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1" autoFilterDateGrouping="1"/>
  </bookViews>
  <sheets>
    <sheet name="Graphs" sheetId="1" state="visible" r:id="rId1"/>
    <sheet name="Run Data" sheetId="2" state="visible" r:id="rId2"/>
    <sheet name="Case Study" sheetId="3" state="visible" r:id="rId3"/>
  </sheets>
  <definedNames/>
  <calcPr calcId="191029" fullCalcOnLoad="1"/>
</workbook>
</file>

<file path=xl/styles.xml><?xml version="1.0" encoding="utf-8"?>
<styleSheet xmlns="http://schemas.openxmlformats.org/spreadsheetml/2006/main">
  <numFmts count="2">
    <numFmt numFmtId="164" formatCode="0.000%"/>
    <numFmt numFmtId="165" formatCode="0.00000%"/>
  </numFmts>
  <fonts count="3">
    <font>
      <name val="Calibri"/>
      <family val="2"/>
      <color theme="1"/>
      <sz val="11"/>
      <scheme val="minor"/>
    </font>
    <font>
      <name val="Calibri"/>
      <family val="2"/>
      <b val="1"/>
      <color theme="1"/>
      <sz val="11"/>
      <scheme val="minor"/>
    </font>
    <font>
      <name val="Calibri"/>
      <family val="2"/>
      <color theme="1"/>
      <sz val="11"/>
      <scheme val="minor"/>
    </font>
  </fonts>
  <fills count="2">
    <fill>
      <patternFill/>
    </fill>
    <fill>
      <patternFill patternType="gray125"/>
    </fill>
  </fills>
  <borders count="1">
    <border>
      <left/>
      <right/>
      <top/>
      <bottom/>
      <diagonal/>
    </border>
  </borders>
  <cellStyleXfs count="2">
    <xf numFmtId="0" fontId="2" fillId="0" borderId="0"/>
    <xf numFmtId="9" fontId="2" fillId="0" borderId="0"/>
  </cellStyleXfs>
  <cellXfs count="15">
    <xf numFmtId="0" fontId="0" fillId="0" borderId="0" pivotButton="0" quotePrefix="0" xfId="0"/>
    <xf numFmtId="0" fontId="1" fillId="0" borderId="0" applyAlignment="1" pivotButton="0" quotePrefix="0" xfId="0">
      <alignment horizontal="left"/>
    </xf>
    <xf numFmtId="0" fontId="0" fillId="0" borderId="0" pivotButton="0" quotePrefix="0" xfId="0"/>
    <xf numFmtId="10" fontId="0" fillId="0" borderId="0" pivotButton="0" quotePrefix="0" xfId="1"/>
    <xf numFmtId="10" fontId="2" fillId="0" borderId="0" pivotButton="0" quotePrefix="0" xfId="1"/>
    <xf numFmtId="10" fontId="1" fillId="0" borderId="0" pivotButton="0" quotePrefix="0" xfId="1"/>
    <xf numFmtId="1" fontId="2" fillId="0" borderId="0" pivotButton="0" quotePrefix="0" xfId="1"/>
    <xf numFmtId="164" fontId="0" fillId="0" borderId="0" pivotButton="0" quotePrefix="0" xfId="1"/>
    <xf numFmtId="165" fontId="2" fillId="0" borderId="0" pivotButton="0" quotePrefix="0" xfId="1"/>
    <xf numFmtId="0" fontId="1" fillId="0" borderId="0" pivotButton="0" quotePrefix="0" xfId="0"/>
    <xf numFmtId="0" fontId="2" fillId="0" borderId="0" pivotButton="0" quotePrefix="0" xfId="1"/>
    <xf numFmtId="15" fontId="0" fillId="0" borderId="0" pivotButton="0" quotePrefix="0" xfId="0"/>
    <xf numFmtId="0" fontId="0"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horizontal="left"/>
    </xf>
  </cellXfs>
  <cellStyles count="2">
    <cellStyle name="Normal" xfId="0" builtinId="0"/>
    <cellStyle name="Percent" xfId="1" builtinId="5"/>
  </cellStyles>
  <dxfs count="19">
    <dxf>
      <font>
        <color rgb="FF9C0006"/>
      </font>
      <fill>
        <patternFill>
          <bgColor rgb="FFFFC7CE"/>
        </patternFill>
      </fill>
    </dxf>
    <dxf>
      <font>
        <color rgb="FF006100"/>
      </font>
      <fill>
        <patternFill>
          <bgColor rgb="FFC6EFCE"/>
        </patternFill>
      </fill>
    </dxf>
    <dxf>
      <fill>
        <patternFill>
          <bgColor rgb="FFFF6D6D"/>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Graphs!$C$2:$C$4</f>
              <numCache>
                <formatCode>General</formatCode>
                <ptCount val="3"/>
                <pt idx="0">
                  <v>1.8459</v>
                </pt>
                <pt idx="1">
                  <v>18.3086</v>
                </pt>
                <pt idx="2">
                  <v>141.4882</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Graphs!$C$5:$C$7</f>
              <numCache>
                <formatCode>General</formatCode>
                <ptCount val="3"/>
                <pt idx="0">
                  <v>12.5549</v>
                </pt>
                <pt idx="1">
                  <v>84.5257</v>
                </pt>
                <pt idx="2">
                  <v>3263.7617</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logBase val="10"/>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rich>
          </tx>
          <overlay val="0"/>
          <spPr>
            <a:noFill/>
            <a:ln>
              <a:noFill/>
              <a:prstDash val="solid"/>
            </a:ln>
          </sp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ayout>
        <manualLayout>
          <xMode val="edge"/>
          <yMode val="edge"/>
          <wMode val="factor"/>
          <hMode val="factor"/>
          <x val="0.1219414360208584"/>
          <y val="0.06861548481337387"/>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charts/chart2.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Graphs!$H$2:$H$4</f>
              <numCache>
                <formatCode>General</formatCode>
                <ptCount val="3"/>
                <pt idx="0">
                  <v>281.1203354</v>
                </pt>
                <pt idx="1">
                  <v>417.3269438799999</v>
                </pt>
                <pt idx="2">
                  <v>724.82864351</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Graphs!$H$5:$H$7</f>
              <numCache>
                <formatCode>General</formatCode>
                <ptCount val="3"/>
                <pt idx="0">
                  <v>313.6798690800001</v>
                </pt>
                <pt idx="1">
                  <v>483.74806733</v>
                </pt>
                <pt idx="2">
                  <v>724.0348672500002</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logBase val="10"/>
          <orientation val="minMax"/>
          <max val="10000"/>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rich>
          </tx>
          <overlay val="0"/>
          <spPr>
            <a:noFill/>
            <a:ln>
              <a:noFill/>
              <a:prstDash val="solid"/>
            </a:ln>
          </sp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ayout>
        <manualLayout>
          <xMode val="edge"/>
          <yMode val="edge"/>
          <wMode val="factor"/>
          <hMode val="factor"/>
          <x val="0.1283594063377457"/>
          <y val="0.08421002480882571"/>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charts/chart3.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Graphs!$I$2:$I$4</f>
              <numCache>
                <formatCode>0.00%</formatCode>
                <ptCount val="3"/>
                <pt idx="0">
                  <v>-0.008496755677928482</v>
                </pt>
                <pt idx="1">
                  <v>-0.01060986420560815</v>
                </pt>
                <pt idx="2">
                  <v>-0.01059784314491593</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Graphs!$I$5:$I$7</f>
              <numCache>
                <formatCode>0.00%</formatCode>
                <ptCount val="3"/>
                <pt idx="0">
                  <v>-0.01448237860497617</v>
                </pt>
                <pt idx="1">
                  <v>-0.0008080817553967817</v>
                </pt>
                <pt idx="2">
                  <v>-0.02014286014801766</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rich>
          </tx>
          <overlay val="0"/>
          <spPr>
            <a:noFill/>
            <a:ln>
              <a:noFill/>
              <a:prstDash val="solid"/>
            </a:ln>
          </spPr>
        </title>
        <numFmt formatCode="0.0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ayout>
        <manualLayout>
          <xMode val="edge"/>
          <yMode val="edge"/>
          <wMode val="factor"/>
          <hMode val="factor"/>
          <x val="0.1652627356598476"/>
          <y val="0.0592587608161028"/>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charts/chart4.xml><?xml version="1.0" encoding="utf-8"?>
<chartSpace xmlns:a="http://schemas.openxmlformats.org/drawingml/2006/main" xmlns="http://schemas.openxmlformats.org/drawingml/2006/chart">
  <chart>
    <plotArea>
      <layout/>
      <barChart>
        <barDir val="col"/>
        <grouping val="clustered"/>
        <varyColors val="0"/>
        <ser>
          <idx val="0"/>
          <order val="0"/>
          <tx>
            <v>3 Vehicles</v>
          </tx>
          <spPr>
            <a:solidFill>
              <a:schemeClr val="accent2"/>
            </a:solidFill>
            <a:ln w="28575" cap="rnd">
              <a:noFill/>
              <a:prstDash val="solid"/>
              <a:round/>
            </a:ln>
          </spPr>
          <invertIfNegative val="0"/>
          <cat>
            <numRef>
              <f>Graphs!$A$5:$A$7</f>
              <numCache>
                <formatCode>General</formatCode>
                <ptCount val="3"/>
                <pt idx="0">
                  <v>9</v>
                </pt>
                <pt idx="1">
                  <v>12</v>
                </pt>
                <pt idx="2">
                  <v>15</v>
                </pt>
              </numCache>
            </numRef>
          </cat>
          <val>
            <numRef>
              <f>Graphs!$K$2:$K$4</f>
              <numCache>
                <formatCode>0</formatCode>
                <ptCount val="3"/>
                <pt idx="0">
                  <v>5</v>
                </pt>
                <pt idx="1">
                  <v>7</v>
                </pt>
                <pt idx="2">
                  <v>7</v>
                </pt>
              </numCache>
            </numRef>
          </val>
        </ser>
        <ser>
          <idx val="1"/>
          <order val="1"/>
          <tx>
            <v>5 Vehicles</v>
          </tx>
          <spPr>
            <a:solidFill>
              <a:schemeClr val="accent1"/>
            </a:solidFill>
            <a:ln w="28575" cap="rnd">
              <a:noFill/>
              <a:prstDash val="solid"/>
              <a:round/>
            </a:ln>
          </spPr>
          <invertIfNegative val="0"/>
          <cat>
            <numRef>
              <f>Graphs!$A$5:$A$7</f>
              <numCache>
                <formatCode>General</formatCode>
                <ptCount val="3"/>
                <pt idx="0">
                  <v>9</v>
                </pt>
                <pt idx="1">
                  <v>12</v>
                </pt>
                <pt idx="2">
                  <v>15</v>
                </pt>
              </numCache>
            </numRef>
          </cat>
          <val>
            <numRef>
              <f>Graphs!$K$5:$K$7</f>
              <numCache>
                <formatCode>0</formatCode>
                <ptCount val="3"/>
                <pt idx="0">
                  <v>2</v>
                </pt>
                <pt idx="1">
                  <v>6</v>
                </pt>
                <pt idx="2">
                  <v>1</v>
                </pt>
              </numCache>
            </numRef>
          </val>
        </ser>
        <dLbls>
          <showLegendKey val="0"/>
          <showVal val="0"/>
          <showCatName val="0"/>
          <showSerName val="0"/>
          <showPercent val="0"/>
          <showBubbleSize val="0"/>
        </dLbls>
        <gapWidth val="150"/>
        <axId val="146188400"/>
        <axId val="297081680"/>
      </bar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orientation val="minMax"/>
          <max val="10"/>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rich>
          </tx>
          <overlay val="0"/>
          <spPr>
            <a:noFill/>
            <a:ln>
              <a:noFill/>
              <a:prstDash val="solid"/>
            </a:ln>
          </spPr>
        </title>
        <numFmt formatCode="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ayout>
        <manualLayout>
          <xMode val="edge"/>
          <yMode val="edge"/>
          <wMode val="factor"/>
          <hMode val="factor"/>
          <x val="0.1363818692338548"/>
          <y val="0.02495077282610884"/>
          <w val="0.08460767313833063"/>
          <h val="0.10526388171922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charts/chart5.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Graphs!$J$2:$J$4</f>
              <numCache>
                <formatCode>0.00%</formatCode>
                <ptCount val="3"/>
                <pt idx="0">
                  <v>-0.008496755677928482</v>
                </pt>
                <pt idx="1">
                  <v>-0.01060986420560815</v>
                </pt>
                <pt idx="2">
                  <v>0.01055830368643872</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Graphs!$J$5:$J$7</f>
              <numCache>
                <formatCode>0.00%</formatCode>
                <ptCount val="3"/>
                <pt idx="0">
                  <v>-0.0004885318303873518</v>
                </pt>
                <pt idx="1">
                  <v>0.01452658024087916</v>
                </pt>
                <pt idx="2">
                  <v>-0.006035948649591364</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rich>
          </tx>
          <overlay val="0"/>
          <spPr>
            <a:noFill/>
            <a:ln>
              <a:noFill/>
              <a:prstDash val="solid"/>
            </a:ln>
          </spPr>
        </title>
        <numFmt formatCode="0.0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ayout>
        <manualLayout>
          <xMode val="edge"/>
          <yMode val="edge"/>
          <wMode val="factor"/>
          <hMode val="factor"/>
          <x val="0.1652627356598476"/>
          <y val="0.043664220820651"/>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charts/chart6.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triang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Graphs!$H$2:$H$4</f>
              <numCache>
                <formatCode>General</formatCode>
                <ptCount val="3"/>
                <pt idx="0">
                  <v>281.1203354</v>
                </pt>
                <pt idx="1">
                  <v>417.3269438799999</v>
                </pt>
                <pt idx="2">
                  <v>724.82864351</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Graphs!$H$5:$H$7</f>
              <numCache>
                <formatCode>General</formatCode>
                <ptCount val="3"/>
                <pt idx="0">
                  <v>313.6798690800001</v>
                </pt>
                <pt idx="1">
                  <v>483.74806733</v>
                </pt>
                <pt idx="2">
                  <v>724.0348672500002</v>
                </pt>
              </numCache>
            </numRef>
          </val>
          <smooth val="0"/>
        </ser>
        <ser>
          <idx val="2"/>
          <order val="2"/>
          <tx>
            <v>3 Vehicles</v>
          </tx>
          <spPr>
            <a:ln>
              <a:solidFill>
                <a:schemeClr val="accent2"/>
              </a:solidFill>
              <a:prstDash val="dash"/>
            </a:ln>
          </spPr>
          <marker>
            <symbol val="triangle"/>
            <size val="5"/>
            <spPr>
              <a:solidFill>
                <a:schemeClr val="accent2"/>
              </a:solidFill>
              <a:ln>
                <a:solidFill>
                  <a:schemeClr val="accent2"/>
                </a:solidFill>
                <a:prstDash val="solid"/>
              </a:ln>
            </spPr>
          </marker>
          <val>
            <numRef>
              <f>Graphs!$C$2:$C$4</f>
              <numCache>
                <formatCode>General</formatCode>
                <ptCount val="3"/>
                <pt idx="0">
                  <v>1.8459</v>
                </pt>
                <pt idx="1">
                  <v>18.3086</v>
                </pt>
                <pt idx="2">
                  <v>141.4882</v>
                </pt>
              </numCache>
            </numRef>
          </val>
          <smooth val="0"/>
        </ser>
        <ser>
          <idx val="3"/>
          <order val="3"/>
          <tx>
            <v>5 Vehicles</v>
          </tx>
          <spPr>
            <a:ln>
              <a:solidFill>
                <a:schemeClr val="accent1"/>
              </a:solidFill>
              <a:prstDash val="dash"/>
            </a:ln>
          </spPr>
          <marker>
            <symbol val="circle"/>
            <size val="5"/>
            <spPr>
              <a:solidFill>
                <a:schemeClr val="accent1"/>
              </a:solidFill>
              <a:ln>
                <a:solidFill>
                  <a:schemeClr val="accent1"/>
                </a:solidFill>
                <a:prstDash val="solid"/>
              </a:ln>
            </spPr>
          </marker>
          <val>
            <numRef>
              <f>Graphs!$C$5:$C$7</f>
              <numCache>
                <formatCode>General</formatCode>
                <ptCount val="3"/>
                <pt idx="0">
                  <v>12.5549</v>
                </pt>
                <pt idx="1">
                  <v>84.5257</v>
                </pt>
                <pt idx="2">
                  <v>3263.7617</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297081680"/>
        <crosses val="autoZero"/>
        <auto val="1"/>
        <lblAlgn val="ctr"/>
        <lblOffset val="100"/>
        <noMultiLvlLbl val="0"/>
      </catAx>
      <valAx>
        <axId val="297081680"/>
        <scaling>
          <logBase val="10"/>
          <orientation val="minMax"/>
          <max val="10000"/>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rich>
          </tx>
          <overlay val="0"/>
          <spPr>
            <a:noFill/>
            <a:ln>
              <a:noFill/>
              <a:prstDash val="solid"/>
            </a:ln>
          </sp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46188400"/>
        <crosses val="autoZero"/>
        <crossBetween val="between"/>
      </valAx>
    </plotArea>
    <legend>
      <legendPos val="l"/>
      <legendEntry>
        <idx val="2"/>
        <delete val="1"/>
      </legendEntry>
      <legendEntry>
        <idx val="3"/>
        <delete val="1"/>
      </legendEntry>
      <layout>
        <manualLayout>
          <xMode val="edge"/>
          <yMode val="edge"/>
          <wMode val="factor"/>
          <hMode val="factor"/>
          <x val="0.1283594063377457"/>
          <y val="0.08421002480882571"/>
          <w val="0.1072526223030786"/>
          <h val="0.10526388171922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0</colOff>
      <row>9</row>
      <rowOff>14287</rowOff>
    </from>
    <to>
      <col>11</col>
      <colOff>304800</colOff>
      <row>30</row>
      <rowOff>85725</rowOff>
    </to>
    <graphicFrame>
      <nvGraphicFramePr>
        <cNvPr id="1" name="Chart 1"/>
        <cNvGraphicFramePr/>
      </nvGraphicFramePr>
      <xfrm/>
      <a:graphic>
        <a:graphicData uri="http://schemas.openxmlformats.org/drawingml/2006/chart">
          <c:chart r:id="rId1"/>
        </a:graphicData>
      </a:graphic>
    </graphicFrame>
    <clientData/>
  </twoCellAnchor>
  <twoCellAnchor>
    <from>
      <col>12</col>
      <colOff>0</colOff>
      <row>9</row>
      <rowOff>0</rowOff>
    </from>
    <to>
      <col>24</col>
      <colOff>600075</colOff>
      <row>30</row>
      <rowOff>71438</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0</colOff>
      <row>32</row>
      <rowOff>0</rowOff>
    </from>
    <to>
      <col>11</col>
      <colOff>304800</colOff>
      <row>53</row>
      <rowOff>71438</rowOff>
    </to>
    <graphicFrame>
      <nvGraphicFramePr>
        <cNvPr id="3" name="Chart 3"/>
        <cNvGraphicFramePr/>
      </nvGraphicFramePr>
      <xfrm/>
      <a:graphic>
        <a:graphicData uri="http://schemas.openxmlformats.org/drawingml/2006/chart">
          <c:chart r:id="rId3"/>
        </a:graphicData>
      </a:graphic>
    </graphicFrame>
    <clientData/>
  </twoCellAnchor>
  <twoCellAnchor>
    <from>
      <col>12</col>
      <colOff>0</colOff>
      <row>32</row>
      <rowOff>0</rowOff>
    </from>
    <to>
      <col>24</col>
      <colOff>600075</colOff>
      <row>53</row>
      <rowOff>71438</rowOff>
    </to>
    <graphicFrame>
      <nvGraphicFramePr>
        <cNvPr id="4" name="Chart 4"/>
        <cNvGraphicFramePr/>
      </nvGraphicFramePr>
      <xfrm/>
      <a:graphic>
        <a:graphicData uri="http://schemas.openxmlformats.org/drawingml/2006/chart">
          <c:chart r:id="rId4"/>
        </a:graphicData>
      </a:graphic>
    </graphicFrame>
    <clientData/>
  </twoCellAnchor>
  <twoCellAnchor>
    <from>
      <col>0</col>
      <colOff>0</colOff>
      <row>55</row>
      <rowOff>0</rowOff>
    </from>
    <to>
      <col>11</col>
      <colOff>304800</colOff>
      <row>76</row>
      <rowOff>71438</rowOff>
    </to>
    <graphicFrame>
      <nvGraphicFramePr>
        <cNvPr id="5" name="Chart 5"/>
        <cNvGraphicFramePr/>
      </nvGraphicFramePr>
      <xfrm/>
      <a:graphic>
        <a:graphicData uri="http://schemas.openxmlformats.org/drawingml/2006/chart">
          <c:chart r:id="rId5"/>
        </a:graphicData>
      </a:graphic>
    </graphicFrame>
    <clientData/>
  </twoCellAnchor>
  <twoCellAnchor>
    <from>
      <col>26</col>
      <colOff>0</colOff>
      <row>9</row>
      <rowOff>0</rowOff>
    </from>
    <to>
      <col>38</col>
      <colOff>600075</colOff>
      <row>30</row>
      <rowOff>71438</rowOff>
    </to>
    <graphicFrame>
      <nvGraphicFramePr>
        <cNvPr id="6" name="Chart 6"/>
        <cNvGraphicFramePr/>
      </nvGraphicFramePr>
      <xfrm/>
      <a:graphic>
        <a:graphicData uri="http://schemas.openxmlformats.org/drawingml/2006/chart">
          <c:chart r:id="rId6"/>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L7"/>
  <sheetViews>
    <sheetView zoomScaleNormal="100" workbookViewId="0">
      <selection activeCell="I7" sqref="I7"/>
    </sheetView>
  </sheetViews>
  <sheetFormatPr baseColWidth="8" defaultRowHeight="15"/>
  <cols>
    <col width="8" bestFit="1" customWidth="1" style="2" min="1" max="1"/>
    <col width="10" bestFit="1" customWidth="1" style="2" min="2" max="2"/>
    <col width="16" bestFit="1" customWidth="1" style="2" min="3" max="3"/>
    <col width="12.140625" bestFit="1" customWidth="1" style="2" min="4" max="4"/>
    <col width="12.42578125" bestFit="1" customWidth="1" style="2" min="5" max="5"/>
    <col width="9.5703125" customWidth="1" style="2" min="7" max="7"/>
    <col width="9.42578125" customWidth="1" style="2" min="8" max="8"/>
  </cols>
  <sheetData>
    <row r="1" customFormat="1" s="9">
      <c r="A1" s="9" t="inlineStr">
        <is>
          <t># Customers</t>
        </is>
      </c>
      <c r="B1" s="9" t="inlineStr">
        <is>
          <t># Vehicles</t>
        </is>
      </c>
      <c r="C1" s="9" t="inlineStr">
        <is>
          <t>Average Time (s)</t>
        </is>
      </c>
      <c r="D1" s="9" t="inlineStr">
        <is>
          <t>Min Time (s)</t>
        </is>
      </c>
      <c r="E1" s="9" t="inlineStr">
        <is>
          <t>Max Time (s)</t>
        </is>
      </c>
      <c r="F1" s="9" t="inlineStr">
        <is>
          <t>Std. Dev.</t>
        </is>
      </c>
      <c r="G1" s="9" t="inlineStr">
        <is>
          <t>Meta Eval Diff</t>
        </is>
      </c>
      <c r="H1" s="9" t="inlineStr">
        <is>
          <t>Meta Solve Time</t>
        </is>
      </c>
      <c r="I1" s="9" t="inlineStr">
        <is>
          <t>Meta Solution Diff</t>
        </is>
      </c>
      <c r="J1" s="9" t="inlineStr">
        <is>
          <t>Meta Solution Diff (excluding &lt;-10%)</t>
        </is>
      </c>
      <c r="K1" s="9" t="inlineStr">
        <is>
          <t>Number of identical solutions</t>
        </is>
      </c>
      <c r="L1" s="9" t="inlineStr">
        <is>
          <t>Outliers</t>
        </is>
      </c>
    </row>
    <row r="2">
      <c r="A2">
        <f>OFFSET('Run Data'!A$2, (ROWS(Graphs!A$1:A2)-2)*10,0,1,1)</f>
        <v/>
      </c>
      <c r="B2">
        <f>OFFSET('Run Data'!B$2, (ROWS(Graphs!B$1:B2)-2)*10,0,1,1)</f>
        <v/>
      </c>
      <c r="C2">
        <f>AVERAGE(OFFSET('Run Data'!$E$2, (ROWS(Graphs!C$1:C2)-2)*10,0,10,1))</f>
        <v/>
      </c>
      <c r="D2">
        <f>MIN(OFFSET('Run Data'!$E$2, (ROWS(Graphs!D$1:D2)-2)*10,0,10,1))</f>
        <v/>
      </c>
      <c r="E2">
        <f>MAX(OFFSET('Run Data'!$E$2, (ROWS(Graphs!E$1:E2)-2)*10,0,10,1))</f>
        <v/>
      </c>
      <c r="F2">
        <f>_xlfn.STDEV.S(OFFSET('Run Data'!$E$2, (ROWS(Graphs!F$1:F2)-2)*10,0,10,1))</f>
        <v/>
      </c>
      <c r="G2" s="4">
        <f>AVERAGE(OFFSET('Run Data'!$M$2, (ROWS(Graphs!G$1:G2)-2)*10,0,10,1))</f>
        <v/>
      </c>
      <c r="H2" s="10">
        <f>AVERAGE(OFFSET('Run Data'!$O$2, (ROWS(Graphs!H$1:H2)-2)*10,0,10,1))</f>
        <v/>
      </c>
      <c r="I2" s="3">
        <f>AVERAGE(OFFSET('Run Data'!$R$2, (ROWS(Graphs!I$1:I2)-2)*10,0,10,1))</f>
        <v/>
      </c>
      <c r="J2" s="3">
        <f>AVERAGEIF(OFFSET('Run Data'!$R$2, (ROWS(Graphs!J$1:J2)-2)*10,0,10,1), "&gt;-0.1")</f>
        <v/>
      </c>
      <c r="K2" s="6">
        <f>COUNTIF(OFFSET('Run Data'!$S$2, (ROWS(Graphs!K$1:K2)-2)*10,0,10,1), "=0")</f>
        <v/>
      </c>
      <c r="L2" s="6">
        <f>COUNTIF(OFFSET('Run Data'!$S$2, (ROWS(Graphs!L$1:L2)-2)*10,0,10,1), "&lt;-0.1")</f>
        <v/>
      </c>
    </row>
    <row r="3">
      <c r="A3">
        <f>OFFSET('Run Data'!A$2, (ROWS(Graphs!A$1:A3)-2)*10,0,1,1)</f>
        <v/>
      </c>
      <c r="B3">
        <f>OFFSET('Run Data'!B$2, (ROWS(Graphs!B$1:B3)-2)*10,0,1,1)</f>
        <v/>
      </c>
      <c r="C3">
        <f>AVERAGE(OFFSET('Run Data'!$E$2, (ROWS(Graphs!C$1:C3)-2)*10,0,10,1))</f>
        <v/>
      </c>
      <c r="D3">
        <f>MIN(OFFSET('Run Data'!$E$2, (ROWS(Graphs!D$1:D3)-2)*10,0,10,1))</f>
        <v/>
      </c>
      <c r="E3">
        <f>MAX(OFFSET('Run Data'!$E$2, (ROWS(Graphs!E$1:E3)-2)*10,0,10,1))</f>
        <v/>
      </c>
      <c r="F3">
        <f>_xlfn.STDEV.S(OFFSET('Run Data'!$E$2, (ROWS(Graphs!F$1:F3)-2)*10,0,10,1))</f>
        <v/>
      </c>
      <c r="G3" s="4">
        <f>AVERAGE(OFFSET('Run Data'!$M$2, (ROWS(Graphs!G$1:G3)-2)*10,0,10,1))</f>
        <v/>
      </c>
      <c r="H3" s="10">
        <f>AVERAGE(OFFSET('Run Data'!$O$2, (ROWS(Graphs!H$1:H3)-2)*10,0,10,1))</f>
        <v/>
      </c>
      <c r="I3" s="3">
        <f>AVERAGE(OFFSET('Run Data'!$R$2, (ROWS(Graphs!I$1:I3)-2)*10,0,10,1))</f>
        <v/>
      </c>
      <c r="J3" s="3">
        <f>AVERAGEIF(OFFSET('Run Data'!$R$2, (ROWS(Graphs!J$1:J3)-2)*10,0,10,1), "&gt;-0.1")</f>
        <v/>
      </c>
      <c r="K3" s="6">
        <f>COUNTIF(OFFSET('Run Data'!$S$2, (ROWS(Graphs!K$1:K3)-2)*10,0,10,1), "=0")</f>
        <v/>
      </c>
      <c r="L3" s="6">
        <f>COUNTIF(OFFSET('Run Data'!$S$2, (ROWS(Graphs!L$1:L3)-2)*10,0,10,1), "&lt;-0.1")</f>
        <v/>
      </c>
    </row>
    <row r="4">
      <c r="A4">
        <f>OFFSET('Run Data'!A$2, (ROWS(Graphs!A$1:A4)-2)*10,0,1,1)</f>
        <v/>
      </c>
      <c r="B4">
        <f>OFFSET('Run Data'!B$2, (ROWS(Graphs!B$1:B4)-2)*10,0,1,1)</f>
        <v/>
      </c>
      <c r="C4">
        <f>AVERAGE(OFFSET('Run Data'!$E$2, (ROWS(Graphs!C$1:C4)-2)*10,0,10,1))</f>
        <v/>
      </c>
      <c r="D4">
        <f>MIN(OFFSET('Run Data'!$E$2, (ROWS(Graphs!D$1:D4)-2)*10,0,10,1))</f>
        <v/>
      </c>
      <c r="E4">
        <f>MAX(OFFSET('Run Data'!$E$2, (ROWS(Graphs!E$1:E4)-2)*10,0,10,1))</f>
        <v/>
      </c>
      <c r="F4">
        <f>_xlfn.STDEV.S(OFFSET('Run Data'!$E$2, (ROWS(Graphs!F$1:F4)-2)*10,0,10,1))</f>
        <v/>
      </c>
      <c r="G4" s="4">
        <f>AVERAGE(OFFSET('Run Data'!$M$2, (ROWS(Graphs!G$1:G4)-2)*10,0,10,1))</f>
        <v/>
      </c>
      <c r="H4" s="10">
        <f>AVERAGE(OFFSET('Run Data'!$O$2, (ROWS(Graphs!H$1:H4)-2)*10,0,10,1))</f>
        <v/>
      </c>
      <c r="I4" s="3">
        <f>AVERAGE(OFFSET('Run Data'!$R$2, (ROWS(Graphs!I$1:I4)-2)*10,0,10,1))</f>
        <v/>
      </c>
      <c r="J4" s="3">
        <f>AVERAGEIF(OFFSET('Run Data'!$R$2, (ROWS(Graphs!J$1:J4)-2)*10,0,10,1), "&gt;-0.1")</f>
        <v/>
      </c>
      <c r="K4" s="6">
        <f>COUNTIF(OFFSET('Run Data'!$S$2, (ROWS(Graphs!K$1:K4)-2)*10,0,10,1), "=0")</f>
        <v/>
      </c>
      <c r="L4" s="6">
        <f>COUNTIF(OFFSET('Run Data'!$S$2, (ROWS(Graphs!L$1:L4)-2)*10,0,10,1), "&lt;-0.1")</f>
        <v/>
      </c>
    </row>
    <row r="5">
      <c r="A5">
        <f>OFFSET('Run Data'!A$2, (ROWS(Graphs!A$1:A5)-2)*10,0,1,1)</f>
        <v/>
      </c>
      <c r="B5">
        <f>OFFSET('Run Data'!B$2, (ROWS(Graphs!B$1:B5)-2)*10,0,1,1)</f>
        <v/>
      </c>
      <c r="C5">
        <f>AVERAGE(OFFSET('Run Data'!$E$2, (ROWS(Graphs!C$1:C5)-2)*10,0,10,1))</f>
        <v/>
      </c>
      <c r="D5">
        <f>MIN(OFFSET('Run Data'!$E$2, (ROWS(Graphs!D$1:D5)-2)*10,0,10,1))</f>
        <v/>
      </c>
      <c r="E5">
        <f>MAX(OFFSET('Run Data'!$E$2, (ROWS(Graphs!E$1:E5)-2)*10,0,10,1))</f>
        <v/>
      </c>
      <c r="F5">
        <f>_xlfn.STDEV.S(OFFSET('Run Data'!$E$2, (ROWS(Graphs!F$1:F5)-2)*10,0,10,1))</f>
        <v/>
      </c>
      <c r="G5" s="4">
        <f>AVERAGE(OFFSET('Run Data'!$M$2, (ROWS(Graphs!G$1:G5)-2)*10,0,10,1))</f>
        <v/>
      </c>
      <c r="H5" s="10">
        <f>AVERAGE(OFFSET('Run Data'!$O$2, (ROWS(Graphs!H$1:H5)-2)*10,0,10,1))</f>
        <v/>
      </c>
      <c r="I5" s="3">
        <f>AVERAGE(OFFSET('Run Data'!$R$2, (ROWS(Graphs!I$1:I5)-2)*10,0,10,1))</f>
        <v/>
      </c>
      <c r="J5" s="3">
        <f>AVERAGEIF(OFFSET('Run Data'!$R$2, (ROWS(Graphs!J$1:J5)-2)*10,0,10,1), "&gt;-0.1")</f>
        <v/>
      </c>
      <c r="K5" s="6">
        <f>COUNTIF(OFFSET('Run Data'!$S$2, (ROWS(Graphs!K$1:K5)-2)*10,0,10,1), "=0")</f>
        <v/>
      </c>
      <c r="L5" s="6">
        <f>COUNTIF(OFFSET('Run Data'!$S$2, (ROWS(Graphs!L$1:L5)-2)*10,0,10,1), "&lt;-0.1")</f>
        <v/>
      </c>
    </row>
    <row r="6">
      <c r="A6">
        <f>OFFSET('Run Data'!A$2, (ROWS(Graphs!A$1:A6)-2)*10,0,1,1)</f>
        <v/>
      </c>
      <c r="B6">
        <f>OFFSET('Run Data'!B$2, (ROWS(Graphs!B$1:B6)-2)*10,0,1,1)</f>
        <v/>
      </c>
      <c r="C6">
        <f>AVERAGE(OFFSET('Run Data'!$E$2, (ROWS(Graphs!C$1:C6)-2)*10,0,10,1))</f>
        <v/>
      </c>
      <c r="D6">
        <f>MIN(OFFSET('Run Data'!$E$2, (ROWS(Graphs!D$1:D6)-2)*10,0,10,1))</f>
        <v/>
      </c>
      <c r="E6">
        <f>MAX(OFFSET('Run Data'!$E$2, (ROWS(Graphs!E$1:E6)-2)*10,0,10,1))</f>
        <v/>
      </c>
      <c r="F6">
        <f>_xlfn.STDEV.S(OFFSET('Run Data'!$E$2, (ROWS(Graphs!F$1:F6)-2)*10,0,10,1))</f>
        <v/>
      </c>
      <c r="G6" s="4">
        <f>AVERAGE(OFFSET('Run Data'!$M$2, (ROWS(Graphs!G$1:G6)-2)*10,0,10,1))</f>
        <v/>
      </c>
      <c r="H6" s="10">
        <f>AVERAGE(OFFSET('Run Data'!$O$2, (ROWS(Graphs!H$1:H6)-2)*10,0,10,1))</f>
        <v/>
      </c>
      <c r="I6" s="3">
        <f>AVERAGE(OFFSET('Run Data'!$R$2, (ROWS(Graphs!I$1:I6)-2)*10,0,10,1))</f>
        <v/>
      </c>
      <c r="J6" s="3">
        <f>AVERAGEIF(OFFSET('Run Data'!$R$2, (ROWS(Graphs!J$1:J6)-2)*10,0,10,1), "&gt;-0.1")</f>
        <v/>
      </c>
      <c r="K6" s="6">
        <f>COUNTIF(OFFSET('Run Data'!$S$2, (ROWS(Graphs!K$1:K6)-2)*10,0,10,1), "=0")</f>
        <v/>
      </c>
      <c r="L6" s="6">
        <f>COUNTIF(OFFSET('Run Data'!$S$2, (ROWS(Graphs!L$1:L6)-2)*10,0,10,1), "&lt;-0.1")</f>
        <v/>
      </c>
    </row>
    <row r="7">
      <c r="A7">
        <f>OFFSET('Run Data'!A$2, (ROWS(Graphs!A$1:A7)-2)*10,0,1,1)</f>
        <v/>
      </c>
      <c r="B7">
        <f>OFFSET('Run Data'!B$2, (ROWS(Graphs!B$1:B7)-2)*10,0,1,1)</f>
        <v/>
      </c>
      <c r="C7">
        <f>AVERAGE(OFFSET('Run Data'!$E$2, (ROWS(Graphs!C$1:C7)-2)*10,0,10,1))</f>
        <v/>
      </c>
      <c r="D7">
        <f>MIN(OFFSET('Run Data'!$E$2, (ROWS(Graphs!D$1:D7)-2)*10,0,10,1))</f>
        <v/>
      </c>
      <c r="E7">
        <f>MAX(OFFSET('Run Data'!$E$2, (ROWS(Graphs!E$1:E7)-2)*10,0,10,1))</f>
        <v/>
      </c>
      <c r="F7">
        <f>_xlfn.STDEV.S(OFFSET('Run Data'!$E$2, (ROWS(Graphs!F$1:F7)-2)*10,0,10,1))</f>
        <v/>
      </c>
      <c r="G7" s="4">
        <f>AVERAGE(OFFSET('Run Data'!$M$2, (ROWS(Graphs!G$1:G7)-2)*10,0,10,1))</f>
        <v/>
      </c>
      <c r="H7" s="10">
        <f>AVERAGE(OFFSET('Run Data'!$O$2, (ROWS(Graphs!H$1:H7)-2)*10,0,10,1))</f>
        <v/>
      </c>
      <c r="I7" s="3">
        <f>AVERAGE(OFFSET('Run Data'!$R$2, (ROWS(Graphs!I$1:I7)-2)*10,0,10,1))</f>
        <v/>
      </c>
      <c r="J7" s="3">
        <f>AVERAGEIF(OFFSET('Run Data'!$R$2, (ROWS(Graphs!J$1:J7)-2)*10,0,10,1), "&gt;-0.1")</f>
        <v/>
      </c>
      <c r="K7" s="6">
        <f>COUNTIF(OFFSET('Run Data'!$S$2, (ROWS(Graphs!K$1:K7)-2)*10,0,10,1), "=0")</f>
        <v/>
      </c>
      <c r="L7" s="6">
        <f>COUNTIF(OFFSET('Run Data'!$S$2, (ROWS(Graphs!L$1:L7)-2)*10,0,10,1), "&lt;-0.1")</f>
        <v/>
      </c>
    </row>
  </sheetData>
  <conditionalFormatting sqref="I2:J7">
    <cfRule type="cellIs" priority="1" operator="notBetween" dxfId="2">
      <formula>-0.1</formula>
      <formula>0.1</formula>
    </cfRule>
    <cfRule type="cellIs" priority="2" operator="greaterThan" dxfId="3">
      <formula>0</formula>
    </cfRule>
    <cfRule type="cellIs" priority="3" operator="lessThan" dxfId="1">
      <formula>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sheetPr>
    <outlinePr summaryBelow="1" summaryRight="1"/>
    <pageSetUpPr/>
  </sheetPr>
  <dimension ref="A1:V208"/>
  <sheetViews>
    <sheetView tabSelected="1" workbookViewId="0">
      <pane xSplit="2" ySplit="1" topLeftCell="I32" activePane="bottomRight" state="frozen"/>
      <selection pane="topRight" activeCell="C1" sqref="C1"/>
      <selection pane="bottomLeft" activeCell="A2" sqref="A2"/>
      <selection pane="bottomRight" activeCell="O61" sqref="O61"/>
    </sheetView>
  </sheetViews>
  <sheetFormatPr baseColWidth="8" defaultRowHeight="15"/>
  <cols>
    <col width="8" bestFit="1" customWidth="1" style="2" min="1" max="1"/>
    <col width="10" customWidth="1" style="2" min="2" max="2"/>
    <col width="5.85546875" bestFit="1" customWidth="1" style="2" min="3" max="3"/>
    <col width="14.140625" bestFit="1" customWidth="1" style="2" min="4" max="4"/>
    <col width="13.28515625" bestFit="1" customWidth="1" style="2" min="5" max="5"/>
    <col width="15.28515625" bestFit="1" customWidth="1" style="2" min="6" max="6"/>
    <col width="15.28515625" customWidth="1" style="2" min="7" max="7"/>
    <col width="150.7109375" customWidth="1" style="14" min="8" max="8"/>
    <col width="9.140625" customWidth="1" style="14" min="9" max="9"/>
    <col width="12.140625" bestFit="1" customWidth="1" style="14" min="10" max="10"/>
    <col width="13.85546875" customWidth="1" style="2" min="11" max="11"/>
    <col hidden="1" width="13.85546875" customWidth="1" style="4" min="12" max="12"/>
    <col width="13.85546875" customWidth="1" style="2" min="13" max="13"/>
    <col width="13.28515625" customWidth="1" style="2" min="14" max="14"/>
    <col width="16" bestFit="1" customWidth="1" style="2" min="15" max="15"/>
    <col width="14.85546875" bestFit="1" customWidth="1" style="2" min="16" max="16"/>
    <col width="19.28515625" customWidth="1" style="2" min="17" max="17"/>
    <col width="14.140625" customWidth="1" style="2" min="18" max="18"/>
    <col width="12.42578125" customWidth="1" style="2" min="19" max="19"/>
    <col width="11.140625" bestFit="1" customWidth="1" style="2" min="22" max="22"/>
  </cols>
  <sheetData>
    <row r="1">
      <c r="A1" s="9" t="inlineStr">
        <is>
          <t># Stores</t>
        </is>
      </c>
      <c r="B1" s="9" t="inlineStr">
        <is>
          <t># Vehicles</t>
        </is>
      </c>
      <c r="C1" s="9" t="inlineStr">
        <is>
          <t>Run #</t>
        </is>
      </c>
      <c r="D1" s="9" t="inlineStr">
        <is>
          <t>Solve time (m)</t>
        </is>
      </c>
      <c r="E1" s="9" t="inlineStr">
        <is>
          <t>Solve time (s)</t>
        </is>
      </c>
      <c r="F1" s="9" t="inlineStr">
        <is>
          <t>Solve Time (ms)</t>
        </is>
      </c>
      <c r="G1" s="9" t="inlineStr">
        <is>
          <t>Objective Value</t>
        </is>
      </c>
      <c r="H1" s="1" t="inlineStr">
        <is>
          <t>CPLEX Generated Text File</t>
        </is>
      </c>
      <c r="J1" s="1" t="inlineStr">
        <is>
          <t>Math Routes</t>
        </is>
      </c>
      <c r="K1" s="9" t="inlineStr">
        <is>
          <t>Math Objective (evaluated by meta)</t>
        </is>
      </c>
      <c r="L1" s="5" t="inlineStr">
        <is>
          <t>Evaluation difference (Before removal of empty stops)</t>
        </is>
      </c>
      <c r="M1" s="9" t="inlineStr">
        <is>
          <t>Evaluation difference (After empty stop removal</t>
        </is>
      </c>
      <c r="N1" s="9" t="inlineStr">
        <is>
          <t>Meta Routes</t>
        </is>
      </c>
      <c r="O1" s="9" t="inlineStr">
        <is>
          <t>Meta Solve Time</t>
        </is>
      </c>
      <c r="P1" s="9" t="inlineStr">
        <is>
          <t>Meta Objective</t>
        </is>
      </c>
      <c r="Q1" s="9" t="inlineStr">
        <is>
          <t>Meta Difference (%, compared to original math objective value)</t>
        </is>
      </c>
      <c r="R1" s="9" t="inlineStr">
        <is>
          <t>Meta Difference (%, compared to meta evaluation of math objective)</t>
        </is>
      </c>
      <c r="S1" s="9" t="inlineStr">
        <is>
          <t>Rounded to 5 digits</t>
        </is>
      </c>
    </row>
    <row r="2" ht="15" customHeight="1" s="2">
      <c r="A2" t="n">
        <v>9</v>
      </c>
      <c r="B2" t="n">
        <v>3</v>
      </c>
      <c r="C2" t="n">
        <v>1</v>
      </c>
      <c r="D2">
        <f>E2/60</f>
        <v/>
      </c>
      <c r="E2">
        <f>F2/1000</f>
        <v/>
      </c>
      <c r="F2" t="n">
        <v>641</v>
      </c>
      <c r="G2" t="n">
        <v>573.068278715</v>
      </c>
      <c r="H2" s="13" t="inlineStr">
        <is>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is>
      </c>
      <c r="J2" t="inlineStr">
        <is>
          <t>{0: [[(7, 5), (8, 2), (3, 2), (1, 5), (5, 3), (4, 6), (2, 1), (6, 6)]], 1: [[(9, 9)]]}</t>
        </is>
      </c>
      <c r="K2" t="n">
        <v>681.6470555638167</v>
      </c>
      <c r="L2" s="4" t="n">
        <v>0.1894691799941965</v>
      </c>
      <c r="M2" s="4">
        <f>(K2-G2)/G2</f>
        <v/>
      </c>
      <c r="N2" t="inlineStr">
        <is>
          <t xml:space="preserve">8 metre (capacity 22):
6 (6) -&gt; 9 (9)
11 metre (capacity 30):
7 (5) -&gt; 8 (2) -&gt; 3 (2) -&gt; 1 (5) -&gt; 5 (3) -&gt; 4 (6) -&gt; 2 (1)
</t>
        </is>
      </c>
      <c r="O2" t="n">
        <v>262.4696638</v>
      </c>
      <c r="P2" t="n">
        <v>737.8909945016305</v>
      </c>
      <c r="Q2" s="4">
        <f>(P2-G2)/G2</f>
        <v/>
      </c>
      <c r="R2" s="7">
        <f>(P2-K2)/K2</f>
        <v/>
      </c>
      <c r="S2" s="7">
        <f>ROUND(R2,5)</f>
        <v/>
      </c>
    </row>
    <row r="3" ht="15" customHeight="1" s="2">
      <c r="A3" t="n">
        <v>9</v>
      </c>
      <c r="B3" t="n">
        <v>3</v>
      </c>
      <c r="C3" t="n">
        <v>2</v>
      </c>
      <c r="D3">
        <f>E3/60</f>
        <v/>
      </c>
      <c r="E3">
        <f>F3/1000</f>
        <v/>
      </c>
      <c r="F3" t="n">
        <v>903</v>
      </c>
      <c r="G3" t="n">
        <v>576.785106383</v>
      </c>
      <c r="H3" s="13" t="inlineStr">
        <is>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is>
      </c>
      <c r="J3" t="inlineStr">
        <is>
          <t>{0: [], 1: [[(6, 6), (1, 7), (2, 3)]], 2: [[(8, 8), (4, 2), (3, 6), (5, 3), (7, 8), (9, 1)]]}</t>
        </is>
      </c>
      <c r="K3" t="n">
        <v>662.804511678134</v>
      </c>
      <c r="L3" s="4" t="n">
        <v>0.1491359682197045</v>
      </c>
      <c r="M3" s="4">
        <f>(K3-G3)/G3</f>
        <v/>
      </c>
      <c r="N3" t="inlineStr">
        <is>
          <t xml:space="preserve">Rigid (capacity 16):
11 metre (capacity 30):
8 (8) -&gt; 4 (2) -&gt; 3 (6) -&gt; 5 (3) -&gt; 7 (8) -&gt; 9 (1)
8 metre (capacity 22):
2 (3) -&gt; 1 (7) -&gt; 6 (6)
</t>
        </is>
      </c>
      <c r="O3" t="n">
        <v>278.0197951</v>
      </c>
      <c r="P3" t="n">
        <v>662.804511678134</v>
      </c>
      <c r="Q3" s="4">
        <f>(P3-G3)/G3</f>
        <v/>
      </c>
      <c r="R3" s="7">
        <f>(P3-K3)/K3</f>
        <v/>
      </c>
      <c r="S3" s="7">
        <f>ROUND(R3,5)</f>
        <v/>
      </c>
      <c r="U3">
        <f>ROUND(0.777777777777777,5)</f>
        <v/>
      </c>
      <c r="V3" s="8">
        <f>U3</f>
        <v/>
      </c>
    </row>
    <row r="4" ht="15" customHeight="1" s="2">
      <c r="A4" t="n">
        <v>9</v>
      </c>
      <c r="B4" t="n">
        <v>3</v>
      </c>
      <c r="C4" t="n">
        <v>3</v>
      </c>
      <c r="D4">
        <f>E4/60</f>
        <v/>
      </c>
      <c r="E4">
        <f>F4/1000</f>
        <v/>
      </c>
      <c r="F4" t="n">
        <v>630</v>
      </c>
      <c r="G4" t="n">
        <v>943.34840135</v>
      </c>
      <c r="H4" s="13" t="inlineStr">
        <is>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is>
      </c>
      <c r="J4" t="inlineStr">
        <is>
          <t>{0: [[(6, 3), (9, 4), (1, 5)], [(2, 2), (5, 1), (8, 2), (3, 3), (7, 3), (4, 1)]]}</t>
        </is>
      </c>
      <c r="K4" t="n">
        <v>1121.506775041001</v>
      </c>
      <c r="L4" s="4" t="n">
        <v>0.1888574501594993</v>
      </c>
      <c r="M4" s="4">
        <f>(K4-G4)/G4</f>
        <v/>
      </c>
      <c r="N4" t="inlineStr">
        <is>
          <t xml:space="preserve">Rigid (capacity 16):
2 (2) -&gt; 5 (1) -&gt; 8 (2) -&gt; 3 (3) -&gt; 7 (3) -&gt; 4 (1) -&gt; 9 (4)
6 (3) -&gt; 1 (5)
</t>
        </is>
      </c>
      <c r="O4" t="n">
        <v>278.1032905000001</v>
      </c>
      <c r="P4" t="n">
        <v>1017.840597157414</v>
      </c>
      <c r="Q4" s="4">
        <f>(P4-G4)/G4</f>
        <v/>
      </c>
      <c r="R4" s="7">
        <f>(P4-K4)/K4</f>
        <v/>
      </c>
      <c r="S4" s="7">
        <f>ROUND(R4,5)</f>
        <v/>
      </c>
    </row>
    <row r="5" ht="15" customHeight="1" s="2">
      <c r="A5" t="n">
        <v>9</v>
      </c>
      <c r="B5" t="n">
        <v>3</v>
      </c>
      <c r="C5" t="n">
        <v>4</v>
      </c>
      <c r="D5">
        <f>E5/60</f>
        <v/>
      </c>
      <c r="E5">
        <f>F5/1000</f>
        <v/>
      </c>
      <c r="F5" t="n">
        <v>1531</v>
      </c>
      <c r="G5" t="n">
        <v>547.761878407</v>
      </c>
      <c r="H5" s="13" t="inlineStr">
        <is>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is>
      </c>
      <c r="J5" t="inlineStr">
        <is>
          <t>{0: [[(2, 7), (4, 8)]], 1: [[(5, 5), (8, 8)]], 2: [[(6, 2), (1, 3), (7, 4), (3, 7), (9, 5)]]}</t>
        </is>
      </c>
      <c r="K5" t="n">
        <v>648.7782890113363</v>
      </c>
      <c r="L5" s="4" t="n">
        <v>0.1844166499832225</v>
      </c>
      <c r="M5" s="4">
        <f>(K5-G5)/G5</f>
        <v/>
      </c>
      <c r="N5" t="inlineStr">
        <is>
          <t xml:space="preserve">11 metre (capacity 30):
2 (7) -&gt; 4 (8)
Rigid (capacity 16):
8 (8) -&gt; 5 (5)
8 metre (capacity 22):
6 (2) -&gt; 1 (3) -&gt; 7 (4) -&gt; 3 (7) -&gt; 9 (5)
</t>
        </is>
      </c>
      <c r="O5" t="n">
        <v>277.5459385</v>
      </c>
      <c r="P5" t="n">
        <v>648.7782890113363</v>
      </c>
      <c r="Q5" s="4">
        <f>(P5-G5)/G5</f>
        <v/>
      </c>
      <c r="R5" s="7">
        <f>(P5-K5)/K5</f>
        <v/>
      </c>
      <c r="S5" s="7">
        <f>ROUND(R5,5)</f>
        <v/>
      </c>
    </row>
    <row r="6" ht="15" customHeight="1" s="2">
      <c r="A6" t="n">
        <v>9</v>
      </c>
      <c r="B6" t="n">
        <v>3</v>
      </c>
      <c r="C6" t="n">
        <v>5</v>
      </c>
      <c r="D6">
        <f>E6/60</f>
        <v/>
      </c>
      <c r="E6">
        <f>F6/1000</f>
        <v/>
      </c>
      <c r="F6" t="n">
        <v>2543</v>
      </c>
      <c r="G6" t="n">
        <v>979.546880192</v>
      </c>
      <c r="H6" s="13" t="inlineStr">
        <is>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is>
      </c>
      <c r="J6" t="inlineStr">
        <is>
          <t>{0: [[(6, 5), (5, 4), (3, 7), (9, 4), (4, 2)], [(8, 5), (7, 3), (1, 7), (2, 4)]], 1: []}</t>
        </is>
      </c>
      <c r="K6" t="n">
        <v>1096.36016908566</v>
      </c>
      <c r="L6" s="4" t="n">
        <v>0.1192523719444274</v>
      </c>
      <c r="M6" s="4">
        <f>(K6-G6)/G6</f>
        <v/>
      </c>
      <c r="N6" t="inlineStr">
        <is>
          <t xml:space="preserve">Rigid (capacity 16):
8 (5) -&gt; 7 (3)
8 metre (capacity 22):
9 (4) -&gt; 3 (7) -&gt; 5 (4) -&gt; 6 (5)
4 (2) -&gt; 1 (7) -&gt; 2 (4)
</t>
        </is>
      </c>
      <c r="O6" t="n">
        <v>260.3492017999999</v>
      </c>
      <c r="P6" t="n">
        <v>1077.694700234683</v>
      </c>
      <c r="Q6" s="4">
        <f>(P6-G6)/G6</f>
        <v/>
      </c>
      <c r="R6" s="7">
        <f>(P6-K6)/K6</f>
        <v/>
      </c>
      <c r="S6" s="7">
        <f>ROUND(R6,5)</f>
        <v/>
      </c>
    </row>
    <row r="7" ht="15" customHeight="1" s="2">
      <c r="A7" t="n">
        <v>9</v>
      </c>
      <c r="B7" t="n">
        <v>3</v>
      </c>
      <c r="C7" t="n">
        <v>6</v>
      </c>
      <c r="D7">
        <f>E7/60</f>
        <v/>
      </c>
      <c r="E7">
        <f>F7/1000</f>
        <v/>
      </c>
      <c r="F7" t="n">
        <v>3773</v>
      </c>
      <c r="G7" t="n">
        <v>456.272158277</v>
      </c>
      <c r="H7" s="13" t="inlineStr">
        <is>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is>
      </c>
      <c r="J7" t="inlineStr">
        <is>
          <t>{0: [[(5, 8), (3, 8), (8, 3), (2, 2)]], 1: [], 2: [[(7, 8), (6, 3), (1, 1), (4, 2), (9, 2)]]}</t>
        </is>
      </c>
      <c r="K7" t="n">
        <v>520.3454981535883</v>
      </c>
      <c r="L7" s="4" t="n">
        <v>0.1404278975043</v>
      </c>
      <c r="M7" s="4">
        <f>(K7-G7)/G7</f>
        <v/>
      </c>
      <c r="N7" t="inlineStr">
        <is>
          <t xml:space="preserve">Rigid (capacity 16):
9 (2) -&gt; 4 (2) -&gt; 1 (1) -&gt; 6 (3) -&gt; 7 (8)
8 metre (capacity 22):
5 (8) -&gt; 3 (8) -&gt; 8 (3) -&gt; 2 (2)
</t>
        </is>
      </c>
      <c r="O7" t="n">
        <v>317.7635937</v>
      </c>
      <c r="P7" t="n">
        <v>520.3454981535883</v>
      </c>
      <c r="Q7" s="4">
        <f>(P7-G7)/G7</f>
        <v/>
      </c>
      <c r="R7" s="7">
        <f>(P7-K7)/K7</f>
        <v/>
      </c>
      <c r="S7" s="7">
        <f>ROUND(R7,5)</f>
        <v/>
      </c>
    </row>
    <row r="8" ht="15" customHeight="1" s="2">
      <c r="A8" t="n">
        <v>9</v>
      </c>
      <c r="B8" t="n">
        <v>3</v>
      </c>
      <c r="C8" t="n">
        <v>7</v>
      </c>
      <c r="D8">
        <f>E8/60</f>
        <v/>
      </c>
      <c r="E8">
        <f>F8/1000</f>
        <v/>
      </c>
      <c r="F8" t="n">
        <v>3816</v>
      </c>
      <c r="G8" t="n">
        <v>883.239440793</v>
      </c>
      <c r="H8" s="13" t="inlineStr">
        <is>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is>
      </c>
      <c r="J8" t="inlineStr">
        <is>
          <t>{0: [[(2, 5), (9, 2), (3, 4), (8, 5), (6, 5)]], 1: [[(5, 4), (4, 1), (1, 7), (7, 4)]]}</t>
        </is>
      </c>
      <c r="K8" t="n">
        <v>996.8146493389404</v>
      </c>
      <c r="L8" s="4" t="n">
        <v>0.1285893759952217</v>
      </c>
      <c r="M8" s="4">
        <f>(K8-G8)/G8</f>
        <v/>
      </c>
      <c r="N8" t="inlineStr">
        <is>
          <t xml:space="preserve">11 metre (capacity 30):
6 (5) -&gt; 8 (5) -&gt; 3 (4) -&gt; 9 (2) -&gt; 2 (5)
Rigid (capacity 16):
7 (4) -&gt; 1 (7) -&gt; 4 (1) -&gt; 5 (4)
</t>
        </is>
      </c>
      <c r="O8" t="n">
        <v>270.7247927</v>
      </c>
      <c r="P8" t="n">
        <v>996.8146493389403</v>
      </c>
      <c r="Q8" s="4">
        <f>(P8-G8)/G8</f>
        <v/>
      </c>
      <c r="R8" s="7">
        <f>(P8-K8)/K8</f>
        <v/>
      </c>
      <c r="S8" s="7">
        <f>ROUND(R8,5)</f>
        <v/>
      </c>
    </row>
    <row r="9" ht="15" customHeight="1" s="2">
      <c r="A9" t="n">
        <v>9</v>
      </c>
      <c r="B9" t="n">
        <v>3</v>
      </c>
      <c r="C9" t="n">
        <v>8</v>
      </c>
      <c r="D9">
        <f>E9/60</f>
        <v/>
      </c>
      <c r="E9">
        <f>F9/1000</f>
        <v/>
      </c>
      <c r="F9" t="n">
        <v>2016</v>
      </c>
      <c r="G9" t="n">
        <v>674.552529342</v>
      </c>
      <c r="H9" s="13" t="inlineStr">
        <is>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is>
      </c>
      <c r="J9" t="inlineStr">
        <is>
          <t>{0: [[(7, 6), (6, 8)]], 1: [[(9, 3), (8, 8), (5, 7), (4, 8)]], 2: [[(2, 6), (1, 3), (3, 4), (7, 2)]]}</t>
        </is>
      </c>
      <c r="K9" t="n">
        <v>849.7955585238285</v>
      </c>
      <c r="L9" s="4" t="n">
        <v>0.2597915233566337</v>
      </c>
      <c r="M9" s="4">
        <f>(K9-G9)/G9</f>
        <v/>
      </c>
      <c r="N9" t="inlineStr">
        <is>
          <t xml:space="preserve">8 metre (capacity 22):
1 (3) -&gt; 3 (4) -&gt; 2 (6)
Rigid (capacity 16):
6 (8) -&gt; 7 (8)
11 metre (capacity 30):
9 (3) -&gt; 8 (8) -&gt; 5 (7) -&gt; 4 (8)
</t>
        </is>
      </c>
      <c r="O9" t="n">
        <v>304.0242498</v>
      </c>
      <c r="P9" t="n">
        <v>775.2155363921825</v>
      </c>
      <c r="Q9" s="4">
        <f>(P9-G9)/G9</f>
        <v/>
      </c>
      <c r="R9" s="7">
        <f>(P9-K9)/K9</f>
        <v/>
      </c>
      <c r="S9" s="7">
        <f>ROUND(R9,5)</f>
        <v/>
      </c>
    </row>
    <row r="10" ht="15" customHeight="1" s="2">
      <c r="A10" t="n">
        <v>9</v>
      </c>
      <c r="B10" t="n">
        <v>3</v>
      </c>
      <c r="C10" t="n">
        <v>9</v>
      </c>
      <c r="D10">
        <f>E10/60</f>
        <v/>
      </c>
      <c r="E10">
        <f>F10/1000</f>
        <v/>
      </c>
      <c r="F10" t="n">
        <v>1630</v>
      </c>
      <c r="G10" t="n">
        <v>604.108253426</v>
      </c>
      <c r="H10" s="13" t="inlineStr">
        <is>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is>
      </c>
      <c r="J10" t="inlineStr">
        <is>
          <t>{0: [[(1, 1), (3, 2), (6, 7), (8, 4)], [(7, 2), (9, 2), (2, 3), (5, 6)]], 1: [[(4, 7)]]}</t>
        </is>
      </c>
      <c r="K10" t="n">
        <v>732.7210841010763</v>
      </c>
      <c r="L10" s="4" t="n">
        <v>0.2128969931228238</v>
      </c>
      <c r="M10" s="4">
        <f>(K10-G10)/G10</f>
        <v/>
      </c>
      <c r="N10" t="inlineStr">
        <is>
          <t xml:space="preserve">11 metre (capacity 30):
4 (7)
Rigid (capacity 16):
1 (1) -&gt; 3 (2) -&gt; 6 (7) -&gt; 8 (4)
7 (2) -&gt; 9 (2) -&gt; 2 (3) -&gt; 5 (6)
</t>
        </is>
      </c>
      <c r="O10" t="n">
        <v>294.104108</v>
      </c>
      <c r="P10" t="n">
        <v>732.7210841010763</v>
      </c>
      <c r="Q10" s="4">
        <f>(P10-G10)/G10</f>
        <v/>
      </c>
      <c r="R10" s="7">
        <f>(P10-K10)/K10</f>
        <v/>
      </c>
      <c r="S10" s="7">
        <f>ROUND(R10,5)</f>
        <v/>
      </c>
    </row>
    <row r="11" ht="15" customHeight="1" s="2">
      <c r="A11" t="n">
        <v>9</v>
      </c>
      <c r="B11" t="n">
        <v>3</v>
      </c>
      <c r="C11" t="n">
        <v>10</v>
      </c>
      <c r="D11">
        <f>E11/60</f>
        <v/>
      </c>
      <c r="E11">
        <f>F11/1000</f>
        <v/>
      </c>
      <c r="F11" t="n">
        <v>976</v>
      </c>
      <c r="G11" t="n">
        <v>566.836248779</v>
      </c>
      <c r="H11" s="13" t="inlineStr">
        <is>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is>
      </c>
      <c r="J11" t="inlineStr">
        <is>
          <t>{0: [[(8, 1), (7, 1), (3, 3), (5, 4), (9, 4), (2, 6), (4, 1), (1, 4), (6, 5)]], 1: []}</t>
        </is>
      </c>
      <c r="K11" t="n">
        <v>675.318142023948</v>
      </c>
      <c r="L11" s="4" t="n">
        <v>0.1913813618635446</v>
      </c>
      <c r="M11" s="4">
        <f>(K11-G11)/G11</f>
        <v/>
      </c>
      <c r="N11" t="inlineStr">
        <is>
          <t xml:space="preserve">11 metre (capacity 30):
8 metre (capacity 22):
4 (1) -&gt; 1 (4) -&gt; 6 (5)
8 (1) -&gt; 7 (1) -&gt; 5 (4) -&gt; 9 (4) -&gt; 2 (6) -&gt; 3 (3)
</t>
        </is>
      </c>
      <c r="O11" t="n">
        <v>268.0987201</v>
      </c>
      <c r="P11" t="n">
        <v>695.4038653520677</v>
      </c>
      <c r="Q11" s="4">
        <f>(P11-G11)/G11</f>
        <v/>
      </c>
      <c r="R11" s="7">
        <f>(P11-K11)/K11</f>
        <v/>
      </c>
      <c r="S11" s="7">
        <f>ROUND(R11,5)</f>
        <v/>
      </c>
    </row>
    <row r="12" ht="15" customHeight="1" s="2">
      <c r="A12" t="n">
        <v>12</v>
      </c>
      <c r="B12" t="n">
        <v>3</v>
      </c>
      <c r="C12" t="n">
        <v>1</v>
      </c>
      <c r="D12">
        <f>E12/60</f>
        <v/>
      </c>
      <c r="E12">
        <f>F12/1000</f>
        <v/>
      </c>
      <c r="F12" t="n">
        <v>2359</v>
      </c>
      <c r="G12" t="n">
        <v>784.2446733</v>
      </c>
      <c r="H12" s="13" t="inlineStr">
        <is>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is>
      </c>
      <c r="J12" t="inlineStr">
        <is>
          <t>{0: [[(9, 3), (12, 3), (5, 4), (4, 5), (2, 7), (10, 7), (3, 1)]], 1: [[(7, 2), (1, 2), (11, 3), (8, 2), (6, 5), (9, 2)]]}</t>
        </is>
      </c>
      <c r="K12" t="n">
        <v>913.4586595085078</v>
      </c>
      <c r="L12" s="4" t="n">
        <v>0.1647623383462613</v>
      </c>
      <c r="M12" s="4">
        <f>(K12-G12)/G12</f>
        <v/>
      </c>
      <c r="N12" t="inlineStr">
        <is>
          <t xml:space="preserve">Rigid (capacity 16):
2 (7) -&gt; 10 (7) -&gt; 7 (2)
11 metre (capacity 30):
3 (1) -&gt; 4 (5) -&gt; 5 (4) -&gt; 12 (3) -&gt; 9 (5) -&gt; 6 (5) -&gt; 8 (2) -&gt; 11 (3) -&gt; 1 (2)
</t>
        </is>
      </c>
      <c r="O12" t="n">
        <v>464.7078033999999</v>
      </c>
      <c r="P12" t="n">
        <v>914.8582852133327</v>
      </c>
      <c r="Q12" s="4">
        <f>(P12-G12)/G12</f>
        <v/>
      </c>
      <c r="R12" s="7">
        <f>(P12-K12)/K12</f>
        <v/>
      </c>
      <c r="S12" s="7">
        <f>ROUND(R12,5)</f>
        <v/>
      </c>
    </row>
    <row r="13" ht="15" customHeight="1" s="2">
      <c r="A13" t="n">
        <v>12</v>
      </c>
      <c r="B13" t="n">
        <v>3</v>
      </c>
      <c r="C13" t="n">
        <v>2</v>
      </c>
      <c r="D13">
        <f>E13/60</f>
        <v/>
      </c>
      <c r="E13">
        <f>F13/1000</f>
        <v/>
      </c>
      <c r="F13" t="n">
        <v>8640</v>
      </c>
      <c r="G13" t="n">
        <v>613.378326109</v>
      </c>
      <c r="H13" s="13" t="inlineStr">
        <is>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is>
      </c>
      <c r="J13" t="inlineStr">
        <is>
          <t>{0: [[(2, 1), (7, 3), (11, 2), (1, 2), (5, 4), (4, 4), (6, 3)]], 1: [[(3, 3), (12, 2), (10, 2), (8, 3), (9, 1)]], 2: []}</t>
        </is>
      </c>
      <c r="K13" t="n">
        <v>723.7591313441118</v>
      </c>
      <c r="L13" s="4" t="n">
        <v>0.1799555030503256</v>
      </c>
      <c r="M13" s="4">
        <f>(K13-G13)/G13</f>
        <v/>
      </c>
      <c r="N13" t="inlineStr">
        <is>
          <t xml:space="preserve">Rigid (capacity 16):
3 (3) -&gt; 12 (2) -&gt; 10 (2) -&gt; 8 (3) -&gt; 9 (1)
8 metre (capacity 22):
2 (1) -&gt; 7 (3) -&gt; 11 (2) -&gt; 1 (2) -&gt; 5 (4) -&gt; 4 (4) -&gt; 6 (3)
</t>
        </is>
      </c>
      <c r="O13" t="n">
        <v>406.5890359</v>
      </c>
      <c r="P13" t="n">
        <v>723.7591313441118</v>
      </c>
      <c r="Q13" s="4">
        <f>(P13-G13)/G13</f>
        <v/>
      </c>
      <c r="R13" s="7">
        <f>(P13-K13)/K13</f>
        <v/>
      </c>
      <c r="S13" s="7">
        <f>ROUND(R13,5)</f>
        <v/>
      </c>
    </row>
    <row r="14" ht="15" customHeight="1" s="2">
      <c r="A14" t="n">
        <v>12</v>
      </c>
      <c r="B14" t="n">
        <v>3</v>
      </c>
      <c r="C14" t="n">
        <v>3</v>
      </c>
      <c r="D14">
        <f>E14/60</f>
        <v/>
      </c>
      <c r="E14">
        <f>F14/1000</f>
        <v/>
      </c>
      <c r="F14" t="n">
        <v>1565</v>
      </c>
      <c r="G14" t="n">
        <v>791.185916429</v>
      </c>
      <c r="H14" s="13" t="inlineStr">
        <is>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is>
      </c>
      <c r="J14" t="inlineStr">
        <is>
          <t>{0: [[(11, 4), (3, 5), (2, 1), (4, 1), (10, 3), (6, 2), (9, 3)]], 1: [], 2: [[(8, 2), (7, 1), (5, 3), (1, 4), (12, 5)]]}</t>
        </is>
      </c>
      <c r="K14" t="n">
        <v>869.7301452494198</v>
      </c>
      <c r="L14" s="4" t="n">
        <v>0.09927404822235388</v>
      </c>
      <c r="M14" s="4">
        <f>(K14-G14)/G14</f>
        <v/>
      </c>
      <c r="N14" t="inlineStr">
        <is>
          <t xml:space="preserve">11 metre (capacity 30):
11 (4) -&gt; 3 (5) -&gt; 2 (1) -&gt; 4 (1) -&gt; 10 (3) -&gt; 6 (2) -&gt; 9 (3)
Rigid (capacity 16):
8 (2) -&gt; 7 (1) -&gt; 5 (3) -&gt; 1 (4) -&gt; 12 (5)
</t>
        </is>
      </c>
      <c r="O14" t="n">
        <v>419.6642604000003</v>
      </c>
      <c r="P14" t="n">
        <v>869.7301452494198</v>
      </c>
      <c r="Q14" s="4">
        <f>(P14-G14)/G14</f>
        <v/>
      </c>
      <c r="R14" s="7">
        <f>(P14-K14)/K14</f>
        <v/>
      </c>
      <c r="S14" s="7">
        <f>ROUND(R14,5)</f>
        <v/>
      </c>
    </row>
    <row r="15" ht="15" customHeight="1" s="2">
      <c r="A15" t="n">
        <v>12</v>
      </c>
      <c r="B15" t="n">
        <v>3</v>
      </c>
      <c r="C15" t="n">
        <v>4</v>
      </c>
      <c r="D15">
        <f>E15/60</f>
        <v/>
      </c>
      <c r="E15">
        <f>F15/1000</f>
        <v/>
      </c>
      <c r="F15" t="n">
        <v>5289</v>
      </c>
      <c r="G15" t="n">
        <v>750.874249065</v>
      </c>
      <c r="H15" s="13" t="inlineStr">
        <is>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is>
      </c>
      <c r="J15" t="inlineStr">
        <is>
          <t>{0: [[(9, 3), (8, 5), (6, 7), (2, 6), (11, 8)], [(3, 1), (12, 1), (7, 4), (1, 4), (5, 8), (10, 5), (4, 5)]]}</t>
        </is>
      </c>
      <c r="K15" t="n">
        <v>894.7881079632774</v>
      </c>
      <c r="L15" s="4" t="n">
        <v>0.1916617317446712</v>
      </c>
      <c r="M15" s="4">
        <f>(K15-G15)/G15</f>
        <v/>
      </c>
      <c r="N15" t="inlineStr">
        <is>
          <t xml:space="preserve">11 metre (capacity 30):
9 (3) -&gt; 8 (5) -&gt; 6 (7) -&gt; 2 (6) -&gt; 11 (8)
3 (1) -&gt; 12 (1) -&gt; 7 (4) -&gt; 1 (4) -&gt; 5 (8) -&gt; 10 (5) -&gt; 4 (5)
</t>
        </is>
      </c>
      <c r="O15" t="n">
        <v>422.6475539999997</v>
      </c>
      <c r="P15" t="n">
        <v>894.7881079632774</v>
      </c>
      <c r="Q15" s="4">
        <f>(P15-G15)/G15</f>
        <v/>
      </c>
      <c r="R15" s="7">
        <f>(P15-K15)/K15</f>
        <v/>
      </c>
      <c r="S15" s="7">
        <f>ROUND(R15,5)</f>
        <v/>
      </c>
    </row>
    <row r="16" ht="15" customHeight="1" s="2">
      <c r="A16" t="n">
        <v>12</v>
      </c>
      <c r="B16" t="n">
        <v>3</v>
      </c>
      <c r="C16" t="n">
        <v>5</v>
      </c>
      <c r="D16">
        <f>E16/60</f>
        <v/>
      </c>
      <c r="E16">
        <f>F16/1000</f>
        <v/>
      </c>
      <c r="F16" t="n">
        <v>7905</v>
      </c>
      <c r="G16" t="n">
        <v>909.070915683</v>
      </c>
      <c r="H16" s="13" t="inlineStr">
        <is>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is>
      </c>
      <c r="J16" t="inlineStr">
        <is>
          <t>{0: [[(4, 3), (5, 3)]], 1: [[(2, 5), (9, 1), (1, 4), (7, 2), (3, 1), (10, 5), (6, 1), (8, 3), (11, 2), (12, 4)]], 2: []}</t>
        </is>
      </c>
      <c r="K16" t="n">
        <v>1027.364256635447</v>
      </c>
      <c r="L16" s="4" t="n">
        <v>0.1301255368659235</v>
      </c>
      <c r="M16" s="4">
        <f>(K16-G16)/G16</f>
        <v/>
      </c>
      <c r="N16" t="inlineStr">
        <is>
          <t xml:space="preserve">8 metre (capacity 22):
4 (3) -&gt; 6 (1) -&gt; 10 (5) -&gt; 3 (1) -&gt; 7 (2) -&gt; 1 (4) -&gt; 9 (1) -&gt; 2 (5)
11 metre (capacity 30):
12 (4) -&gt; 11 (2) -&gt; 8 (3) -&gt; 5 (3)
</t>
        </is>
      </c>
      <c r="O16" t="n">
        <v>442.3488585</v>
      </c>
      <c r="P16" t="n">
        <v>1018.647370722324</v>
      </c>
      <c r="Q16" s="4">
        <f>(P16-G16)/G16</f>
        <v/>
      </c>
      <c r="R16" s="7">
        <f>(P16-K16)/K16</f>
        <v/>
      </c>
      <c r="S16" s="7">
        <f>ROUND(R16,5)</f>
        <v/>
      </c>
    </row>
    <row r="17" ht="15" customHeight="1" s="2">
      <c r="A17" t="n">
        <v>12</v>
      </c>
      <c r="B17" t="n">
        <v>3</v>
      </c>
      <c r="C17" t="n">
        <v>6</v>
      </c>
      <c r="D17">
        <f>E17/60</f>
        <v/>
      </c>
      <c r="E17">
        <f>F17/1000</f>
        <v/>
      </c>
      <c r="F17" t="n">
        <v>2023</v>
      </c>
      <c r="G17" t="n">
        <v>805.729627885</v>
      </c>
      <c r="H17" s="13" t="inlineStr">
        <is>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is>
      </c>
      <c r="J17" t="inlineStr">
        <is>
          <t>{0: [[(10, 5), (8, 6), (5, 7), (3, 3), (2, 1)]], 1: [[(4, 6), (6, 2), (2, 5), (12, 5), (7, 3), (9, 3), (11, 3), (1, 3)]]}</t>
        </is>
      </c>
      <c r="K17" t="n">
        <v>999.2141067261238</v>
      </c>
      <c r="L17" s="4" t="n">
        <v>0.2401357380254352</v>
      </c>
      <c r="M17" s="4">
        <f>(K17-G17)/G17</f>
        <v/>
      </c>
      <c r="N17" t="inlineStr">
        <is>
          <t xml:space="preserve">8 metre (capacity 22):
10 (5) -&gt; 11 (3) -&gt; 9 (3) -&gt; 7 (3) -&gt; 1 (3) -&gt; 12 (5)
11 metre (capacity 30):
4 (6) -&gt; 6 (2) -&gt; 2 (6) -&gt; 3 (3) -&gt; 5 (7) -&gt; 8 (6)
</t>
        </is>
      </c>
      <c r="O17" t="n">
        <v>426.3625585999998</v>
      </c>
      <c r="P17" t="n">
        <v>900.145864498372</v>
      </c>
      <c r="Q17" s="4">
        <f>(P17-G17)/G17</f>
        <v/>
      </c>
      <c r="R17" s="7">
        <f>(P17-K17)/K17</f>
        <v/>
      </c>
      <c r="S17" s="7">
        <f>ROUND(R17,5)</f>
        <v/>
      </c>
    </row>
    <row r="18" ht="15" customHeight="1" s="2">
      <c r="A18" t="n">
        <v>12</v>
      </c>
      <c r="B18" t="n">
        <v>3</v>
      </c>
      <c r="C18" t="n">
        <v>7</v>
      </c>
      <c r="D18">
        <f>E18/60</f>
        <v/>
      </c>
      <c r="E18">
        <f>F18/1000</f>
        <v/>
      </c>
      <c r="F18" t="n">
        <v>3644</v>
      </c>
      <c r="G18" t="n">
        <v>683.4597906069999</v>
      </c>
      <c r="H18" s="13" t="inlineStr">
        <is>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is>
      </c>
      <c r="J18" t="inlineStr">
        <is>
          <t>{0: [[(1, 1), (3, 4), (12, 2), (2, 1), (9, 3), (11, 5), (6, 5), (7, 6)]], 1: [[(10, 5), (8, 2), (5, 3), (4, 4)]], 2: []}</t>
        </is>
      </c>
      <c r="K18" t="n">
        <v>782.003935883964</v>
      </c>
      <c r="L18" s="4" t="n">
        <v>0.1441842616512146</v>
      </c>
      <c r="M18" s="4">
        <f>(K18-G18)/G18</f>
        <v/>
      </c>
      <c r="N18" t="inlineStr">
        <is>
          <t xml:space="preserve">Rigid (capacity 16):
10 (5) -&gt; 8 (2) -&gt; 5 (3) -&gt; 4 (4)
11 metre (capacity 30):
7 (6) -&gt; 6 (5) -&gt; 11 (5) -&gt; 9 (3) -&gt; 2 (1) -&gt; 12 (2) -&gt; 3 (4) -&gt; 1 (1)
</t>
        </is>
      </c>
      <c r="O18" t="n">
        <v>370.2218480000001</v>
      </c>
      <c r="P18" t="n">
        <v>782.003935883964</v>
      </c>
      <c r="Q18" s="4">
        <f>(P18-G18)/G18</f>
        <v/>
      </c>
      <c r="R18" s="7">
        <f>(P18-K18)/K18</f>
        <v/>
      </c>
      <c r="S18" s="7">
        <f>ROUND(R18,5)</f>
        <v/>
      </c>
    </row>
    <row r="19" ht="15" customHeight="1" s="2">
      <c r="A19" t="n">
        <v>12</v>
      </c>
      <c r="B19" t="n">
        <v>3</v>
      </c>
      <c r="C19" t="n">
        <v>8</v>
      </c>
      <c r="D19">
        <f>E19/60</f>
        <v/>
      </c>
      <c r="E19">
        <f>F19/1000</f>
        <v/>
      </c>
      <c r="F19" t="n">
        <v>11599</v>
      </c>
      <c r="G19" t="n">
        <v>1082.162880112</v>
      </c>
      <c r="H19" s="13" t="inlineStr">
        <is>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is>
      </c>
      <c r="J19" t="inlineStr">
        <is>
          <t>{0: [[(1, 7), (6, 7), (8, 5)], [(11, 5), (10, 7), (12, 7)]], 1: [[(3, 4), (2, 5), (9, 7), (4, 2), (7, 5), (5, 5)]]}</t>
        </is>
      </c>
      <c r="K19" t="n">
        <v>1219.039143534927</v>
      </c>
      <c r="L19" s="4" t="n">
        <v>0.1264839756920518</v>
      </c>
      <c r="M19" s="4">
        <f>(K19-G19)/G19</f>
        <v/>
      </c>
      <c r="N19" t="inlineStr">
        <is>
          <t xml:space="preserve">11 metre (capacity 30):
3 (4) -&gt; 2 (5) -&gt; 9 (7) -&gt; 4 (2) -&gt; 7 (5) -&gt; 5 (5)
8 metre (capacity 22):
12 (7) -&gt; 10 (7) -&gt; 11 (5)
8 (5) -&gt; 6 (7) -&gt; 1 (7)
</t>
        </is>
      </c>
      <c r="O19" t="n">
        <v>438.1995923999993</v>
      </c>
      <c r="P19" t="n">
        <v>1219.039143534927</v>
      </c>
      <c r="Q19" s="4">
        <f>(P19-G19)/G19</f>
        <v/>
      </c>
      <c r="R19" s="7">
        <f>(P19-K19)/K19</f>
        <v/>
      </c>
      <c r="S19" s="7">
        <f>ROUND(R19,5)</f>
        <v/>
      </c>
    </row>
    <row r="20" ht="15" customHeight="1" s="2">
      <c r="A20" t="n">
        <v>12</v>
      </c>
      <c r="B20" t="n">
        <v>3</v>
      </c>
      <c r="C20" t="n">
        <v>9</v>
      </c>
      <c r="D20">
        <f>E20/60</f>
        <v/>
      </c>
      <c r="E20">
        <f>F20/1000</f>
        <v/>
      </c>
      <c r="F20" t="n">
        <v>66931</v>
      </c>
      <c r="G20" t="n">
        <v>952.746718211</v>
      </c>
      <c r="H20" s="13" t="inlineStr">
        <is>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is>
      </c>
      <c r="J20" t="inlineStr">
        <is>
          <t>{0: [], 1: [[(10, 5), (2, 5), (3, 2), (7, 6)], [(1, 3), (12, 3), (6, 6), (5, 1), (4, 2), (9, 4), (8, 7), (11, 2)]]}</t>
        </is>
      </c>
      <c r="K20" t="n">
        <v>1095.786848590677</v>
      </c>
      <c r="L20" s="4" t="n">
        <v>0.1501344771339307</v>
      </c>
      <c r="M20" s="4">
        <f>(K20-G20)/G20</f>
        <v/>
      </c>
      <c r="N20" t="inlineStr">
        <is>
          <t xml:space="preserve">11 metre (capacity 30):
10 (5) -&gt; 2 (5) -&gt; 3 (2) -&gt; 7 (6)
11 (2) -&gt; 8 (7) -&gt; 9 (4) -&gt; 4 (2) -&gt; 5 (1) -&gt; 6 (6) -&gt; 12 (3) -&gt; 1 (3)
</t>
        </is>
      </c>
      <c r="O20" t="n">
        <v>395.948703</v>
      </c>
      <c r="P20" t="n">
        <v>1095.786848590677</v>
      </c>
      <c r="Q20" s="4">
        <f>(P20-G20)/G20</f>
        <v/>
      </c>
      <c r="R20" s="7">
        <f>(P20-K20)/K20</f>
        <v/>
      </c>
      <c r="S20" s="7">
        <f>ROUND(R20,5)</f>
        <v/>
      </c>
    </row>
    <row r="21" ht="15" customHeight="1" s="2">
      <c r="A21" t="n">
        <v>12</v>
      </c>
      <c r="B21" t="n">
        <v>3</v>
      </c>
      <c r="C21" t="n">
        <v>10</v>
      </c>
      <c r="D21">
        <f>E21/60</f>
        <v/>
      </c>
      <c r="E21">
        <f>F21/1000</f>
        <v/>
      </c>
      <c r="F21" t="n">
        <v>73131</v>
      </c>
      <c r="G21" t="n">
        <v>613.523606388</v>
      </c>
      <c r="H21" s="13" t="inlineStr">
        <is>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is>
      </c>
      <c r="J21" t="inlineStr">
        <is>
          <t>{0: [[(3, 1), (9, 2), (1, 2), (12, 1), (8, 1), (2, 1), (4, 3), (7, 2), (10, 2)]], 1: [[(6, 3), (5, 4), (11, 5)]]}</t>
        </is>
      </c>
      <c r="K21" t="n">
        <v>735.0974435515864</v>
      </c>
      <c r="L21" s="4" t="n">
        <v>0.1114684650271737</v>
      </c>
      <c r="M21" s="4">
        <f>(K21-G21)/G21</f>
        <v/>
      </c>
      <c r="N21" t="inlineStr">
        <is>
          <t xml:space="preserve">Rigid (capacity 16):
3 (1) -&gt; 9 (2) -&gt; 1 (2) -&gt; 12 (1) -&gt; 8 (1) -&gt; 2 (1) -&gt; 4 (3) -&gt; 7 (2) -&gt; 10 (2)
8 metre (capacity 22):
6 (3) -&gt; 5 (4) -&gt; 11 (5)
</t>
        </is>
      </c>
      <c r="O21" t="n">
        <v>386.5792246</v>
      </c>
      <c r="P21" t="n">
        <v>735.0974435515864</v>
      </c>
      <c r="Q21" s="4">
        <f>(P21-G21)/G21</f>
        <v/>
      </c>
      <c r="R21" s="7">
        <f>(P21-K21)/K21</f>
        <v/>
      </c>
      <c r="S21" s="7">
        <f>ROUND(R21,5)</f>
        <v/>
      </c>
    </row>
    <row r="22" ht="15" customHeight="1" s="2">
      <c r="A22" t="n">
        <v>15</v>
      </c>
      <c r="B22" t="n">
        <v>3</v>
      </c>
      <c r="C22" t="n">
        <v>1</v>
      </c>
      <c r="D22">
        <f>E22/60</f>
        <v/>
      </c>
      <c r="E22">
        <f>F22/1000</f>
        <v/>
      </c>
      <c r="F22" t="n">
        <v>202664</v>
      </c>
      <c r="G22" t="n">
        <v>1171.623384083</v>
      </c>
      <c r="H22" s="13" t="inlineStr">
        <is>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is>
      </c>
      <c r="J22" t="inlineStr">
        <is>
          <t>{0: [[(2, 4), (13, 5), (11, 4), (12, 1)], [(14, 5), (6, 5), (3, 2), (10, 4), (5, 3)], [(8, 1), (9, 2), (15, 3), (4, 5), (1, 2), (7, 3)]]}</t>
        </is>
      </c>
      <c r="K22" t="n">
        <v>1281.2391705977</v>
      </c>
      <c r="L22" s="4" t="n">
        <v>0.09355889273283279</v>
      </c>
      <c r="M22" s="4">
        <f>(K22-G22)/G22</f>
        <v/>
      </c>
      <c r="N22" t="inlineStr">
        <is>
          <t xml:space="preserve">8 metre (capacity 22):
14 (5) -&gt; 6 (5) -&gt; 3 (2) -&gt; 10 (4) -&gt; 5 (3)
8 (1) -&gt; 9 (2) -&gt; 15 (3) -&gt; 4 (5) -&gt; 1 (2) -&gt; 7 (3)
2 (4) -&gt; 13 (5) -&gt; 11 (4) -&gt; 12 (1)
</t>
        </is>
      </c>
      <c r="O22" t="n">
        <v>672.4708048000002</v>
      </c>
      <c r="P22" t="n">
        <v>1281.2391705977</v>
      </c>
      <c r="Q22" s="4">
        <f>(P22-G22)/G22</f>
        <v/>
      </c>
      <c r="R22" s="7">
        <f>(P22-K22)/K22</f>
        <v/>
      </c>
      <c r="S22" s="7">
        <f>ROUND(R22,5)</f>
        <v/>
      </c>
    </row>
    <row r="23" ht="15" customHeight="1" s="2">
      <c r="A23" t="n">
        <v>15</v>
      </c>
      <c r="B23" t="n">
        <v>3</v>
      </c>
      <c r="C23" t="n">
        <v>2</v>
      </c>
      <c r="D23">
        <f>E23/60</f>
        <v/>
      </c>
      <c r="E23">
        <f>F23/1000</f>
        <v/>
      </c>
      <c r="F23" t="n">
        <v>35184</v>
      </c>
      <c r="G23" t="n">
        <v>828.12840839</v>
      </c>
      <c r="H23" s="13" t="inlineStr">
        <is>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is>
      </c>
      <c r="J23" t="inlineStr">
        <is>
          <t>{0: [[(15, 1), (1, 4), (4, 4), (9, 2), (2, 1)], [(3, 1), (10, 4), (6, 1), (5, 3), (13, 4)]], 1: [[(11, 2), (14, 3), (7, 3), (12, 3), (8, 4)]]}</t>
        </is>
      </c>
      <c r="K23" t="n">
        <v>977.4665241543858</v>
      </c>
      <c r="L23" s="4" t="n">
        <v>0.1803320768269747</v>
      </c>
      <c r="M23" s="4">
        <f>(K23-G23)/G23</f>
        <v/>
      </c>
      <c r="N23" t="inlineStr">
        <is>
          <t xml:space="preserve">Rigid (capacity 16):
13 (4) -&gt; 5 (3) -&gt; 6 (1) -&gt; 10 (4) -&gt; 3 (1)
2 (1) -&gt; 9 (2) -&gt; 4 (4) -&gt; 1 (4) -&gt; 15 (1)
8 metre (capacity 22):
8 (4) -&gt; 12 (3) -&gt; 7 (3) -&gt; 14 (3) -&gt; 11 (2)
</t>
        </is>
      </c>
      <c r="O23" t="n">
        <v>699.7963949000005</v>
      </c>
      <c r="P23" t="n">
        <v>977.4665241543858</v>
      </c>
      <c r="Q23" s="4">
        <f>(P23-G23)/G23</f>
        <v/>
      </c>
      <c r="R23" s="7">
        <f>(P23-K23)/K23</f>
        <v/>
      </c>
      <c r="S23" s="7">
        <f>ROUND(R23,5)</f>
        <v/>
      </c>
    </row>
    <row r="24" ht="15" customHeight="1" s="2">
      <c r="A24" t="n">
        <v>15</v>
      </c>
      <c r="B24" t="n">
        <v>3</v>
      </c>
      <c r="C24" t="n">
        <v>3</v>
      </c>
      <c r="D24">
        <f>E24/60</f>
        <v/>
      </c>
      <c r="E24">
        <f>F24/1000</f>
        <v/>
      </c>
      <c r="F24" t="n">
        <v>380729</v>
      </c>
      <c r="G24" t="n">
        <v>801.707431232</v>
      </c>
      <c r="H24" s="13" t="inlineStr">
        <is>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is>
      </c>
      <c r="J24" t="inlineStr">
        <is>
          <t>{0: [[(6, 3)], [(15, 4), (4, 3), (12, 2), (8, 2), (3, 3), (13, 2)]], 1: [[(7, 2), (5, 2), (2, 4), (1, 3), (14, 1), (11, 1), (10, 4), (9, 4)]]}</t>
        </is>
      </c>
      <c r="K24" t="n">
        <v>916.3267486812994</v>
      </c>
      <c r="L24" s="4" t="n">
        <v>0.1429690096213298</v>
      </c>
      <c r="M24" s="4">
        <f>(K24-G24)/G24</f>
        <v/>
      </c>
      <c r="N24" t="inlineStr">
        <is>
          <t xml:space="preserve">8 metre (capacity 22):
7 (2) -&gt; 5 (2) -&gt; 2 (4) -&gt; 1 (3) -&gt; 14 (1) -&gt; 11 (1) -&gt; 10 (4) -&gt; 9 (4)
Rigid (capacity 16):
6 (3)
15 (4) -&gt; 4 (3) -&gt; 12 (2) -&gt; 8 (2) -&gt; 3 (3) -&gt; 13 (2)
</t>
        </is>
      </c>
      <c r="O24" t="n">
        <v>701.5370033999998</v>
      </c>
      <c r="P24" t="n">
        <v>916.3267486812994</v>
      </c>
      <c r="Q24" s="4">
        <f>(P24-G24)/G24</f>
        <v/>
      </c>
      <c r="R24" s="7">
        <f>(P24-K24)/K24</f>
        <v/>
      </c>
      <c r="S24" s="7">
        <f>ROUND(R24,5)</f>
        <v/>
      </c>
    </row>
    <row r="25" ht="15" customHeight="1" s="2">
      <c r="A25" t="n">
        <v>15</v>
      </c>
      <c r="B25" t="n">
        <v>3</v>
      </c>
      <c r="C25" t="n">
        <v>4</v>
      </c>
      <c r="D25">
        <f>E25/60</f>
        <v/>
      </c>
      <c r="E25">
        <f>F25/1000</f>
        <v/>
      </c>
      <c r="F25" t="n">
        <v>520620</v>
      </c>
      <c r="G25" t="n">
        <v>1003.760132766</v>
      </c>
      <c r="H25" s="13" t="inlineStr">
        <is>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is>
      </c>
      <c r="J25" t="inlineStr">
        <is>
          <t>{0: [[(14, 3), (9, 5), (3, 1), (12, 1), (1, 5), (6, 4), (10, 4), (7, 5), (15, 1)]], 1: [[(5, 4), (2, 3), (4, 1), (11, 3), (8, 5), (13, 2)]]}</t>
        </is>
      </c>
      <c r="K25" t="n">
        <v>1139.100511867154</v>
      </c>
      <c r="L25" s="4" t="n">
        <v>0.1348333876622544</v>
      </c>
      <c r="M25" s="4">
        <f>(K25-G25)/G25</f>
        <v/>
      </c>
      <c r="N25" t="inlineStr">
        <is>
          <t xml:space="preserve">11 metre (capacity 30):
15 (1) -&gt; 7 (5) -&gt; 10 (4) -&gt; 6 (4) -&gt; 1 (5) -&gt; 12 (1) -&gt; 3 (1) -&gt; 9 (5) -&gt; 14 (3)
8 metre (capacity 22):
13 (2) -&gt; 8 (5) -&gt; 11 (3) -&gt; 4 (1) -&gt; 2 (3) -&gt; 5 (4)
</t>
        </is>
      </c>
      <c r="O25" t="n">
        <v>583.4862115999995</v>
      </c>
      <c r="P25" t="n">
        <v>1139.100511867154</v>
      </c>
      <c r="Q25" s="4">
        <f>(P25-G25)/G25</f>
        <v/>
      </c>
      <c r="R25" s="7">
        <f>(P25-K25)/K25</f>
        <v/>
      </c>
      <c r="S25" s="7">
        <f>ROUND(R25,5)</f>
        <v/>
      </c>
    </row>
    <row r="26" ht="15" customHeight="1" s="2">
      <c r="A26" t="n">
        <v>15</v>
      </c>
      <c r="B26" t="n">
        <v>3</v>
      </c>
      <c r="C26" t="n">
        <v>5</v>
      </c>
      <c r="D26">
        <f>E26/60</f>
        <v/>
      </c>
      <c r="E26">
        <f>F26/1000</f>
        <v/>
      </c>
      <c r="F26" t="n">
        <v>79067</v>
      </c>
      <c r="G26" t="n">
        <v>826.1897859330001</v>
      </c>
      <c r="H26" s="13" t="inlineStr">
        <is>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is>
      </c>
      <c r="J26" t="inlineStr">
        <is>
          <t>{0: [[(13, 2), (15, 2), (7, 3), (4, 3)], [(8, 3), (5, 2), (12, 3), (9, 4), (3, 3)], [(11, 3), (14, 2), (6, 3), (2, 2), (10, 2), (1, 4)]]}</t>
        </is>
      </c>
      <c r="K26" t="n">
        <v>1026.542152900709</v>
      </c>
      <c r="L26" s="4" t="n">
        <v>0.2425016265983667</v>
      </c>
      <c r="M26" s="4">
        <f>(K26-G26)/G26</f>
        <v/>
      </c>
      <c r="N26" t="inlineStr">
        <is>
          <t xml:space="preserve">Rigid (capacity 16):
8 (3) -&gt; 5 (2) -&gt; 12 (3) -&gt; 9 (4) -&gt; 3 (3)
4 (3) -&gt; 7 (3) -&gt; 15 (2) -&gt; 13 (2)
11 (3) -&gt; 14 (2) -&gt; 6 (3) -&gt; 2 (2) -&gt; 10 (2) -&gt; 1 (4)
</t>
        </is>
      </c>
      <c r="O26" t="n">
        <v>892.9698130999986</v>
      </c>
      <c r="P26" t="n">
        <v>1026.542152900709</v>
      </c>
      <c r="Q26" s="4">
        <f>(P26-G26)/G26</f>
        <v/>
      </c>
      <c r="R26" s="7">
        <f>(P26-K26)/K26</f>
        <v/>
      </c>
      <c r="S26" s="7">
        <f>ROUND(R26,5)</f>
        <v/>
      </c>
    </row>
    <row r="27" ht="15" customHeight="1" s="2">
      <c r="A27" t="n">
        <v>15</v>
      </c>
      <c r="B27" t="n">
        <v>3</v>
      </c>
      <c r="C27" t="n">
        <v>6</v>
      </c>
      <c r="D27">
        <f>E27/60</f>
        <v/>
      </c>
      <c r="E27">
        <f>F27/1000</f>
        <v/>
      </c>
      <c r="F27" t="n">
        <v>15668</v>
      </c>
      <c r="G27" t="n">
        <v>1067.862157347</v>
      </c>
      <c r="H27" s="13" t="inlineStr">
        <is>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is>
      </c>
      <c r="J27" t="inlineStr">
        <is>
          <t>{0: [[(14, 1), (7, 2), (11, 5), (10, 3), (13, 3), (4, 4), (2, 1), (5, 1)]], 1: [[(12, 1), (3, 5), (6, 1), (9, 3), (15, 3), (1, 3)]], 2: [[(8, 4)]]}</t>
        </is>
      </c>
      <c r="K27" t="n">
        <v>1204.045683633422</v>
      </c>
      <c r="L27" s="4" t="n">
        <v>0.1275291247559111</v>
      </c>
      <c r="M27" s="4">
        <f>(K27-G27)/G27</f>
        <v/>
      </c>
      <c r="N27" t="inlineStr">
        <is>
          <t xml:space="preserve">Rigid (capacity 16):
1 (3) -&gt; 15 (3) -&gt; 9 (3) -&gt; 6 (1) -&gt; 3 (5) -&gt; 12 (1)
11 metre (capacity 30):
8 (4)
8 metre (capacity 22):
14 (1) -&gt; 7 (2) -&gt; 11 (5) -&gt; 10 (3) -&gt; 13 (3) -&gt; 4 (4) -&gt; 2 (1) -&gt; 5 (1)
</t>
        </is>
      </c>
      <c r="O27" t="n">
        <v>630.2492390000007</v>
      </c>
      <c r="P27" t="n">
        <v>1204.045683633422</v>
      </c>
      <c r="Q27" s="4">
        <f>(P27-G27)/G27</f>
        <v/>
      </c>
      <c r="R27" s="7">
        <f>(P27-K27)/K27</f>
        <v/>
      </c>
      <c r="S27" s="7">
        <f>ROUND(R27,5)</f>
        <v/>
      </c>
    </row>
    <row r="28" ht="15" customHeight="1" s="2">
      <c r="A28" t="n">
        <v>15</v>
      </c>
      <c r="B28" t="n">
        <v>3</v>
      </c>
      <c r="C28" t="n">
        <v>7</v>
      </c>
      <c r="D28">
        <f>E28/60</f>
        <v/>
      </c>
      <c r="E28">
        <f>F28/1000</f>
        <v/>
      </c>
      <c r="F28" t="n">
        <v>72924</v>
      </c>
      <c r="G28" t="n">
        <v>924.421180222</v>
      </c>
      <c r="H28" s="13" t="inlineStr">
        <is>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is>
      </c>
      <c r="J28" t="inlineStr">
        <is>
          <t>{0: [[(2, 2), (1, 2), (8, 4), (15, 1), (14, 4), (10, 3)], [(3, 2), (13, 4), (12, 4), (5, 4), (11, 2)], [(4, 3), (9, 3), (7, 4), (6, 4), (2, 2)]]}</t>
        </is>
      </c>
      <c r="K28" t="n">
        <v>1102.417321416543</v>
      </c>
      <c r="L28" s="4" t="n">
        <v>0.192548748344123</v>
      </c>
      <c r="M28" s="4">
        <f>(K28-G28)/G28</f>
        <v/>
      </c>
      <c r="N28" t="inlineStr">
        <is>
          <t xml:space="preserve">Rigid (capacity 16):
10 (3) -&gt; 14 (4) -&gt; 15 (1) -&gt; 6 (4) -&gt; 2 (4)
11 (2) -&gt; 5 (4) -&gt; 12 (4) -&gt; 13 (4) -&gt; 3 (2)
4 (3) -&gt; 7 (4) -&gt; 9 (3) -&gt; 1 (2) -&gt; 8 (4)
</t>
        </is>
      </c>
      <c r="O28" t="n">
        <v>1224.071597600001</v>
      </c>
      <c r="P28" t="n">
        <v>1175.400466091642</v>
      </c>
      <c r="Q28" s="4">
        <f>(P28-G28)/G28</f>
        <v/>
      </c>
      <c r="R28" s="7">
        <f>(P28-K28)/K28</f>
        <v/>
      </c>
      <c r="S28" s="7">
        <f>ROUND(R28,5)</f>
        <v/>
      </c>
    </row>
    <row r="29" ht="15" customHeight="1" s="2">
      <c r="A29" t="n">
        <v>15</v>
      </c>
      <c r="B29" t="n">
        <v>3</v>
      </c>
      <c r="C29" t="n">
        <v>8</v>
      </c>
      <c r="D29">
        <f>E29/60</f>
        <v/>
      </c>
      <c r="E29">
        <f>F29/1000</f>
        <v/>
      </c>
      <c r="F29" t="n">
        <v>7998</v>
      </c>
      <c r="G29" t="n">
        <v>778.893606814</v>
      </c>
      <c r="H29" s="13" t="inlineStr">
        <is>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is>
      </c>
      <c r="J29" t="inlineStr">
        <is>
          <t>{0: [], 1: [[(10, 1), (12, 3), (13, 2), (15, 1), (8, 3), (4, 2), (5, 1), (7, 3), (11, 3), (1, 1), (2, 1)], [(9, 1), (14, 4), (6, 2), (3, 2)]]}</t>
        </is>
      </c>
      <c r="K29" t="n">
        <v>1053.107964725544</v>
      </c>
      <c r="L29" s="4" t="n">
        <v>0.3520562442837285</v>
      </c>
      <c r="M29" s="4">
        <f>(K29-G29)/G29</f>
        <v/>
      </c>
      <c r="N29" t="inlineStr">
        <is>
          <t xml:space="preserve">Rigid (capacity 16):
8 metre (capacity 22):
9 (1) -&gt; 14 (4) -&gt; 6 (2) -&gt; 3 (2) -&gt; 12 (3) -&gt; 15 (1) -&gt; 13 (2) -&gt; 10 (1)
8 (3) -&gt; 4 (2) -&gt; 5 (1) -&gt; 7 (3) -&gt; 11 (3) -&gt; 1 (1) -&gt; 2 (1)
</t>
        </is>
      </c>
      <c r="O29" t="n">
        <v>512.5885275000001</v>
      </c>
      <c r="P29" t="n">
        <v>841.4299311216971</v>
      </c>
      <c r="Q29" s="4">
        <f>(P29-G29)/G29</f>
        <v/>
      </c>
      <c r="R29" s="7">
        <f>(P29-K29)/K29</f>
        <v/>
      </c>
      <c r="S29" s="7">
        <f>ROUND(R29,5)</f>
        <v/>
      </c>
    </row>
    <row r="30" ht="15" customHeight="1" s="2">
      <c r="A30" t="n">
        <v>15</v>
      </c>
      <c r="B30" t="n">
        <v>3</v>
      </c>
      <c r="C30" t="n">
        <v>9</v>
      </c>
      <c r="D30">
        <f>E30/60</f>
        <v/>
      </c>
      <c r="E30">
        <f>F30/1000</f>
        <v/>
      </c>
      <c r="F30" t="n">
        <v>18387</v>
      </c>
      <c r="G30" t="n">
        <v>1157.036808042</v>
      </c>
      <c r="H30" s="13" t="inlineStr">
        <is>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is>
      </c>
      <c r="J30" t="inlineStr">
        <is>
          <t>{0: [[(11, 2), (8, 4), (4, 2), (12, 2), (3, 2), (15, 3), (9, 6), (2, 1)]], 1: [[(14, 1), (5, 5), (10, 4), (7, 6), (13, 3), (6, 6), (1, 3)]]}</t>
        </is>
      </c>
      <c r="K30" t="n">
        <v>1286.410260777525</v>
      </c>
      <c r="L30" s="4" t="n">
        <v>0.11181446591527</v>
      </c>
      <c r="M30" s="4">
        <f>(K30-G30)/G30</f>
        <v/>
      </c>
      <c r="N30" t="inlineStr">
        <is>
          <t xml:space="preserve">8 metre (capacity 22):
13 (3) -&gt; 6 (6) -&gt; 1 (3) -&gt; 8 (4) -&gt; 4 (2) -&gt; 12 (2) -&gt; 11 (2)
11 metre (capacity 30):
14 (1) -&gt; 10 (4) -&gt; 7 (6) -&gt; 5 (5) -&gt; 9 (6) -&gt; 3 (2) -&gt; 15 (3) -&gt; 2 (1)
</t>
        </is>
      </c>
      <c r="O30" t="n">
        <v>868.0086797000004</v>
      </c>
      <c r="P30" t="n">
        <v>1323.487054912182</v>
      </c>
      <c r="Q30" s="4">
        <f>(P30-G30)/G30</f>
        <v/>
      </c>
      <c r="R30" s="7">
        <f>(P30-K30)/K30</f>
        <v/>
      </c>
      <c r="S30" s="7">
        <f>ROUND(R30,5)</f>
        <v/>
      </c>
    </row>
    <row r="31" ht="15" customHeight="1" s="2">
      <c r="A31" t="n">
        <v>15</v>
      </c>
      <c r="B31" t="n">
        <v>3</v>
      </c>
      <c r="C31" t="n">
        <v>10</v>
      </c>
      <c r="D31">
        <f>E31/60</f>
        <v/>
      </c>
      <c r="E31">
        <f>F31/1000</f>
        <v/>
      </c>
      <c r="F31" t="n">
        <v>81641</v>
      </c>
      <c r="G31" t="n">
        <v>739.534771131</v>
      </c>
      <c r="H31" s="13" t="inlineStr">
        <is>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is>
      </c>
      <c r="J31" t="inlineStr">
        <is>
          <t>{0: [[(6, 1), (15, 1), (1, 1), (12, 1), (10, 2), (5, 3), (11, 1), (7, 4), (14, 2), (9, 1)]], 1: [[(4, 4), (13, 3), (3, 3), (2, 4), (8, 1)]]}</t>
        </is>
      </c>
      <c r="K31" t="n">
        <v>856.8045807289046</v>
      </c>
      <c r="L31" s="4" t="n">
        <v>0.1585724081892178</v>
      </c>
      <c r="M31" s="4">
        <f>(K31-G31)/G31</f>
        <v/>
      </c>
      <c r="N31" t="inlineStr">
        <is>
          <t xml:space="preserve">8 metre (capacity 22):
6 (1) -&gt; 15 (1) -&gt; 1 (1) -&gt; 12 (1) -&gt; 10 (2) -&gt; 5 (3) -&gt; 11 (1) -&gt; 7 (4) -&gt; 14 (2) -&gt; 9 (1)
Rigid (capacity 16):
8 (1) -&gt; 2 (4) -&gt; 3 (3) -&gt; 13 (3) -&gt; 4 (4)
</t>
        </is>
      </c>
      <c r="O31" t="n">
        <v>463.1081634999991</v>
      </c>
      <c r="P31" t="n">
        <v>856.8045807289046</v>
      </c>
      <c r="Q31" s="4">
        <f>(P31-G31)/G31</f>
        <v/>
      </c>
      <c r="R31" s="7">
        <f>(P31-K31)/K31</f>
        <v/>
      </c>
      <c r="S31" s="7">
        <f>ROUND(R31,5)</f>
        <v/>
      </c>
    </row>
    <row r="32" ht="15" customHeight="1" s="2">
      <c r="A32" t="n">
        <v>9</v>
      </c>
      <c r="B32" t="n">
        <v>5</v>
      </c>
      <c r="C32" t="n">
        <v>1</v>
      </c>
      <c r="D32">
        <f>E32/60</f>
        <v/>
      </c>
      <c r="E32">
        <f>F32/1000</f>
        <v/>
      </c>
      <c r="F32" t="n">
        <v>13318</v>
      </c>
      <c r="G32" t="n">
        <v>572.083508421</v>
      </c>
      <c r="H32" s="13" t="inlineStr">
        <is>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is>
      </c>
      <c r="J32" t="inlineStr">
        <is>
          <t>{0: [[(7, 3), (5, 12), (1, 7)], [(7, 4), (3, 5), (9, 3), (8, 4), (6, 5)], [(2, 9), (4, 8)]], 1: []}</t>
        </is>
      </c>
      <c r="K32" t="n">
        <v>724.4871132683159</v>
      </c>
      <c r="L32" s="4" t="n">
        <v>0.2664009757385997</v>
      </c>
      <c r="M32" s="4">
        <f>(K32-G32)/G32</f>
        <v/>
      </c>
      <c r="N32" t="inlineStr">
        <is>
          <t xml:space="preserve">8 metre (capacity 22):
5 (12) -&gt; 1 (7)
6 (5) -&gt; 4 (8) -&gt; 2 (9)
7 (7) -&gt; 3 (5) -&gt; 9 (3) -&gt; 8 (4)
</t>
        </is>
      </c>
      <c r="O32" t="n">
        <v>309.1472044</v>
      </c>
      <c r="P32" t="n">
        <v>753.2358255285246</v>
      </c>
      <c r="Q32" s="4">
        <f>(P32-G32)/G32</f>
        <v/>
      </c>
      <c r="R32" s="7">
        <f>(P32-K32)/K32</f>
        <v/>
      </c>
      <c r="S32" s="7">
        <f>ROUND(R32,5)</f>
        <v/>
      </c>
    </row>
    <row r="33" ht="15" customHeight="1" s="2">
      <c r="A33" t="n">
        <v>9</v>
      </c>
      <c r="B33" t="n">
        <v>5</v>
      </c>
      <c r="C33" t="n">
        <v>2</v>
      </c>
      <c r="D33">
        <f>E33/60</f>
        <v/>
      </c>
      <c r="E33">
        <f>F33/1000</f>
        <v/>
      </c>
      <c r="F33" t="n">
        <v>1909</v>
      </c>
      <c r="G33" t="n">
        <v>845.523454536</v>
      </c>
      <c r="H33" s="13" t="inlineStr">
        <is>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is>
      </c>
      <c r="J33" t="inlineStr">
        <is>
          <t>{0: [], 1: [[(7, 7), (9, 11), (1, 4), (2, 5), (6, 2)], [(5, 8), (4, 9), (8, 8), (3, 5)]], 2: []}</t>
        </is>
      </c>
      <c r="K33" t="n">
        <v>1024.350870524725</v>
      </c>
      <c r="L33" s="4" t="n">
        <v>0.2114990601731569</v>
      </c>
      <c r="M33" s="4">
        <f>(K33-G33)/G33</f>
        <v/>
      </c>
      <c r="N33" t="inlineStr">
        <is>
          <t xml:space="preserve">8 metre (capacity 22):
11 metre (capacity 30):
7 (7) -&gt; 9 (11) -&gt; 1 (4) -&gt; 2 (5) -&gt; 6 (2)
5 (8) -&gt; 4 (9) -&gt; 8 (8) -&gt; 3 (5)
Rigid (capacity 16):
</t>
        </is>
      </c>
      <c r="O33" t="n">
        <v>270.348945</v>
      </c>
      <c r="P33" t="n">
        <v>1024.350870524725</v>
      </c>
      <c r="Q33" s="4">
        <f>(P33-G33)/G33</f>
        <v/>
      </c>
      <c r="R33" s="7">
        <f>(P33-K33)/K33</f>
        <v/>
      </c>
      <c r="S33" s="7">
        <f>ROUND(R33,5)</f>
        <v/>
      </c>
    </row>
    <row r="34" ht="15" customHeight="1" s="2">
      <c r="A34" t="n">
        <v>9</v>
      </c>
      <c r="B34" t="n">
        <v>5</v>
      </c>
      <c r="C34" t="n">
        <v>3</v>
      </c>
      <c r="D34">
        <f>E34/60</f>
        <v/>
      </c>
      <c r="E34">
        <f>F34/1000</f>
        <v/>
      </c>
      <c r="F34" t="n">
        <v>26248</v>
      </c>
      <c r="G34" t="n">
        <v>727.031404755</v>
      </c>
      <c r="H34" s="13" t="inlineStr">
        <is>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is>
      </c>
      <c r="J34" t="inlineStr">
        <is>
          <t>{0: [[(7, 15)]], 1: [], 2: [[(9, 9), (1, 7), (8, 5), (5, 9)], [(3, 15), (6, 14)], [(9, 5), (4, 14), (2, 5)]]}</t>
        </is>
      </c>
      <c r="K34" t="n">
        <v>866.888263212888</v>
      </c>
      <c r="L34" s="4" t="n">
        <v>0.1923670113054028</v>
      </c>
      <c r="M34" s="4">
        <f>(K34-G34)/G34</f>
        <v/>
      </c>
      <c r="N34" t="inlineStr">
        <is>
          <t xml:space="preserve">Rigid (capacity 16):
9 (14)
11 metre (capacity 30):
6 (14) -&gt; 7 (15)
2 (5) -&gt; 4 (14) -&gt; 1 (7)
5 (9) -&gt; 8 (5) -&gt; 3 (15)
</t>
        </is>
      </c>
      <c r="O34" t="n">
        <v>420.5396387000001</v>
      </c>
      <c r="P34" t="n">
        <v>883.1390965570637</v>
      </c>
      <c r="Q34" s="4">
        <f>(P34-G34)/G34</f>
        <v/>
      </c>
      <c r="R34" s="7">
        <f>(P34-K34)/K34</f>
        <v/>
      </c>
      <c r="S34" s="7">
        <f>ROUND(R34,5)</f>
        <v/>
      </c>
    </row>
    <row r="35" ht="15" customHeight="1" s="2">
      <c r="A35" t="n">
        <v>9</v>
      </c>
      <c r="B35" t="n">
        <v>5</v>
      </c>
      <c r="C35" t="n">
        <v>4</v>
      </c>
      <c r="D35">
        <f>E35/60</f>
        <v/>
      </c>
      <c r="E35">
        <f>F35/1000</f>
        <v/>
      </c>
      <c r="F35" t="n">
        <v>2249</v>
      </c>
      <c r="G35" t="n">
        <v>694.665149453</v>
      </c>
      <c r="H35" s="13" t="inlineStr">
        <is>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is>
      </c>
      <c r="J35" t="inlineStr">
        <is>
          <t>{0: [], 1: [[(3, 8), (1, 2), (8, 6)]], 2: [[(8, 2), (7, 3), (2, 2), (6, 5), (5, 4), (9, 6), (4, 3)]]}</t>
        </is>
      </c>
      <c r="K35" t="n">
        <v>931.9144711710784</v>
      </c>
      <c r="L35" s="4" t="n">
        <v>0.3415304796921158</v>
      </c>
      <c r="M35" s="4">
        <f>(K35-G35)/G35</f>
        <v/>
      </c>
      <c r="N35" t="inlineStr">
        <is>
          <t xml:space="preserve">Rigid (capacity 16):
8 (8) -&gt; 3 (8)
11 metre (capacity 30):
9 (6) -&gt; 5 (4) -&gt; 6 (5) -&gt; 4 (3) -&gt; 7 (3) -&gt; 2 (2) -&gt; 1 (2)
</t>
        </is>
      </c>
      <c r="O35" t="n">
        <v>305.8699082000003</v>
      </c>
      <c r="P35" t="n">
        <v>854.4762539967021</v>
      </c>
      <c r="Q35" s="4">
        <f>(P35-G35)/G35</f>
        <v/>
      </c>
      <c r="R35" s="7">
        <f>(P35-K35)/K35</f>
        <v/>
      </c>
      <c r="S35" s="7">
        <f>ROUND(R35,5)</f>
        <v/>
      </c>
    </row>
    <row r="36" ht="15" customHeight="1" s="2">
      <c r="A36" t="n">
        <v>9</v>
      </c>
      <c r="B36" t="n">
        <v>5</v>
      </c>
      <c r="C36" t="n">
        <v>5</v>
      </c>
      <c r="D36">
        <f>E36/60</f>
        <v/>
      </c>
      <c r="E36">
        <f>F36/1000</f>
        <v/>
      </c>
      <c r="F36" t="n">
        <v>22463</v>
      </c>
      <c r="G36" t="n">
        <v>619.497057667</v>
      </c>
      <c r="H36" s="13" t="inlineStr">
        <is>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is>
      </c>
      <c r="J36" t="inlineStr">
        <is>
          <t>{0: [], 1: [[(3, 4), (1, 8), (7, 1), (2, 3), (8, 10), (4, 4)], [(6, 10), (5, 12), (9, 3), (4, 4)]], 2: []}</t>
        </is>
      </c>
      <c r="K36" t="n">
        <v>757.467443797354</v>
      </c>
      <c r="L36" s="4" t="n">
        <v>0.1867028219404651</v>
      </c>
      <c r="M36" s="4">
        <f>(K36-G36)/G36</f>
        <v/>
      </c>
      <c r="N36" t="inlineStr">
        <is>
          <t xml:space="preserve">Rigid (capacity 16):
2 (3) -&gt; 7 (1) -&gt; 1 (8) -&gt; 3 (4)
11 metre (capacity 30):
5 (12) -&gt; 6 (10)
8 (10) -&gt; 9 (3) -&gt; 4 (8)
8 metre (capacity 22):
</t>
        </is>
      </c>
      <c r="O36" t="n">
        <v>317.1145366</v>
      </c>
      <c r="P36" t="n">
        <v>747.3232399828744</v>
      </c>
      <c r="Q36" s="4">
        <f>(P36-G36)/G36</f>
        <v/>
      </c>
      <c r="R36" s="7">
        <f>(P36-K36)/K36</f>
        <v/>
      </c>
      <c r="S36" s="7">
        <f>ROUND(R36,5)</f>
        <v/>
      </c>
    </row>
    <row r="37" ht="15" customHeight="1" s="2">
      <c r="A37" t="n">
        <v>9</v>
      </c>
      <c r="B37" t="n">
        <v>5</v>
      </c>
      <c r="C37" t="n">
        <v>6</v>
      </c>
      <c r="D37">
        <f>E37/60</f>
        <v/>
      </c>
      <c r="E37">
        <f>F37/1000</f>
        <v/>
      </c>
      <c r="F37" t="n">
        <v>10698</v>
      </c>
      <c r="G37" t="n">
        <v>1064.370043632</v>
      </c>
      <c r="H37" s="13" t="inlineStr">
        <is>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is>
      </c>
      <c r="J37" t="inlineStr">
        <is>
          <t>{0: [[(3, 10), (8, 16)], [(5, 12), (1, 12)], [(4, 8), (9, 3), (7, 16)]], 1: [[(6, 11), (2, 9)]]}</t>
        </is>
      </c>
      <c r="K37" t="n">
        <v>1326.10584170281</v>
      </c>
      <c r="L37" s="4" t="n">
        <v>0.2459067686438042</v>
      </c>
      <c r="M37" s="4">
        <f>(K37-G37)/G37</f>
        <v/>
      </c>
      <c r="N37" t="inlineStr">
        <is>
          <t xml:space="preserve">8 metre (capacity 22):
2 (9) -&gt; 4 (8) -&gt; 9 (3)
11 metre (capacity 30):
7 (16) -&gt; 6 (11)
3 (10) -&gt; 8 (16)
5 (12) -&gt; 1 (12)
</t>
        </is>
      </c>
      <c r="O37" t="n">
        <v>388.5819654999996</v>
      </c>
      <c r="P37" t="n">
        <v>1401.748026361061</v>
      </c>
      <c r="Q37" s="4">
        <f>(P37-G37)/G37</f>
        <v/>
      </c>
      <c r="R37" s="7">
        <f>(P37-K37)/K37</f>
        <v/>
      </c>
      <c r="S37" s="7">
        <f>ROUND(R37,5)</f>
        <v/>
      </c>
    </row>
    <row r="38" ht="15" customHeight="1" s="2">
      <c r="A38" t="n">
        <v>9</v>
      </c>
      <c r="B38" t="n">
        <v>5</v>
      </c>
      <c r="C38" t="n">
        <v>7</v>
      </c>
      <c r="D38">
        <f>E38/60</f>
        <v/>
      </c>
      <c r="E38">
        <f>F38/1000</f>
        <v/>
      </c>
      <c r="F38" t="n">
        <v>6631</v>
      </c>
      <c r="G38" t="n">
        <v>484.162097897</v>
      </c>
      <c r="H38" s="13" t="inlineStr">
        <is>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is>
      </c>
      <c r="J38" t="inlineStr">
        <is>
          <t>{0: [], 1: [[(5, 1), (2, 1), (3, 12), (6, 4)], [(1, 11), (8, 4), (9, 7), (7, 2), (4, 4)]], 2: []}</t>
        </is>
      </c>
      <c r="K38" t="n">
        <v>622.2180764428056</v>
      </c>
      <c r="L38" s="4" t="n">
        <v>0.2851441266168162</v>
      </c>
      <c r="M38" s="4">
        <f>(K38-G38)/G38</f>
        <v/>
      </c>
      <c r="N38" t="inlineStr">
        <is>
          <t xml:space="preserve">Rigid (capacity 16):
11 metre (capacity 30):
4 (4) -&gt; 7 (2) -&gt; 9 (7) -&gt; 8 (4) -&gt; 1 (11)
6 (4) -&gt; 3 (12) -&gt; 2 (1) -&gt; 5 (1)
8 metre (capacity 22):
</t>
        </is>
      </c>
      <c r="O38" t="n">
        <v>262.6094512</v>
      </c>
      <c r="P38" t="n">
        <v>622.2180764428056</v>
      </c>
      <c r="Q38" s="4">
        <f>(P38-G38)/G38</f>
        <v/>
      </c>
      <c r="R38" s="7">
        <f>(P38-K38)/K38</f>
        <v/>
      </c>
      <c r="S38" s="7">
        <f>ROUND(R38,5)</f>
        <v/>
      </c>
    </row>
    <row r="39" ht="15" customHeight="1" s="2">
      <c r="A39" t="n">
        <v>9</v>
      </c>
      <c r="B39" t="n">
        <v>5</v>
      </c>
      <c r="C39" t="n">
        <v>8</v>
      </c>
      <c r="D39">
        <f>E39/60</f>
        <v/>
      </c>
      <c r="E39">
        <f>F39/1000</f>
        <v/>
      </c>
      <c r="F39" t="n">
        <v>23010</v>
      </c>
      <c r="G39" t="n">
        <v>892.847354116</v>
      </c>
      <c r="H39" s="13" t="inlineStr">
        <is>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is>
      </c>
      <c r="J39" t="inlineStr">
        <is>
          <t>{0: [[(3, 3), (9, 8), (6, 5)], [(4, 1), (1, 2), (5, 1)]], 1: [[(2, 4), (8, 10), (7, 4)]]}</t>
        </is>
      </c>
      <c r="K39" t="n">
        <v>988.0851581537365</v>
      </c>
      <c r="L39" s="4" t="n">
        <v>0.1066675099597854</v>
      </c>
      <c r="M39" s="4">
        <f>(K39-G39)/G39</f>
        <v/>
      </c>
      <c r="N39" t="inlineStr">
        <is>
          <t xml:space="preserve">Rigid (capacity 16):
3 (3) -&gt; 9 (8) -&gt; 6 (5)
11 metre (capacity 30):
7 (4) -&gt; 8 (10) -&gt; 2 (4) -&gt; 1 (2) -&gt; 5 (1) -&gt; 4 (1)
</t>
        </is>
      </c>
      <c r="O39" t="n">
        <v>276.8129958999998</v>
      </c>
      <c r="P39" t="n">
        <v>987.843110637234</v>
      </c>
      <c r="Q39" s="4">
        <f>(P39-G39)/G39</f>
        <v/>
      </c>
      <c r="R39" s="7">
        <f>(P39-K39)/K39</f>
        <v/>
      </c>
      <c r="S39" s="7">
        <f>ROUND(R39,5)</f>
        <v/>
      </c>
    </row>
    <row r="40">
      <c r="A40" t="n">
        <v>9</v>
      </c>
      <c r="B40" t="n">
        <v>5</v>
      </c>
      <c r="C40" t="n">
        <v>9</v>
      </c>
      <c r="D40">
        <f>E40/60</f>
        <v/>
      </c>
      <c r="E40">
        <f>F40/1000</f>
        <v/>
      </c>
      <c r="F40" t="n">
        <v>12555</v>
      </c>
      <c r="G40" t="n">
        <v>1150.946320584</v>
      </c>
      <c r="H40" s="13" t="inlineStr">
        <is>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is>
      </c>
      <c r="J40" t="inlineStr">
        <is>
          <t>{0: [[(2, 7), (5, 10), (6, 5)], [(1, 11), (8, 7)]], 1: [], 2: [[(3, 5), (4, 12), (7, 7), (9, 5), (2, 1)]]}</t>
        </is>
      </c>
      <c r="K40" t="n">
        <v>1367.440463239961</v>
      </c>
      <c r="L40" s="4" t="n">
        <v>0.1881009902756456</v>
      </c>
      <c r="M40" s="4">
        <f>(K40-G40)/G40</f>
        <v/>
      </c>
      <c r="N40" t="inlineStr">
        <is>
          <t xml:space="preserve">8 metre (capacity 22):
2 (8) -&gt; 5 (10)
Rigid (capacity 16):
1 (11) -&gt; 6 (5)
8 (7)
11 metre (capacity 30):
9 (5) -&gt; 7 (7) -&gt; 4 (12) -&gt; 3 (5)
</t>
        </is>
      </c>
      <c r="O40" t="n">
        <v>292.5233773</v>
      </c>
      <c r="P40" t="n">
        <v>1175.414901887981</v>
      </c>
      <c r="Q40" s="4">
        <f>(P40-G40)/G40</f>
        <v/>
      </c>
      <c r="R40" s="7">
        <f>(P40-K40)/K40</f>
        <v/>
      </c>
      <c r="S40" s="7">
        <f>ROUND(R40,5)</f>
        <v/>
      </c>
    </row>
    <row r="41">
      <c r="A41" t="n">
        <v>9</v>
      </c>
      <c r="B41" t="n">
        <v>5</v>
      </c>
      <c r="C41" t="n">
        <v>10</v>
      </c>
      <c r="D41">
        <f>E41/60</f>
        <v/>
      </c>
      <c r="E41">
        <f>F41/1000</f>
        <v/>
      </c>
      <c r="F41" t="n">
        <v>6468</v>
      </c>
      <c r="G41" t="n">
        <v>1059.49309779</v>
      </c>
      <c r="H41" s="13" t="inlineStr">
        <is>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is>
      </c>
      <c r="J41" t="inlineStr">
        <is>
          <t>{0: [[(6, 13), (5, 4), (8, 4)], [(9, 5), (4, 4), (3, 12)]], 1: [[(1, 3), (2, 14), (7, 11)]]}</t>
        </is>
      </c>
      <c r="K41" t="n">
        <v>1198.896614545255</v>
      </c>
      <c r="L41" s="4" t="n">
        <v>0.131575672409794</v>
      </c>
      <c r="M41" s="4">
        <f>(K41-G41)/G41</f>
        <v/>
      </c>
      <c r="N41" t="inlineStr">
        <is>
          <t xml:space="preserve">8 metre (capacity 22):
3 (12)
11 metre (capacity 30):
5 (4) -&gt; 6 (13) -&gt; 7 (11)
2 (14) -&gt; 1 (3) -&gt; 4 (4) -&gt; 9 (5) -&gt; 8 (4)
</t>
        </is>
      </c>
      <c r="O41" t="n">
        <v>293.2506680000006</v>
      </c>
      <c r="P41" t="n">
        <v>1171.163514436588</v>
      </c>
      <c r="Q41" s="4">
        <f>(P41-G41)/G41</f>
        <v/>
      </c>
      <c r="R41" s="7">
        <f>(P41-K41)/K41</f>
        <v/>
      </c>
      <c r="S41" s="7">
        <f>ROUND(R41,5)</f>
        <v/>
      </c>
    </row>
    <row r="42">
      <c r="A42" t="n">
        <v>12</v>
      </c>
      <c r="B42" t="n">
        <v>5</v>
      </c>
      <c r="C42" t="n">
        <v>1</v>
      </c>
      <c r="D42">
        <f>E42/60</f>
        <v/>
      </c>
      <c r="E42">
        <f>F42/1000</f>
        <v/>
      </c>
      <c r="F42" t="n">
        <v>74222</v>
      </c>
      <c r="G42" t="n">
        <v>970.104217489</v>
      </c>
      <c r="H42" s="13" t="inlineStr">
        <is>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is>
      </c>
      <c r="J42" t="inlineStr">
        <is>
          <t>{0: [[(3, 5), (10, 2), (2, 8), (6, 11), (8, 4)]], 1: [[(9, 7), (4, 1), (5, 2), (1, 11)], [(7, 1), (11, 3), (12, 12)]]}</t>
        </is>
      </c>
      <c r="K42" t="n">
        <v>1149.08514985564</v>
      </c>
      <c r="L42" s="4" t="n">
        <v>0.4255908862224422</v>
      </c>
      <c r="M42" s="4">
        <f>(K42-G42)/G42</f>
        <v/>
      </c>
      <c r="N42" t="inlineStr">
        <is>
          <t xml:space="preserve">11 metre (capacity 30):
3 (5) -&gt; 10 (2) -&gt; 2 (8) -&gt; 6 (11) -&gt; 8 (4)
8 metre (capacity 22):
12 (12) -&gt; 11 (3) -&gt; 7 (1)
9 (7) -&gt; 4 (1) -&gt; 5 (2) -&gt; 1 (11)
</t>
        </is>
      </c>
      <c r="O42" t="n">
        <v>401.0180667999999</v>
      </c>
      <c r="P42" t="n">
        <v>1149.08514985564</v>
      </c>
      <c r="Q42" s="4">
        <f>(P42-G42)/G42</f>
        <v/>
      </c>
      <c r="R42" s="7">
        <f>(P42-K42)/K42</f>
        <v/>
      </c>
      <c r="S42" s="7">
        <f>ROUND(R42,5)</f>
        <v/>
      </c>
    </row>
    <row r="43">
      <c r="A43" t="n">
        <v>12</v>
      </c>
      <c r="B43" t="n">
        <v>5</v>
      </c>
      <c r="C43" t="n">
        <v>2</v>
      </c>
      <c r="D43">
        <f>E43/60</f>
        <v/>
      </c>
      <c r="E43">
        <f>F43/1000</f>
        <v/>
      </c>
      <c r="F43" t="n">
        <v>30046</v>
      </c>
      <c r="G43" t="n">
        <v>884.482401446</v>
      </c>
      <c r="H43" s="13" t="inlineStr">
        <is>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is>
      </c>
      <c r="J43" t="inlineStr">
        <is>
          <t>{0: [[(3, 4), (1, 7), (7, 4), (5, 7)]], 1: [[(8, 1), (11, 1), (6, 5), (5, 1), (9, 8)]], 2: [[(2, 6), (10, 10), (4, 4), (12, 9)]]}</t>
        </is>
      </c>
      <c r="K43" t="n">
        <v>1013.155546866768</v>
      </c>
      <c r="L43" s="4" t="n">
        <v>0.145478468774965</v>
      </c>
      <c r="M43" s="4">
        <f>(K43-G43)/G43</f>
        <v/>
      </c>
      <c r="N43" t="inlineStr">
        <is>
          <t xml:space="preserve">8 metre (capacity 22):
11 (1) -&gt; 6 (5) -&gt; 5 (8) -&gt; 7 (4) -&gt; 3 (4)
Rigid (capacity 16):
9 (8) -&gt; 1 (7) -&gt; 8 (1)
11 metre (capacity 30):
2 (6) -&gt; 10 (10) -&gt; 4 (4) -&gt; 12 (9)
</t>
        </is>
      </c>
      <c r="O43" t="n">
        <v>446.5484197000005</v>
      </c>
      <c r="P43" t="n">
        <v>1105.841482055037</v>
      </c>
      <c r="Q43" s="4">
        <f>(P43-G43)/G43</f>
        <v/>
      </c>
      <c r="R43" s="7">
        <f>(P43-K43)/K43</f>
        <v/>
      </c>
      <c r="S43" s="7">
        <f>ROUND(R43,5)</f>
        <v/>
      </c>
    </row>
    <row r="44">
      <c r="A44" t="n">
        <v>12</v>
      </c>
      <c r="B44" t="n">
        <v>5</v>
      </c>
      <c r="C44" t="n">
        <v>3</v>
      </c>
      <c r="D44">
        <f>E44/60</f>
        <v/>
      </c>
      <c r="E44">
        <f>F44/1000</f>
        <v/>
      </c>
      <c r="F44" t="n">
        <v>176437</v>
      </c>
      <c r="G44" t="n">
        <v>773.755078633</v>
      </c>
      <c r="H44" s="13" t="inlineStr">
        <is>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is>
      </c>
      <c r="J44" t="inlineStr">
        <is>
          <t>{0: [[(2, 1), (6, 8), (11, 6), (4, 1)], [(9, 1), (10, 1), (8, 3), (1, 10), (3, 8)], [(7, 2), (12, 11), (5, 5)]], 1: []}</t>
        </is>
      </c>
      <c r="K44" t="n">
        <v>977.1735761910081</v>
      </c>
      <c r="L44" s="4" t="n">
        <v>0.2628977866192353</v>
      </c>
      <c r="M44" s="4">
        <f>(K44-G44)/G44</f>
        <v/>
      </c>
      <c r="N44" t="inlineStr">
        <is>
          <t xml:space="preserve">11 metre (capacity 30):
5 (5) -&gt; 12 (11) -&gt; 7 (2)
3 (8) -&gt; 1 (10) -&gt; 8 (3) -&gt; 10 (1) -&gt; 9 (1)
2 (1) -&gt; 6 (8) -&gt; 11 (6) -&gt; 4 (1)
</t>
        </is>
      </c>
      <c r="O44" t="n">
        <v>415.2917458000011</v>
      </c>
      <c r="P44" t="n">
        <v>977.1735761910081</v>
      </c>
      <c r="Q44" s="4">
        <f>(P44-G44)/G44</f>
        <v/>
      </c>
      <c r="R44" s="7">
        <f>(P44-K44)/K44</f>
        <v/>
      </c>
      <c r="S44" s="7">
        <f>ROUND(R44,5)</f>
        <v/>
      </c>
    </row>
    <row r="45">
      <c r="A45" t="n">
        <v>12</v>
      </c>
      <c r="B45" t="n">
        <v>5</v>
      </c>
      <c r="C45" t="n">
        <v>4</v>
      </c>
      <c r="D45">
        <f>E45/60</f>
        <v/>
      </c>
      <c r="E45">
        <f>F45/1000</f>
        <v/>
      </c>
      <c r="F45" t="n">
        <v>75019</v>
      </c>
      <c r="G45" t="n">
        <v>835.715151055</v>
      </c>
      <c r="H45" s="13" t="inlineStr">
        <is>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is>
      </c>
      <c r="J45" t="inlineStr">
        <is>
          <t>{0: [], 1: [[(3, 5), (5, 4), (4, 7), (7, 5)]], 2: [[(2, 7), (1, 9), (9, 3), (11, 9)], [(10, 7), (8, 10), (12, 9), (6, 1)]]}</t>
        </is>
      </c>
      <c r="K45" t="n">
        <v>1012.611449136446</v>
      </c>
      <c r="L45" s="4" t="n">
        <v>0.2116705648547039</v>
      </c>
      <c r="M45" s="4">
        <f>(K45-G45)/G45</f>
        <v/>
      </c>
      <c r="N45" t="inlineStr">
        <is>
          <t xml:space="preserve">11 metre (capacity 30):
11 (9) -&gt; 9 (3) -&gt; 1 (9) -&gt; 2 (7)
10 (7) -&gt; 8 (10) -&gt; 12 (9) -&gt; 6 (1)
8 metre (capacity 22):
3 (5) -&gt; 5 (4) -&gt; 4 (7) -&gt; 7 (5)
</t>
        </is>
      </c>
      <c r="O45" t="n">
        <v>640.1704766000003</v>
      </c>
      <c r="P45" t="n">
        <v>1012.611449136445</v>
      </c>
      <c r="Q45" s="4">
        <f>(P45-G45)/G45</f>
        <v/>
      </c>
      <c r="R45" s="7">
        <f>(P45-K45)/K45</f>
        <v/>
      </c>
      <c r="S45" s="7">
        <f>ROUND(R45,5)</f>
        <v/>
      </c>
    </row>
    <row r="46">
      <c r="A46" t="n">
        <v>12</v>
      </c>
      <c r="B46" t="n">
        <v>5</v>
      </c>
      <c r="C46" t="n">
        <v>5</v>
      </c>
      <c r="D46">
        <f>E46/60</f>
        <v/>
      </c>
      <c r="E46">
        <f>F46/1000</f>
        <v/>
      </c>
      <c r="F46" t="n">
        <v>40203</v>
      </c>
      <c r="G46" t="n">
        <v>1196.809801769</v>
      </c>
      <c r="H46" s="13" t="inlineStr">
        <is>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is>
      </c>
      <c r="J46" t="inlineStr">
        <is>
          <t>{0: [[(1, 5), (2, 6), (8, 4), (3, 6)], [(7, 2)], [(10, 3), (9, 4)]], 1: [[(10, 3), (5, 10), (12, 7), (11, 2), (6, 6), (4, 2)]], 2: []}</t>
        </is>
      </c>
      <c r="K46" t="n">
        <v>1401.656505813011</v>
      </c>
      <c r="L46" s="4" t="n">
        <v>0.1711606169511881</v>
      </c>
      <c r="M46" s="4">
        <f>(K46-G46)/G46</f>
        <v/>
      </c>
      <c r="N46" t="inlineStr">
        <is>
          <t xml:space="preserve">8 metre (capacity 22):
9 (4) -&gt; 10 (6)
4 (2) -&gt; 3 (6) -&gt; 8 (4) -&gt; 2 (6) -&gt; 7 (2)
11 metre (capacity 30):
1 (5) -&gt; 6 (6) -&gt; 11 (2) -&gt; 12 (7) -&gt; 5 (10)
Rigid (capacity 16):
</t>
        </is>
      </c>
      <c r="O46" t="n">
        <v>537.6972268999998</v>
      </c>
      <c r="P46" t="n">
        <v>1207.078493999617</v>
      </c>
      <c r="Q46" s="4">
        <f>(P46-G46)/G46</f>
        <v/>
      </c>
      <c r="R46" s="7">
        <f>(P46-K46)/K46</f>
        <v/>
      </c>
      <c r="S46" s="7">
        <f>ROUND(R46,5)</f>
        <v/>
      </c>
    </row>
    <row r="47">
      <c r="A47" t="n">
        <v>12</v>
      </c>
      <c r="B47" t="n">
        <v>5</v>
      </c>
      <c r="C47" t="n">
        <v>6</v>
      </c>
      <c r="D47">
        <f>E47/60</f>
        <v/>
      </c>
      <c r="E47">
        <f>F47/1000</f>
        <v/>
      </c>
      <c r="F47" t="n">
        <v>13732</v>
      </c>
      <c r="G47" t="n">
        <v>597.1941876450001</v>
      </c>
      <c r="H47" s="13" t="inlineStr">
        <is>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is>
      </c>
      <c r="J47" t="inlineStr">
        <is>
          <t>{0: [[(9, 1), (7, 7), (4, 8), (6, 1), (11, 5), (8, 3), (1, 2)], [(2, 9), (12, 8), (3, 2), (10, 2), (5, 9)]], 1: [], 2: []}</t>
        </is>
      </c>
      <c r="K47" t="n">
        <v>799.1406234953578</v>
      </c>
      <c r="L47" s="4" t="n">
        <v>0.338158743049261</v>
      </c>
      <c r="M47" s="4">
        <f>(K47-G47)/G47</f>
        <v/>
      </c>
      <c r="N47" t="inlineStr">
        <is>
          <t xml:space="preserve">Rigid (capacity 16):
8 metre (capacity 22):
11 metre (capacity 30):
9 (1) -&gt; 7 (7) -&gt; 4 (8) -&gt; 6 (1) -&gt; 11 (5) -&gt; 8 (3) -&gt; 1 (2)
2 (9) -&gt; 12 (8) -&gt; 3 (2) -&gt; 10 (2) -&gt; 5 (9)
</t>
        </is>
      </c>
      <c r="O47" t="n">
        <v>405.3070793000006</v>
      </c>
      <c r="P47" t="n">
        <v>799.1406234953578</v>
      </c>
      <c r="Q47" s="4">
        <f>(P47-G47)/G47</f>
        <v/>
      </c>
      <c r="R47" s="7">
        <f>(P47-K47)/K47</f>
        <v/>
      </c>
      <c r="S47" s="7">
        <f>ROUND(R47,5)</f>
        <v/>
      </c>
    </row>
    <row r="48">
      <c r="A48" t="n">
        <v>12</v>
      </c>
      <c r="B48" t="n">
        <v>5</v>
      </c>
      <c r="C48" t="n">
        <v>7</v>
      </c>
      <c r="D48">
        <f>E48/60</f>
        <v/>
      </c>
      <c r="E48">
        <f>F48/1000</f>
        <v/>
      </c>
      <c r="F48" t="n">
        <v>17221</v>
      </c>
      <c r="G48" t="n">
        <v>663.316536328</v>
      </c>
      <c r="H48" s="13" t="inlineStr">
        <is>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is>
      </c>
      <c r="J48" t="inlineStr">
        <is>
          <t>{0: [[(5, 6), (11, 3), (4, 2), (9, 7), (8, 10)], [(2, 8), (3, 8), (6, 4)]], 1: [], 2: [[(10, 6), (7, 2), (1, 9), (12, 3)]]}</t>
        </is>
      </c>
      <c r="K48" t="n">
        <v>873.6924450212744</v>
      </c>
      <c r="L48" s="4" t="n">
        <v>0.3171576421988169</v>
      </c>
      <c r="M48" s="4">
        <f>(K48-G48)/G48</f>
        <v/>
      </c>
      <c r="N48" t="inlineStr">
        <is>
          <t xml:space="preserve">8 metre (capacity 22):
6 (4) -&gt; 3 (8) -&gt; 2 (8)
11 metre (capacity 30):
5 (6) -&gt; 11 (3) -&gt; 4 (2) -&gt; 9 (7) -&gt; 8 (10)
10 (6) -&gt; 7 (2) -&gt; 1 (9) -&gt; 12 (3)
</t>
        </is>
      </c>
      <c r="O48" t="n">
        <v>679.3504835999993</v>
      </c>
      <c r="P48" t="n">
        <v>873.0560538038177</v>
      </c>
      <c r="Q48" s="4">
        <f>(P48-G48)/G48</f>
        <v/>
      </c>
      <c r="R48" s="7">
        <f>(P48-K48)/K48</f>
        <v/>
      </c>
      <c r="S48" s="7">
        <f>ROUND(R48,5)</f>
        <v/>
      </c>
    </row>
    <row r="49">
      <c r="A49" t="n">
        <v>12</v>
      </c>
      <c r="B49" t="n">
        <v>5</v>
      </c>
      <c r="C49" t="n">
        <v>8</v>
      </c>
      <c r="D49">
        <f>E49/60</f>
        <v/>
      </c>
      <c r="E49">
        <f>F49/1000</f>
        <v/>
      </c>
      <c r="F49" t="n">
        <v>26318</v>
      </c>
      <c r="G49" t="n">
        <v>1117.181726116</v>
      </c>
      <c r="H49" s="13" t="inlineStr">
        <is>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is>
      </c>
      <c r="J49" t="inlineStr">
        <is>
          <t>{0: [[(3, 8), (10, 8), (6, 1), (2, 5)]], 1: [[(11, 10)]], 2: [[(4, 5), (9, 8), (12, 10)], [(8, 6), (7, 9), (1, 7), (5, 8)]]}</t>
        </is>
      </c>
      <c r="K49" t="n">
        <v>1289.129827108421</v>
      </c>
      <c r="L49" s="4" t="n">
        <v>0.1539123823571809</v>
      </c>
      <c r="M49" s="4">
        <f>(K49-G49)/G49</f>
        <v/>
      </c>
      <c r="N49" t="inlineStr">
        <is>
          <t xml:space="preserve">Rigid (capacity 16):
11 (10)
11 metre (capacity 30):
5 (8) -&gt; 1 (7) -&gt; 7 (9) -&gt; 8 (6)
4 (5) -&gt; 9 (8) -&gt; 12 (10)
8 metre (capacity 22):
3 (8) -&gt; 10 (8) -&gt; 6 (1) -&gt; 2 (5)
</t>
        </is>
      </c>
      <c r="O49" t="n">
        <v>449.0606509999998</v>
      </c>
      <c r="P49" t="n">
        <v>1289.129827108421</v>
      </c>
      <c r="Q49" s="4">
        <f>(P49-G49)/G49</f>
        <v/>
      </c>
      <c r="R49" s="7">
        <f>(P49-K49)/K49</f>
        <v/>
      </c>
      <c r="S49" s="7">
        <f>ROUND(R49,5)</f>
        <v/>
      </c>
    </row>
    <row r="50">
      <c r="A50" t="n">
        <v>12</v>
      </c>
      <c r="B50" t="n">
        <v>5</v>
      </c>
      <c r="C50" t="n">
        <v>9</v>
      </c>
      <c r="D50">
        <f>E50/60</f>
        <v/>
      </c>
      <c r="E50">
        <f>F50/1000</f>
        <v/>
      </c>
      <c r="F50" t="n">
        <v>64992</v>
      </c>
      <c r="G50" t="n">
        <v>958.651706322</v>
      </c>
      <c r="H50" s="13" t="inlineStr">
        <is>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is>
      </c>
      <c r="J50" t="inlineStr">
        <is>
          <t>{0: [[(4, 1), (1, 9), (6, 4), (9, 1), (3, 2)]], 1: [[(8, 1), (10, 9), (2, 6), (12, 2), (11, 3), (7, 2), (5, 4)]], 2: []}</t>
        </is>
      </c>
      <c r="K50" t="n">
        <v>1088.708858004286</v>
      </c>
      <c r="L50" s="4" t="n">
        <v>0.1356667398854045</v>
      </c>
      <c r="M50" s="4">
        <f>(K50-G50)/G50</f>
        <v/>
      </c>
      <c r="N50" t="inlineStr">
        <is>
          <t xml:space="preserve">11 metre (capacity 30):
8 (1) -&gt; 2 (6) -&gt; 3 (2) -&gt; 9 (1) -&gt; 6 (4) -&gt; 1 (9) -&gt; 4 (1)
8 metre (capacity 22):
5 (4) -&gt; 7 (2) -&gt; 11 (3) -&gt; 12 (2) -&gt; 10 (9)
</t>
        </is>
      </c>
      <c r="O50" t="n">
        <v>400.1393131000004</v>
      </c>
      <c r="P50" t="n">
        <v>1132.241078906159</v>
      </c>
      <c r="Q50" s="4">
        <f>(P50-G50)/G50</f>
        <v/>
      </c>
      <c r="R50" s="7">
        <f>(P50-K50)/K50</f>
        <v/>
      </c>
      <c r="S50" s="7">
        <f>ROUND(R50,5)</f>
        <v/>
      </c>
    </row>
    <row r="51">
      <c r="A51" t="n">
        <v>12</v>
      </c>
      <c r="B51" t="n">
        <v>5</v>
      </c>
      <c r="C51" t="n">
        <v>10</v>
      </c>
      <c r="D51">
        <f>E51/60</f>
        <v/>
      </c>
      <c r="E51">
        <f>F51/1000</f>
        <v/>
      </c>
      <c r="F51" t="n">
        <v>327067</v>
      </c>
      <c r="G51" t="n">
        <v>1054.082647881</v>
      </c>
      <c r="H51" s="13" t="inlineStr">
        <is>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is>
      </c>
      <c r="J51" t="inlineStr">
        <is>
          <t>{0: [[(8, 9), (12, 9), (10, 9), (5, 3)]], 1: [[(4, 10), (1, 8), (2, 4)], [(3, 8), (9, 8)]], 2: [[(6, 2), (11, 9), (7, 4)]]}</t>
        </is>
      </c>
      <c r="K51" t="n">
        <v>1230.788478416772</v>
      </c>
      <c r="L51" s="4" t="n">
        <v>0.1676394454372245</v>
      </c>
      <c r="M51" s="4">
        <f>(K51-G51)/G51</f>
        <v/>
      </c>
      <c r="N51" t="inlineStr">
        <is>
          <t xml:space="preserve">Rigid (capacity 16):
7 (4) -&gt; 11 (9) -&gt; 6 (2)
11 metre (capacity 30):
5 (3) -&gt; 10 (9) -&gt; 12 (9) -&gt; 8 (9)
8 metre (capacity 22):
4 (10) -&gt; 1 (8) -&gt; 2 (4)
9 (8) -&gt; 3 (8)
</t>
        </is>
      </c>
      <c r="O51" t="n">
        <v>462.8972104999993</v>
      </c>
      <c r="P51" t="n">
        <v>1230.788478416771</v>
      </c>
      <c r="Q51" s="4">
        <f>(P51-G51)/G51</f>
        <v/>
      </c>
      <c r="R51" s="7">
        <f>(P51-K51)/K51</f>
        <v/>
      </c>
      <c r="S51" s="7">
        <f>ROUND(R51,5)</f>
        <v/>
      </c>
    </row>
    <row r="52">
      <c r="A52" t="n">
        <v>15</v>
      </c>
      <c r="B52" t="n">
        <v>5</v>
      </c>
      <c r="C52" t="n">
        <v>1</v>
      </c>
      <c r="D52">
        <f>E52/60</f>
        <v/>
      </c>
      <c r="E52">
        <f>F52/1000</f>
        <v/>
      </c>
      <c r="F52" t="n">
        <v>178811</v>
      </c>
      <c r="G52" t="n">
        <v>810.905975236</v>
      </c>
      <c r="H52" s="13" t="inlineStr">
        <is>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is>
      </c>
      <c r="J52" t="inlineStr">
        <is>
          <t>{0: [[(1, 3), (5, 2), (2, 5), (8, 5)]], 1: [[(6, 8), (7, 2), (13, 4), (12, 3)]], 2: [[(10, 5), (9, 5), (3, 3), (15, 6), (11, 1), (4, 7), (14, 3)]]}</t>
        </is>
      </c>
      <c r="K52" t="n">
        <v>962.3431591979642</v>
      </c>
      <c r="L52" s="4" t="n">
        <v>0.186750608068822</v>
      </c>
      <c r="M52" s="4">
        <f>(K52-G52)/G52</f>
        <v/>
      </c>
      <c r="N52" t="inlineStr">
        <is>
          <t xml:space="preserve">11 metre (capacity 30):
10 (5) -&gt; 9 (5) -&gt; 3 (3) -&gt; 15 (6) -&gt; 11 (1) -&gt; 4 (7) -&gt; 14 (3)
Rigid (capacity 16):
8 (5) -&gt; 2 (5) -&gt; 5 (2) -&gt; 1 (3)
8 metre (capacity 22):
6 (8) -&gt; 7 (2) -&gt; 13 (4) -&gt; 12 (3)
</t>
        </is>
      </c>
      <c r="O52" t="n">
        <v>641.0992283999985</v>
      </c>
      <c r="P52" t="n">
        <v>962.3431591979642</v>
      </c>
      <c r="Q52" s="4">
        <f>(P52-G52)/G52</f>
        <v/>
      </c>
      <c r="R52" s="7">
        <f>(P52-K52)/K52</f>
        <v/>
      </c>
      <c r="S52" s="7">
        <f>ROUND(R52,5)</f>
        <v/>
      </c>
    </row>
    <row r="53">
      <c r="A53" t="n">
        <v>15</v>
      </c>
      <c r="B53" t="n">
        <v>5</v>
      </c>
      <c r="C53" t="n">
        <v>2</v>
      </c>
      <c r="D53">
        <f>E53/60</f>
        <v/>
      </c>
      <c r="E53">
        <f>F53/1000</f>
        <v/>
      </c>
      <c r="F53" t="n">
        <v>181385</v>
      </c>
      <c r="G53" t="n">
        <v>990.664664181</v>
      </c>
      <c r="H53" s="13" t="inlineStr">
        <is>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is>
      </c>
      <c r="J53" t="inlineStr">
        <is>
          <t>{0: [[(12, 2), (1, 6), (4, 3), (11, 3), (10, 5), (2, 2)], [(7, 8), (6, 3), (14, 6), (13, 1), (5, 2)]], 1: [[(3, 7), (15, 5), (8, 4)]], 2: [[(9, 4)]]}</t>
        </is>
      </c>
      <c r="K53" t="n">
        <v>1153.558670195504</v>
      </c>
      <c r="L53" s="4" t="n">
        <v>0.164429006003935</v>
      </c>
      <c r="M53" s="4">
        <f>(K53-G53)/G53</f>
        <v/>
      </c>
      <c r="N53" t="inlineStr">
        <is>
          <t xml:space="preserve">8 metre (capacity 22):
13 (1) -&gt; 14 (6) -&gt; 6 (3) -&gt; 8 (4) -&gt; 7 (8)
2 (2) -&gt; 10 (5) -&gt; 11 (3) -&gt; 4 (3) -&gt; 1 (6) -&gt; 12 (2)
Rigid (capacity 16):
15 (5) -&gt; 3 (7)
11 metre (capacity 30):
9 (4) -&gt; 5 (2)
</t>
        </is>
      </c>
      <c r="O53" t="n">
        <v>590.9634501999999</v>
      </c>
      <c r="P53" t="n">
        <v>1170.641417405643</v>
      </c>
      <c r="Q53" s="4">
        <f>(P53-G53)/G53</f>
        <v/>
      </c>
      <c r="R53" s="7">
        <f>(P53-K53)/K53</f>
        <v/>
      </c>
      <c r="S53" s="7">
        <f>ROUND(R53,5)</f>
        <v/>
      </c>
    </row>
    <row r="54">
      <c r="A54" t="n">
        <v>15</v>
      </c>
      <c r="B54" t="n">
        <v>5</v>
      </c>
      <c r="C54" t="n">
        <v>3</v>
      </c>
      <c r="D54">
        <f>E54/60</f>
        <v/>
      </c>
      <c r="E54">
        <f>F54/1000</f>
        <v/>
      </c>
      <c r="F54" t="n">
        <v>13830</v>
      </c>
      <c r="G54" t="n">
        <v>816.442220013</v>
      </c>
      <c r="H54" s="13" t="inlineStr">
        <is>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is>
      </c>
      <c r="J54" t="inlineStr">
        <is>
          <t>{0: [], 1: [[(12, 6), (2, 1), (6, 3), (8, 3), (3, 2), (1, 4)], [(7, 2), (4, 2), (14, 1), (15, 2), (13, 2), (5, 1), (11, 7), (10, 2), (9, 1)]]}</t>
        </is>
      </c>
      <c r="K54" t="n">
        <v>975.4626174759479</v>
      </c>
      <c r="L54" s="4" t="n">
        <v>0.1947723838441573</v>
      </c>
      <c r="M54" s="4">
        <f>(K54-G54)/G54</f>
        <v/>
      </c>
      <c r="N54" t="inlineStr">
        <is>
          <t xml:space="preserve">8 metre (capacity 22):
12 (6) -&gt; 2 (1) -&gt; 6 (3) -&gt; 3 (2) -&gt; 8 (3) -&gt; 1 (4)
9 (1) -&gt; 10 (2) -&gt; 11 (7) -&gt; 5 (1) -&gt; 13 (2) -&gt; 15 (2) -&gt; 14 (1) -&gt; 4 (2) -&gt; 7 (2)
</t>
        </is>
      </c>
      <c r="O54" t="n">
        <v>589.6376583000019</v>
      </c>
      <c r="P54" t="n">
        <v>986.5123038407138</v>
      </c>
      <c r="Q54" s="4">
        <f>(P54-G54)/G54</f>
        <v/>
      </c>
      <c r="R54" s="7">
        <f>(P54-K54)/K54</f>
        <v/>
      </c>
      <c r="S54" s="7">
        <f>ROUND(R54,5)</f>
        <v/>
      </c>
    </row>
    <row r="55">
      <c r="A55" t="n">
        <v>15</v>
      </c>
      <c r="B55" t="n">
        <v>5</v>
      </c>
      <c r="C55" t="n">
        <v>4</v>
      </c>
      <c r="D55">
        <f>E55/60</f>
        <v/>
      </c>
      <c r="E55">
        <f>F55/1000</f>
        <v/>
      </c>
      <c r="F55" t="n">
        <v>1908806</v>
      </c>
      <c r="G55" t="n">
        <v>1335.717997939</v>
      </c>
      <c r="H55" s="13" t="inlineStr">
        <is>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is>
      </c>
      <c r="J55" t="inlineStr">
        <is>
          <t>{0: [[(6, 8), (1, 5), (2, 5), (4, 6)], [(11, 9), (3, 8)], [(13, 8), (5, 7), (15, 1), (8, 1), (12, 8), (14, 4)]], 1: [[(9, 8), (10, 6), (7, 7)]], 2: []}</t>
        </is>
      </c>
      <c r="K55" t="n">
        <v>1734.220435826672</v>
      </c>
      <c r="L55" s="4" t="n">
        <v>0.2983432419886213</v>
      </c>
      <c r="M55" s="4">
        <f>(K55-G55)/G55</f>
        <v/>
      </c>
      <c r="N55" t="inlineStr">
        <is>
          <t xml:space="preserve">11 metre (capacity 30):
3 (8) -&gt; 11 (9) -&gt; 5 (7)
13 (8) -&gt; 14 (4) -&gt; 15 (1) -&gt; 8 (1) -&gt; 12 (8) -&gt; 7 (7)
6 (8) -&gt; 9 (8) -&gt; 10 (6) -&gt; 2 (5)
8 metre (capacity 22):
4 (6) -&gt; 1 (5)
Rigid (capacity 16):
</t>
        </is>
      </c>
      <c r="O55" t="n">
        <v>729.1322881999999</v>
      </c>
      <c r="P55" t="n">
        <v>1479.107828259259</v>
      </c>
      <c r="Q55" s="4">
        <f>(P55-G55)/G55</f>
        <v/>
      </c>
      <c r="R55" s="7">
        <f>(P55-K55)/K55</f>
        <v/>
      </c>
      <c r="S55" s="7">
        <f>ROUND(R55,5)</f>
        <v/>
      </c>
    </row>
    <row r="56">
      <c r="A56" t="n">
        <v>15</v>
      </c>
      <c r="B56" t="n">
        <v>5</v>
      </c>
      <c r="C56" t="n">
        <v>5</v>
      </c>
      <c r="D56">
        <f>E56/60</f>
        <v/>
      </c>
      <c r="E56">
        <f>F56/1000</f>
        <v/>
      </c>
      <c r="F56" t="n">
        <v>382633</v>
      </c>
      <c r="G56" t="n">
        <v>1235.536896421</v>
      </c>
      <c r="H56" s="13" t="inlineStr">
        <is>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is>
      </c>
      <c r="J56" t="inlineStr">
        <is>
          <t>{0: [[(10, 5), (12, 1), (9, 6), (15, 4)], [(3, 1), (8, 5), (4, 1), (14, 9)]], 1: [[(1, 3), (7, 3), (2, 1), (11, 3), (6, 7), (5, 1), (13, 3)]]}</t>
        </is>
      </c>
      <c r="K56" t="n">
        <v>1490.656141002366</v>
      </c>
      <c r="L56" s="4" t="n">
        <v>0.2064845212800801</v>
      </c>
      <c r="M56" s="4">
        <f>(K56-G56)/G56</f>
        <v/>
      </c>
      <c r="N56" t="inlineStr">
        <is>
          <t xml:space="preserve">Rigid (capacity 16):
10 (5) -&gt; 12 (1) -&gt; 9 (6) -&gt; 15 (4)
2 (1) -&gt; 11 (3) -&gt; 6 (7) -&gt; 5 (1) -&gt; 13 (3)
11 metre (capacity 30):
1 (3) -&gt; 7 (3) -&gt; 4 (1) -&gt; 14 (9) -&gt; 8 (5) -&gt; 3 (1)
</t>
        </is>
      </c>
      <c r="O56" t="n">
        <v>754.2183009</v>
      </c>
      <c r="P56" t="n">
        <v>1454.78404815136</v>
      </c>
      <c r="Q56" s="4">
        <f>(P56-G56)/G56</f>
        <v/>
      </c>
      <c r="R56" s="7">
        <f>(P56-K56)/K56</f>
        <v/>
      </c>
      <c r="S56" s="7">
        <f>ROUND(R56,5)</f>
        <v/>
      </c>
    </row>
    <row r="57">
      <c r="A57" t="n">
        <v>15</v>
      </c>
      <c r="B57" t="n">
        <v>5</v>
      </c>
      <c r="C57" t="n">
        <v>6</v>
      </c>
      <c r="D57">
        <f>E57/60</f>
        <v/>
      </c>
      <c r="E57">
        <f>F57/1000</f>
        <v/>
      </c>
      <c r="F57" t="n">
        <v>715637</v>
      </c>
      <c r="G57" t="n">
        <v>684.848419832</v>
      </c>
      <c r="H57" s="13" t="inlineStr">
        <is>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is>
      </c>
      <c r="J57" t="inlineStr">
        <is>
          <t>{0: [[(3, 6), (14, 2), (12, 7), (4, 5), (11, 3), (1, 7)]], 1: [], 2: [[(5, 6), (9, 2), (15, 4), (7, 2), (6, 2)], [(13, 5), (10, 2), (2, 5), (8, 3)]]}</t>
        </is>
      </c>
      <c r="K57" t="n">
        <v>875.6453824270292</v>
      </c>
      <c r="L57" s="4" t="n">
        <v>0.278597361211454</v>
      </c>
      <c r="M57" s="4">
        <f>(K57-G57)/G57</f>
        <v/>
      </c>
      <c r="N57" t="inlineStr">
        <is>
          <t xml:space="preserve">Rigid (capacity 16):
5 (6) -&gt; 9 (2) -&gt; 15 (4) -&gt; 7 (2) -&gt; 6 (2)
3 (6) -&gt; 14 (2) -&gt; 10 (2) -&gt; 13 (5)
11 metre (capacity 30):
8 (3) -&gt; 1 (7) -&gt; 11 (3) -&gt; 2 (5) -&gt; 4 (5) -&gt; 12 (7)
</t>
        </is>
      </c>
      <c r="O57" t="n">
        <v>843.4938672999997</v>
      </c>
      <c r="P57" t="n">
        <v>834.377601210616</v>
      </c>
      <c r="Q57" s="4">
        <f>(P57-G57)/G57</f>
        <v/>
      </c>
      <c r="R57" s="7">
        <f>(P57-K57)/K57</f>
        <v/>
      </c>
      <c r="S57" s="7">
        <f>ROUND(R57,5)</f>
        <v/>
      </c>
    </row>
    <row r="58">
      <c r="A58" t="n">
        <v>15</v>
      </c>
      <c r="B58" t="n">
        <v>5</v>
      </c>
      <c r="C58" t="n">
        <v>7</v>
      </c>
      <c r="D58">
        <f>E58/60</f>
        <v/>
      </c>
      <c r="E58">
        <f>F58/1000</f>
        <v/>
      </c>
      <c r="F58" t="n">
        <v>48352</v>
      </c>
      <c r="G58" t="n">
        <v>1042.983796971</v>
      </c>
      <c r="H58" s="13" t="inlineStr">
        <is>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is>
      </c>
      <c r="J58" t="inlineStr">
        <is>
          <t>{0: [[(14, 3), (8, 3), (2, 6)], [(5, 2), (4, 3), (10, 4), (3, 1), (11, 4), (7, 6)]], 1: [], 2: [[(13, 8), (9, 8), (12, 1), (15, 3), (1, 3), (6, 4)]]}</t>
        </is>
      </c>
      <c r="K58" t="n">
        <v>1287.259466421646</v>
      </c>
      <c r="L58" s="4" t="n">
        <v>0.2342084988856621</v>
      </c>
      <c r="M58" s="4">
        <f>(K58-G58)/G58</f>
        <v/>
      </c>
      <c r="N58" t="inlineStr">
        <is>
          <t xml:space="preserve">8 metre (capacity 22):
2 (6) -&gt; 8 (3) -&gt; 11 (4) -&gt; 14 (3)
5 (2) -&gt; 4 (3) -&gt; 10 (4) -&gt; 3 (1) -&gt; 7 (6)
11 metre (capacity 30):
13 (8) -&gt; 9 (8) -&gt; 12 (1) -&gt; 15 (3) -&gt; 1 (3) -&gt; 6 (4)
</t>
        </is>
      </c>
      <c r="O58" t="n">
        <v>858.8470230000021</v>
      </c>
      <c r="P58" t="n">
        <v>1275.382289345094</v>
      </c>
      <c r="Q58" s="4">
        <f>(P58-G58)/G58</f>
        <v/>
      </c>
      <c r="R58" s="7">
        <f>(P58-K58)/K58</f>
        <v/>
      </c>
      <c r="S58" s="7">
        <f>ROUND(R58,5)</f>
        <v/>
      </c>
    </row>
    <row r="59">
      <c r="A59" t="n">
        <v>15</v>
      </c>
      <c r="B59" t="n">
        <v>5</v>
      </c>
      <c r="C59" t="n">
        <v>8</v>
      </c>
      <c r="D59">
        <f>E59/60</f>
        <v/>
      </c>
      <c r="E59">
        <f>F59/1000</f>
        <v/>
      </c>
      <c r="F59" t="n">
        <v>588960</v>
      </c>
      <c r="G59" t="n">
        <v>844.422064514</v>
      </c>
      <c r="H59" s="13" t="inlineStr">
        <is>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is>
      </c>
      <c r="J59" t="inlineStr">
        <is>
          <t>{0: [[(9, 2), (3, 8), (2, 6), (13, 7), (6, 5)], [(11, 1), (10, 1), (7, 8), (5, 5), (14, 5), (8, 9)]], 1: [[(15, 3), (10, 3), (12, 7), (4, 9)], [(1, 4)]]}</t>
        </is>
      </c>
      <c r="K59" t="n">
        <v>1087.616110754589</v>
      </c>
      <c r="L59" s="4" t="n">
        <v>0.3009250976030405</v>
      </c>
      <c r="M59" s="4">
        <f>(K59-G59)/G59</f>
        <v/>
      </c>
      <c r="N59" t="inlineStr">
        <is>
          <t xml:space="preserve">11 metre (capacity 30):
6 (5) -&gt; 13 (7) -&gt; 2 (6) -&gt; 3 (8) -&gt; 9 (2)
7 (8) -&gt; 5 (5) -&gt; 14 (5) -&gt; 8 (9)
8 metre (capacity 22):
11 (1) -&gt; 12 (7) -&gt; 10 (4) -&gt; 15 (3) -&gt; 1 (4)
4 (9)
</t>
        </is>
      </c>
      <c r="O59" t="n">
        <v>815.1835444000001</v>
      </c>
      <c r="P59" t="n">
        <v>1025.97020552298</v>
      </c>
      <c r="Q59" s="4">
        <f>(P59-G59)/G59</f>
        <v/>
      </c>
      <c r="R59" s="7">
        <f>(P59-K59)/K59</f>
        <v/>
      </c>
      <c r="S59" s="7">
        <f>ROUND(R59,5)</f>
        <v/>
      </c>
    </row>
    <row r="60">
      <c r="A60" t="n">
        <v>15</v>
      </c>
      <c r="B60" t="n">
        <v>5</v>
      </c>
      <c r="C60" t="n">
        <v>9</v>
      </c>
      <c r="D60">
        <f>E60/60</f>
        <v/>
      </c>
      <c r="E60">
        <f>F60/1000</f>
        <v/>
      </c>
      <c r="F60" t="n">
        <v>831002</v>
      </c>
      <c r="G60" t="n">
        <v>812.48444796</v>
      </c>
      <c r="H60" s="13" t="inlineStr">
        <is>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is>
      </c>
      <c r="J60" t="inlineStr">
        <is>
          <t>{0: [[(13, 9), (9, 5), (14, 7)]], 1: [[(2, 6), (10, 5), (4, 6), (5, 2), (11, 8), (6, 3)], [(12, 6), (1, 3), (6, 1), (3, 5), (7, 8), (15, 6), (8, 1)]]}</t>
        </is>
      </c>
      <c r="K60" t="n">
        <v>928.1092174359235</v>
      </c>
      <c r="L60" s="4" t="n">
        <v>0.142310132540058</v>
      </c>
      <c r="M60" s="4">
        <f>(K60-G60)/G60</f>
        <v/>
      </c>
      <c r="N60" t="inlineStr">
        <is>
          <t xml:space="preserve">8 metre (capacity 22):
14 (7) -&gt; 9 (5) -&gt; 13 (9)
11 metre (capacity 30):
8 (1) -&gt; 15 (6) -&gt; 7 (8) -&gt; 3 (5) -&gt; 2 (6) -&gt; 6 (4)
12 (6) -&gt; 1 (3) -&gt; 11 (8) -&gt; 5 (2) -&gt; 4 (6) -&gt; 10 (5)
</t>
        </is>
      </c>
      <c r="O60" t="n">
        <v>676.0706847999973</v>
      </c>
      <c r="P60" t="n">
        <v>948.7054240947547</v>
      </c>
      <c r="Q60" s="4">
        <f>(P60-G60)/G60</f>
        <v/>
      </c>
      <c r="R60" s="7">
        <f>(P60-K60)/K60</f>
        <v/>
      </c>
      <c r="S60" s="7">
        <f>ROUND(R60,5)</f>
        <v/>
      </c>
    </row>
    <row r="61">
      <c r="A61" t="n">
        <v>15</v>
      </c>
      <c r="B61" t="n">
        <v>5</v>
      </c>
      <c r="C61" t="n">
        <v>10</v>
      </c>
      <c r="D61">
        <f>E61/60</f>
        <v/>
      </c>
      <c r="E61">
        <f>F61/1000</f>
        <v/>
      </c>
      <c r="F61" t="n">
        <v>27788201</v>
      </c>
      <c r="G61" t="n">
        <v>1036.060760446</v>
      </c>
      <c r="H61" s="13" t="inlineStr">
        <is>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is>
      </c>
      <c r="J61" t="inlineStr">
        <is>
          <t>{0: [[(15, 5), (10, 5), (9, 2), (8, 4)], [(13, 2), (2, 6), (5, 8)]], 1: [[(4, 4), (1, 5), (7, 6), (3, 6)]], 2: [[(13, 4), (11, 4), (14, 7), (6, 6), (12, 8), (15, 1)]]}</t>
        </is>
      </c>
      <c r="K61" t="n">
        <v>1172.042609135658</v>
      </c>
      <c r="L61" s="4" t="n">
        <v>0.1312489130764118</v>
      </c>
      <c r="M61" s="4">
        <f>(K61-G61)/G61</f>
        <v/>
      </c>
      <c r="N61" t="inlineStr">
        <is>
          <t xml:space="preserve">11 metre (capacity 30):
10 (5) -&gt; 12 (8) -&gt; 6 (6) -&gt; 14 (7) -&gt; 11 (4)
3 (6) -&gt; 7 (6) -&gt; 1 (5) -&gt; 4 (4) -&gt; 2 (6)
8 metre (capacity 22):
Rigid (capacity 16):
5 (8) -&gt; 8 (4) -&gt; 9 (2)
15 (6) -&gt; 13 (6)
</t>
        </is>
      </c>
      <c r="O61" t="n">
        <v>741.7026270000024</v>
      </c>
      <c r="P61" t="n">
        <v>1212.417268828427</v>
      </c>
      <c r="Q61" s="4">
        <f>(P61-G61)/G61</f>
        <v/>
      </c>
      <c r="R61" s="7">
        <f>(P61-K61)/K61</f>
        <v/>
      </c>
      <c r="S61" s="7">
        <f>ROUND(R61,5)</f>
        <v/>
      </c>
    </row>
    <row r="62">
      <c r="A62" t="n">
        <v>15</v>
      </c>
      <c r="B62" t="n">
        <v>5</v>
      </c>
      <c r="C62" t="n">
        <v>10</v>
      </c>
      <c r="D62">
        <f>E62/60</f>
        <v/>
      </c>
      <c r="E62">
        <f>F62/1000</f>
        <v/>
      </c>
      <c r="F62" t="n">
        <v>27788201</v>
      </c>
      <c r="G62" t="n">
        <v>1036.060760446</v>
      </c>
      <c r="H62" s="13" t="inlineStr">
        <is>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is>
      </c>
      <c r="J62" t="inlineStr">
        <is>
          <t>{0: [[(15, 5), (10, 5), (9, 2), (8, 4)], [(13, 2), (2, 6), (5, 8)]], 1: [[(4, 4), (1, 5), (7, 6), (3, 6)]], 2: [[(13, 4), (11, 4), (14, 7), (6, 6), (12, 8), (15, 1)]]}</t>
        </is>
      </c>
      <c r="K62" t="n">
        <v>1172.042609135658</v>
      </c>
      <c r="L62" s="4" t="n">
        <v>0.1312489130764118</v>
      </c>
      <c r="M62" s="4">
        <f>(K62-G62)/G62</f>
        <v/>
      </c>
      <c r="N62" t="inlineStr">
        <is>
          <t xml:space="preserve">Rigid (capacity 16):
15 (6) -&gt; 13 (6)
5 (8) -&gt; 2 (6)
10 (5) -&gt; 9 (2) -&gt; 8 (4)
8 metre (capacity 22):
3 (6) -&gt; 7 (6) -&gt; 1 (5) -&gt; 4 (4)
11 metre (capacity 30):
11 (4) -&gt; 14 (7) -&gt; 6 (6) -&gt; 12 (8)
</t>
        </is>
      </c>
      <c r="O62" t="n">
        <v>234.4752144</v>
      </c>
      <c r="P62" t="n">
        <v>1212.81213521353</v>
      </c>
      <c r="Q62" s="4">
        <f>(P62-G62)/G62</f>
        <v/>
      </c>
      <c r="R62" s="7">
        <f>(P62-K62)/K62</f>
        <v/>
      </c>
      <c r="S62" s="7">
        <f>ROUND(R62,5)</f>
        <v/>
      </c>
    </row>
    <row r="63">
      <c r="H63" s="13" t="n"/>
    </row>
    <row r="64">
      <c r="H64" s="13" t="n"/>
    </row>
    <row r="65">
      <c r="H65" s="13" t="n"/>
    </row>
    <row r="66">
      <c r="H66" s="13" t="n"/>
    </row>
    <row r="67">
      <c r="H67" s="13" t="n"/>
    </row>
    <row r="68">
      <c r="H68" s="13" t="n"/>
    </row>
    <row r="69">
      <c r="H69" s="13" t="n"/>
    </row>
    <row r="70">
      <c r="H70" s="13" t="n"/>
    </row>
    <row r="71">
      <c r="H71" s="13" t="n"/>
    </row>
    <row r="72">
      <c r="H72" s="13" t="n"/>
    </row>
    <row r="73">
      <c r="H73" s="13" t="n"/>
    </row>
    <row r="74">
      <c r="H74" s="13" t="n"/>
    </row>
    <row r="75">
      <c r="H75" s="13" t="n"/>
    </row>
    <row r="76">
      <c r="H76" s="13" t="n"/>
    </row>
    <row r="77">
      <c r="H77" s="13" t="n"/>
    </row>
    <row r="78">
      <c r="H78" s="13" t="n"/>
    </row>
    <row r="79">
      <c r="H79" s="13" t="n"/>
    </row>
    <row r="80">
      <c r="H80" s="13" t="n"/>
    </row>
    <row r="81">
      <c r="H81" s="13" t="n"/>
    </row>
    <row r="82">
      <c r="H82" s="13" t="n"/>
    </row>
    <row r="83">
      <c r="H83" s="13" t="n"/>
    </row>
    <row r="84">
      <c r="H84" s="13" t="n"/>
    </row>
    <row r="85">
      <c r="H85" s="13" t="n"/>
    </row>
    <row r="86">
      <c r="H86" s="13" t="n"/>
    </row>
    <row r="87">
      <c r="H87" s="13" t="n"/>
    </row>
    <row r="88">
      <c r="H88" s="13" t="n"/>
    </row>
    <row r="89">
      <c r="H89" s="13" t="n"/>
    </row>
    <row r="90">
      <c r="H90" s="13" t="n"/>
    </row>
    <row r="91">
      <c r="H91" s="13" t="n"/>
    </row>
    <row r="92">
      <c r="H92" s="13" t="n"/>
    </row>
    <row r="93">
      <c r="H93" s="13" t="n"/>
    </row>
    <row r="94">
      <c r="H94" s="13" t="n"/>
    </row>
    <row r="95">
      <c r="H95" s="13" t="n"/>
    </row>
    <row r="96">
      <c r="H96" s="13" t="n"/>
    </row>
    <row r="97">
      <c r="H97" s="13" t="n"/>
    </row>
    <row r="98">
      <c r="H98" s="13" t="n"/>
    </row>
    <row r="99">
      <c r="H99" s="13" t="n"/>
    </row>
    <row r="100">
      <c r="H100" s="13" t="n"/>
    </row>
    <row r="101">
      <c r="H101" s="13" t="n"/>
    </row>
    <row r="102">
      <c r="H102" s="13" t="n"/>
    </row>
    <row r="103">
      <c r="H103" s="13" t="n"/>
    </row>
    <row r="104">
      <c r="H104" s="13" t="n"/>
    </row>
    <row r="105">
      <c r="H105" s="13" t="n"/>
    </row>
    <row r="106">
      <c r="H106" s="13" t="n"/>
    </row>
    <row r="107">
      <c r="H107" s="13" t="n"/>
    </row>
    <row r="108">
      <c r="H108" s="13" t="n"/>
    </row>
    <row r="109">
      <c r="H109" s="13" t="n"/>
    </row>
    <row r="110">
      <c r="H110" s="13" t="n"/>
    </row>
    <row r="111">
      <c r="H111" s="13" t="n"/>
    </row>
    <row r="112">
      <c r="H112" s="13" t="n"/>
    </row>
    <row r="113">
      <c r="H113" s="13" t="n"/>
    </row>
    <row r="114">
      <c r="H114" s="13" t="n"/>
    </row>
    <row r="115">
      <c r="H115" s="13" t="n"/>
    </row>
    <row r="116">
      <c r="H116" s="13" t="n"/>
    </row>
    <row r="117">
      <c r="H117" s="13" t="n"/>
    </row>
    <row r="118">
      <c r="H118" s="13" t="n"/>
    </row>
    <row r="119">
      <c r="H119" s="13" t="n"/>
    </row>
    <row r="120">
      <c r="H120" s="13" t="n"/>
    </row>
    <row r="121">
      <c r="H121" s="13" t="n"/>
    </row>
    <row r="122">
      <c r="H122" s="13" t="n"/>
    </row>
    <row r="123">
      <c r="H123" s="13" t="n"/>
    </row>
    <row r="124">
      <c r="H124" s="13" t="n"/>
    </row>
    <row r="125">
      <c r="H125" s="13" t="n"/>
    </row>
    <row r="126">
      <c r="H126" s="13" t="n"/>
    </row>
    <row r="127">
      <c r="H127" s="13" t="n"/>
    </row>
    <row r="128">
      <c r="H128" s="13" t="n"/>
    </row>
    <row r="129">
      <c r="H129" s="13" t="n"/>
    </row>
    <row r="130">
      <c r="H130" s="13" t="n"/>
    </row>
    <row r="131">
      <c r="H131" s="13" t="n"/>
    </row>
    <row r="132">
      <c r="H132" s="13" t="n"/>
    </row>
    <row r="133">
      <c r="H133" s="13" t="n"/>
    </row>
    <row r="134">
      <c r="H134" s="13" t="n"/>
    </row>
    <row r="135">
      <c r="H135" s="13" t="n"/>
    </row>
    <row r="136">
      <c r="H136" s="13" t="n"/>
    </row>
    <row r="137">
      <c r="H137" s="13" t="n"/>
    </row>
    <row r="138">
      <c r="H138" s="13" t="n"/>
    </row>
    <row r="139">
      <c r="H139" s="13" t="n"/>
    </row>
    <row r="140">
      <c r="H140" s="13" t="n"/>
    </row>
    <row r="141">
      <c r="H141" s="13" t="n"/>
    </row>
    <row r="142">
      <c r="H142" s="13" t="n"/>
    </row>
    <row r="143">
      <c r="H143" s="13" t="n"/>
    </row>
    <row r="144">
      <c r="H144" s="13" t="n"/>
    </row>
    <row r="145">
      <c r="H145" s="13" t="n"/>
    </row>
    <row r="146">
      <c r="H146" s="13" t="n"/>
    </row>
    <row r="147">
      <c r="H147" s="13" t="n"/>
    </row>
    <row r="148">
      <c r="H148" s="13" t="n"/>
    </row>
    <row r="149">
      <c r="H149" s="13" t="n"/>
    </row>
    <row r="150">
      <c r="H150" s="13" t="n"/>
    </row>
    <row r="151">
      <c r="H151" s="13" t="n"/>
    </row>
    <row r="152">
      <c r="H152" s="13" t="n"/>
    </row>
    <row r="153">
      <c r="H153" s="13" t="n"/>
    </row>
    <row r="154">
      <c r="H154" s="13" t="n"/>
    </row>
    <row r="155">
      <c r="H155" s="13" t="n"/>
    </row>
    <row r="156">
      <c r="H156" s="13" t="n"/>
    </row>
    <row r="157">
      <c r="H157" s="13" t="n"/>
    </row>
    <row r="158">
      <c r="H158" s="13" t="n"/>
    </row>
    <row r="159">
      <c r="H159" s="13" t="n"/>
    </row>
    <row r="160">
      <c r="H160" s="13" t="n"/>
    </row>
    <row r="161">
      <c r="H161" s="13" t="n"/>
    </row>
    <row r="162">
      <c r="H162" s="13" t="n"/>
    </row>
    <row r="163">
      <c r="H163" s="13" t="n"/>
    </row>
    <row r="164">
      <c r="H164" s="13" t="n"/>
    </row>
    <row r="165">
      <c r="H165" s="13" t="n"/>
    </row>
    <row r="166">
      <c r="H166" s="13" t="n"/>
    </row>
    <row r="167">
      <c r="H167" s="13" t="n"/>
    </row>
    <row r="168">
      <c r="H168" s="13" t="n"/>
    </row>
    <row r="169">
      <c r="H169" s="13" t="n"/>
    </row>
    <row r="170">
      <c r="H170" s="13" t="n"/>
    </row>
    <row r="171">
      <c r="H171" s="13" t="n"/>
    </row>
    <row r="172">
      <c r="H172" s="13" t="n"/>
    </row>
    <row r="173">
      <c r="H173" s="13" t="n"/>
    </row>
    <row r="174">
      <c r="H174" s="13" t="n"/>
    </row>
    <row r="175">
      <c r="H175" s="13" t="n"/>
    </row>
    <row r="176">
      <c r="H176" s="13" t="n"/>
    </row>
    <row r="177">
      <c r="H177" s="13" t="n"/>
    </row>
    <row r="178">
      <c r="H178" s="13" t="n"/>
    </row>
    <row r="179">
      <c r="H179" s="13" t="n"/>
    </row>
    <row r="180">
      <c r="H180" s="13" t="n"/>
    </row>
    <row r="181">
      <c r="H181" s="13" t="n"/>
    </row>
    <row r="182">
      <c r="H182" s="13" t="n"/>
    </row>
    <row r="183">
      <c r="H183" s="13" t="n"/>
    </row>
    <row r="184">
      <c r="H184" s="13" t="n"/>
    </row>
    <row r="185">
      <c r="H185" s="13" t="n"/>
    </row>
    <row r="186">
      <c r="H186" s="13" t="n"/>
    </row>
    <row r="187">
      <c r="H187" s="13" t="n"/>
    </row>
    <row r="188">
      <c r="H188" s="13" t="n"/>
    </row>
    <row r="189">
      <c r="H189" s="13" t="n"/>
    </row>
    <row r="190">
      <c r="H190" s="13" t="n"/>
    </row>
    <row r="191">
      <c r="H191" s="13" t="n"/>
    </row>
    <row r="192">
      <c r="H192" s="13" t="n"/>
    </row>
    <row r="193">
      <c r="H193" s="13" t="n"/>
    </row>
    <row r="194">
      <c r="H194" s="13" t="n"/>
    </row>
    <row r="195">
      <c r="H195" s="13" t="n"/>
    </row>
    <row r="196">
      <c r="H196" s="13" t="n"/>
    </row>
    <row r="197">
      <c r="H197" s="13" t="n"/>
    </row>
    <row r="198">
      <c r="H198" s="13" t="n"/>
    </row>
    <row r="199">
      <c r="H199" s="13" t="n"/>
    </row>
    <row r="200">
      <c r="H200" s="13" t="n"/>
    </row>
    <row r="201">
      <c r="H201" s="13" t="n"/>
    </row>
    <row r="202">
      <c r="H202" s="13" t="n"/>
    </row>
    <row r="203">
      <c r="H203" s="13" t="n"/>
    </row>
    <row r="204">
      <c r="H204" s="13" t="n"/>
    </row>
    <row r="205">
      <c r="H205" s="13" t="n"/>
    </row>
    <row r="206">
      <c r="H206" s="13" t="n"/>
    </row>
    <row r="207">
      <c r="H207" s="13" t="n"/>
    </row>
    <row r="208">
      <c r="H208" s="13" t="n"/>
    </row>
  </sheetData>
  <mergeCells count="207">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 ref="H205:I205"/>
    <mergeCell ref="H206:I206"/>
    <mergeCell ref="H207:I207"/>
    <mergeCell ref="H208:I208"/>
    <mergeCell ref="H178:I178"/>
    <mergeCell ref="H179:I179"/>
    <mergeCell ref="H180:I180"/>
    <mergeCell ref="H199:I199"/>
    <mergeCell ref="H200:I200"/>
    <mergeCell ref="H201:I201"/>
    <mergeCell ref="H202:I202"/>
    <mergeCell ref="H203:I203"/>
    <mergeCell ref="H204:I204"/>
    <mergeCell ref="H184:I184"/>
    <mergeCell ref="H185:I185"/>
    <mergeCell ref="H186:I186"/>
    <mergeCell ref="H187:I187"/>
    <mergeCell ref="H188:I188"/>
    <mergeCell ref="H189:I189"/>
    <mergeCell ref="H190:I190"/>
    <mergeCell ref="H191:I191"/>
    <mergeCell ref="H192:I192"/>
    <mergeCell ref="H193:I193"/>
    <mergeCell ref="H194:I194"/>
    <mergeCell ref="H174:I174"/>
    <mergeCell ref="H175:I175"/>
    <mergeCell ref="H176:I176"/>
    <mergeCell ref="H177:I177"/>
    <mergeCell ref="H173:I173"/>
    <mergeCell ref="H130:I130"/>
    <mergeCell ref="H170:I170"/>
    <mergeCell ref="H171:I171"/>
    <mergeCell ref="H172:I172"/>
    <mergeCell ref="H137:I137"/>
    <mergeCell ref="H138:I138"/>
    <mergeCell ref="H139:I139"/>
    <mergeCell ref="H158:I158"/>
    <mergeCell ref="H159:I159"/>
    <mergeCell ref="H160:I160"/>
    <mergeCell ref="H161:I161"/>
    <mergeCell ref="H162:I162"/>
    <mergeCell ref="H149:I149"/>
    <mergeCell ref="H150:I150"/>
    <mergeCell ref="H155:I155"/>
    <mergeCell ref="H156:I156"/>
    <mergeCell ref="H157:I157"/>
    <mergeCell ref="H10:I10"/>
    <mergeCell ref="H11:I11"/>
    <mergeCell ref="H32:I32"/>
    <mergeCell ref="H33:I33"/>
    <mergeCell ref="H34:I34"/>
    <mergeCell ref="H35:I35"/>
    <mergeCell ref="H36:I36"/>
    <mergeCell ref="H120:I120"/>
    <mergeCell ref="H81:I81"/>
    <mergeCell ref="H82:I82"/>
    <mergeCell ref="H83:I83"/>
    <mergeCell ref="H90:I90"/>
    <mergeCell ref="H91:I91"/>
    <mergeCell ref="H92:I92"/>
    <mergeCell ref="H99:I99"/>
    <mergeCell ref="H100:I100"/>
    <mergeCell ref="H116:I116"/>
    <mergeCell ref="H117:I117"/>
    <mergeCell ref="H118:I118"/>
    <mergeCell ref="H119:I119"/>
    <mergeCell ref="H112:I112"/>
    <mergeCell ref="H113:I113"/>
    <mergeCell ref="H114:I114"/>
    <mergeCell ref="H115:I115"/>
    <mergeCell ref="H2:I2"/>
    <mergeCell ref="H3:I3"/>
    <mergeCell ref="H4:I4"/>
    <mergeCell ref="H5:I5"/>
    <mergeCell ref="H6:I6"/>
    <mergeCell ref="H68:I68"/>
    <mergeCell ref="H69:I69"/>
    <mergeCell ref="H70:I70"/>
    <mergeCell ref="H71:I71"/>
    <mergeCell ref="H63:I63"/>
    <mergeCell ref="H7:I7"/>
    <mergeCell ref="H8:I8"/>
    <mergeCell ref="H9:I9"/>
    <mergeCell ref="H51:I51"/>
    <mergeCell ref="H39:I39"/>
    <mergeCell ref="H37:I37"/>
    <mergeCell ref="H38:I38"/>
    <mergeCell ref="H64:I64"/>
    <mergeCell ref="H65:I65"/>
    <mergeCell ref="H66:I66"/>
    <mergeCell ref="H67:I67"/>
    <mergeCell ref="H62:I62"/>
    <mergeCell ref="H60:I60"/>
    <mergeCell ref="H61:I61"/>
    <mergeCell ref="H125:I125"/>
    <mergeCell ref="H126:I126"/>
    <mergeCell ref="H127:I127"/>
    <mergeCell ref="H128:I128"/>
    <mergeCell ref="H129:I129"/>
    <mergeCell ref="H121:I121"/>
    <mergeCell ref="H122:I122"/>
    <mergeCell ref="H123:I123"/>
    <mergeCell ref="H124:I124"/>
    <mergeCell ref="H110:I110"/>
    <mergeCell ref="H111:I111"/>
    <mergeCell ref="H101:I101"/>
    <mergeCell ref="H102:I102"/>
    <mergeCell ref="H103:I103"/>
    <mergeCell ref="H105:I105"/>
    <mergeCell ref="H106:I106"/>
    <mergeCell ref="H107:I107"/>
    <mergeCell ref="H108:I108"/>
    <mergeCell ref="H109:I109"/>
    <mergeCell ref="H104:I104"/>
    <mergeCell ref="H49:I49"/>
    <mergeCell ref="H52:I52"/>
    <mergeCell ref="H53:I53"/>
    <mergeCell ref="H54:I54"/>
    <mergeCell ref="H55:I55"/>
    <mergeCell ref="H56:I56"/>
    <mergeCell ref="H57:I57"/>
    <mergeCell ref="H58:I58"/>
    <mergeCell ref="H59:I59"/>
    <mergeCell ref="H50:I50"/>
    <mergeCell ref="H40:I40"/>
    <mergeCell ref="H41:I41"/>
    <mergeCell ref="H42:I42"/>
    <mergeCell ref="H43:I43"/>
    <mergeCell ref="H44:I44"/>
    <mergeCell ref="H45:I45"/>
    <mergeCell ref="H152:I152"/>
    <mergeCell ref="H153:I153"/>
    <mergeCell ref="H154:I154"/>
    <mergeCell ref="H140:I140"/>
    <mergeCell ref="H141:I141"/>
    <mergeCell ref="H142:I142"/>
    <mergeCell ref="H143:I143"/>
    <mergeCell ref="H144:I144"/>
    <mergeCell ref="H145:I145"/>
    <mergeCell ref="H46:I46"/>
    <mergeCell ref="H47:I47"/>
    <mergeCell ref="H48:I48"/>
    <mergeCell ref="H93:I93"/>
    <mergeCell ref="H94:I94"/>
    <mergeCell ref="H95:I95"/>
    <mergeCell ref="H96:I96"/>
    <mergeCell ref="H97:I97"/>
    <mergeCell ref="H98:I98"/>
    <mergeCell ref="H72:I72"/>
    <mergeCell ref="H73:I73"/>
    <mergeCell ref="H74:I74"/>
    <mergeCell ref="H75:I75"/>
    <mergeCell ref="H86:I86"/>
    <mergeCell ref="H87:I87"/>
    <mergeCell ref="H88:I88"/>
    <mergeCell ref="H89:I89"/>
    <mergeCell ref="H76:I76"/>
    <mergeCell ref="H84:I84"/>
    <mergeCell ref="H85:I85"/>
    <mergeCell ref="H77:I77"/>
    <mergeCell ref="H78:I78"/>
    <mergeCell ref="H79:I79"/>
    <mergeCell ref="H80:I80"/>
    <mergeCell ref="H195:I195"/>
    <mergeCell ref="H196:I196"/>
    <mergeCell ref="H197:I197"/>
    <mergeCell ref="H198:I198"/>
    <mergeCell ref="H131:I131"/>
    <mergeCell ref="H132:I132"/>
    <mergeCell ref="H133:I133"/>
    <mergeCell ref="H134:I134"/>
    <mergeCell ref="H135:I135"/>
    <mergeCell ref="H136:I136"/>
    <mergeCell ref="H181:I181"/>
    <mergeCell ref="H182:I182"/>
    <mergeCell ref="H183:I183"/>
    <mergeCell ref="H169:I169"/>
    <mergeCell ref="H167:I167"/>
    <mergeCell ref="H168:I168"/>
    <mergeCell ref="H163:I163"/>
    <mergeCell ref="H164:I164"/>
    <mergeCell ref="H165:I165"/>
    <mergeCell ref="H166:I166"/>
    <mergeCell ref="H146:I146"/>
    <mergeCell ref="H147:I147"/>
    <mergeCell ref="H148:I148"/>
    <mergeCell ref="H151:I151"/>
  </mergeCells>
  <conditionalFormatting sqref="R2:R61 R63:R1048576">
    <cfRule type="cellIs" priority="21" operator="notBetween" dxfId="2">
      <formula>-0.1</formula>
      <formula>0.1</formula>
    </cfRule>
    <cfRule type="cellIs" priority="22" operator="greaterThan" dxfId="3">
      <formula>0</formula>
    </cfRule>
    <cfRule type="cellIs" priority="24" operator="lessThan" dxfId="1">
      <formula>0</formula>
    </cfRule>
  </conditionalFormatting>
  <conditionalFormatting sqref="Q1:Q61 Q63:Q1048576">
    <cfRule type="cellIs" priority="23" operator="lessThan" dxfId="0">
      <formula>0</formula>
    </cfRule>
  </conditionalFormatting>
  <conditionalFormatting sqref="S2:S61 S63:S1048576">
    <cfRule type="cellIs" priority="20" operator="notBetween" dxfId="2">
      <formula>-0.1</formula>
      <formula>0.1</formula>
    </cfRule>
    <cfRule type="cellIs" priority="19" operator="greaterThan" dxfId="3">
      <formula>0</formula>
    </cfRule>
    <cfRule type="cellIs" priority="25" operator="lessThan" dxfId="1">
      <formula>0</formula>
    </cfRule>
  </conditionalFormatting>
  <conditionalFormatting sqref="O2:O61 O63:O1048576">
    <cfRule type="cellIs" priority="17" operator="greaterThan" dxfId="0">
      <formula>1800</formula>
    </cfRule>
  </conditionalFormatting>
  <conditionalFormatting sqref="R62">
    <cfRule type="cellIs" priority="4" operator="notBetween" dxfId="2">
      <formula>-0.1</formula>
      <formula>0.1</formula>
    </cfRule>
    <cfRule type="cellIs" priority="5" operator="greaterThan" dxfId="3">
      <formula>0</formula>
    </cfRule>
    <cfRule type="cellIs" priority="7" operator="lessThan" dxfId="1">
      <formula>0</formula>
    </cfRule>
  </conditionalFormatting>
  <conditionalFormatting sqref="Q62">
    <cfRule type="cellIs" priority="6" operator="lessThan" dxfId="0">
      <formula>0</formula>
    </cfRule>
  </conditionalFormatting>
  <conditionalFormatting sqref="S62">
    <cfRule type="cellIs" priority="2" operator="greaterThan" dxfId="3">
      <formula>0</formula>
    </cfRule>
    <cfRule type="cellIs" priority="3" operator="notBetween" dxfId="2">
      <formula>-0.1</formula>
      <formula>0.1</formula>
    </cfRule>
    <cfRule type="cellIs" priority="8" operator="lessThan" dxfId="1">
      <formula>0</formula>
    </cfRule>
  </conditionalFormatting>
  <conditionalFormatting sqref="O62">
    <cfRule type="cellIs" priority="1" operator="greaterThan" dxfId="0">
      <formula>1800</formula>
    </cfRule>
  </conditionalFormatting>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K4"/>
  <sheetViews>
    <sheetView workbookViewId="0">
      <selection activeCell="J3" sqref="J3"/>
    </sheetView>
  </sheetViews>
  <sheetFormatPr baseColWidth="8" defaultRowHeight="15"/>
  <cols>
    <col width="12.28515625" bestFit="1" customWidth="1" style="2" min="1" max="1"/>
    <col width="14.42578125" bestFit="1" customWidth="1" style="2" min="2" max="2"/>
    <col width="12" bestFit="1" customWidth="1" style="2" min="3" max="3"/>
    <col width="15" bestFit="1" customWidth="1" style="2" min="4" max="4"/>
    <col width="19" bestFit="1" customWidth="1" style="2" min="5" max="5"/>
    <col width="51.140625" customWidth="1" style="2" min="6" max="6"/>
    <col width="16" bestFit="1" customWidth="1" style="2" min="7" max="7"/>
    <col width="12" bestFit="1" customWidth="1" style="2" min="8" max="8"/>
    <col width="12.85546875" bestFit="1" customWidth="1" style="2" min="9" max="9"/>
    <col width="13.5703125" bestFit="1" customWidth="1" style="2" min="10" max="10"/>
    <col width="14" bestFit="1" customWidth="1" style="2" min="11" max="11"/>
  </cols>
  <sheetData>
    <row r="1">
      <c r="A1" s="9" t="inlineStr">
        <is>
          <t>Archive Date</t>
        </is>
      </c>
      <c r="B1" s="1" t="inlineStr">
        <is>
          <t>Archive Routes</t>
        </is>
      </c>
      <c r="C1" s="9" t="inlineStr">
        <is>
          <t>Archive Cost</t>
        </is>
      </c>
      <c r="D1" s="9" t="inlineStr">
        <is>
          <t>Archive Penalty</t>
        </is>
      </c>
      <c r="E1" s="9" t="inlineStr">
        <is>
          <t>Meta Routes (JSON)</t>
        </is>
      </c>
      <c r="F1" s="9" t="inlineStr">
        <is>
          <t>Meta Routes (Pretty)</t>
        </is>
      </c>
      <c r="G1" s="9" t="inlineStr">
        <is>
          <t>Meta Solve Time</t>
        </is>
      </c>
      <c r="H1" s="9" t="inlineStr">
        <is>
          <t>Meta Cost</t>
        </is>
      </c>
      <c r="I1" s="9" t="inlineStr">
        <is>
          <t>Meta Penalty</t>
        </is>
      </c>
      <c r="J1" s="9" t="inlineStr">
        <is>
          <t>Difference (R)</t>
        </is>
      </c>
      <c r="K1" s="9" t="inlineStr">
        <is>
          <t>Difference (%)</t>
        </is>
      </c>
    </row>
    <row r="2">
      <c r="A2" s="11" t="n">
        <v>43745</v>
      </c>
      <c r="B2" t="inlineStr">
        <is>
          <t>{"2": [[[17, 24], [164, 4]], [[44, 30]], [[111, 3], [77, 27]], [[149, 28], [148, 2]], [[165, 30]], [[159, 19], [194, 11]], [[41, 30]], [[172, 30]], [[79, 30]], [[104, 30]], [[6, 23], [187, 7]], [[176, 30]], [[153, 30]], [[208, 30]], [[35, 30]], [[100, 30]], [[83, 20]], [[40, 30]], [[117, 7], [126, 14], [125, 9]], [[121, 12], [143, 11], [193, 7]], [[80, 20], [168, 9]], [[135, 5], [182, 15], [95, 10]], [[81, 30]], [[193, 12], [143, 18]], [[121, 19], [135, 10]]], "1": [[[75, 18]], [[149, 22]], [[24, 8], [25, 14]], [[207, 21]], [[72, 22]], [[119, 10], [2, 12]], [[157, 22]], [[46, 20]], [[188, 22]], [[186, 9], [53, 12]], [[130, 22]], [[83, 20]], [[116, 10], [177, 11], [203, 1]], [[27, 22]]], "0": [[[194, 16]], [[16, 10], [165, 4]], [[156, 16]], [[77, 11]], [[120, 11], [198, 5]], [[151, 16]], [[196, 8], [48, 5]], [[34, 14]], [[9, 15]], [[154, 13]], [[8, 16]], [[108, 11]], [[152, 15]], [[120, 12]], [[199, 1], [91, 6], [81, 6]], [[197, 14]], [[131, 16]], [[151, 9], [173, 7]], [[144, 12]], [[166, 6], [28, 2], [3, 8]], [[97, 13]], [[66, 15]]]}</t>
        </is>
      </c>
      <c r="C2" t="n">
        <v>469154.8897999998</v>
      </c>
      <c r="F2" t="inlineStr">
        <is>
          <t xml:space="preserve">Rigid (capacity 16):
81-H (16)
186-V (9)
8-B (16)
121-O (16)
135-P (15)
173-T (7)
130-P (16)
208-Z (16)
80-H (16)
164-S (4) -&gt; 168-S (9)
9-B (15)
25-C (14)
156-S (16)
2-A (12)
151-R (3) -&gt; 198-W (5) -&gt; 48-D (5)
188-V (6) -&gt; 80-H (4) -&gt; 199-W (1)
3-A (8) -&gt; 91-K (6)
188-V (16)
131-P (16)
144-Q (12)
148-R (2) -&gt; 111-M (3) -&gt; 77-H (8)
8 Metre (capacity 22):
66-G (15)
119-O (10) -&gt; 83-H (10)
151-R (22)
120-O (1) -&gt; 97-K (13)
75-H (18)
120-O (22)
72-G (22)
108-M (11)
152-R (15)
34-C (14)
121-O (15)
193-V (19)
19-B (10)
196-W (8) -&gt; 53-E (12)
11 Metre (capacity 30):
194-V (27)
166-S (6) -&gt; 17-B (24)
28-C (2) -&gt; 95-K (10) -&gt; 197-W (14)
35-C (30)
40-C (30)
104-M (30)
100-L (30)
153-S (30)
159-S (19)
6-B (23)
157-S (22)
126-P (14) -&gt; 154-S (13)
83-H (30)
176-T (30)
187-V (7) -&gt; 27-C (22)
149-R (30)
44-D (30)
149-R (20) -&gt; 165-S (4)
41-C (30)
79-H (30)
24-B (8) -&gt; 16-B (10)
165-S (30)
172-S (30)
125-P (9) -&gt; 117-N (7)
207-Y (21) -&gt; 130-P (6)
143-P (29)
77-H (30)
46-D (20) -&gt; 101-L (6)
81-H (20)
208-Z (14) -&gt; 182-U (15)
203-W (1) -&gt; 177-T (11) -&gt; 116-N (10)
</t>
        </is>
      </c>
      <c r="G2" t="n">
        <v>3603.7618334</v>
      </c>
      <c r="H2" t="n">
        <v>455532.2174666666</v>
      </c>
      <c r="J2">
        <f>C2-H2</f>
        <v/>
      </c>
      <c r="K2" s="4">
        <f>J2/C2</f>
        <v/>
      </c>
    </row>
    <row r="3">
      <c r="A3" s="11" t="n">
        <v>43768</v>
      </c>
      <c r="B3" t="inlineStr">
        <is>
          <t>{"0": [[[37, 10], [123, 1]], [[9, 10], [48, 4]], [[196, 13], [157, 3]], [[154, 14]], [[144, 3], [49, 3]], [[34, 16]], [[63, 16]], [[108, 9], [120, 7]], [[199, 10], [74, 5]], [[93, 9], [70, 7]], [[186, 14], [151, 1]], [[91, 13], [81, 2]], [[53, 13], [95, 3]], [[197, 16]], [[131, 12], [8, 4]], [[66, 12]], [[83, 13]], [[79, 7], [77, 7]], [[120, 9], [198, 7]], [[96, 16]], [[46, 15]], [[188, 15], [39, 1]], [[151, 14], [123, 1]], [[17, 16]], [[42, 12]], [[134, 10], [171, 2]], [[62, 1], [57, 15]], [[191, 2], [94, 5]]], "1": [[[192, 21]], [[38, 22]], [[33, 9], [4, 11]], [[88, 22]], [[82, 22]], [[68, 10], [1, 4], [18, 8]], [[207, 20]], [[83, 18], [2, 4]], [[119, 12], [2, 10]], [[18, 7], [200, 15]], [[3, 22]], [[157, 21]],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[[121, 6], [143, 5], [193, 3], [19, 6], [97, 10]], [[97, 27]], [[186, 1], [95, 12], [182, 7], [101, 10]], [[49, 21], [197, 9]], [[140, 30]]]}</t>
        </is>
      </c>
      <c r="C3" t="n">
        <v>592286.4353333331</v>
      </c>
      <c r="E3" t="inlineStr">
        <is>
          <t>{"0": [[[74, 5], [48, 4], [33, 16], [9, 10], [121, 6], [95, 15], [182, 7], [28, 6], [19, 6], [81, 16], [94, 5], [83, 16], [119, 12], [154, 14], [93, 9], [2, 14], [83, 15], [70, 7], [68, 10], [18, 15], [171, 2], [126, 10], [117, 6], [209, 9], [193, 3], [75, 7], [17, 16], [125, 14], [98, 16], [35, 16], [66, 16], [188, 15]]], "1": [[[144, 3], [4, 19], [55, 22], [39, 1], [134, 10], [88, 22], [101, 10], [25, 22], [37, 10], [186, 15], [34, 16], [104, 22], [57, 15], [62, 1], [123, 2], [151, 15], [176, 16], [15, 22], [72, 22], [8, 0], [139, 15], [15, 0], [159, 22], [152, 4], [135, 5], [33, 22], [8, 0], [38, 22], [96, 16], [198, 7], [174, 5], [40, 22], [194, 22], [41, 22], [40, 22], [187, 8], [194, 16], [40, 1], [104, 14], [196, 13], [207, 20], [153, 22], [108, 9], [33, 17], [131, 12], [199, 10], [91, 13], [81, 22], [168, 8], [156, 12], [72, 8], [200, 15], [1, 4], [192, 21], [191, 2], [157, 22], [97, 0], [46, 15], [4, 0], [110, 19], [3, 0], [163, 17], [157, 2], [153, 22], [82, 22], [159, 2], [3, 0], [53, 13]]], "2": [[[42, 12], [120, 16], [197, 25], [32, 27], [6, 14], [41, 30], [132, 10], [16, 30], [172, 20], [79, 30], [148, 6], [44, 30], [77, 30], [150, 8], [24, 25], [66, 30], [25, 5], [172, 20], [79, 0], [149, 30], [77, 0], [165, 30], [149, 24], [140, 30], [35, 5], [97, 21], [59, 28], [92, 30], [55, 30], [49, 24], [143, 5], [208, 24], [63, 16], [100, 30], [29, 29]]]}</t>
        </is>
      </c>
      <c r="F3" t="inlineStr">
        <is>
          <t xml:space="preserve">Rigid (capacity 16):
74-G (5) -&gt; 48-D (4) -&gt; 33-C (16) -&gt; 9-B (10) -&gt; 121-O (6) -&gt; 95-K (15) -&gt; 182-U (7) -&gt; 28-C (6) -&gt; 19-B (6) -&gt; 81-H (16) -&gt; 94-K (5) -&gt; 83-H (16) -&gt; 119-O (12) -&gt; 154-S (14) -&gt; 93-K (9) -&gt; 2-A (14) -&gt; 83-H (15) -&gt; 70-G (7) -&gt; 68-G (10) -&gt; 18-B (15) -&gt; 171-S (2) -&gt; 126-P (10) -&gt; 117-N (6) -&gt; 209-Z (9) -&gt; 193-V (3) -&gt; 75-H (7) -&gt; 17-B (16) -&gt; 125-P (14) -&gt; 98-L (16) -&gt; 35-C (16) -&gt; 66-G (16) -&gt; 188-V (15)
8 Metre (capacity 22):
144-Q (3) -&gt; 4-A (19) -&gt; 55-E (22) -&gt; 39-C (1) -&gt; 134-P (10) -&gt; 88-K (22) -&gt; 101-L (10) -&gt; 25-C (22) -&gt; 37-C (10) -&gt; 186-V (15) -&gt; 34-C (16) -&gt; 104-M (22) -&gt; 57-F (15) -&gt; 62-G (1) -&gt; 123-O (2) -&gt; 151-R (15) -&gt; 176-T (16) -&gt; 15-B (22) -&gt; 72-G (22) -&gt; 8-B (0) -&gt; 139-P (15) -&gt; 15-B (0) -&gt; 159-S (22) -&gt; 152-R (4) -&gt; 135-P (5) -&gt; 33-C (22) -&gt; 8-B (0) -&gt; 38-C (22) -&gt; 96-K (16) -&gt; 198-W (7) -&gt; 174-T (5) -&gt; 40-C (22) -&gt; 194-V (22) -&gt; 41-C (22) -&gt; 40-C (22) -&gt; 187-V (8) -&gt; 194-V (16) -&gt; 40-C (1) -&gt; 104-M (14) -&gt; 196-W (13) -&gt; 207-Y (20) -&gt; 153-S (22) -&gt; 108-M (9) -&gt; 33-C (17) -&gt; 131-P (12) -&gt; 199-W (10) -&gt; 91-K (13) -&gt; 81-H (22) -&gt; 168-S (8) -&gt; 156-S (12) -&gt; 72-G (8) -&gt; 200-W (15) -&gt; 1-A (4) -&gt; 192-V (21) -&gt; 191-V (2) -&gt; 157-S (22) -&gt; 97-K (0) -&gt; 46-D (15) -&gt; 4-A (0) -&gt; 110-M (19) -&gt; 3-A (0) -&gt; 163-S (17) -&gt; 157-S (2) -&gt; 153-S (22) -&gt; 82-H (22) -&gt; 159-S (2) -&gt; 3-A (0) -&gt; 53-E (13)
11 Metre (capacity 30):
42-C (12) -&gt; 120-O (16) -&gt; 197-W (25) -&gt; 32-C (27) -&gt; 6-B (14) -&gt; 41-C (30) -&gt; 132-P (10) -&gt; 16-B (30) -&gt; 172-S (20) -&gt; 79-H (30) -&gt; 148-R (6) -&gt; 44-D (30) -&gt; 77-H (30) -&gt; 150-R (8) -&gt; 24-B (25) -&gt; 66-G (30) -&gt; 25-C (5) -&gt; 172-S (20) -&gt; 79-H (0) -&gt; 149-R (30) -&gt; 77-H (0) -&gt; 165-S (30) -&gt; 149-R (24) -&gt; 140-P (30) -&gt; 35-C (5) -&gt; 97-K (21) -&gt; 59-G (28) -&gt; 92-K (30) -&gt; 55-E (30) -&gt; 49-D (24) -&gt; 143-P (5) -&gt; 208-Z (24) -&gt; 63-G (16) -&gt; 100-L (30) -&gt; 29-C (29)
</t>
        </is>
      </c>
      <c r="G3" t="n">
        <v>3601.575652</v>
      </c>
      <c r="H3" t="n">
        <v>266390.1040000001</v>
      </c>
      <c r="I3" t="n">
        <v>72648.50251580951</v>
      </c>
      <c r="J3">
        <f>C3-(H3+I3*10)</f>
        <v/>
      </c>
      <c r="K3" s="4">
        <f>J3/C3</f>
        <v/>
      </c>
    </row>
    <row r="4">
      <c r="A4" s="11" t="n">
        <v>43775</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Aaron Shuttleworth</dc:creator>
  <dcterms:created xsi:type="dcterms:W3CDTF">2020-03-29T06:49:31Z</dcterms:created>
  <dcterms:modified xsi:type="dcterms:W3CDTF">2020-08-30T17:42:41Z</dcterms:modified>
  <cp:lastModifiedBy>Aaron Shuttleworth</cp:lastModifiedBy>
</cp:coreProperties>
</file>