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A5A330BC-8E77-4064-9FFC-B4B3B81EF2AB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Graphs" sheetId="1" r:id="rId1"/>
    <sheet name="Run Data" sheetId="2" r:id="rId2"/>
    <sheet name="Case Study" sheetId="3" r:id="rId3"/>
  </sheets>
  <definedNames>
    <definedName name="_xlnm._FilterDatabase" localSheetId="2" hidden="1">'Case Study'!$A$1:$A$28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2" i="2" l="1"/>
  <c r="S72" i="2"/>
  <c r="R73" i="2"/>
  <c r="S73" i="2"/>
  <c r="J9" i="1" s="1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M72" i="2"/>
  <c r="M73" i="2"/>
  <c r="M74" i="2"/>
  <c r="M75" i="2"/>
  <c r="G9" i="1" s="1"/>
  <c r="M76" i="2"/>
  <c r="M77" i="2"/>
  <c r="M78" i="2"/>
  <c r="M79" i="2"/>
  <c r="M80" i="2"/>
  <c r="M81" i="2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 s="1"/>
  <c r="E72" i="2"/>
  <c r="D72" i="2"/>
  <c r="W71" i="2"/>
  <c r="S71" i="2"/>
  <c r="R71" i="2"/>
  <c r="M71" i="2"/>
  <c r="E71" i="2"/>
  <c r="D71" i="2" s="1"/>
  <c r="W70" i="2"/>
  <c r="S70" i="2"/>
  <c r="R70" i="2"/>
  <c r="M70" i="2"/>
  <c r="E70" i="2"/>
  <c r="D70" i="2" s="1"/>
  <c r="W69" i="2"/>
  <c r="S69" i="2"/>
  <c r="R69" i="2"/>
  <c r="M69" i="2"/>
  <c r="E69" i="2"/>
  <c r="D69" i="2" s="1"/>
  <c r="W68" i="2"/>
  <c r="S68" i="2"/>
  <c r="R68" i="2"/>
  <c r="M68" i="2"/>
  <c r="E68" i="2"/>
  <c r="D68" i="2" s="1"/>
  <c r="W67" i="2"/>
  <c r="S67" i="2"/>
  <c r="R67" i="2"/>
  <c r="M67" i="2"/>
  <c r="E67" i="2"/>
  <c r="D67" i="2" s="1"/>
  <c r="W66" i="2"/>
  <c r="S66" i="2"/>
  <c r="R66" i="2"/>
  <c r="M66" i="2"/>
  <c r="E66" i="2"/>
  <c r="D66" i="2" s="1"/>
  <c r="W65" i="2"/>
  <c r="S65" i="2"/>
  <c r="R65" i="2"/>
  <c r="M65" i="2"/>
  <c r="E65" i="2"/>
  <c r="D65" i="2" s="1"/>
  <c r="W64" i="2"/>
  <c r="S64" i="2"/>
  <c r="R64" i="2"/>
  <c r="M64" i="2"/>
  <c r="E64" i="2"/>
  <c r="D64" i="2" s="1"/>
  <c r="W63" i="2"/>
  <c r="S63" i="2"/>
  <c r="R63" i="2"/>
  <c r="M63" i="2"/>
  <c r="E63" i="2"/>
  <c r="D63" i="2" s="1"/>
  <c r="W62" i="2"/>
  <c r="S62" i="2"/>
  <c r="R62" i="2"/>
  <c r="M62" i="2"/>
  <c r="E62" i="2"/>
  <c r="D62" i="2" s="1"/>
  <c r="W61" i="2"/>
  <c r="S61" i="2"/>
  <c r="R61" i="2"/>
  <c r="M61" i="2"/>
  <c r="E61" i="2"/>
  <c r="D61" i="2" s="1"/>
  <c r="W60" i="2"/>
  <c r="S60" i="2"/>
  <c r="R60" i="2"/>
  <c r="M60" i="2"/>
  <c r="E60" i="2"/>
  <c r="D60" i="2" s="1"/>
  <c r="W59" i="2"/>
  <c r="S59" i="2"/>
  <c r="R59" i="2"/>
  <c r="M59" i="2"/>
  <c r="E59" i="2"/>
  <c r="D59" i="2" s="1"/>
  <c r="W58" i="2"/>
  <c r="S58" i="2"/>
  <c r="R58" i="2"/>
  <c r="M58" i="2"/>
  <c r="E58" i="2"/>
  <c r="D58" i="2" s="1"/>
  <c r="W57" i="2"/>
  <c r="S57" i="2"/>
  <c r="R57" i="2"/>
  <c r="M57" i="2"/>
  <c r="E57" i="2"/>
  <c r="D57" i="2" s="1"/>
  <c r="W56" i="2"/>
  <c r="S56" i="2"/>
  <c r="R56" i="2"/>
  <c r="M56" i="2"/>
  <c r="E56" i="2"/>
  <c r="D56" i="2" s="1"/>
  <c r="W55" i="2"/>
  <c r="S55" i="2"/>
  <c r="R55" i="2"/>
  <c r="M55" i="2"/>
  <c r="E55" i="2"/>
  <c r="D55" i="2" s="1"/>
  <c r="W54" i="2"/>
  <c r="S54" i="2"/>
  <c r="R54" i="2"/>
  <c r="M54" i="2"/>
  <c r="E54" i="2"/>
  <c r="D54" i="2" s="1"/>
  <c r="W53" i="2"/>
  <c r="S53" i="2"/>
  <c r="R53" i="2"/>
  <c r="M53" i="2"/>
  <c r="E53" i="2"/>
  <c r="D53" i="2" s="1"/>
  <c r="W52" i="2"/>
  <c r="S52" i="2"/>
  <c r="R52" i="2"/>
  <c r="M52" i="2"/>
  <c r="E52" i="2"/>
  <c r="D52" i="2" s="1"/>
  <c r="W51" i="2"/>
  <c r="S51" i="2"/>
  <c r="R51" i="2"/>
  <c r="M51" i="2"/>
  <c r="E51" i="2"/>
  <c r="D51" i="2" s="1"/>
  <c r="W50" i="2"/>
  <c r="S50" i="2"/>
  <c r="R50" i="2"/>
  <c r="M50" i="2"/>
  <c r="E50" i="2"/>
  <c r="D50" i="2" s="1"/>
  <c r="W49" i="2"/>
  <c r="S49" i="2"/>
  <c r="R49" i="2"/>
  <c r="M49" i="2"/>
  <c r="E49" i="2"/>
  <c r="D49" i="2" s="1"/>
  <c r="W48" i="2"/>
  <c r="S48" i="2"/>
  <c r="R48" i="2"/>
  <c r="M48" i="2"/>
  <c r="E48" i="2"/>
  <c r="D48" i="2" s="1"/>
  <c r="W47" i="2"/>
  <c r="S47" i="2"/>
  <c r="R47" i="2"/>
  <c r="M47" i="2"/>
  <c r="E47" i="2"/>
  <c r="D47" i="2" s="1"/>
  <c r="W46" i="2"/>
  <c r="S46" i="2"/>
  <c r="R46" i="2"/>
  <c r="M46" i="2"/>
  <c r="E46" i="2"/>
  <c r="D46" i="2" s="1"/>
  <c r="W45" i="2"/>
  <c r="S45" i="2"/>
  <c r="R45" i="2"/>
  <c r="M45" i="2"/>
  <c r="E45" i="2"/>
  <c r="D45" i="2" s="1"/>
  <c r="W44" i="2"/>
  <c r="S44" i="2"/>
  <c r="R44" i="2"/>
  <c r="M44" i="2"/>
  <c r="E44" i="2"/>
  <c r="D44" i="2" s="1"/>
  <c r="W43" i="2"/>
  <c r="S43" i="2"/>
  <c r="R43" i="2"/>
  <c r="M43" i="2"/>
  <c r="E43" i="2"/>
  <c r="D43" i="2" s="1"/>
  <c r="W42" i="2"/>
  <c r="S42" i="2"/>
  <c r="R42" i="2"/>
  <c r="M42" i="2"/>
  <c r="E42" i="2"/>
  <c r="D42" i="2" s="1"/>
  <c r="W41" i="2"/>
  <c r="S41" i="2"/>
  <c r="R41" i="2"/>
  <c r="M41" i="2"/>
  <c r="E41" i="2"/>
  <c r="D41" i="2" s="1"/>
  <c r="W40" i="2"/>
  <c r="S40" i="2"/>
  <c r="R40" i="2"/>
  <c r="M40" i="2"/>
  <c r="E40" i="2"/>
  <c r="D40" i="2" s="1"/>
  <c r="W39" i="2"/>
  <c r="S39" i="2"/>
  <c r="R39" i="2"/>
  <c r="M39" i="2"/>
  <c r="E39" i="2"/>
  <c r="D39" i="2" s="1"/>
  <c r="W38" i="2"/>
  <c r="S38" i="2"/>
  <c r="R38" i="2"/>
  <c r="M38" i="2"/>
  <c r="E38" i="2"/>
  <c r="D38" i="2" s="1"/>
  <c r="W37" i="2"/>
  <c r="S37" i="2"/>
  <c r="R37" i="2"/>
  <c r="M37" i="2"/>
  <c r="E37" i="2"/>
  <c r="D37" i="2" s="1"/>
  <c r="W36" i="2"/>
  <c r="S36" i="2"/>
  <c r="R36" i="2"/>
  <c r="M36" i="2"/>
  <c r="E36" i="2"/>
  <c r="D36" i="2" s="1"/>
  <c r="W35" i="2"/>
  <c r="S35" i="2"/>
  <c r="R35" i="2"/>
  <c r="M35" i="2"/>
  <c r="E35" i="2"/>
  <c r="D35" i="2" s="1"/>
  <c r="W34" i="2"/>
  <c r="S34" i="2"/>
  <c r="R34" i="2"/>
  <c r="M34" i="2"/>
  <c r="E34" i="2"/>
  <c r="D34" i="2"/>
  <c r="W33" i="2"/>
  <c r="S33" i="2"/>
  <c r="R33" i="2"/>
  <c r="M33" i="2"/>
  <c r="E33" i="2"/>
  <c r="D33" i="2" s="1"/>
  <c r="W32" i="2"/>
  <c r="S32" i="2"/>
  <c r="R32" i="2"/>
  <c r="M32" i="2"/>
  <c r="E32" i="2"/>
  <c r="D32" i="2"/>
  <c r="W31" i="2"/>
  <c r="S31" i="2"/>
  <c r="R31" i="2"/>
  <c r="M31" i="2"/>
  <c r="E31" i="2"/>
  <c r="D31" i="2" s="1"/>
  <c r="W30" i="2"/>
  <c r="S30" i="2"/>
  <c r="R30" i="2"/>
  <c r="M30" i="2"/>
  <c r="E30" i="2"/>
  <c r="D30" i="2"/>
  <c r="W29" i="2"/>
  <c r="S29" i="2"/>
  <c r="R29" i="2"/>
  <c r="M29" i="2"/>
  <c r="E29" i="2"/>
  <c r="D29" i="2" s="1"/>
  <c r="W28" i="2"/>
  <c r="S28" i="2"/>
  <c r="R28" i="2"/>
  <c r="M28" i="2"/>
  <c r="E28" i="2"/>
  <c r="D28" i="2" s="1"/>
  <c r="W27" i="2"/>
  <c r="S27" i="2"/>
  <c r="R27" i="2"/>
  <c r="M27" i="2"/>
  <c r="E27" i="2"/>
  <c r="D27" i="2" s="1"/>
  <c r="W26" i="2"/>
  <c r="S26" i="2"/>
  <c r="R26" i="2"/>
  <c r="M26" i="2"/>
  <c r="E26" i="2"/>
  <c r="D26" i="2" s="1"/>
  <c r="W25" i="2"/>
  <c r="S25" i="2"/>
  <c r="R25" i="2"/>
  <c r="M25" i="2"/>
  <c r="E25" i="2"/>
  <c r="D25" i="2"/>
  <c r="W24" i="2"/>
  <c r="S24" i="2"/>
  <c r="R24" i="2"/>
  <c r="M24" i="2"/>
  <c r="E24" i="2"/>
  <c r="D24" i="2"/>
  <c r="W23" i="2"/>
  <c r="S23" i="2"/>
  <c r="R23" i="2"/>
  <c r="M23" i="2"/>
  <c r="E23" i="2"/>
  <c r="D23" i="2" s="1"/>
  <c r="W22" i="2"/>
  <c r="S22" i="2"/>
  <c r="R22" i="2"/>
  <c r="M22" i="2"/>
  <c r="E22" i="2"/>
  <c r="D22" i="2" s="1"/>
  <c r="W21" i="2"/>
  <c r="S21" i="2"/>
  <c r="R21" i="2"/>
  <c r="M21" i="2"/>
  <c r="E21" i="2"/>
  <c r="D21" i="2" s="1"/>
  <c r="W20" i="2"/>
  <c r="S20" i="2"/>
  <c r="R20" i="2"/>
  <c r="M20" i="2"/>
  <c r="E20" i="2"/>
  <c r="D20" i="2"/>
  <c r="W19" i="2"/>
  <c r="S19" i="2"/>
  <c r="R19" i="2"/>
  <c r="M19" i="2"/>
  <c r="E19" i="2"/>
  <c r="D19" i="2" s="1"/>
  <c r="W18" i="2"/>
  <c r="S18" i="2"/>
  <c r="R18" i="2"/>
  <c r="M18" i="2"/>
  <c r="E18" i="2"/>
  <c r="D18" i="2"/>
  <c r="W17" i="2"/>
  <c r="S17" i="2"/>
  <c r="R17" i="2"/>
  <c r="M17" i="2"/>
  <c r="E17" i="2"/>
  <c r="D17" i="2" s="1"/>
  <c r="W16" i="2"/>
  <c r="S16" i="2"/>
  <c r="R16" i="2"/>
  <c r="M16" i="2"/>
  <c r="E16" i="2"/>
  <c r="D16" i="2"/>
  <c r="W15" i="2"/>
  <c r="S15" i="2"/>
  <c r="R15" i="2"/>
  <c r="M15" i="2"/>
  <c r="E15" i="2"/>
  <c r="D15" i="2" s="1"/>
  <c r="W14" i="2"/>
  <c r="S14" i="2"/>
  <c r="R14" i="2"/>
  <c r="M14" i="2"/>
  <c r="E14" i="2"/>
  <c r="D14" i="2"/>
  <c r="W13" i="2"/>
  <c r="S13" i="2"/>
  <c r="R13" i="2"/>
  <c r="M13" i="2"/>
  <c r="E13" i="2"/>
  <c r="D13" i="2" s="1"/>
  <c r="W12" i="2"/>
  <c r="S12" i="2"/>
  <c r="R12" i="2"/>
  <c r="M12" i="2"/>
  <c r="E12" i="2"/>
  <c r="D12" i="2"/>
  <c r="W11" i="2"/>
  <c r="S11" i="2"/>
  <c r="R11" i="2"/>
  <c r="M11" i="2"/>
  <c r="E11" i="2"/>
  <c r="D11" i="2"/>
  <c r="W10" i="2"/>
  <c r="S10" i="2"/>
  <c r="R10" i="2"/>
  <c r="M10" i="2"/>
  <c r="E10" i="2"/>
  <c r="D10" i="2"/>
  <c r="W9" i="2"/>
  <c r="S9" i="2"/>
  <c r="R9" i="2"/>
  <c r="M9" i="2"/>
  <c r="E9" i="2"/>
  <c r="D9" i="2"/>
  <c r="W8" i="2"/>
  <c r="S8" i="2"/>
  <c r="R8" i="2"/>
  <c r="M8" i="2"/>
  <c r="E8" i="2"/>
  <c r="D8" i="2"/>
  <c r="W7" i="2"/>
  <c r="S7" i="2"/>
  <c r="R7" i="2"/>
  <c r="M7" i="2"/>
  <c r="E7" i="2"/>
  <c r="D7" i="2"/>
  <c r="W6" i="2"/>
  <c r="S6" i="2"/>
  <c r="R6" i="2"/>
  <c r="M6" i="2"/>
  <c r="E6" i="2"/>
  <c r="D6" i="2"/>
  <c r="W5" i="2"/>
  <c r="S5" i="2"/>
  <c r="R5" i="2"/>
  <c r="M5" i="2"/>
  <c r="E5" i="2"/>
  <c r="D5" i="2"/>
  <c r="W4" i="2"/>
  <c r="S4" i="2"/>
  <c r="R4" i="2"/>
  <c r="M4" i="2"/>
  <c r="E4" i="2"/>
  <c r="D4" i="2"/>
  <c r="W3" i="2"/>
  <c r="S3" i="2"/>
  <c r="R3" i="2"/>
  <c r="M3" i="2"/>
  <c r="E3" i="2"/>
  <c r="D3" i="2"/>
  <c r="W2" i="2"/>
  <c r="S2" i="2"/>
  <c r="T73" i="2" s="1"/>
  <c r="R2" i="2"/>
  <c r="M2" i="2"/>
  <c r="E2" i="2"/>
  <c r="D2" i="2"/>
  <c r="S11" i="1"/>
  <c r="R11" i="1"/>
  <c r="Q11" i="1"/>
  <c r="P11" i="1"/>
  <c r="O11" i="1"/>
  <c r="N11" i="1"/>
  <c r="U11" i="1" s="1"/>
  <c r="H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I9" i="1" l="1"/>
  <c r="I10" i="1" s="1"/>
  <c r="J10" i="1"/>
</calcChain>
</file>

<file path=xl/sharedStrings.xml><?xml version="1.0" encoding="utf-8"?>
<sst xmlns="http://schemas.openxmlformats.org/spreadsheetml/2006/main" count="484" uniqueCount="449">
  <si>
    <t># Customers</t>
  </si>
  <si>
    <t># Vehicles</t>
  </si>
  <si>
    <t>Average Time (s)</t>
  </si>
  <si>
    <t>Min Time (s)</t>
  </si>
  <si>
    <t>Max Time (s)</t>
  </si>
  <si>
    <t>Std. Dev.</t>
  </si>
  <si>
    <t>Meta Eval Diff</t>
  </si>
  <si>
    <t>Meta Solve Time</t>
  </si>
  <si>
    <t>Meta Solution Diff</t>
  </si>
  <si>
    <t>Number of identical solutions</t>
  </si>
  <si>
    <t xml:space="preserve">Interupted Runs: </t>
  </si>
  <si>
    <t>Overnight run interrupted at unknown time by Windows Update</t>
  </si>
  <si>
    <t>Out of memory</t>
  </si>
  <si>
    <t>h</t>
  </si>
  <si>
    <t>m</t>
  </si>
  <si>
    <t>s</t>
  </si>
  <si>
    <t>ms</t>
  </si>
  <si>
    <t>Seconds</t>
  </si>
  <si>
    <t># Stores</t>
  </si>
  <si>
    <t>Run #</t>
  </si>
  <si>
    <t>Solve time (m)</t>
  </si>
  <si>
    <t>Solve time (s)</t>
  </si>
  <si>
    <t>Solve Time (ms)</t>
  </si>
  <si>
    <t>Objective Value</t>
  </si>
  <si>
    <t>CPLEX Generated Text File</t>
  </si>
  <si>
    <t>Math Routes</t>
  </si>
  <si>
    <t>Math Objective (evaluated by meta)</t>
  </si>
  <si>
    <t>Evaluation difference (Before removal of empty stops)</t>
  </si>
  <si>
    <t>Evaluation difference (After empty stop removal</t>
  </si>
  <si>
    <t>Meta Routes</t>
  </si>
  <si>
    <t>Meta Routes (Pretty)</t>
  </si>
  <si>
    <t>Meta Objective</t>
  </si>
  <si>
    <t>Meta Difference (%, compared to original math objective value)</t>
  </si>
  <si>
    <t>Meta Difference (%, compared to meta evaluation of math objective)</t>
  </si>
  <si>
    <t>Simple evaluation</t>
  </si>
  <si>
    <t>Math objective</t>
  </si>
  <si>
    <t>Meta objective</t>
  </si>
  <si>
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</si>
  <si>
    <t>{"0": [[[5, 4], [4, 11], [1, 1]]], "1": [[[3, 8], [6, 11], [2, 6]]]}</t>
  </si>
  <si>
    <t>{"0": [[[5, 4], [4, 11], [1, 1]]], "1": [[[2, 6], [6, 11], [3, 8]]]}</t>
  </si>
  <si>
    <t xml:space="preserve">Rigid (capacity 16):
5 (4) -&gt; 4 (11) -&gt; 1 (1)
11 metre (capacity 30):
2 (6) -&gt; 6 (11) -&gt; 3 (8)
</t>
  </si>
  <si>
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</si>
  <si>
    <t>{"0": [[[2, 12]], [[4, 2], [5, 12]]], "1": [[[3, 13], [6, 1], [1, 11]]]}</t>
  </si>
  <si>
    <t xml:space="preserve">8 metre (capacity 22):
2 (12)
4 (2) -&gt; 5 (12)
11 metre (capacity 30):
3 (13) -&gt; 6 (1) -&gt; 1 (11)
</t>
  </si>
  <si>
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</si>
  <si>
    <t>{"0": [[[6, 5], [4, 3], [5, 4]]], "1": [], "2": [[[1, 11], [2, 9], [3, 4]]]}</t>
  </si>
  <si>
    <t>{"0": [[[6, 5], [4, 3], [5, 4]]], "1": [[]], "2": [[[1, 11], [2, 9], [3, 4]]]}</t>
  </si>
  <si>
    <t xml:space="preserve">8 metre (capacity 22):
6 (5) -&gt; 4 (3) -&gt; 5 (4)
Rigid (capacity 16):
11 metre (capacity 30):
1 (11) -&gt; 2 (9) -&gt; 3 (4)
</t>
  </si>
  <si>
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</si>
  <si>
    <t>{"0": [[[5, 10], [1, 9]]], "1": [[[6, 5], [4, 11]]], "2": [[[3, 12], [2, 3]]]}</t>
  </si>
  <si>
    <t xml:space="preserve">8 metre (capacity 22):
5 (10) -&gt; 1 (9)
11 metre (capacity 30):
6 (5) -&gt; 4 (11)
Rigid (capacity 16):
3 (12) -&gt; 2 (3)
</t>
  </si>
  <si>
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</si>
  <si>
    <t>{"0": [[[1, 12], [2, 1], [4, 8]]], "1": [], "2": [[[3, 7], [5, 7], [6, 7]]]}</t>
  </si>
  <si>
    <t>{"0": [[[4, 8], [2, 1], [1, 12]]], "1": [[]], "2": [[[6, 7], [5, 7], [3, 7]]]}</t>
  </si>
  <si>
    <t xml:space="preserve">8 metre (capacity 22):
4 (8) -&gt; 2 (1) -&gt; 1 (12)
Rigid (capacity 16):
11 metre (capacity 30):
6 (7) -&gt; 5 (7) -&gt; 3 (7)
</t>
  </si>
  <si>
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</si>
  <si>
    <t>{"0": [[[1, 9]]], "1": [[[5, 12], [4, 11], [2, 5]], [[3, 8], [6, 11]]]}</t>
  </si>
  <si>
    <t>{"0": [[[1, 9]]], "1": [[[6, 11], [3, 8]], [[5, 12], [4, 11], [2, 5]]]}</t>
  </si>
  <si>
    <t xml:space="preserve">Rigid (capacity 16):
1 (9)
11 metre (capacity 30):
6 (11) -&gt; 3 (8)
5 (12) -&gt; 4 (11) -&gt; 2 (5)
</t>
  </si>
  <si>
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</si>
  <si>
    <t>{"0": [[[1, 10], [5, 3], [2, 7], [6, 5]]], "1": [[[3, 1], [4, 10]]]}</t>
  </si>
  <si>
    <t>{"0": [[[1, 10], [5, 3], [2, 7], [6, 5]]], "1": [[[4, 10], [3, 1]]]}</t>
  </si>
  <si>
    <t xml:space="preserve">11 metre (capacity 30):
1 (10) -&gt; 5 (3) -&gt; 2 (7) -&gt; 6 (5)
Rigid (capacity 16):
4 (10) -&gt; 3 (1)
</t>
  </si>
  <si>
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</si>
  <si>
    <t>{"0": [[[4, 5]]], "1": [[[5, 4], [6, 6], [1, 10], [2, 1], [3, 5]]]}</t>
  </si>
  <si>
    <t xml:space="preserve">Rigid (capacity 16):
4 (5)
11 metre (capacity 30):
5 (4) -&gt; 6 (6) -&gt; 1 (10) -&gt; 2 (1) -&gt; 3 (5)
</t>
  </si>
  <si>
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</si>
  <si>
    <t>{"0": [[[1, 1], [2, 2], [6, 6], [5, 6], [4, 4]], [[3, 14]]], "1": []}</t>
  </si>
  <si>
    <t>{"0": [[[1, 1], [2, 2], [6, 6], [5, 6], [4, 4]], [[3, 14]]], "1": [[]]}</t>
  </si>
  <si>
    <t xml:space="preserve">11 metre (capacity 30):
1 (1) -&gt; 2 (2) -&gt; 6 (6) -&gt; 5 (6) -&gt; 4 (4)
3 (14)
8 metre (capacity 22):
</t>
  </si>
  <si>
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</si>
  <si>
    <t>{"0": [[[2, 4], [3, 11], [5, 10], [4, 5]]], "1": [[[2, 1], [1, 2], [6, 10]]]}</t>
  </si>
  <si>
    <t>{"0": [[[4, 5], [5, 10], [3, 11]]], "1": [[[1, 2], [6, 10]], [[2, 5]]]}</t>
  </si>
  <si>
    <t xml:space="preserve">11 metre (capacity 30):
4 (5) -&gt; 5 (10) -&gt; 3 (11)
Rigid (capacity 16):
1 (2) -&gt; 6 (10)
2 (5)
</t>
  </si>
  <si>
    <t>Input:
Customer 1 has 2 pallets demand and window 0-24 at (-80.368103744, -76.386555869) and average unload time 0.021810113
Customer 2 has 5 pallets demand and window 0-24 at (-86.000608708, 95.752620182) and average unload time 0.046876185
Customer 3 has 5 pallets demand and window 21-22 at (73.069412679, -57.604511384) and average unload time 0.15766496
Customer 4 has 4 pallets demand and window 0-24 at (-74.107014751, -93.632673463) and average unload time 0.041066134
Customer 5 has 6 pallets demand and window 0-24 at (68.226249453, -26.692901959) and average unload time 0.119358604
Customer 6 has 6 pallets demand and window 0-24 at (27.011504962, -81.414600264) and average unload time 0.049610385
Customer 7 has 3 pallets demand and window 0-24 at (73.275325121, -68.154920046) and average unload time 0.017542534
Customer 8 has 7 pallets demand and window 0-24 at (0.259723342, 48.726665853) and average unload time 0.121079919
Customer 9 has 3 pallets demand and window 0-24 at (-36.519585115, 8.775372158) and average unload time 0.083812594
Vehicle SP1 is a 11 metre with capacity 30, distance cost 1.468351635, and time cost 10.298379513
Vehicle SP2 is a 8 metre with capacity 22, distance cost 1.432284454, and time cost 13.287541551
Vehicle SP3 is a 8 metre with capacity 22, distance cost 1.432284454, and time cost 13.287541551
Output:
Vehicle SP1 travels from Depot to 1 to deliver 2 pallets. Expected unload start time is 19.205820462
Vehicle SP1 travels from 1 to 4 to deliver 4 pallets. Expected unload start time is 19.478784115
Vehicle SP1 travels from 3 to 5 to deliver 6 pallets. Expected unload start time is 23.179433766
Vehicle SP1 travels from 4 to 6 to deliver 6 pallets. Expected unload start time is 20.916223589
Vehicle SP1 travels from 5 to DepotReturn to deliver 0 pallets. Expected unload start time is 24.81136137
Vehicle SP1 travels from 6 to 7 to deliver 3 pallets. Expected unload start time is 21.815467175
Vehicle SP1 travels from 7 to 3 to deliver 5 pallets. Expected unload start time is 22
Vehicle SP3 travels from Depot to 9 to deliver 3 pallets. Expected unload start time is 0.46948896
Vehicle SP3 travels from 2 to 8 to deliver 7 pallets. Expected unload start time is 3.434221277
Vehicle SP3 travels from 8 to DepotReturn to deliver 0 pallets. Expected unload start time is 4.890872687
Vehicle SP3 travels from 9 to 2 to deliver 5 pallets. Expected unload start time is 1.971764798
Objective value: 1123.601076416
Solve time: 1721</t>
  </si>
  <si>
    <t>{"0": [[[1, 2], [4, 4], [6, 6], [7, 3], [3, 5], [5, 6]]], "1": [[[9, 3], [2, 5], [8, 7]]]}</t>
  </si>
  <si>
    <t xml:space="preserve">11 metre (capacity 30):
1 (2) -&gt; 4 (4) -&gt; 6 (6) -&gt; 7 (3) -&gt; 3 (5) -&gt; 5 (6)
8 metre (capacity 22):
9 (3) -&gt; 2 (5) -&gt; 8 (7)
</t>
  </si>
  <si>
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</si>
  <si>
    <t>{"0": [], "1": [[[8, 2]]], "2": [[[9, 7], [2, 1], [6, 2], [1, 5], [5, 2], [4, 7], [3, 4], [7, 1]]]}</t>
  </si>
  <si>
    <t>{"0": [[]], "1": [[[8, 2]]], "2": [[[9, 7], [2, 1], [6, 2], [1, 5], [5, 2], [4, 7], [3, 4], [7, 1]]]}</t>
  </si>
  <si>
    <t xml:space="preserve">8 metre (capacity 22):
Rigid (capacity 16):
8 (2)
11 metre (capacity 30):
9 (7) -&gt; 2 (1) -&gt; 6 (2) -&gt; 1 (5) -&gt; 5 (2) -&gt; 4 (7) -&gt; 3 (4) -&gt; 7 (1)
</t>
  </si>
  <si>
    <t>Input:
Customer 1 has 2 pallets demand and window 17-18 at (85.633381858, 75.738069557) and average unload time 0.109568619
Customer 2 has 8 pallets demand and window 0-24 at (-25.560651179, -77.774849255) and average unload time 0.11917186
Customer 3 has 1 pallets demand and window 0-24 at (59.676572326, 0.227597908) and average unload time 0.139273105
Customer 4 has 4 pallets demand and window 0-24 at (-86.892130894, 74.624002151) and average unload time 0.158453
Customer 5 has 7 pallets demand and window 0-24 at (-15.957879135, -24.590271863) and average unload time 0.079280951
Customer 6 has 8 pallets demand and window 0-24 at (-27.740826754, 1.569486019) and average unload time 0.128362536
Customer 7 has 1 pallets demand and window 0-24 at (-87.923508403, 10.871222521) and average unload time 0.024357618
Customer 8 has 8 pallets demand and window 0-24 at (64.620978347, 95.200872466) and average unload time 0.064545747
Customer 9 has 2 pallets demand and window 0-24 at (-76.938365413, 28.55574336) and average unload time 0.02960661
Vehicle SP1 is a Rigid with capacity 16, distance cost 1.180049312, and time cost 12.912435809
Vehicle SP2 is a 8 metre with capacity 22, distance cost 0.863448952, and time cost 14.683703809
Vehicle SP3 is a 11 metre with capacity 30, distance cost 1.188113924, and time cost 9.873592478
Output:
Vehicle SP2 travels from Depot to 3 to deliver 1 pallets. Expected unload start time is 15.862635962
Vehicle SP2 travels from 1 to 8 to deliver 8 pallets. Expected unload start time is 17.577152994
Vehicle SP2 travels from 3 to 1 to deliver 2 pallets. Expected unload start time is 17
Vehicle SP2 travels from 4 to 9 to deliver 2 pallets. Expected unload start time is 21.227772404
Vehicle SP2 travels from 7 to DepotReturn to deliver 0 pallets. Expected unload start time is 22.678989208
Vehicle SP2 travels from 8 to 4 to deliver 4 pallets. Expected unload start time is 20.004818829
Vehicle SP2 travels from 9 to 7 to deliver 1 pallets. Expected unload start time is 21.547218586
Vehicle SP3 travels from Depot to 6 to deliver 8 pallets. Expected unload start time is 0.347314869
Vehicle SP3 travels from 2 to 5 to deliver 7 pallets. Expected unload start time is 3.995325336
Vehicle SP3 travels from 5 to DepotReturn to deliver 0 pallets. Expected unload start time is 4.916722273
Vehicle SP3 travels from 6 to 2 to deliver 8 pallets. Expected unload start time is 2.366393683
Objective value: 798.340166986
Solve time: 5712</t>
  </si>
  <si>
    <t>{"0": [], "1": [[[3, 1], [1, 2], [8, 8], [4, 4], [9, 2], [7, 1]]], "2": [[[6, 8], [2, 8], [5, 7]]]}</t>
  </si>
  <si>
    <t>{"0": [[]], "1": [[[7, 1], [9, 2], [4, 4], [8, 8], [1, 2], [3, 1]]], "2": [[[5, 7], [2, 8], [6, 8]]]}</t>
  </si>
  <si>
    <t xml:space="preserve">Rigid (capacity 16):
8 metre (capacity 22):
7 (1) -&gt; 9 (2) -&gt; 4 (4) -&gt; 8 (8) -&gt; 1 (2) -&gt; 3 (1)
11 metre (capacity 30):
5 (7) -&gt; 2 (8) -&gt; 6 (8)
</t>
  </si>
  <si>
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</si>
  <si>
    <t>{"0": [[[7, 4], [8, 9], [4, 1], [9, 2], [2, 3], [5, 6]], [[1, 4], [6, 8], [3, 7]]], "1": []}</t>
  </si>
  <si>
    <t>{"0": [[[7, 4], [8, 9], [4, 1], [9, 2], [2, 3], [5, 6]], [[1, 4], [6, 8], [3, 7]]], "1": [[]]}</t>
  </si>
  <si>
    <t xml:space="preserve">11 metre (capacity 30):
7 (4) -&gt; 8 (9) -&gt; 4 (1) -&gt; 9 (2) -&gt; 2 (3) -&gt; 5 (6)
1 (4) -&gt; 6 (8) -&gt; 3 (7)
Rigid (capacity 16):
</t>
  </si>
  <si>
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</si>
  <si>
    <t>{"0": [[[8, 4], [6, 8], [1, 3], [3, 4]]], "1": [[[7, 2], [2, 3], [9, 1], [4, 7], [5, 6]]]}</t>
  </si>
  <si>
    <t>{"0": [[[3, 4], [1, 3], [6, 8], [8, 4]]], "1": [[[7, 2], [2, 3], [9, 1], [4, 7], [5, 6]]]}</t>
  </si>
  <si>
    <t xml:space="preserve">11 metre (capacity 30):
3 (4) -&gt; 1 (3) -&gt; 6 (8) -&gt; 8 (4)
8 metre (capacity 22):
7 (2) -&gt; 2 (3) -&gt; 9 (1) -&gt; 4 (7) -&gt; 5 (6)
</t>
  </si>
  <si>
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</si>
  <si>
    <t>{"0": [], "1": [[[9, 4], [4, 6], [1, 6], [5, 2], [6, 2], [2, 2], [7, 7]]], "2": [[[8, 7], [3, 5]]]}</t>
  </si>
  <si>
    <t>{"0": [[]], "1": [[[9, 4], [4, 6], [1, 6], [5, 2], [6, 2], [2, 2], [7, 7]]], "2": [[[3, 5], [8, 7]]]}</t>
  </si>
  <si>
    <t xml:space="preserve">8 metre (capacity 22):
11 metre (capacity 30):
9 (4) -&gt; 4 (6) -&gt; 1 (6) -&gt; 5 (2) -&gt; 6 (2) -&gt; 2 (2) -&gt; 7 (7)
Rigid (capacity 16):
3 (5) -&gt; 8 (7)
</t>
  </si>
  <si>
    <t>Input:
Customer 1 has 1 pallets demand and window 0-24 at (67.232047363, -27.627382595) and average unload time 0.031493679
Customer 2 has 1 pallets demand and window 0-24 at (-85.575002151, 99.453005899) and average unload time 0.027070725
Customer 3 has 4 pallets demand and window 13-14 at (-55.954402887, 25.222448893) and average unload time 0.022274166
Customer 4 has 5 pallets demand and window 0-24 at (73.196669529, -57.196797742) and average unload time 0.024098715
Customer 5 has 1 pallets demand and window 0-24 at (-78.771902292, -79.620618607) and average unload time 0.096014762
Customer 6 has 4 pallets demand and window 0-24 at (13.106238109, -43.649053015) and average unload time 0.112702315
Customer 7 has 1 pallets demand and window 12-13 at (82.215708371, -68.119245327) and average unload time 0.145145507
Customer 8 has 2 pallets demand and window 0-24 at (-60.132966119, -2.222215333) and average unload time 0.140210852
Customer 9 has 2 pallets demand and window 0-24 at (93.903439055, -78.734908283) and average unload time 0.101614111
Vehicle SP1 is a Rigid with capacity 16, distance cost 0.903628959, and time cost 8.021905454
Vehicle SP2 is a Rigid with capacity 16, distance cost 0.903628959, and time cost 8.021905454
Vehicle SP3 is a 8 metre with capacity 22, distance cost 1.180880528, and time cost 14.219388269
Output:
Vehicle SP1 travels from Depot to 2 to deliver 1 pallets. Expected unload start time is 11.973901975
Vehicle SP1 travels from 2 to 3 to deliver 4 pallets. Expected unload start time is 13
Vehicle SP1 travels from 3 to 8 to deliver 2 pallets. Expected unload start time is 13.436108457
Vehicle SP1 travels from 5 to DepotReturn to deliver 0 pallets. Expected unload start time is 16.20770874
Vehicle SP1 travels from 8 to 5 to deliver 1 pallets. Expected unload start time is 14.71166856
Vehicle SP2 travels from Depot to 1 to deliver 1 pallets. Expected unload start time is 11.293889685
Vehicle SP2 travels from 1 to 4 to deliver 5 pallets. Expected unload start time is 11.702445824
Vehicle SP2 travels from 4 to 7 to deliver 1 pallets. Expected unload start time is 12
Vehicle SP2 travels from 6 to DepotReturn to deliver 0 pallets. Expected unload start time is 14.667304241
Vehicle SP2 travels from 7 to 9 to deliver 2 pallets. Expected unload start time is 12.342509126
Vehicle SP2 travels from 9 to 6 to deliver 4 pallets. Expected unload start time is 13.646816713
Objective value: 711.266900604
Solve time: 2607</t>
  </si>
  <si>
    <t>{"0": [[[2, 1], [3, 4], [8, 2], [5, 1]], [[1, 1], [4, 5], [7, 1], [9, 2], [6, 4]]], "1": []}</t>
  </si>
  <si>
    <t>{"0": [[[1, 1], [4, 5], [7, 1], [9, 2], [6, 4]], [[5, 1], [8, 2], [3, 4], [2, 1]]], "1": [[]]}</t>
  </si>
  <si>
    <t xml:space="preserve">Rigid (capacity 16):
1 (1) -&gt; 4 (5) -&gt; 7 (1) -&gt; 9 (2) -&gt; 6 (4)
5 (1) -&gt; 8 (2) -&gt; 3 (4) -&gt; 2 (1)
8 metre (capacity 22):
</t>
  </si>
  <si>
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</si>
  <si>
    <t>{"0": [], "1": [[[8, 1], [9, 6], [6, 5]]], "2": [[[2, 6], [1, 7], [7, 1], [3, 1], [4, 1], [5, 6]]]}</t>
  </si>
  <si>
    <t>{"0": [[]], "1": [[[6, 5], [9, 6], [8, 1]]], "2": [[[2, 6], [1, 7], [7, 1], [3, 1], [4, 1], [5, 6]]]}</t>
  </si>
  <si>
    <t xml:space="preserve">11 metre (capacity 30):
Rigid (capacity 16):
6 (5) -&gt; 9 (6) -&gt; 8 (1)
8 metre (capacity 22):
2 (6) -&gt; 1 (7) -&gt; 7 (1) -&gt; 3 (1) -&gt; 4 (1) -&gt; 5 (6)
</t>
  </si>
  <si>
    <t>Input:
Customer 1 has 7 pallets demand and window 0-24 at (11.490998468, 16.37494487) and average unload time 0.162796354
Customer 2 has 9 pallets demand and window 0-24 at (81.03018596, 46.087149304) and average unload time 0.019902571
Customer 3 has 9 pallets demand and window 0-24 at (12.627829563, -39.055193855) and average unload time 0.050686216
Customer 4 has 3 pallets demand and window 0-24 at (-63.917512111, 19.697607785) and average unload time 0.056127691
Customer 5 has 5 pallets demand and window 0-24 at (-89.403586817, 24.927533347) and average unload time 0.073196309
Customer 6 has 2 pallets demand and window 0-24 at (-10.408242332, -72.652147406) and average unload time 0.155048486
Customer 7 has 2 pallets demand and window 0-24 at (-86.697673965, -78.326252983) and average unload time 0.08580293
Customer 8 has 1 pallets demand and window 8-9 at (98.763374391, -62.746511253) and average unload time 0.099031733
Customer 9 has 9 pallets demand and window 23-24 at (41.227424553, 53.191159775) and average unload time 0.139478769
Vehicle SP1 is a 11 metre with capacity 30, distance cost 0.744212447, and time cost 11.827318586
Vehicle SP2 is a 11 metre with capacity 30, distance cost 0.744212447, and time cost 11.827318586
Vehicle SP3 is a Rigid with capacity 16, distance cost 1.131495328, and time cost 11.222601634
Output:
Vehicle SP1 travels from Depot to 4 to deliver 3 pallets. Expected unload start time is 3.041099754
Vehicle SP1 travels from 3 to DepotReturn to deliver 0 pallets. Expected unload start time is 10.18496038
Vehicle SP1 travels from 4 to 5 to deliver 5 pallets. Expected unload start time is 3.53469721
Vehicle SP1 travels from 5 to 7 to deliver 2 pallets. Expected unload start time is 5.191794211
Vehicle SP1 travels from 6 to 8 to deliver 1 pallets. Expected unload start time is 8
Vehicle SP1 travels from 7 to 6 to deliver 2 pallets. Expected unload start time is 6.319651937
Vehicle SP1 travels from 8 to 3 to deliver 9 pallets. Expected unload start time is 9.215710024
Vehicle SP2 travels from Depot to 1 to deliver 7 pallets. Expected unload start time is 21.230644759
Vehicle SP2 travels from 1 to 2 to deliver 9 pallets. Expected unload start time is 23.315479926
Vehicle SP2 travels from 2 to 9 to deliver 9 pallets. Expected unload start time is 24
Vehicle SP2 travels from 9 to DepotReturn to deliver 0 pallets. Expected unload start time is 26.096531988
Objective value: 687.77890395
Solve time: 1206</t>
  </si>
  <si>
    <t>{"0": [[[4, 3], [5, 5], [7, 2], [6, 2], [8, 1], [3, 9]], [[1, 7], [2, 9], [9, 9]]], "1": []}</t>
  </si>
  <si>
    <t>{"0": [[[1, 7], [2, 9], [9, 9]], [[3, 9], [8, 1], [6, 2], [7, 2], [5, 5], [4, 3]]], "1": [[]]}</t>
  </si>
  <si>
    <t xml:space="preserve">11 metre (capacity 30):
1 (7) -&gt; 2 (9) -&gt; 9 (9)
3 (9) -&gt; 8 (1) -&gt; 6 (2) -&gt; 7 (2) -&gt; 5 (5) -&gt; 4 (3)
Rigid (capacity 16):
</t>
  </si>
  <si>
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</si>
  <si>
    <t>{"0": [[[9, 2], [2, 10], [8, 3]], [[1, 7], [3, 1], [5, 6], [6, 6], [4, 10]], [[7, 9]]]}</t>
  </si>
  <si>
    <t xml:space="preserve">11 metre (capacity 30):
9 (2) -&gt; 2 (10) -&gt; 8 (3)
1 (7) -&gt; 3 (1) -&gt; 5 (6) -&gt; 6 (6) -&gt; 4 (10)
7 (9)
</t>
  </si>
  <si>
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</si>
  <si>
    <t>{"0": [[[3, 5], [11, 4], [10, 5], [8, 2]]], "1": [[[7, 4], [1, 2], [5, 1], [4, 3], [9, 4], [6, 3], [12, 1], [2, 4]]]}</t>
  </si>
  <si>
    <t xml:space="preserve">Rigid (capacity 16):
3 (5) -&gt; 11 (4) -&gt; 10 (5) -&gt; 8 (2)
11 metre (capacity 30):
7 (4) -&gt; 1 (2) -&gt; 5 (1) -&gt; 4 (3) -&gt; 9 (4) -&gt; 6 (3) -&gt; 12 (1) -&gt; 2 (4)
</t>
  </si>
  <si>
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</si>
  <si>
    <t>{"0": [[[8, 1], [10, 1], [6, 2], [1, 1], [2, 2], [3, 1]], [[12, 2], [9, 5], [5, 6], [7, 1], [4, 4], [11, 6]]], "1": []}</t>
  </si>
  <si>
    <t>{"0": [[[8, 1], [10, 1], [6, 2], [1, 1], [2, 2], [3, 1]], [[12, 2], [9, 5], [5, 6], [7, 1], [4, 4], [11, 6]]], "1": [[]]}</t>
  </si>
  <si>
    <t xml:space="preserve">11 metre (capacity 30):
8 (1) -&gt; 10 (1) -&gt; 6 (2) -&gt; 1 (1) -&gt; 2 (2) -&gt; 3 (1)
12 (2) -&gt; 9 (5) -&gt; 5 (6) -&gt; 7 (1) -&gt; 4 (4) -&gt; 11 (6)
8 metre (capacity 22):
</t>
  </si>
  <si>
    <t>Input:
Customer 1 has 4 pallets demand and window 0-24 at (-67.068802377, 70.868641246) and average unload time 0.162644845
Customer 2 has 3 pallets demand and window 0-24 at (12.523007146, -44.563723019) and average unload time 0.142465422
Customer 3 has 1 pallets demand and window 0-24 at (5.451247053, 80.39060859) and average unload time 0.102905542
Customer 4 has 3 pallets demand and window 0-24 at (-37.465075358, 93.298529643) and average unload time 0.096243559
Customer 5 has 3 pallets demand and window 0-24 at (41.814676575, 17.947712218) and average unload time 0.121627033
Customer 6 has 1 pallets demand and window 0-24 at (-77.001467522, -48.086045017) and average unload time 0.10727547
Customer 7 has 3 pallets demand and window 0-24 at (78.272769428, -42.600870463) and average unload time 0.043348807
Customer 8 has 6 pallets demand and window 0-24 at (16.988908681, 18.161986414) and average unload time 0.020949106
Customer 9 has 6 pallets demand and window 15-16 at (71.863203644, 29.838205914) and average unload time 0.037745261
Customer 10 has 6 pallets demand and window 0-24 at (74.914272762, -45.194433247) and average unload time 0.018933847
Customer 11 has 6 pallets demand and window 0-24 at (-96.002316763, -74.293317734) and average unload time 0.122139071
Customer 12 has 4 pallets demand and window 0-24 at (-69.642268167, -93.0460803) and average unload time 0.020124913
Vehicle SP1 is a Rigid with capacity 16, distance cost 1.085891418, and time cost 9.997609729
Vehicle SP2 is a 11 metre with capacity 30, distance cost 0.880803644, and time cost 14.098085645
Vehicle SP3 is a 8 metre with capacity 22, distance cost 0.998294804, and time cost 9.962344412
Output:
Vehicle SP2 travels from Depot to 8 to deliver 6 pallets. Expected unload start time is 17.875290659
Vehicle SP2 travels from 1 to 6 to deliver 1 pallets. Expected unload start time is 22.350883869
Vehicle SP2 travels from 3 to 4 to deliver 3 pallets. Expected unload start time is 19.45519867
Vehicle SP2 travels from 4 to 1 to deliver 4 pallets. Expected unload start time is 20.208196333
Vehicle SP2 travels from 6 to 11 to deliver 6 pallets. Expected unload start time is 22.86279139
Vehicle SP2 travels from 8 to 3 to deliver 1 pallets. Expected unload start time is 18.79209992
Vehicle SP2 travels from 11 to 12 to deliver 4 pallets. Expected unload start time is 24
Vehicle SP2 travels from 12 to DepotReturn to deliver 0 pallets. Expected unload start time is 25.533278163
Vehicle SP3 travels from Depot to 5 to deliver 3 pallets. Expected unload start time is 15.231173936
Vehicle SP3 travels from 2 to DepotReturn to deliver 0 pallets. Expected unload start time is 19.218139316
Vehicle SP3 travels from 5 to 9 to deliver 6 pallets. Expected unload start time is 16
Vehicle SP3 travels from 7 to 10 to deliver 6 pallets. Expected unload start time is 17.318586053
Vehicle SP3 travels from 9 to 7 to deliver 3 pallets. Expected unload start time is 17.135497687
Vehicle SP3 travels from 10 to 2 to deliver 3 pallets. Expected unload start time is 18.212119804
Objective value: 835.104988183
Solve time: 16273</t>
  </si>
  <si>
    <t>{"0": [], "1": [[[8, 6], [3, 1], [4, 3], [1, 4], [6, 1], [11, 6], [12, 4]]], "2": [[[5, 3], [9, 6], [7, 3], [10, 6], [2, 3]]]}</t>
  </si>
  <si>
    <t>{"0": [[]], "1": [[[8, 6], [3, 1], [4, 3], [1, 4], [6, 1], [11, 6], [12, 4]]], "2": [[[2, 3], [10, 6], [7, 3], [9, 6], [5, 3]]]}</t>
  </si>
  <si>
    <t xml:space="preserve">Rigid (capacity 16):
11 metre (capacity 30):
8 (6) -&gt; 3 (1) -&gt; 4 (3) -&gt; 1 (4) -&gt; 6 (1) -&gt; 11 (6) -&gt; 12 (4)
8 metre (capacity 22):
2 (3) -&gt; 10 (6) -&gt; 7 (3) -&gt; 9 (6) -&gt; 5 (3)
</t>
  </si>
  <si>
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</si>
  <si>
    <t>{"0": [[[7, 2], [6, 6], [4, 4], [9, 6], [12, 4]]], "1": [[[10, 3], [8, 4], [5, 2], [11, 4], [2, 7], [3, 1], [1, 6], [7, 2]]]}</t>
  </si>
  <si>
    <t>{"0": [[[7, 4], [1, 6], [3, 1], [2, 7], [11, 4]]], "1": [[[5, 2], [8, 4], [10, 3], [12, 4], [9, 6], [4, 4], [6, 6]]]}</t>
  </si>
  <si>
    <t xml:space="preserve">8 metre (capacity 22):
7 (4) -&gt; 1 (6) -&gt; 3 (1) -&gt; 2 (7) -&gt; 11 (4)
11 metre (capacity 30):
5 (2) -&gt; 8 (4) -&gt; 10 (3) -&gt; 12 (4) -&gt; 9 (6) -&gt; 4 (4) -&gt; 6 (6)
</t>
  </si>
  <si>
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</si>
  <si>
    <t>{"0": [[[12, 5], [11, 5], [9, 5], [2, 2], [6, 4]], [[8, 5], [4, 2], [7, 1], [1, 4], [5, 4], [3, 5]]], "1": [[[10, 4]]]}</t>
  </si>
  <si>
    <t>{"0": [[[3, 5], [5, 4], [1, 4], [7, 1], [4, 2], [8, 5]], [[12, 5], [11, 5], [9, 5], [2, 2], [6, 4]]], "1": [[[10, 4]]]}</t>
  </si>
  <si>
    <t xml:space="preserve">8 metre (capacity 22):
3 (5) -&gt; 5 (4) -&gt; 1 (4) -&gt; 7 (1) -&gt; 4 (2) -&gt; 8 (5)
12 (5) -&gt; 11 (5) -&gt; 9 (5) -&gt; 2 (2) -&gt; 6 (4)
Rigid (capacity 16):
10 (4)
</t>
  </si>
  <si>
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</si>
  <si>
    <t>{"0": [[[2, 6], [4, 1], [9, 5], [5, 3]]], "1": [[[11, 5], [3, 3]]], "2": [[[7, 2], [1, 5], [6, 6], [10, 4], [8, 6], [12, 6]]]}</t>
  </si>
  <si>
    <t>{"0": [[[5, 3], [9, 5], [4, 1], [2, 6]]], "1": [[[3, 3], [11, 5]]], "2": [[[12, 6], [8, 6], [10, 4], [6, 6], [1, 5], [7, 2]]]}</t>
  </si>
  <si>
    <t xml:space="preserve">Rigid (capacity 16):
5 (3) -&gt; 9 (5) -&gt; 4 (1) -&gt; 2 (6)
8 metre (capacity 22):
3 (3) -&gt; 11 (5)
11 metre (capacity 30):
12 (6) -&gt; 8 (6) -&gt; 10 (4) -&gt; 6 (6) -&gt; 1 (5) -&gt; 7 (2)
</t>
  </si>
  <si>
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</si>
  <si>
    <t>{"0": [[[11, 6], [1, 3], [9, 2]], [[12, 2], [6, 6], [8, 3]]], "1": [[[3, 4], [5, 4], [4, 4], [2, 2], [10, 3], [7, 3]]]}</t>
  </si>
  <si>
    <t>{"0": [[[11, 6], [1, 3], [9, 2]], [[8, 3], [6, 6], [12, 2]]], "1": [[[3, 4], [5, 4], [4, 4], [2, 2], [10, 3], [7, 3]]]}</t>
  </si>
  <si>
    <t xml:space="preserve">Rigid (capacity 16):
11 (6) -&gt; 1 (3) -&gt; 9 (2)
8 (3) -&gt; 6 (6) -&gt; 12 (2)
11 metre (capacity 30):
3 (4) -&gt; 5 (4) -&gt; 4 (4) -&gt; 2 (2) -&gt; 10 (3) -&gt; 7 (3)
</t>
  </si>
  <si>
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</si>
  <si>
    <t>{"0": [[[2, 2], [1, 3], [6, 1], [7, 2], [9, 4], [4, 3]], [[12, 1], [5, 2], [10, 3], [11, 1], [3, 3], [8, 3]]]}</t>
  </si>
  <si>
    <t>{"0": [[[4, 3], [9, 4], [7, 2], [6, 1], [1, 3], [2, 2]], [[12, 1], [5, 2], [10, 3], [11, 1], [3, 3], [8, 3]]]}</t>
  </si>
  <si>
    <t xml:space="preserve">Rigid (capacity 16):
4 (3) -&gt; 9 (4) -&gt; 7 (2) -&gt; 6 (1) -&gt; 1 (3) -&gt; 2 (2)
12 (1) -&gt; 5 (2) -&gt; 10 (3) -&gt; 11 (1) -&gt; 3 (3) -&gt; 8 (3)
</t>
  </si>
  <si>
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</si>
  <si>
    <t>{"0": [[[12, 6], [11, 6], [5, 3], [3, 1]]], "1": [[[2, 4], [8, 5], [1, 6], [6, 1], [10, 4]]], "2": [[[9, 4], [7, 3], [4, 4]]]}</t>
  </si>
  <si>
    <t>{"0": [[[3, 1], [5, 3], [11, 6], [12, 6]]], "1": [[[2, 4], [8, 5], [1, 6], [6, 1], [10, 4]]], "2": [[[4, 4], [7, 3], [9, 4]]]}</t>
  </si>
  <si>
    <t xml:space="preserve">Rigid (capacity 16):
3 (1) -&gt; 5 (3) -&gt; 11 (6) -&gt; 12 (6)
8 metre (capacity 22):
2 (4) -&gt; 8 (5) -&gt; 1 (6) -&gt; 6 (1) -&gt; 10 (4)
11 metre (capacity 30):
4 (4) -&gt; 7 (3) -&gt; 9 (4)
</t>
  </si>
  <si>
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</si>
  <si>
    <t>{"0": [[[6, 4], [11, 3], [1, 1], [10, 3], [7, 3], [12, 1], [5, 1]], [[8, 4], [2, 2], [4, 4], [9, 1], [3, 2], [5, 3]]]}</t>
  </si>
  <si>
    <t>{"0": [[[6, 4], [11, 3], [1, 1], [7, 3], [12, 1], [5, 4]], [[10, 3], [3, 2], [9, 1], [4, 4], [2, 2], [8, 4]]]}</t>
  </si>
  <si>
    <t xml:space="preserve">Rigid (capacity 16):
6 (4) -&gt; 11 (3) -&gt; 1 (1) -&gt; 7 (3) -&gt; 12 (1) -&gt; 5 (4)
10 (3) -&gt; 3 (2) -&gt; 9 (1) -&gt; 4 (4) -&gt; 2 (2) -&gt; 8 (4)
</t>
  </si>
  <si>
    <t>Input:
Customer 1 has 4 pallets demand and window 0-24 at (-24.138781697, 4.981693385) and average unload time 0.138443851
Customer 2 has 4 pallets demand and window 0-24 at (7.70016153, 2.233660989) and average unload time 0.136202001
Customer 3 has 1 pallets demand and window 0-24 at (24.285068514, -30.611684185) and average unload time 0.044424379
Customer 4 has 1 pallets demand and window 0-24 at (-41.635785714, -18.276747391) and average unload time 0.164659607
Customer 5 has 1 pallets demand and window 0-24 at (56.166205357, 47.750611309) and average unload time 0.054877088
Customer 6 has 4 pallets demand and window 0-24 at (-85.027338517, -5.045236993) and average unload time 0.026341095
Customer 7 has 1 pallets demand and window 0-24 at (54.937751154, 2.132241598) and average unload time 0.054412253
Customer 8 has 4 pallets demand and window 0-24 at (22.253617824, -95.42241946) and average unload time 0.162039469
Customer 9 has 1 pallets demand and window 0-24 at (-73.739198429, -96.090121706) and average unload time 0.051455379
Customer 10 has 3 pallets demand and window 0-24 at (-75.558158168, 27.707567868) and average unload time 0.041552999
Customer 11 has 4 pallets demand and window 0-24 at (-83.840653516, -30.378391682) and average unload time 0.161305686
Customer 12 has 3 pallets demand and window 0-24 at (27.069375848, 28.910266751) and average unload time 0.146152008
Customer 13 has 3 pallets demand and window 5-6 at (4.036525199, 95.092970463) and average unload time 0.074938058
Customer 14 has 4 pallets demand and window 0-24 at (93.827012865, 3.517193774) and average unload time 0.107855765
Customer 15 has 3 pallets demand and window 0-24 at (73.584272474, 38.077376369) and average unload time 0.157848453
Vehicle SP1 is a 8 metre with capacity 22, distance cost 1.148728925, and time cost 13.910011272
Vehicle SP2 is a 8 metre with capacity 22, distance cost 1.148728925, and time cost 13.910011272
Vehicle SP3 is a Rigid with capacity 16, distance cost 0.755033563, and time cost 8.074872811
Output:
Vehicle SP1 travels from Depot to 3 to deliver 1 pallets. Expected unload start time is 1.948021936
Vehicle SP1 travels from 1 to DepotReturn to deliver 0 pallets. Expected unload start time is 9.256634929
Vehicle SP1 travels from 3 to 8 to deliver 4 pallets. Expected unload start time is 2.802978373
Vehicle SP1 travels from 4 to 1 to deliver 4 pallets. Expected unload start time is 8.39476608
Vehicle SP1 travels from 6 to 10 to deliver 3 pallets. Expected unload start time is 7.02735179
Vehicle SP1 travels from 8 to 9 to deliver 1 pallets. Expected unload start time is 4.651075479
Vehicle SP1 travels from 9 to 11 to deliver 4 pallets. Expected unload start time is 5.533576026
Vehicle SP1 travels from 10 to 4 to deliver 1 pallets. Expected unload start time is 7.866294147
Vehicle SP1 travels from 11 to 6 to deliver 4 pallets. Expected unload start time is 6.495810438
Vehicle SP2 travels from Depot to 2 to deliver 3 pallets. Expected unload start time is 0.299254446
Vehicle SP2 travels from 2 to DepotReturn to deliver 0 pallets. Expected unload start time is 0.808080308
Vehicle SP3 travels from Depot to 2 to deliver 1 pallets. Expected unload start time is 2.142710269
Vehicle SP3 travels from 2 to 7 to deliver 1 pallets. Expected unload start time is 2.869383501
Vehicle SP3 travels from 5 to 13 to deliver 3 pallets. Expected unload start time is 6
Vehicle SP3 travels from 7 to 14 to deliver 4 pallets. Expected unload start time is 3.41021969
Vehicle SP3 travels from 12 to DepotReturn to deliver 0 pallets. Expected unload start time is 8.03428397
Vehicle SP3 travels from 13 to 12 to deliver 3 pallets. Expected unload start time is 7.100765664
Vehicle SP3 travels from 14 to 15 to deliver 3 pallets. Expected unload start time is 4.342294629
Vehicle SP3 travels from 15 to 5 to deliver 1 pallets. Expected unload start time is 5.064888344
Objective value: 969.444375029
Solve time: 148766</t>
  </si>
  <si>
    <t>{"0": [[[3, 1], [8, 4], [9, 1], [11, 4], [6, 4], [10, 3], [4, 1], [1, 4]], [[2, 3]]], "1": [[[2, 1], [7, 1], [14, 4], [15, 3], [5, 1], [13, 3], [12, 3]]]}</t>
  </si>
  <si>
    <t>{"0": [[[1, 4], [4, 1], [10, 3], [6, 4], [11, 4], [9, 1], [8, 4], [3, 1]], [[2, 4]]], "1": [[[12, 3], [13, 3], [5, 1], [15, 3], [14, 4], [7, 1]]]}</t>
  </si>
  <si>
    <t xml:space="preserve">8 metre (capacity 22):
1 (4) -&gt; 4 (1) -&gt; 10 (3) -&gt; 6 (4) -&gt; 11 (4) -&gt; 9 (1) -&gt; 8 (4) -&gt; 3 (1)
2 (4)
Rigid (capacity 16):
12 (3) -&gt; 13 (3) -&gt; 5 (1) -&gt; 15 (3) -&gt; 14 (4) -&gt; 7 (1)
</t>
  </si>
  <si>
    <t>Input:
Customer 1 has 2 pallets demand and window 0-24 at (-24.420968116, 84.479314326) and average unload time 0.14273125
Customer 2 has 4 pallets demand and window 7-8 at (68.308910726, 11.072944126) and average unload time 0.020091677
Customer 3 has 4 pallets demand and window 0-24 at (-47.080246575, -38.104739625) and average unload time 0.069210202
Customer 4 has 4 pallets demand and window 7-8 at (97.302114088, 19.507038257) and average unload time 0.020480073
Customer 5 has 2 pallets demand and window 0-24 at (-45.388786039, 31.217211719) and average unload time 0.086281386
Customer 6 has 1 pallets demand and window 0-24 at (28.532236919, -25.301017707) and average unload time 0.10100013
Customer 7 has 1 pallets demand and window 0-24 at (-2.791221135, -11.882725784) and average unload time 0.066560353
Customer 8 has 3 pallets demand and window 0-24 at (-40.090880893, -14.938970426) and average unload time 0.062739631
Customer 9 has 5 pallets demand and window 0-24 at (-80.487978341, -85.381375474) and average unload time 0.106478878
Customer 10 has 5 pallets demand and window 0-24 at (-91.78482179, -38.416249134) and average unload time 0.156882399
Customer 11 has 5 pallets demand and window 0-24 at (80.991062135, -4.666122384) and average unload time 0.070138306
Customer 12 has 5 pallets demand and window 0-24 at (-38.414575584, -60.477204004) and average unload time 0.097655846
Customer 13 has 1 pallets demand and window 0-24 at (56.490701521, 55.424378036) and average unload time 0.107160831
Customer 14 has 1 pallets demand and window 0-24 at (50.149570814, -73.668786051) and average unload time 0.113205634
Customer 15 has 4 pallets demand and window 0-24 at (63.133615252, 79.164989676) and average unload time 0.11644872
Vehicle SP1 is a 11 metre with capacity 30, distance cost 1.041993573, and time cost 12.32292849
Vehicle SP2 is a Rigid with capacity 16, distance cost 1.434297318, and time cost 10.300865105
Vehicle SP3 is a 8 metre with capacity 22, distance cost 1.113113357, and time cost 14.262384707
Output:
Vehicle SP1 travels from Depot to 5 to deliver 2 pallets. Expected unload start time is 3.709978304
Vehicle SP1 travels from 1 to 15 to deliver 4 pallets. Expected unload start time is 5.979959148
Vehicle SP1 travels from 2 to 11 to deliver 5 pallets. Expected unload start time is 8.333026055
Vehicle SP1 travels from 4 to 2 to deliver 4 pallets. Expected unload start time is 8
Vehicle SP1 travels from 5 to 1 to deliver 2 pallets. Expected unload start time is 4.598050178
Vehicle SP1 travels from 6 to 7 to deliver 1 pallets. Expected unload start time is 10.930883467
Vehicle SP1 travels from 7 to DepotReturn to deliver 0 pallets. Expected unload start time is 11.150020689
Vehicle SP1 travels from 11 to 14 to deliver 1 pallets. Expected unload start time is 9.628486503
Vehicle SP1 travels from 13 to 4 to deliver 4 pallets. Expected unload start time is 7.540641847
Vehicle SP1 travels from 14 to 6 to deliver 1 pallets. Expected unload start time is 10.403926771
Vehicle SP1 travels from 15 to 13 to deliver 1 pallets. Expected unload start time is 6.753910073
Vehicle SP3 travels from Depot to 8 to deliver 3 pallets. Expected unload start time is 20.141894754
Vehicle SP3 travels from 3 to 10 to deliver 5 pallets. Expected unload start time is 21.468240111
Vehicle SP3 travels from 8 to 3 to deliver 4 pallets. Expected unload start time is 20.632578546
Vehicle SP3 travels from 9 to 12 to deliver 5 pallets. Expected unload start time is 24.000000005
Vehicle SP3 travels from 10 to 9 to deliver 5 pallets. Expected unload start time is 22.856460559
Vehicle SP3 travels from 12 to DepotReturn to deliver 0 pallets. Expected unload start time is 25.3838562
Objective value: 1062.985739505
Solve time: 123028</t>
  </si>
  <si>
    <t>{"0": [[[5, 2], [1, 2], [15, 4], [13, 1], [4, 4], [2, 4], [11, 5], [14, 1], [6, 1], [7, 1]]], "1": [], "2": [[[8, 3], [3, 4], [10, 5], [9, 5], [12, 5]]]}</t>
  </si>
  <si>
    <t>{"0": [[[7, 1], [8, 3], [3, 4], [10, 5], [9, 5], [12, 5], [14, 1], [2, 4]]], "1": [[]], "2": [[[5, 2], [1, 2], [15, 4], [13, 1], [4, 4], [11, 5], [6, 1]]]}</t>
  </si>
  <si>
    <t xml:space="preserve">11 metre (capacity 30):
7 (1) -&gt; 8 (3) -&gt; 3 (4) -&gt; 10 (5) -&gt; 9 (5) -&gt; 12 (5) -&gt; 14 (1) -&gt; 2 (4)
Rigid (capacity 16):
8 metre (capacity 22):
5 (2) -&gt; 1 (2) -&gt; 15 (4) -&gt; 13 (1) -&gt; 4 (4) -&gt; 11 (5) -&gt; 6 (1)
</t>
  </si>
  <si>
    <t>Input:
Customer 1 has 1 pallets demand and window 0-24 at (42.976731899, 75.573606687) and average unload time 0.069275924
Customer 2 has 3 pallets demand and window 10-11 at (50.837753625, -55.836924344) and average unload time 0.136399283
Customer 3 has 2 pallets demand and window 0-24 at (59.853779548, -61.943322552) and average unload time 0.032266418
Customer 4 has 1 pallets demand and window 0-24 at (90.837457719, -8.515575536) and average unload time 0.141362618
Customer 5 has 2 pallets demand and window 0-24 at (-66.837173186, 7.182176931) and average unload time 0.021999575
Customer 6 has 4 pallets demand and window 0-24 at (-68.753050915, 2.125562317) and average unload time 0.137360193
Customer 7 has 2 pallets demand and window 11-12 at (10.110259633, -70.350607167) and average unload time 0.066747291
Customer 8 has 1 pallets demand and window 0-24 at (-74.066736216, -67.17061021) and average unload time 0.059754822
Customer 9 has 2 pallets demand and window 0-24 at (-96.047993768, 23.435036767) and average unload time 0.126156494
Customer 10 has 4 pallets demand and window 0-24 at (15.794323612, -94.214232418) and average unload time 0.111340306
Customer 11 has 4 pallets demand and window 23-24 at (-56.907381227, -36.951177522) and average unload time 0.124294085
Customer 12 has 3 pallets demand and window 0-24 at (-47.290278968, 39.927482693) and average unload time 0.094734551
Customer 13 has 3 pallets demand and window 0-24 at (33.268072961, 47.41139787) and average unload time 0.110961631
Customer 14 has 1 pallets demand and window 0-24 at (-33.714543647, -82.14130402) and average unload time 0.042631179
Customer 15 has 2 pallets demand and window 0-24 at (82.177909264, -21.733217061) and average unload time 0.166429191
Vehicle SP1 is a Rigid with capacity 16, distance cost 1.039444932, and time cost 14.699023576
Vehicle SP2 is a Rigid with capacity 16, distance cost 1.039444932, and time cost 14.699023576
Vehicle SP3 is a 8 metre with capacity 22, distance cost 0.854684795, and time cost 12.353953503
Output:
Vehicle SP1 travels from Depot to 12 to deliver 3 pallets. Expected unload start time is 20.230798821
Vehicle SP1 travels from 5 to 6 to deliver 4 pallets. Expected unload start time is 21.940150156
Vehicle SP1 travels from 6 to 11 to deliver 4 pallets. Expected unload start time is 23
Vehicle SP1 travels from 9 to 5 to deliver 2 pallets. Expected unload start time is 21.828558547
Vehicle SP1 travels from 11 to DepotReturn to deliver 0 pallets. Expected unload start time is 24.345321336
Vehicle SP1 travels from 12 to 9 to deliver 2 pallets. Expected unload start time is 21.158396249
Vehicle SP3 travels from Depot to 13 to deliver 3 pallets. Expected unload start time is 7.568750272
Vehicle SP3 travels from 1 to 4 to deliver 1 pallets. Expected unload start time is 9.552714717
Vehicle SP3 travels from 2 to 7 to deliver 2 pallets. Expected unload start time is 11.949651328
Vehicle SP3 travels from 3 to 2 to deliver 3 pallets. Expected unload start time is 11
Vehicle SP3 travels from 4 to 15 to deliver 2 pallets. Expected unload start time is 9.891598626
Vehicle SP3 travels from 7 to 10 to deliver 4 pallets. Expected unload start time is 12.389786272
Vehicle SP3 travels from 8 to DepotReturn to deliver 0 pallets. Expected unload start time is 15.362386614
Vehicle SP3 travels from 10 to 14 to deliver 1 pallets. Expected unload start time is 13.472142827
Vehicle SP3 travels from 13 to 1 to deliver 1 pallets. Expected unload start time is 8.273994212
Vehicle SP3 travels from 14 to 8 to deliver 1 pallets. Expected unload start time is 14.052771032
Vehicle SP3 travels from 15 to 3 to deliver 2 pallets. Expected unload start time is 10.799350933
Objective value: 929.493488485
Solve time: 58495</t>
  </si>
  <si>
    <t>{"0": [[[12, 3], [9, 2], [5, 2], [6, 4], [11, 4]]], "1": [[[13, 3], [1, 1], [4, 1], [15, 2], [3, 2], [2, 3], [7, 2], [10, 4], [14, 1], [8, 1]]]}</t>
  </si>
  <si>
    <t xml:space="preserve">Rigid (capacity 16):
12 (3) -&gt; 9 (2) -&gt; 5 (2) -&gt; 6 (4) -&gt; 11 (4)
8 metre (capacity 22):
13 (3) -&gt; 1 (1) -&gt; 4 (1) -&gt; 15 (2) -&gt; 3 (2) -&gt; 2 (3) -&gt; 7 (2) -&gt; 10 (4) -&gt; 14 (1) -&gt; 8 (1)
</t>
  </si>
  <si>
    <t>Input:
Customer 1 has 4 pallets demand and window 0-24 at (51.136964202, -67.214410049) and average unload time 0.083318235
Customer 2 has 1 pallets demand and window 0-24 at (85.47687359, -97.475484945) and average unload time 0.021252299
Customer 3 has 4 pallets demand and window 11-12 at (-40.509951075, 91.566884491) and average unload time 0.111875707
Customer 4 has 3 pallets demand and window 20-21 at (41.509267388, -66.704516749) and average unload time 0.165656546
Customer 5 has 1 pallets demand and window 12-13 at (-52.899405499, -35.953263731) and average unload time 0.1166665
Customer 6 has 2 pallets demand and window 0-24 at (-19.902340543, -1.071137629) and average unload time 0.158187313
Customer 7 has 1 pallets demand and window 0-24 at (95.824233825, 59.717041917) and average unload time 0.030825664
Customer 8 has 2 pallets demand and window 0-24 at (35.820075359, -79.743973633) and average unload time 0.120769795
Customer 9 has 2 pallets demand and window 0-24 at (71.027976927, -76.732838355) and average unload time 0.020238941
Customer 10 has 2 pallets demand and window 0-24 at (78.585204983, -58.162894917) and average unload time 0.100799558
Customer 11 has 1 pallets demand and window 0-24 at (8.920800398, 97.144066277) and average unload time 0.065933732
Customer 12 has 3 pallets demand and window 0-24 at (-75.21800928, -48.67842353) and average unload time 0.082504836
Customer 13 has 4 pallets demand and window 0-24 at (-93.553192584, -62.631483586) and average unload time 0.071975087
Customer 14 has 3 pallets demand and window 0-24 at (-10.409498774, -1.988658769) and average unload time 0.154847455
Customer 15 has 3 pallets demand and window 0-24 at (-93.891482232, -30.019541815) and average unload time 0.14358966
Vehicle SP1 is a 8 metre with capacity 22, distance cost 0.71775259, and time cost 7.343352721
Vehicle SP2 is a Rigid with capacity 16, distance cost 0.890815187, and time cost 7.396370561
Vehicle SP3 is a Rigid with capacity 16, distance cost 0.890815187, and time cost 7.396370561
Output:
Vehicle SP1 travels from Depot to 3 to deliver 4 pallets. Expected unload start time is 12
Vehicle SP1 travels from 1 to 8 to deliver 2 pallets. Expected unload start time is 19.580628704
Vehicle SP1 travels from 2 to 9 to deliver 2 pallets. Expected unload start time is 18.683878467
Vehicle SP1 travels from 3 to 11 to deliver 1 pallets. Expected unload start time is 13.069307678
Vehicle SP1 travels from 4 to DepotReturn to deliver 0 pallets. Expected unload start time is 21.479036324
Vehicle SP1 travels from 7 to 10 to deliver 2 pallets. Expected unload start time is 15.837992583
Vehicle SP1 travels from 8 to 4 to deliver 3 pallets. Expected unload start time is 20
Vehicle SP1 travels from 9 to 1 to deliver 4 pallets. Expected unload start time is 18.999995623
Vehicle SP1 travels from 10 to 2 to deliver 1 pallets. Expected unload start time is 18.346638627
Vehicle SP1 travels from 11 to 7 to deliver 1 pallets. Expected unload start time is 14.31799435
Vehicle SP2 travels from Depot to 5 to deliver 1 pallets. Expected unload start time is 13
Vehicle SP2 travels from 5 to 12 to deliver 3 pallets. Expected unload start time is 13.437809421
Vehicle SP2 travels from 6 to 14 to deliver 3 pallets. Expected unload start time is 16.528392349
Vehicle SP2 travels from 12 to 13 to deliver 4 pallets. Expected unload start time is 13.973330774
Vehicle SP2 travels from 13 to 15 to deliver 3 pallets. Expected unload start time is 14.668902326
Vehicle SP2 travels from 14 to DepotReturn to deliver 0 pallets. Expected unload start time is 17.125406663
Vehicle SP2 travels from 15 to 6 to deliver 2 pallets. Expected unload start time is 16.092804227
Objective value: 765.246603843
Solve time: 1206771</t>
  </si>
  <si>
    <t>{"0": [[[3, 4], [11, 1], [7, 1], [10, 2], [2, 1], [9, 2], [1, 4], [8, 2], [4, 3]]], "1": [[[5, 1], [12, 3], [13, 4], [15, 3], [6, 2], [14, 3]]]}</t>
  </si>
  <si>
    <t xml:space="preserve">8 metre (capacity 22):
3 (4) -&gt; 11 (1) -&gt; 7 (1) -&gt; 10 (2) -&gt; 2 (1) -&gt; 9 (2) -&gt; 1 (4) -&gt; 8 (2) -&gt; 4 (3)
Rigid (capacity 16):
5 (1) -&gt; 12 (3) -&gt; 13 (4) -&gt; 15 (3) -&gt; 6 (2) -&gt; 14 (3)
</t>
  </si>
  <si>
    <t>Input:
Customer 1 has 2 pallets demand and window 0-24 at (10.987192952, -5.748838853) and average unload time 0.082941878
Customer 2 has 5 pallets demand and window 0-24 at (-90.933084508, 73.236139518) and average unload time 0.071480764
Customer 3 has 3 pallets demand and window 0-24 at (-24.019635793, 43.180732595) and average unload time 0.138552281
Customer 4 has 6 pallets demand and window 0-24 at (89.120567468, -38.323901498) and average unload time 0.105561451
Customer 5 has 3 pallets demand and window 0-24 at (-7.353772385, -59.525704345) and average unload time 0.16389141
Customer 6 has 2 pallets demand and window 15-16 at (56.682090211, 72.495753249) and average unload time 0.130223377
Customer 7 has 4 pallets demand and window 0-24 at (-86.254213506, 45.94987976) and average unload time 0.076564595
Customer 8 has 5 pallets demand and window 9-10 at (-68.980352084, -40.92622095) and average unload time 0.02143852
Customer 9 has 1 pallets demand and window 0-24 at (26.595586234, -45.10800471) and average unload time 0.133453061
Customer 10 has 6 pallets demand and window 0-24 at (-27.142575157, 64.721991944) and average unload time 0.028116031
Customer 11 has 5 pallets demand and window 0-24 at (58.634193995, 8.247768942) and average unload time 0.082834494
Customer 12 has 3 pallets demand and window 0-24 at (-99.029046744, 39.216436524) and average unload time 0.101499517
Customer 13 has 2 pallets demand and window 0-24 at (-67.805290738, 70.020135693) and average unload time 0.026576553
Customer 14 has 3 pallets demand and window 0-24 at (39.949270832, -5.33252621) and average unload time 0.061629912
Customer 15 has 6 pallets demand and window 0-24 at (41.021800054, 49.257456742) and average unload time 0.071466383
Vehicle SP1 is a 11 metre with capacity 30, distance cost 0.762299845, and time cost 12.568583511
Vehicle SP2 is a 11 metre with capacity 30, distance cost 0.762299845, and time cost 12.568583511
Vehicle SP3 is a 8 metre with capacity 22, distance cost 0.998071273, and time cost 14.295032108
Output:
Vehicle SP1 travels from Depot to 5 to deliver 3 pallets. Expected unload start time is 11.580877696
Vehicle SP1 travels from 1 to DepotReturn to deliver 0 pallets. Expected unload start time is 18.589874029
Vehicle SP1 travels from 4 to 11 to deliver 5 pallets. Expected unload start time is 14.782357109
Vehicle SP1 travels from 5 to 9 to deliver 1 pallets. Expected unload start time is 12.533601851
Vehicle SP1 travels from 6 to 15 to deliver 6 pallets. Expected unload start time is 16.610728584
Vehicle SP1 travels from 9 to 4 to deliver 6 pallets. Expected unload start time is 13.453204283
Vehicle SP1 travels from 11 to 6 to deliver 2 pallets. Expected unload start time is 16
Vehicle SP1 travels from 14 to 1 to deliver 2 pallets. Expected unload start time is 18.268986464
Vehicle SP1 travels from 15 to 14 to deliver 3 pallets. Expected unload start time is 17.722033356
Vehicle SP2 travels from Depot to 3 to deliver 3 pallets. Expected unload start time is 4.721343393
Vehicle SP2 travels from 2 to 7 to deliver 4 pallets. Expected unload start time is 7.13884967
Vehicle SP2 travels from 3 to 10 to deliver 6 pallets. Expected unload start time is 5.409080935
Vehicle SP2 travels from 7 to 12 to deliver 3 pallets. Expected unload start time is 7.625617579
Vehicle SP2 travels from 8 to DepotReturn to deliver 0 pallets. Expected unload start time is 10.109786465
Vehicle SP2 travels from 10 to 13 to deliver 2 pallets. Expected unload start time is 6.090357411
Vehicle SP2 travels from 12 to 8 to deliver 5 pallets. Expected unload start time is 9
Vehicle SP2 travels from 13 to 2 to deliver 5 pallets. Expected unload start time is 6.435389538
Objective value: 816.773242006
Solve time: 402400</t>
  </si>
  <si>
    <t>{"0": [[[5, 3], [9, 1], [4, 6], [11, 5], [6, 2], [15, 6], [14, 3], [1, 2]], [[3, 3], [10, 6], [13, 2], [2, 5], [7, 4], [12, 3], [8, 5]]], "1": []}</t>
  </si>
  <si>
    <t>{"0": [[[5, 3], [9, 1], [4, 6], [11, 5], [6, 2], [15, 6], [14, 3], [1, 2]], [[3, 3], [10, 6], [13, 2], [2, 5], [7, 4], [12, 3], [8, 5]]], "1": [[]]}</t>
  </si>
  <si>
    <t xml:space="preserve">11 metre (capacity 30):
5 (3) -&gt; 9 (1) -&gt; 4 (6) -&gt; 11 (5) -&gt; 6 (2) -&gt; 15 (6) -&gt; 14 (3) -&gt; 1 (2)
3 (3) -&gt; 10 (6) -&gt; 13 (2) -&gt; 2 (5) -&gt; 7 (4) -&gt; 12 (3) -&gt; 8 (5)
8 metre (capacity 22):
</t>
  </si>
  <si>
    <t>Input:
Customer 1 has 5 pallets demand and window 0-24 at (-73.718070857, 91.079714945) and average unload time 0.037357686
Customer 2 has 3 pallets demand and window 0-24 at (-66.940931726, 33.621638274) and average unload time 0.072200581
Customer 3 has 5 pallets demand and window 0-24 at (50.332110333, -10.913255315) and average unload time 0.165691184
Customer 4 has 5 pallets demand and window 0-24 at (61.963259917, 62.104971968) and average unload time 0.159984754
Customer 5 has 3 pallets demand and window 0-24 at (43.863515313, 94.654198647) and average unload time 0.128968032
Customer 6 has 2 pallets demand and window 0-24 at (-84.032631312, -92.256698005) and average unload time 0.031610833
Customer 7 has 2 pallets demand and window 0-24 at (-85.667767447, -61.207622243) and average unload time 0.146616051
Customer 8 has 2 pallets demand and window 10-11 at (38.714277384, -7.971673412) and average unload time 0.064480524
Customer 9 has 3 pallets demand and window 0-24 at (41.584355922, 90.077208418) and average unload time 0.079462137
Customer 10 has 1 pallets demand and window 0-24 at (22.757947342, 61.771919685) and average unload time 0.149102746
Customer 11 has 4 pallets demand and window 13-14 at (-62.300250821, 49.705177269) and average unload time 0.04057667
Customer 12 has 2 pallets demand and window 0-24 at (-85.916347048, 19.293370992) and average unload time 0.15870734
Customer 13 has 2 pallets demand and window 0-24 at (-66.148024698, -62.635669069) and average unload time 0.106023152
Customer 14 has 3 pallets demand and window 0-24 at (-21.606200286, -4.247988456) and average unload time 0.032417249
Customer 15 has 1 pallets demand and window 14-15 at (72.660626914, -8.64538822) and average unload time 0.079218503
Vehicle SP1 is a Rigid with capacity 16, distance cost 0.72176286, and time cost 7.022532479
Vehicle SP2 is a 11 metre with capacity 30, distance cost 1.42730741, and time cost 14.852718276
Vehicle SP3 is a Rigid with capacity 16, distance cost 0.72176286, and time cost 7.022532479
Output:
Vehicle SP1 travels from Depot to 1 to deliver 5 pallets. Expected unload start time is 13.276698089
Vehicle SP1 travels from 1 to 11 to deliver 4 pallets. Expected unload start time is 14
Vehicle SP1 travels from 2 to 12 to deliver 2 pallets. Expected unload start time is 14.885371878
Vehicle SP1 travels from 11 to 2 to deliver 3 pallets. Expected unload start time is 14.371552405
Vehicle SP1 travels from 12 to 14 to deliver 2 pallets. Expected unload start time is 16.058830381
Vehicle SP1 travels from 14 to DepotReturn to deliver 0 pallets. Expected unload start time is 16.398912864
Vehicle SP2 travels from Depot to 10 to deliver 1 pallets. Expected unload start time is 1.048521937
Vehicle SP2 travels from 4 to DepotReturn to deliver 0 pallets. Expected unload start time is 4.673841747
Vehicle SP2 travels from 5 to 4 to deliver 5 pallets. Expected unload start time is 2.777298662
Vehicle SP2 travels from 9 to 5 to deliver 3 pallets. Expected unload start time is 1.924855074
Vehicle SP2 travels from 10 to 9 to deliver 3 pallets. Expected unload start time is 1.622555382
Vehicle SP3 travels from Depot to 8 to deliver 2 pallets. Expected unload start time is 11
Vehicle SP3 travels from 3 to 15 to deliver 1 pallets. Expected unload start time is 14
Vehicle SP3 travels from 6 to 7 to deliver 2 pallets. Expected unload start time is 17.037392713
Vehicle SP3 travels from 7 to 14 to deliver 1 pallets. Expected unload start time is 18.40215149
Vehicle SP3 travels from 8 to 3 to deliver 5 pallets. Expected unload start time is 11.278766624
Vehicle SP3 travels from 13 to 6 to deliver 2 pallets. Expected unload start time is 16.585519778
Vehicle SP3 travels from 14 to DepotReturn to deliver 0 pallets. Expected unload start time is 18.709816723
Vehicle SP3 travels from 15 to 13 to deliver 2 pallets. Expected unload start time is 15.940954596
Objective value: 987.662265061
Solve time: 6878870</t>
  </si>
  <si>
    <t>{"0": [[[1, 5], [11, 4], [2, 3], [12, 2], [14, 2]], [[8, 2], [3, 5], [15, 1], [13, 2], [6, 2], [7, 2], [14, 1]]], "1": [[[10, 1], [9, 3], [5, 3], [4, 5]]]}</t>
  </si>
  <si>
    <t>{"0": [[[1, 5], [11, 4], [2, 3], [12, 2]], [[14, 3], [7, 2], [6, 2], [13, 2]]], "1": [[[8, 2], [3, 5], [15, 1], [4, 5], [5, 3], [9, 3], [10, 1]]]}</t>
  </si>
  <si>
    <t xml:space="preserve">Rigid (capacity 16):
1 (5) -&gt; 11 (4) -&gt; 2 (3) -&gt; 12 (2)
14 (3) -&gt; 7 (2) -&gt; 6 (2) -&gt; 13 (2)
11 metre (capacity 30):
8 (2) -&gt; 3 (5) -&gt; 15 (1) -&gt; 4 (5) -&gt; 5 (3) -&gt; 9 (3) -&gt; 10 (1)
</t>
  </si>
  <si>
    <t>Input:
Customer 1 has 3 pallets demand and window 0-24 at (87.422288415, -5.416421293) and average unload time 0.097606548
Customer 2 has 4 pallets demand and window 0-24 at (76.09019643, 1.324726291) and average unload time 0.133269044
Customer 3 has 4 pallets demand and window 0-24 at (59.116336328, 95.190798298) and average unload time 0.060713275
Customer 4 has 2 pallets demand and window 0-24 at (-13.340609264, 86.30741243) and average unload time 0.085459293
Customer 5 has 3 pallets demand and window 0-24 at (-80.699258905, 93.535162417) and average unload time 0.06670742
Customer 6 has 4 pallets demand and window 0-24 at (95.3488233, -38.949481696) and average unload time 0.142601548
Customer 7 has 2 pallets demand and window 0-24 at (-95.49872556, -79.750607659) and average unload time 0.076769562
Customer 8 has 4 pallets demand and window 0-24 at (4.066942541, 8.563247152) and average unload time 0.038882893
Customer 9 has 4 pallets demand and window 0-24 at (-46.653858703, -79.771995871) and average unload time 0.018517647
Customer 10 has 4 pallets demand and window 0-24 at (-47.317717304, 14.531335765) and average unload time 0.023820931
Customer 11 has 1 pallets demand and window 0-24 at (-12.621447794, 39.558589124) and average unload time 0.031684024
Customer 12 has 5 pallets demand and window 0-24 at (-77.02242336, -21.768866329) and average unload time 0.101075418
Customer 13 has 3 pallets demand and window 0-24 at (-20.016659638, -34.111659181) and average unload time 0.151430945
Customer 14 has 4 pallets demand and window 0-24 at (-91.077576967, 64.704454456) and average unload time 0.022607976
Customer 15 has 4 pallets demand and window 0-24 at (-48.308062962, 16.106792163) and average unload time 0.132336
Vehicle SP1 is a 11 metre with capacity 30, distance cost 1.117464776, and time cost 14.488615501
Vehicle SP2 is a 8 metre with capacity 22, distance cost 1.149184102, and time cost 10.148935734
Vehicle SP3 is a 11 metre with capacity 30, distance cost 1.117464776, and time cost 14.488615501
Output:
Vehicle SP1 travels from Depot to 8 to deliver 4 pallets. Expected unload start time is 16.882467982
Vehicle SP1 travels from 1 to 6 to deliver 4 pallets. Expected unload start time is 24
Vehicle SP1 travels from 2 to 1 to deliver 3 pallets. Expected unload start time is 23.276465815
Vehicle SP1 travels from 3 to 2 to deliver 4 pallets. Expected unload start time is 22.578569955
Vehicle SP1 travels from 4 to 3 to deliver 4 pallets. Expected unload start time is 21.143361555
Vehicle SP1 travels from 5 to 4 to deliver 2 pallets. Expected unload start time is 20.059949518
Vehicle SP1 travels from 6 to DepotReturn to deliver 0 pallets. Expected unload start time is 25.857873438
Vehicle SP1 travels from 8 to 11 to deliver 1 pallets. Expected unload start time is 17.478030377
Vehicle SP1 travels from 11 to 14 to deliver 4 pallets. Expected unload start time is 18.539556527
Vehicle SP1 travels from 14 to 5 to deliver 3 pallets. Expected unload start time is 19.013010788
Vehicle SP2 travels from Depot to 10 to deliver 4 pallets. Expected unload start time is 1.612746737
Vehicle SP2 travels from 7 to 9 to deliver 4 pallets. Expected unload start time is 4.884914533
Vehicle SP2 travels from 9 to 13 to deliver 3 pallets. Expected unload start time is 5.619761974
Vehicle SP2 travels from 10 to 15 to deliver 4 pallets. Expected unload start time is 1.731291372
Vehicle SP2 travels from 12 to 7 to deliver 2 pallets. Expected unload start time is 4.120814515
Vehicle SP2 travels from 13 to DepotReturn to deliver 0 pallets. Expected unload start time is 6.568440784
Vehicle SP2 travels from 15 to 12 to deliver 5 pallets. Expected unload start time is 2.854757622
Objective value: 1171.754089029
Solve time: 160661</t>
  </si>
  <si>
    <t>{"0": [[[8, 4], [11, 1], [14, 4], [5, 3], [4, 2], [3, 4], [2, 4], [1, 3], [6, 4]]], "1": [[[10, 4], [15, 4], [12, 5], [7, 2], [9, 4], [13, 3]]]}</t>
  </si>
  <si>
    <t>{"0": [[[6, 4], [1, 3], [2, 4], [3, 4], [4, 2], [5, 3], [14, 4], [11, 1], [8, 4]]], "1": [[[13, 3], [9, 4], [7, 2], [12, 5], [15, 4], [10, 4]]]}</t>
  </si>
  <si>
    <t xml:space="preserve">11 metre (capacity 30):
6 (4) -&gt; 1 (3) -&gt; 2 (4) -&gt; 3 (4) -&gt; 4 (2) -&gt; 5 (3) -&gt; 14 (4) -&gt; 11 (1) -&gt; 8 (4)
8 metre (capacity 22):
13 (3) -&gt; 9 (4) -&gt; 7 (2) -&gt; 12 (5) -&gt; 15 (4) -&gt; 10 (4)
</t>
  </si>
  <si>
    <t>Input:
Customer 1 has 2 pallets demand and window 0-24 at (-9.064441489, -76.588130577) and average unload time 0.057446867
Customer 2 has 2 pallets demand and window 0-24 at (-15.130790012, 66.676653234) and average unload time 0.021120159
Customer 3 has 2 pallets demand and window 0-24 at (44.71174822, 36.00888536) and average unload time 0.147955169
Customer 4 has 1 pallets demand and window 0-24 at (97.808761445, 74.523153514) and average unload time 0.096981035
Customer 5 has 6 pallets demand and window 0-24 at (-22.119222888, 14.119034561) and average unload time 0.130520638
Customer 6 has 2 pallets demand and window 0-24 at (18.328599449, 18.16640095) and average unload time 0.122540762
Customer 7 has 1 pallets demand and window 0-24 at (67.59779402, -93.495543954) and average unload time 0.065769432
Customer 8 has 5 pallets demand and window 0-24 at (-74.431988013, -71.593915773) and average unload time 0.152697098
Customer 9 has 6 pallets demand and window 0-24 at (15.341168614, -33.185821721) and average unload time 0.164910578
Customer 10 has 5 pallets demand and window 0-24 at (-61.005432367, 2.516603529) and average unload time 0.13214124
Customer 11 has 4 pallets demand and window 0-24 at (-38.035832816, -87.334294914) and average unload time 0.160892972
Customer 12 has 3 pallets demand and window 0-24 at (8.755965668, -81.946119494) and average unload time 0.050328042
Customer 13 has 3 pallets demand and window 0-24 at (33.980077507, -38.045094481) and average unload time 0.050169745
Customer 14 has 4 pallets demand and window 0-24 at (80.055146666, 17.903017583) and average unload time 0.140559267
Customer 15 has 4 pallets demand and window 0-24 at (35.988310988, -74.072436102) and average unload time 0.060702034
Vehicle SP1 is a 11 metre with capacity 30, distance cost 0.947289255, and time cost 8.712792477
Vehicle SP2 is a 8 metre with capacity 22, distance cost 0.808194283, and time cost 14.021067223
Vehicle SP3 is a 11 metre with capacity 30, distance cost 0.947289255, and time cost 8.712792477
Output:
Vehicle SP1 travels from Depot to 8 to deliver 5 pallets. Expected unload start time is 2.697733902
Vehicle SP1 travels from 1 to 12 to deliver 3 pallets. Expected unload start time is 5.33421815
Vehicle SP1 travels from 7 to 13 to deliver 3 pallets. Expected unload start time is 7.422443264
Vehicle SP1 travels from 8 to 11 to deliver 4 pallets. Expected unload start time is 3.95689438
Vehicle SP1 travels from 9 to DepotReturn to deliver 0 pallets. Expected unload start time is 9.260192772
Vehicle SP1 travels from 11 to 1 to deliver 2 pallets. Expected unload start time is 4.986718607
Vehicle SP1 travels from 12 to 15 to deliver 4 pallets. Expected unload start time is 5.839549281
Vehicle SP1 travels from 13 to 9 to deliver 6 pallets. Expected unload start time is 7.813726465
Vehicle SP1 travels from 15 to 7 to deliver 1 pallets. Expected unload start time is 6.546108519
Vehicle SP2 travels from Depot to 5 to deliver 6 pallets. Expected unload start time is 17.01424143
Vehicle SP2 travels from 2 to 4 to deliver 1 pallets. Expected unload start time is 21.408627879
Vehicle SP2 travels from 3 to 6 to deliver 2 pallets. Expected unload start time is 24
Vehicle SP2 travels from 4 to 14 to deliver 4 pallets. Expected unload start time is 22.247337326
Vehicle SP2 travels from 5 to 10 to deliver 5 pallets. Expected unload start time is 18.304617923
Vehicle SP2 travels from 6 to DepotReturn to deliver 0 pallets. Expected unload start time is 24.567657989
Vehicle SP2 travels from 10 to 2 to deliver 2 pallets. Expected unload start time is 19.951240161
Vehicle SP2 travels from 14 to 3 to deliver 2 pallets. Expected unload start time is 23.305964212
Objective value: 901.181107228
Solve time: 183467</t>
  </si>
  <si>
    <t>{"0": [[[8, 5], [11, 4], [1, 2], [12, 3], [15, 4], [7, 1], [13, 3], [9, 6]]], "1": [[[5, 6], [10, 5], [2, 2], [4, 1], [14, 4], [3, 2], [6, 2]]]}</t>
  </si>
  <si>
    <t>{"0": [[[9, 6], [13, 3], [7, 1], [15, 4], [12, 3], [1, 2], [11, 4], [8, 5]]], "1": [[[6, 2], [3, 2], [14, 4], [4, 1], [2, 2], [10, 5], [5, 6]]]}</t>
  </si>
  <si>
    <t xml:space="preserve">11 metre (capacity 30):
9 (6) -&gt; 13 (3) -&gt; 7 (1) -&gt; 15 (4) -&gt; 12 (3) -&gt; 1 (2) -&gt; 11 (4) -&gt; 8 (5)
8 metre (capacity 22):
6 (2) -&gt; 3 (2) -&gt; 14 (4) -&gt; 4 (1) -&gt; 2 (2) -&gt; 10 (5) -&gt; 5 (6)
</t>
  </si>
  <si>
    <t>Input:
Customer 1 has 5 pallets demand and window 0-24 at (-86.517627714, -4.646549277) and average unload time 0.094958434
Customer 2 has 2 pallets demand and window 0-24 at (-36.52068524, -55.120482981) and average unload time 0.048993863
Customer 3 has 5 pallets demand and window 0-24 at (-54.469231407, 86.012803643) and average unload time 0.156560749
Customer 4 has 3 pallets demand and window 0-24 at (-34.606630838, -27.660352428) and average unload time 0.048615766
Customer 5 has 5 pallets demand and window 0-24 at (59.666082287, 85.545499347) and average unload time 0.161323906
Customer 6 has 2 pallets demand and window 0-24 at (-22.695435076, -52.943749588) and average unload time 0.155221928
Customer 7 has 2 pallets demand and window 5-6 at (54.264241078, 36.466904004) and average unload time 0.083128842
Customer 8 has 4 pallets demand and window 0-24 at (28.533739427, -79.796330562) and average unload time 0.025518472
Customer 9 has 2 pallets demand and window 0-24 at (38.669520592, 19.382373801) and average unload time 0.147994342
Customer 10 has 2 pallets demand and window 0-24 at (0.680873926, -11.042984709) and average unload time 0.048818634
Customer 11 has 2 pallets demand and window 0-24 at (-80.405754187, -77.535743732) and average unload time 0.042142801
Customer 12 has 2 pallets demand and window 13-14 at (95.286143677, 22.348573552) and average unload time 0.147026905
Customer 13 has 5 pallets demand and window 0-24 at (89.759378786, -16.187628285) and average unload time 0.080046115
Customer 14 has 4 pallets demand and window 0-24 at (98.741334004, -54.148590891) and average unload time 0.021859637
Customer 15 has 2 pallets demand and window 0-24 at (85.655030097, -28.826524149) and average unload time 0.081735272
Vehicle SP1 is a Rigid with capacity 16, distance cost 1.399733474, and time cost 7.917550936
Vehicle SP2 is a 11 metre with capacity 30, distance cost 0.984275465, and time cost 12.379255256
Vehicle SP3 is a Rigid with capacity 16, distance cost 1.399733474, and time cost 7.917550936
Output:
Vehicle SP1 travels from Depot to 10 to deliver 2 pallets. Expected unload start time is 0.454055413
Vehicle SP1 travels from 10 to DepotReturn to deliver 0 pallets. Expected unload start time is 0.689992121
Vehicle SP2 travels from Depot to 7 to deliver 2 pallets. Expected unload start time is 6
Vehicle SP2 travels from 1 to 11 to deliver 2 pallets. Expected unload start time is 12.390641812
Vehicle SP2 travels from 2 to 6 to deliver 2 pallets. Expected unload start time is 13.363837425
Vehicle SP2 travels from 3 to 1 to deliver 5 pallets. Expected unload start time is 11.001537257
Vehicle SP2 travels from 4 to DepotReturn to deliver 0 pallets. Expected unload start time is 16.222527262
Vehicle SP2 travels from 5 to 3 to deliver 5 pallets. Expected unload start time is 9.016767805
Vehicle SP2 travels from 6 to 8 to deliver 4 pallets. Expected unload start time is 14.397283855
Vehicle SP2 travels from 7 to 5 to deliver 5 pallets. Expected unload start time is 6.783444902
Vehicle SP2 travels from 8 to 4 to deliver 3 pallets. Expected unload start time is 15.522898364
Vehicle SP2 travels from 11 to 2 to deliver 2 pallets. Expected unload start time is 13.090905193
Vehicle SP3 travels from Depot to 14 to deliver 4 pallets. Expected unload start time is 12.339825637
Vehicle SP3 travels from 9 to DepotReturn to deliver 0 pallets. Expected unload start time is 15.839410293
Vehicle SP3 travels from 12 to 9 to deliver 2 pallets. Expected unload start time is 15.002732201
Vehicle SP3 travels from 13 to 12 to deliver 2 pallets. Expected unload start time is 14.000000004
Vehicle SP3 travels from 14 to 15 to deliver 2 pallets. Expected unload start time is 12.783559885
Vehicle SP3 travels from 15 to 13 to deliver 5 pallets. Expected unload start time is 13.113138154
Objective value: 1335.201246375
Solve time: 610109</t>
  </si>
  <si>
    <t>{"0": [[[10, 2]], [[14, 4], [15, 2], [13, 5], [12, 2], [9, 2]]], "1": [[[7, 2], [5, 5], [3, 5], [1, 5], [11, 2], [2, 2], [6, 2], [8, 4], [4, 3]]]}</t>
  </si>
  <si>
    <t>{"0": [[[14, 4], [15, 2], [13, 5], [12, 2], [9, 2]], [[10, 2]]], "1": [[[4, 3], [8, 4], [6, 2], [2, 2], [11, 2], [1, 5], [3, 5], [5, 5], [7, 2]]]}</t>
  </si>
  <si>
    <t xml:space="preserve">Rigid (capacity 16):
14 (4) -&gt; 15 (2) -&gt; 13 (5) -&gt; 12 (2) -&gt; 9 (2)
10 (2)
11 metre (capacity 30):
4 (3) -&gt; 8 (4) -&gt; 6 (2) -&gt; 2 (2) -&gt; 11 (2) -&gt; 1 (5) -&gt; 3 (5) -&gt; 5 (5) -&gt; 7 (2)
</t>
  </si>
  <si>
    <t>Input:
Customer 1 has 2 pallets demand and window 0-24 at (34.917816938, 12.634536457) and average unload time 0.040425149
Customer 2 has 4 pallets demand and window 0-24 at (-82.628184807, -12.821131585) and average unload time 0.126873778
Customer 3 has 3 pallets demand and window 0-24 at (4.610586402, 72.906563045) and average unload time 0.148844199
Customer 4 has 1 pallets demand and window 11-12 at (44.027262993, 2.002888182) and average unload time 0.061985417
Customer 5 has 2 pallets demand and window 0-24 at (50.451068622, 61.517125985) and average unload time 0.107258996
Customer 6 has 2 pallets demand and window 0-24 at (47.643850794, 70.240754918) and average unload time 0.105421374
Customer 7 has 1 pallets demand and window 0-24 at (-70.642868313, -15.474242962) and average unload time 0.066420993
Customer 8 has 2 pallets demand and window 0-24 at (26.879901206, 63.930534519) and average unload time 0.099297253
Customer 9 has 4 pallets demand and window 0-24 at (49.154288766, 59.701875062) and average unload time 0.130412933
Customer 10 has 4 pallets demand and window 0-24 at (88.498648404, 84.857622549) and average unload time 0.023317746
Customer 11 has 4 pallets demand and window 0-24 at (-33.226064385, 49.180315877) and average unload time 0.066751718
Customer 12 has 2 pallets demand and window 0-24 at (64.382672382, 0.216708306) and average unload time 0.103472515
Customer 13 has 2 pallets demand and window 0-24 at (-35.825692037, 93.59285431) and average unload time 0.054211473
Customer 14 has 1 pallets demand and window 0-24 at (82.605213511, -37.756331184) and average unload time 0.025019158
Customer 15 has 2 pallets demand and window 0-24 at (20.729413567, -44.052074847) and average unload time 0.084627095
Vehicle SP1 is a Rigid with capacity 16, distance cost 1.376225862, and time cost 14.228793906
Vehicle SP2 is a 11 metre with capacity 30, distance cost 0.773479002, and time cost 14.949842721
Vehicle SP3 is a Rigid with capacity 16, distance cost 1.376225862, and time cost 14.228793906
Output:
Vehicle SP1 travels from Depot to 4 to deliver 1 pallets. Expected unload start time is 12
Vehicle SP1 travels from 4 to 12 to deliver 2 pallets. Expected unload start time is 12.31740576
Vehicle SP1 travels from 12 to 14 to deliver 1 pallets. Expected unload start time is 13.050838671
Vehicle SP1 travels from 14 to 15 to deliver 2 pallets. Expected unload start time is 13.853298644
Vehicle SP1 travels from 15 to DepotReturn to deliver 0 pallets. Expected unload start time is 14.631123635
Vehicle SP2 travels from Depot to 7 to deliver 1 pallets. Expected unload start time is 1.482581357
Vehicle SP2 travels from 1 to DepotReturn to deliver 0 pallets. Expected unload start time is 9.244904974
Vehicle SP2 travels from 2 to 11 to deliver 4 pallets. Expected unload start time is 3.200895766
Vehicle SP2 travels from 3 to 8 to deliver 2 pallets. Expected unload start time is 5.446848439
Vehicle SP2 travels from 5 to 9 to deliver 4 pallets. Expected unload start time is 7.563570103
Vehicle SP2 travels from 6 to 10 to deliver 4 pallets. Expected unload start time is 6.669941827
Vehicle SP2 travels from 7 to 2 to deliver 4 pallets. Expected unload start time is 1.702445546
Vehicle SP2 travels from 8 to 6 to deliver 2 pallets. Expected unload start time is 5.916713245
Vehicle SP2 travels from 9 to 1 to deliver 2 pallets. Expected unload start time is 8.69988784
Vehicle SP2 travels from 10 to 5 to deliver 2 pallets. Expected unload start time is 7.321166256
Vehicle SP2 travels from 11 to 13 to deliver 2 pallets. Expected unload start time is 4.024009591
Vehicle SP2 travels from 13 to 3 to deliver 3 pallets. Expected unload start time is 4.700187884
Objective value: 852.68954256
Solve time: 50914</t>
  </si>
  <si>
    <t>{"0": [[[4, 1], [12, 2], [14, 1], [15, 2]]], "1": [[[7, 1], [2, 4], [11, 4], [13, 2], [3, 3], [8, 2], [6, 2], [10, 4], [5, 2], [9, 4], [1, 2]]]}</t>
  </si>
  <si>
    <t>{"0": [[[15, 2], [14, 1], [12, 2], [4, 1]]], "1": [[[7, 1], [2, 4], [11, 4], [13, 2], [3, 3], [8, 2], [6, 2], [10, 4], [5, 2], [9, 4], [1, 2]]]}</t>
  </si>
  <si>
    <t xml:space="preserve">Rigid (capacity 16):
15 (2) -&gt; 14 (1) -&gt; 12 (2) -&gt; 4 (1)
11 metre (capacity 30):
7 (1) -&gt; 2 (4) -&gt; 11 (4) -&gt; 13 (2) -&gt; 3 (3) -&gt; 8 (2) -&gt; 6 (2) -&gt; 10 (4) -&gt; 5 (2) -&gt; 9 (4) -&gt; 1 (2)
</t>
  </si>
  <si>
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</si>
  <si>
    <t>{"0": [[[1, 5]], [[3, 12], [4, 9]]], "1": [[[4, 7], [2, 2], [5, 2], [6, 5]]], "2": []}</t>
  </si>
  <si>
    <t>{"0": [[[4, 16], [6, 5]], [[1, 5]]], "1": [[[5, 2], [2, 2], [3, 12]]], "2": [[]]}</t>
  </si>
  <si>
    <t xml:space="preserve">8 metre (capacity 22):
4 (16) -&gt; 6 (5)
1 (5)
Rigid (capacity 16):
5 (2) -&gt; 2 (2) -&gt; 3 (12)
11 metre (capacity 30):
</t>
  </si>
  <si>
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</si>
  <si>
    <t>{"0": [], "1": [[[6, 9], [4, 4], [1, 9]], [[3, 10]]], "2": [[[2, 8], [5, 14]]]}</t>
  </si>
  <si>
    <t>{"0": [[]], "1": [[[6, 9], [4, 4], [1, 9]], [[3, 10]]], "2": [[[2, 8], [5, 14]]]}</t>
  </si>
  <si>
    <t xml:space="preserve">Rigid (capacity 16):
11 metre (capacity 30):
6 (9) -&gt; 4 (4) -&gt; 1 (9)
3 (10)
8 metre (capacity 22):
2 (8) -&gt; 5 (14)
</t>
  </si>
  <si>
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</si>
  <si>
    <t>{"0": [[[5, 18]], [[3, 3], [6, 4]]], "1": [[[4, 9], [1, 9], [2, 12]]], "2": []}</t>
  </si>
  <si>
    <t>{"0": [[[6, 4], [3, 3]], [[5, 18]]], "1": [[[4, 9], [1, 9], [2, 12]]], "2": [[]]}</t>
  </si>
  <si>
    <t xml:space="preserve">8 metre (capacity 22):
6 (4) -&gt; 3 (3)
5 (18)
11 metre (capacity 30):
4 (9) -&gt; 1 (9) -&gt; 2 (12)
Rigid (capacity 16):
</t>
  </si>
  <si>
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</si>
  <si>
    <t>{"0": [[[5, 7], [6, 1], [4, 13]], [[1, 17], [2, 4]]], "1": [[[3, 11]]]}</t>
  </si>
  <si>
    <t xml:space="preserve">8 metre (capacity 22):
5 (7) -&gt; 6 (1) -&gt; 4 (13)
1 (17) -&gt; 2 (4)
Rigid (capacity 16):
3 (11)
</t>
  </si>
  <si>
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</si>
  <si>
    <t>{"0": [], "1": [[[3, 15], [4, 5]], [[6, 6]]], "2": [[[5, 11], [1, 5], [2, 8]]]}</t>
  </si>
  <si>
    <t>{"0": [[]], "1": [[[3, 15], [4, 5]], [[6, 6]]], "2": [[[2, 8], [1, 5], [5, 11]]]}</t>
  </si>
  <si>
    <t xml:space="preserve">Rigid (capacity 16):
8 metre (capacity 22):
3 (15) -&gt; 4 (5)
6 (6)
11 metre (capacity 30):
2 (8) -&gt; 1 (5) -&gt; 5 (11)
</t>
  </si>
  <si>
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</si>
  <si>
    <t>{"0": [[[5, 14], [3, 8]], [[6, 10], [2, 8], [5, 4]]], "1": [[[1, 3], [4, 1]]]}</t>
  </si>
  <si>
    <t>{"0": [[[2, 8], [6, 10]], [[5, 18]]], "1": [[[3, 8], [4, 1], [1, 3]]]}</t>
  </si>
  <si>
    <t xml:space="preserve">8 metre (capacity 22):
2 (8) -&gt; 6 (10)
5 (18)
Rigid (capacity 16):
3 (8) -&gt; 4 (1) -&gt; 1 (3)
</t>
  </si>
  <si>
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</si>
  <si>
    <t>{"0": [[[5, 6], [6, 6]]], "1": [[[4, 13], [1, 7]], [[3, 19]], [[2, 15]]], "2": []}</t>
  </si>
  <si>
    <t>{"0": [[[6, 6], [5, 6]]], "1": [[[2, 15]], [[3, 19]], [[1, 7], [4, 13]]], "2": [[]]}</t>
  </si>
  <si>
    <t xml:space="preserve">Rigid (capacity 16):
6 (6) -&gt; 5 (6)
8 metre (capacity 22):
2 (15)
3 (19)
1 (7) -&gt; 4 (13)
11 metre (capacity 30):
</t>
  </si>
  <si>
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</si>
  <si>
    <t>{"0": [[[1, 11]], [[5, 14]]], "1": [[[6, 20], [2, 6]], [[3, 10], [4, 18]]]}</t>
  </si>
  <si>
    <t>{"0": [[[1, 11]], [[5, 14]]], "1": [[[6, 20], [2, 6]], [[4, 18], [3, 10]]]}</t>
  </si>
  <si>
    <t xml:space="preserve">8 metre (capacity 22):
1 (11)
5 (14)
11 metre (capacity 30):
6 (20) -&gt; 2 (6)
4 (18) -&gt; 3 (10)
</t>
  </si>
  <si>
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</si>
  <si>
    <t>{"0": [[[3, 6], [6, 10]]], "1": [[[2, 10], [5, 14]]], "2": [[[1, 14], [4, 4]]]}</t>
  </si>
  <si>
    <t>{"0": [[[6, 10], [3, 6]]], "1": [[[5, 14], [2, 10]]], "2": [[[1, 14], [4, 4]]]}</t>
  </si>
  <si>
    <t xml:space="preserve">Rigid (capacity 16):
6 (10) -&gt; 3 (6)
11 metre (capacity 30):
5 (14) -&gt; 2 (10)
8 metre (capacity 22):
1 (14) -&gt; 4 (4)
</t>
  </si>
  <si>
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</si>
  <si>
    <t>{"0": [[[1, 11]], [[5, 2], [4, 8], [3, 10]]], "1": [[[2, 13], [6, 14]]], "2": []}</t>
  </si>
  <si>
    <t>{"0": [[[3, 10], [4, 8], [5, 2]], [[1, 11]]], "1": [[[2, 13], [6, 14]]], "2": [[]]}</t>
  </si>
  <si>
    <t xml:space="preserve">8 metre (capacity 22):
3 (10) -&gt; 4 (8) -&gt; 5 (2)
1 (11)
11 metre (capacity 30):
2 (13) -&gt; 6 (14)
Rigid (capacity 16):
</t>
  </si>
  <si>
    <t>Input:
Customer 1 has 9 pallets demand and window 0-24 at (54.07041431, -35.211917899) and average unload time 0.157235079
Customer 2 has 6 pallets demand and window 0-24 at (-16.013417101, 7.034289945) and average unload time 0.106404158
Customer 3 has 11 pallets demand and window 0-24 at (-73.039971629, -18.938445272) and average unload time 0.093507582
Customer 4 has 6 pallets demand and window 0-24 at (26.647258853, 87.560160812) and average unload time 0.063578998
Customer 5 has 5 pallets demand and window 0-24 at (9.448979584, 90.053528265) and average unload time 0.148888832
Customer 6 has 10 pallets demand and window 0-24 at (39.090677372, 5.105265758) and average unload time 0.029624144
Customer 7 has 5 pallets demand and window 0-24 at (99.216067281, 74.475958617) and average unload time 0.028216508
Customer 8 has 4 pallets demand and window 10-11 at (-95.423531792, -29.565781678) and average unload time 0.026279828
Customer 9 has 5 pallets demand and window 0-24 at (22.110078769, -98.879131234) and average unload time 0.142955131
Vehicle SP1 is a Rigid with capacity 16, distance cost 0.943916893, and time cost 14.086616216
Vehicle SP2 is a Rigid with capacity 16, distance cost 0.943916893, and time cost 14.086616216
Vehicle SP3 is a 8 metre with capacity 22, distance cost 1.131397281, and time cost 12.74377055
Vehicle SP4 is a 8 metre with capacity 22, distance cost 1.131397281, and time cost 12.74377055
Vehicle SP5 is a 11 metre with capacity 30, distance cost 0.87113972, and time cost 8.862116701
Output:
Vehicle SP1 travels from Depot to 3 to deliver 11 pallets. Expected unload start time is 8.661687872
Vehicle SP1 travels from 3 to 8 to deliver 4 pallets. Expected unload start time is 10
Vehicle SP1 travels from 8 to DepotReturn to deliver 0 pallets. Expected unload start time is 11.353855289
Vehicle SP2 travels from Depot to 6 to deliver 10 pallets. Expected unload start time is 0.492783039
Vehicle SP2 travels from 2 to DepotReturn to deliver 0 pallets. Expected unload start time is 2.335301338
Vehicle SP2 travels from 6 to 2 to deliver 6 pallets. Expected unload start time is 1.478247583
Vehicle SP5 travels from Depot to 9 to deliver 5 pallets. Expected unload start time is 1.266512076
Vehicle SP5 travels from 1 to 7 to deliver 5 pallets. Expected unload start time is 5.769579071
Vehicle SP5 travels from 4 to 5 to deliver 5 pallets. Expected unload start time is 7.431098106
Vehicle SP5 travels from 5 to DepotReturn to deliver 0 pallets. Expected unload start time is 9.307390947
Vehicle SP5 travels from 7 to 4 to deliver 6 pallets. Expected unload start time is 6.832398108
Vehicle SP5 travels from 9 to 1 to deliver 9 pallets. Expected unload start time is 2.871773648
Objective value: 873.174272842
Solve time: 89818</t>
  </si>
  <si>
    <t>{"0": [[[3, 11], [8, 4]], [[6, 10], [2, 6]]], "1": [], "2": [[[9, 5], [1, 9], [7, 5], [4, 6], [5, 5]]]}</t>
  </si>
  <si>
    <t>{"0": [[[8, 4], [3, 11]], [[6, 10], [2, 6]]], "1": [[]], "2": [[[9, 5], [1, 9], [7, 5], [4, 6], [5, 5]]]}</t>
  </si>
  <si>
    <t xml:space="preserve">Rigid (capacity 16):
8 (4) -&gt; 3 (11)
6 (10) -&gt; 2 (6)
8 metre (capacity 22):
11 metre (capacity 30):
9 (5) -&gt; 1 (9) -&gt; 7 (5) -&gt; 4 (6) -&gt; 5 (5)
</t>
  </si>
  <si>
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</si>
  <si>
    <t>{"0": [[[6, 7], [3, 2], [4, 14]], [[8, 12], [2, 2], [5, 13], [1, 1]], [[7, 9], [9, 8]]], "1": []}</t>
  </si>
  <si>
    <t>{"0": [[[1, 1], [5, 13], [2, 2], [8, 12]], [[6, 7], [3, 2], [4, 14]], [[7, 9], [9, 8]]], "1": [[]]}</t>
  </si>
  <si>
    <t xml:space="preserve">11 metre (capacity 30):
1 (1) -&gt; 5 (13) -&gt; 2 (2) -&gt; 8 (12)
6 (7) -&gt; 3 (2) -&gt; 4 (14)
7 (9) -&gt; 9 (8)
Rigid (capacity 16):
</t>
  </si>
  <si>
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</si>
  <si>
    <t>{"0": [[[3, 1], [8, 7], [4, 9], [9, 10], [1, 3]]], "1": [[[2, 15], [6, 3], [7, 1]]], "2": [[[1, 7], [5, 9]]]}</t>
  </si>
  <si>
    <t>{"0": [[[1, 10], [9, 10], [5, 9], [7, 1]]], "1": [[[3, 1], [2, 15], [6, 3]]], "2": [[[4, 9], [8, 7]]]}</t>
  </si>
  <si>
    <t xml:space="preserve">11 metre (capacity 30):
1 (10) -&gt; 9 (10) -&gt; 5 (9) -&gt; 7 (1)
8 metre (capacity 22):
3 (1) -&gt; 2 (15) -&gt; 6 (3)
Rigid (capacity 16):
4 (9) -&gt; 8 (7)
</t>
  </si>
  <si>
    <t>Input:
Customer 1 has 2 pallets demand and window 0-24 at (-89.303740597, -44.778270319) and average unload time 0.064163421
Customer 2 has 9 pallets demand and window 0-24 at (84.672718987, 78.782409561) and average unload time 0.073501305
Customer 3 has 11 pallets demand and window 20-21 at (-63.994538034, -33.126744991) and average unload time 0.069019911
Customer 4 has 11 pallets demand and window 18-19 at (98.866980444, 41.218539161) and average unload time 0.047255738
Customer 5 has 10 pallets demand and window 0-24 at (-10.754511294, -82.527035313) and average unload time 0.055605638
Customer 6 has 2 pallets demand and window 0-24 at (-27.638901054, -57.460005269) and average unload time 0.124085458
Customer 7 has 8 pallets demand and window 0-24 at (29.983436259, -3.010276265) and average unload time 0.13621895
Customer 8 has 4 pallets demand and window 0-24 at (-10.483196826, -61.39457688) and average unload time 0.131735572
Customer 9 has 5 pallets demand and window 0-24 at (97.909525635, 27.072202143) and average unload time 0.109129289
Vehicle SP1 is a 8 metre with capacity 22, distance cost 1.104391311, and time cost 12.816931553
Vehicle SP2 is a 8 metre with capacity 22, distance cost 1.104391311, and time cost 12.816931553
Vehicle SP3 is a Rigid with capacity 16, distance cost 0.703155774, and time cost 12.676540095
Vehicle SP4 is a 8 metre with capacity 22, distance cost 1.104391311, and time cost 12.816931553
Vehicle SP5 is a 11 metre with capacity 30, distance cost 1.289403603, and time cost 11.204669995
Output:
Vehicle SP2 travels from Depot to 8 to deliver 4 pallets. Expected unload start time is 0.778539443
Vehicle SP2 travels from 5 to 6 to deliver 2 pallets. Expected unload start time is 2.503504949
Vehicle SP2 travels from 6 to DepotReturn to deliver 0 pallets. Expected unload start time is 3.548697769
Vehicle SP2 travels from 8 to 5 to deliver 10 pallets. Expected unload start time is 1.56965923
Vehicle SP3 travels from Depot to 7 to deliver 3 pallets. Expected unload start time is 17.53488278
Vehicle SP3 travels from 1 to 3 to deliver 11 pallets. Expected unload start time is 20
Vehicle SP3 travels from 3 to DepotReturn to deliver 0 pallets. Expected unload start time is 21.65997236
Vehicle SP3 travels from 7 to 1 to deliver 2 pallets. Expected unload start time is 19.523393058
Vehicle SP5 travels from Depot to 7 to deliver 5 pallets. Expected unload start time is 16.667408028
Vehicle SP5 travels from 2 to DepotReturn to deliver 0 pallets. Expected unload start time is 22.12896817
Vehicle SP5 travels from 4 to 2 to deliver 9 pallets. Expected unload start time is 20.021765771
Vehicle SP5 travels from 7 to 9 to deliver 5 pallets. Expected unload start time is 18.27711979
Vehicle SP5 travels from 9 to 4 to deliver 11 pallets. Expected unload start time is 19
Objective value: 898.038150211
Solve time: 124168</t>
  </si>
  <si>
    <t>{"0": [[[8, 4], [5, 10], [6, 2]]], "1": [[[7, 3], [1, 2], [3, 11]]], "2": [[[7, 5], [9, 5], [4, 11], [2, 9]]]}</t>
  </si>
  <si>
    <t>{"0": [[[7, 8], [5, 10], [8, 4]]], "1": [[[6, 2], [1, 2], [3, 11]]], "2": [[[2, 9], [4, 11], [9, 5]]]}</t>
  </si>
  <si>
    <t xml:space="preserve">8 metre (capacity 22):
7 (8) -&gt; 5 (10) -&gt; 8 (4)
Rigid (capacity 16):
6 (2) -&gt; 1 (2) -&gt; 3 (11)
11 metre (capacity 30):
2 (9) -&gt; 4 (11) -&gt; 9 (5)
</t>
  </si>
  <si>
    <t>Input:
Customer 1 has 1 pallets demand and window 0-24 at (-66.485719967, -74.843943909) and average unload time 0.160475279
Customer 2 has 1 pallets demand and window 0-24 at (-23.816395829, -48.533129665) and average unload time 0.111178085
Customer 3 has 11 pallets demand and window 0-24 at (-18.723177388, -11.956649583) and average unload time 0.019814061
Customer 4 has 2 pallets demand and window 0-24 at (58.515366717, 11.482284676) and average unload time 0.068152557
Customer 5 has 14 pallets demand and window 0-24 at (9.927566225, -72.755076267) and average unload time 0.051881214
Customer 6 has 7 pallets demand and window 0-24 at (-69.640465506, -89.562463038) and average unload time 0.140138299
Customer 7 has 10 pallets demand and window 0-24 at (82.611420986, 20.202983463) and average unload time 0.024824274
Customer 8 has 6 pallets demand and window 18-19 at (-77.425009486, 86.537762821) and average unload time 0.160929895
Customer 9 has 7 pallets demand and window 0-24 at (-28.534995221, -65.555806195) and average unload time 0.027171491
Vehicle SP1 is a 11 metre with capacity 30, distance cost 0.778806298, and time cost 13.248999423
Vehicle SP2 is a 11 metre with capacity 30, distance cost 0.778806298, and time cost 13.248999423
Vehicle SP3 is a 8 metre with capacity 22, distance cost 1.003264906, and time cost 9.547311946
Vehicle SP4 is a Rigid with capacity 16, distance cost 1.1358619, and time cost 9.679088838
Vehicle SP5 is a 11 metre with capacity 30, distance cost 0.778806298, and time cost 13.248999423
Output:
Vehicle SP1 travels from Depot to 3 to deliver 11 pallets. Expected unload start time is 17.348787763
Vehicle SP1 travels from 3 to 8 to deliver 6 pallets. Expected unload start time is 19
Vehicle SP1 travels from 4 to DepotReturn to deliver 0 pallets. Expected unload start time is 23.581333253
Vehicle SP1 travels from 7 to 4 to deliver 2 pallets. Expected unload start time is 22.699636987
Vehicle SP1 travels from 8 to 7 to deliver 10 pallets. Expected unload start time is 22.131074478
Vehicle SP5 travels from Depot to 2 to deliver 1 pallets. Expected unload start time is 20.658243371
Vehicle SP5 travels from 1 to 6 to deliver 7 pallets. Expected unload start time is 21.744671103
Vehicle SP5 travels from 2 to 1 to deliver 1 pallets. Expected unload start time is 21.396035642
Vehicle SP5 travels from 5 to DepotReturn to deliver 0 pallets. Expected unload start time is 25.644202872
Vehicle SP5 travels from 6 to 9 to deliver 7 pallets. Expected unload start time is 23.320667982
Vehicle SP5 travels from 9 to 5 to deliver 14 pallets. Expected unload start time is 24
Objective value: 686.78799444
Solve time: 58782</t>
  </si>
  <si>
    <t>{"0": [[[3, 11], [8, 6], [7, 10], [4, 2]], [[2, 1], [1, 1], [6, 7], [9, 7], [5, 14]]], "1": [], "2": []}</t>
  </si>
  <si>
    <t>{"0": [[[5, 14], [9, 7], [6, 7], [1, 1], [2, 1]], [[7, 10], [4, 2], [8, 6], [3, 11]]], "1": [[]], "2": [[]]}</t>
  </si>
  <si>
    <t xml:space="preserve">11 metre (capacity 30):
5 (14) -&gt; 9 (7) -&gt; 6 (7) -&gt; 1 (1) -&gt; 2 (1)
7 (10) -&gt; 4 (2) -&gt; 8 (6) -&gt; 3 (11)
8 metre (capacity 22):
Rigid (capacity 16):
</t>
  </si>
  <si>
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</si>
  <si>
    <t>{"0": [[[7, 1], [2, 4], [4, 8], [9, 3], [5, 5]], [[6, 12]]], "1": [], "2": [[[3, 8], [8, 10], [1, 12]]]}</t>
  </si>
  <si>
    <t>{"0": [[[7, 1], [2, 4], [4, 8], [9, 3], [5, 5]], [[6, 12]]], "1": [[]], "2": [[[3, 8], [8, 10], [1, 12]]]}</t>
  </si>
  <si>
    <t xml:space="preserve">8 metre (capacity 22):
7 (1) -&gt; 2 (4) -&gt; 4 (8) -&gt; 9 (3) -&gt; 5 (5)
6 (12)
Rigid (capacity 16):
11 metre (capacity 30):
3 (8) -&gt; 8 (10) -&gt; 1 (12)
</t>
  </si>
  <si>
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</si>
  <si>
    <t>{"0": [[[9, 3], [5, 8]], [[6, 5], [8, 11], [7, 1], [4, 4]], [[2, 10], [1, 1], [3, 1]]], "1": [], "2": []}</t>
  </si>
  <si>
    <t>{"0": [[[2, 10], [1, 1], [3, 1]], [[5, 8], [9, 3]], [[4, 4], [7, 1], [8, 11], [6, 5]]], "1": [[]], "2": [[]]}</t>
  </si>
  <si>
    <t xml:space="preserve">11 metre (capacity 30):
2 (10) -&gt; 1 (1) -&gt; 3 (1)
5 (8) -&gt; 9 (3)
4 (4) -&gt; 7 (1) -&gt; 8 (11) -&gt; 6 (5)
8 metre (capacity 22):
Rigid (capacity 16):
</t>
  </si>
  <si>
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</si>
  <si>
    <t>{"0": [], "1": [[[1, 3], [8, 8], [3, 3], [6, 8], [2, 8]], [[7, 4], [4, 5], [9, 13], [5, 2]]], "2": []}</t>
  </si>
  <si>
    <t>{"0": [[]], "1": [[[5, 2], [9, 13], [4, 5], [7, 4]], [[2, 8], [6, 8], [3, 3], [8, 8], [1, 3]]], "2": [[]]}</t>
  </si>
  <si>
    <t xml:space="preserve">8 metre (capacity 22):
11 metre (capacity 30):
5 (2) -&gt; 9 (13) -&gt; 4 (5) -&gt; 7 (4)
2 (8) -&gt; 6 (8) -&gt; 3 (3) -&gt; 8 (8) -&gt; 1 (3)
Rigid (capacity 16):
</t>
  </si>
  <si>
    <t>Input:
Customer 1 has 8 pallets demand and window 7-8 at (65.328635226, -81.564038562) and average unload time 0.149952886
Customer 2 has 9 pallets demand and window 16-17 at (9.622338195, -97.490059291) and average unload time 0.053971882
Customer 3 has 6 pallets demand and window 22-23 at (45.042662277, -61.941653256) and average unload time 0.131667299
Customer 4 has 11 pallets demand and window 0-24 at (-64.631553649, 29.395929126) and average unload time 0.068554264
Customer 5 has 2 pallets demand and window 0-24 at (-2.072377796, -20.575211548) and average unload time 0.069120362
Customer 6 has 10 pallets demand and window 0-24 at (12.447698689, -88.242097324) and average unload time 0.15386578
Customer 7 has 12 pallets demand and window 0-24 at (61.463890184, -61.888858517) and average unload time 0.037930636
Customer 8 has 10 pallets demand and window 5-6 at (88.971934683, -25.72219011) and average unload time 0.074242616
Customer 9 has 1 pallets demand and window 23-24 at (-72.633925848, -92.039212437) and average unload time 0.117821334
Vehicle SP1 is a 8 metre with capacity 22, distance cost 0.992487846, and time cost 10.82382165
Vehicle SP2 is a 8 metre with capacity 22, distance cost 0.992487846, and time cost 10.82382165
Vehicle SP3 is a 8 metre with capacity 22, distance cost 0.992487846, and time cost 10.82382165
Vehicle SP4 is a 8 metre with capacity 22, distance cost 0.992487846, and time cost 10.82382165
Vehicle SP5 is a Rigid with capacity 16, distance cost 1.117199569, and time cost 10.428830473
Output:
Vehicle SP1 travels from Depot to 5 to deliver 2 pallets. Expected unload start time is 15.889273722
Vehicle SP1 travels from 2 to 6 to deliver 10 pallets. Expected unload start time is 20.39676329
Vehicle SP1 travels from 5 to 2 to deliver 9 pallets. Expected unload start time is 17
Vehicle SP1 travels from 6 to 9 to deliver 1 pallets. Expected unload start time is 23
Vehicle SP1 travels from 9 to DepotReturn to deliver 0 pallets. Expected unload start time is 24.583411222
Vehicle SP2 travels from Depot to 4 to deliver 11 pallets. Expected unload start time is 24
Vehicle SP2 travels from 4 to DepotReturn to deliver 0 pallets. Expected unload start time is 25.641628446
Vehicle SP3 travels from Depot to 3 to deliver 6 pallets. Expected unload start time is 22
Vehicle SP3 travels from 3 to 7 to deliver 12 pallets. Expected unload start time is 22.995270152
Vehicle SP3 travels from 7 to DepotReturn to deliver 0 pallets. Expected unload start time is 24.540738821
Vehicle SP4 travels from Depot to 8 to deliver 10 pallets. Expected unload start time is 5.499562704
Vehicle SP4 travels from 1 to DepotReturn to deliver 0 pallets. Expected unload start time is 9.505889412
Vehicle SP4 travels from 8 to 1 to deliver 8 pallets. Expected unload start time is 7
Objective value: 1101.900893564
Solve time: 46550</t>
  </si>
  <si>
    <t>{"0": [[[5, 2], [2, 9], [6, 10], [9, 1]], [[4, 11]], [[3, 6], [7, 12]], [[8, 10], [1, 8]]], "1": []}</t>
  </si>
  <si>
    <t>{"0": [[[5, 2], [2, 9], [6, 10], [9, 1]], [[8, 10], [1, 8]], [[4, 11]], [[3, 6], [7, 12]]], "1": [[]]}</t>
  </si>
  <si>
    <t xml:space="preserve">8 metre (capacity 22):
5 (2) -&gt; 2 (9) -&gt; 6 (10) -&gt; 9 (1)
8 (10) -&gt; 1 (8)
4 (11)
3 (6) -&gt; 7 (12)
Rigid (capacity 16):
</t>
  </si>
  <si>
    <t>Input:
Customer 1 has 5 pallets demand and window 0-24 at (73.245281143, -13.609964329) and average unload time 0.118875813
Customer 2 has 12 pallets demand and window 6-7 at (83.782278361, 9.376638159) and average unload time 0.089267979
Customer 3 has 13 pallets demand and window 0-24 at (-32.101622478, 80.957258907) and average unload time 0.065064774
Customer 4 has 1 pallets demand and window 0-24 at (83.167366974, -69.341807027) and average unload time 0.128947884
Customer 5 has 4 pallets demand and window 0-24 at (42.382040152, -21.940418128) and average unload time 0.093993618
Customer 6 has 1 pallets demand and window 0-24 at (-42.995722086, 23.070369739) and average unload time 0.114285458
Customer 7 has 12 pallets demand and window 13-14 at (-72.142887932, 31.384473521) and average unload time 0.144760354
Customer 8 has 13 pallets demand and window 0-24 at (72.213800557, -79.839988428) and average unload time 0.028689441
Customer 9 has 3 pallets demand and window 9-10 at (-61.280387402, -10.008612086) and average unload time 0.100652248
Vehicle SP1 is a 8 metre with capacity 22, distance cost 1.367712706, and time cost 12.66257678
Vehicle SP2 is a 8 metre with capacity 22, distance cost 1.367712706, and time cost 12.66257678
Vehicle SP3 is a 8 metre with capacity 22, distance cost 1.367712706, and time cost 12.66257678
Vehicle SP4 is a 11 metre with capacity 30, distance cost 1.306366902, and time cost 12.825109862
Vehicle SP5 is a 8 metre with capacity 22, distance cost 1.367712706, and time cost 12.66257678
Output:
Vehicle SP1 travels from Depot to 1 to deliver 5 pallets. Expected unload start time is 5.089538421
Vehicle SP1 travels from 1 to 2 to deliver 12 pallets. Expected unload start time is 6
Vehicle SP1 travels from 2 to DepotReturn to deliver 0 pallets. Expected unload start time is 8.125032583
Vehicle SP3 travels from Depot to 8 to deliver 13 pallets. Expected unload start time is 1.345667628
Vehicle SP3 travels from 4 to 5 to deliver 4 pallets. Expected unload start time is 2.818887763
Vehicle SP3 travels from 5 to DepotReturn to deliver 0 pallets. Expected unload start time is 3.791417356
Vehicle SP3 travels from 8 to 4 to deliver 1 pallets. Expected unload start time is 1.90828153
Vehicle SP4 travels from Depot to 9 to deliver 3 pallets. Expected unload start time is 10
Vehicle SP4 travels from 3 to 6 to deliver 1 pallets. Expected unload start time is 17.115806414
Vehicle SP4 travels from 6 to DepotReturn to deliver 0 pallets. Expected unload start time is 17.840019387
Vehicle SP4 travels from 7 to 3 to deliver 13 pallets. Expected unload start time is 15.533675796
Vehicle SP4 travels from 9 to 7 to deliver 12 pallets. Expected unload start time is 13
Objective value: 1140.275214781
Solve time: 78490</t>
  </si>
  <si>
    <t>{"0": [[[1, 5], [2, 12]], [[8, 13], [4, 1], [5, 4]]], "1": [[[9, 3], [7, 12], [3, 13], [6, 1]]]}</t>
  </si>
  <si>
    <t>{"0": [[[2, 12], [1, 5]], [[8, 13], [4, 1], [5, 4]]], "1": [[[9, 3], [7, 12], [3, 13], [6, 1]]]}</t>
  </si>
  <si>
    <t xml:space="preserve">8 metre (capacity 22):
2 (12) -&gt; 1 (5)
8 (13) -&gt; 4 (1) -&gt; 5 (4)
11 metre (capacity 30):
9 (3) -&gt; 7 (12) -&gt; 3 (13) -&gt; 6 (1)
</t>
  </si>
  <si>
    <t>Input:
Customer 1 has 7 pallets demand and window 0-24 at (-51.620022152, -8.929680233) and average unload time 0.145776854
Customer 2 has 2 pallets demand and window 0-24 at (-18.378937485, 63.92293702) and average unload time 0.046061973
Customer 3 has 8 pallets demand and window 0-24 at (-52.148496423, 83.866397215) and average unload time 0.019465707
Customer 4 has 6 pallets demand and window 0-24 at (45.333464265, -85.163919486) and average unload time 0.14458388
Customer 5 has 9 pallets demand and window 18-19 at (-54.144917187, -81.803919629) and average unload time 0.090896431
Customer 6 has 8 pallets demand and window 0-24 at (60.602461708, 43.384460181) and average unload time 0.121315548
Customer 7 has 7 pallets demand and window 0-24 at (54.162027298, -22.878682126) and average unload time 0.045577344
Customer 8 has 7 pallets demand and window 0-24 at (-81.11843669, 32.182457276) and average unload time 0.083404126
Customer 9 has 3 pallets demand and window 7-8 at (-86.742981623, 12.015557709) and average unload time 0.141908053
Customer 10 has 5 pallets demand and window 18-19 at (-38.036555914, -36.52131734) and average unload time 0.134269998
Customer 11 has 8 pallets demand and window 0-24 at (-39.779619693, 32.986289056) and average unload time 0.150272543
Customer 12 has 9 pallets demand and window 0-24 at (63.447521778, -47.249795797) and average unload time 0.106963434
Vehicle SP1 is a Rigid with capacity 16, distance cost 0.976878526, and time cost 8.073410431
Vehicle SP2 is a 8 metre with capacity 22, distance cost 0.795689112, and time cost 13.407168172
Vehicle SP3 is a 8 metre with capacity 22, distance cost 0.795689112, and time cost 13.407168172
Vehicle SP4 is a Rigid with capacity 16, distance cost 0.976878526, and time cost 8.073410431
Vehicle SP5 is a 11 metre with capacity 30, distance cost 1.015316086, and time cost 12.623662886
Output:
Vehicle SP2 travels from Depot to 2 to deliver 2 pallets. Expected unload start time is 5.675760867
Vehicle SP2 travels from 1 to DepotReturn to deliver 0 pallets. Expected unload start time is 9.883287487
Vehicle SP2 travels from 2 to 3 to deliver 8 pallets. Expected unload start time is 6.258121476
Vehicle SP2 travels from 3 to 8 to deliver 7 pallets. Expected unload start time is 7.154464177
Vehicle SP2 travels from 8 to 9 to deliver 3 pallets. Expected unload start time is 8
Vehicle SP2 travels from 9 to 1 to deliver 2 pallets. Expected unload start time is 8.936900083
Vehicle SP3 travels from Depot to 11 to deliver 8 pallets. Expected unload start time is 15.613008147
Vehicle SP3 travels from 1 to 5 to deliver 9 pallets. Expected unload start time is 19
Vehicle SP3 travels from 5 to DepotReturn to deliver 0 pallets. Expected unload start time is 21.044314272
Vehicle SP3 travels from 11 to 1 to deliver 5 pallets. Expected unload start time is 17.359641146
Vehicle SP4 travels from Depot to 10 to deliver 5 pallets. Expected unload start time is 18
Vehicle SP4 travels from 10 to DepotReturn to deliver 0 pallets. Expected unload start time is 19.330490792
Vehicle SP5 travels from Depot to 6 to deliver 8 pallets. Expected unload start time is 0.931637482
Vehicle SP5 travels from 4 to DepotReturn to deliver 0 pallets. Expected unload start time is 6.94078492
Vehicle SP5 travels from 6 to 7 to deliver 7 pallets. Expected unload start time is 2.734354305
Vehicle SP5 travels from 7 to 12 to deliver 9 pallets. Expected unload start time is 3.379396957
Vehicle SP5 travels from 12 to 4 to deliver 6 pallets. Expected unload start time is 4.867305886
Objective value: 1100.115529865
Solve time: 6655433</t>
  </si>
  <si>
    <t>{"0": [[[10, 5]]], "1": [[[2, 2], [3, 8], [8, 7], [9, 3], [1, 2]], [[11, 8], [1, 5], [5, 9]]], "2": [[[6, 8], [7, 7], [12, 9], [4, 6]]]}</t>
  </si>
  <si>
    <t>{"0": [[[1, 7], [10, 5]]], "1": [[[11, 8], [5, 9]], [[9, 3], [8, 7], [3, 8], [2, 2]]], "2": [[[6, 8], [7, 7], [12, 9], [4, 6]]]}</t>
  </si>
  <si>
    <t xml:space="preserve">Rigid (capacity 16):
1 (7) -&gt; 10 (5)
8 metre (capacity 22):
11 (8) -&gt; 5 (9)
9 (3) -&gt; 8 (7) -&gt; 3 (8) -&gt; 2 (2)
11 metre (capacity 30):
6 (8) -&gt; 7 (7) -&gt; 12 (9) -&gt; 4 (6)
</t>
  </si>
  <si>
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</si>
  <si>
    <t>{"0": [[[2, 7], [10, 1], [4, 1], [12, 3], [6, 2], [3, 2]], [[1, 4], [9, 4], [7, 4], [8, 3], [2, 1]], [[1, 4], [5, 5], [11, 5]]], "1": []}</t>
  </si>
  <si>
    <t>{"0": [[[3, 2], [6, 2], [11, 5]], [[5, 5], [9, 4], [7, 4], [8, 3]], [[2, 8], [10, 1], [4, 1], [12, 3]]], "1": [[[1, 8]]]}</t>
  </si>
  <si>
    <t xml:space="preserve">Rigid (capacity 16):
3 (2) -&gt; 6 (2) -&gt; 11 (5)
5 (5) -&gt; 9 (4) -&gt; 7 (4) -&gt; 8 (3)
2 (8) -&gt; 10 (1) -&gt; 4 (1) -&gt; 12 (3)
8 metre (capacity 22):
1 (8)
</t>
  </si>
  <si>
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</si>
  <si>
    <t>{"0": [[[7, 11], [4, 5], [2, 10]], [[3, 7], [11, 4], [1, 8], [9, 7]]], "1": [[[8, 3], [10, 8], [12, 2], [5, 4], [6, 2]]], "2": []}</t>
  </si>
  <si>
    <t>{"0": [[[7, 11], [4, 5], [2, 10]], [[9, 7], [1, 8], [11, 4], [3, 7]]], "1": [[[8, 3], [10, 8], [12, 2], [5, 4], [6, 2]]], "2": [[]]}</t>
  </si>
  <si>
    <t xml:space="preserve">11 metre (capacity 30):
7 (11) -&gt; 4 (5) -&gt; 2 (10)
9 (7) -&gt; 1 (8) -&gt; 11 (4) -&gt; 3 (7)
8 metre (capacity 22):
8 (3) -&gt; 10 (8) -&gt; 12 (2) -&gt; 5 (4) -&gt; 6 (2)
Rigid (capacity 16):
</t>
  </si>
  <si>
    <t>Input:
Customer 1 has 2 pallets demand and window 0-24 at (84.1439079, 87.868454183) and average unload time 0.104306011
Customer 2 has 8 pallets demand and window 18-19 at (-22.827489859, -73.603077013) and average unload time 0.03841007
Customer 3 has 6 pallets demand and window 20-21 at (25.294054245, -69.039837188) and average unload time 0.090851872
Customer 4 has 9 pallets demand and window 5-6 at (-77.588233236, -12.589294208) and average unload time 0.034388936
Customer 5 has 6 pallets demand and window 0-24 at (-67.597098539, 8.057010486) and average unload time 0.093691393
Customer 6 has 5 pallets demand and window 0-24 at (-7.191180977, 35.815434882) and average unload time 0.020798326
Customer 7 has 4 pallets demand and window 0-24 at (-51.557432257, -47.491661179) and average unload time 0.10927067
Customer 8 has 7 pallets demand and window 0-24 at (-27.198409993, 71.430274233) and average unload time 0.162273529
Customer 9 has 7 pallets demand and window 0-24 at (-83.039232946, 60.328662328) and average unload time 0.118999851
Customer 10 has 4 pallets demand and window 0-24 at (-68.038973628, 35.787410523) and average unload time 0.103787972
Customer 11 has 4 pallets demand and window 0-24 at (-33.140989177, -95.789400389) and average unload time 0.139107142
Customer 12 has 6 pallets demand and window 9-10 at (15.06222528, -78.330843512) and average unload time 0.043281621
Vehicle SP1 is a Rigid with capacity 16, distance cost 1.364080689, and time cost 7.648409053
Vehicle SP2 is a 8 metre with capacity 22, distance cost 1.364762788, and time cost 8.766607358
Vehicle SP3 is a Rigid with capacity 16, distance cost 1.364080689, and time cost 7.648409053
Vehicle SP4 is a Rigid with capacity 16, distance cost 1.364080689, and time cost 7.648409053
Vehicle SP5 is a 11 metre with capacity 30, distance cost 0.992012312, and time cost 9.082630768
Output:
Vehicle SP1 travels from Depot to 7 to deliver 2 pallets. Expected unload start time is 18.296172723
Vehicle SP1 travels from 2 to 3 to deliver 6 pallets. Expected unload start time is 20
Vehicle SP1 travels from 3 to DepotReturn to deliver 0 pallets. Expected unload start time is 21.46420456
Vehicle SP1 travels from 7 to 2 to deliver 8 pallets. Expected unload start time is 19
Vehicle SP2 travels from Depot to 5 to deliver 1 pallets. Expected unload start time is 5.619599731
Vehicle SP2 travels from 4 to 7 to deliver 2 pallets. Expected unload start time is 6.85375706
Vehicle SP2 travels from 5 to 4 to deliver 9 pallets. Expected unload start time is 6
Vehicle SP2 travels from 7 to 11 to deliver 4 pallets. Expected unload start time is 7.802728347
Vehicle SP2 travels from 11 to 12 to deliver 6 pallets. Expected unload start time is 9
Vehicle SP2 travels from 12 to DepotReturn to deliver 0 pallets. Expected unload start time is 10.256762915
Vehicle SP5 travels from Depot to 6 to deliver 5 pallets. Expected unload start time is 0.456628004
Vehicle SP5 travels from 1 to 8 to deliver 7 pallets. Expected unload start time is 3.490180115
Vehicle SP5 travels from 5 to DepotReturn to deliver 0 pallets. Expected unload start time is 8.611523299
Vehicle SP5 travels from 6 to 1 to deliver 2 pallets. Expected unload start time is 1.874702921
Vehicle SP5 travels from 8 to 9 to deliver 7 pallets. Expected unload start time is 5.337765749
Vehicle SP5 travels from 9 to 10 to deliver 4 pallets. Expected unload start time is 6.530295827
Vehicle SP5 travels from 10 to 5 to deliver 5 pallets. Expected unload start time is 7.292121718
Objective value: 1337.306652706
Solve time: 697211</t>
  </si>
  <si>
    <t>{"0": [[[7, 2], [2, 8], [3, 6]]], "1": [[[5, 1], [4, 9], [7, 2], [11, 4], [12, 6]]], "2": [[[6, 5], [1, 2], [8, 7], [9, 7], [10, 4], [5, 5]]]}</t>
  </si>
  <si>
    <t>{"0": [[[12, 6], [3, 6]], [[2, 8], [11, 4], [7, 4]], [[5, 6], [4, 9]]], "1": [[]], "2": [[[10, 4], [9, 7], [8, 7], [1, 2], [6, 5]]]}</t>
  </si>
  <si>
    <t xml:space="preserve">Rigid (capacity 16):
12 (6) -&gt; 3 (6)
2 (8) -&gt; 11 (4) -&gt; 7 (4)
5 (6) -&gt; 4 (9)
8 metre (capacity 22):
11 metre (capacity 30):
10 (4) -&gt; 9 (7) -&gt; 8 (7) -&gt; 1 (2) -&gt; 6 (5)
</t>
  </si>
  <si>
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</si>
  <si>
    <t>{"0": [[[6, 7], [11, 6], [5, 4], [1, 8], [4, 1]], [[8, 5], [9, 1], [3, 12], [12, 11]], [[10, 8], [2, 12], [7, 2]]], "1": []}</t>
  </si>
  <si>
    <t>{"0": [[[10, 8], [2, 12], [7, 2]], [[8, 5], [11, 6], [5, 4], [1, 8], [4, 1]], [[12, 11], [3, 12], [9, 1]], [[6, 7]]], "1": [[]]}</t>
  </si>
  <si>
    <t xml:space="preserve">11 metre (capacity 30):
10 (8) -&gt; 2 (12) -&gt; 7 (2)
8 (5) -&gt; 11 (6) -&gt; 5 (4) -&gt; 1 (8) -&gt; 4 (1)
12 (11) -&gt; 3 (12) -&gt; 9 (1)
6 (7)
Rigid (capacity 16):
</t>
  </si>
  <si>
    <t>Input:
Customer 1 has 8 pallets demand and window 14-15 at (99.638339255, 18.382089932) and average unload time 0.023385936
Customer 2 has 1 pallets demand and window 13-14 at (-57.221223447, -62.415902476) and average unload time 0.106371274
Customer 3 has 4 pallets demand and window 0-24 at (44.214552992, 89.041511803) and average unload time 0.023637058
Customer 4 has 2 pallets demand and window 0-24 at (33.794574689, 74.449419395) and average unload time 0.046156487
Customer 5 has 7 pallets demand and window 0-24 at (-98.277899517, 33.213570953) and average unload time 0.022596267
Customer 6 has 8 pallets demand and window 0-24 at (70.506227512, -39.228783623) and average unload time 0.036281252
Customer 7 has 1 pallets demand and window 10-11 at (-89.584839045, -42.414788328) and average unload time 0.054332175
Customer 8 has 4 pallets demand and window 0-24 at (-90.654979556, -34.146553642) and average unload time 0.069236214
Customer 9 has 4 pallets demand and window 0-24 at (-76.980109815, 33.472189655) and average unload time 0.131148982
Customer 10 has 4 pallets demand and window 9-10 at (60.474893649, -66.311650236) and average unload time 0.164935725
Customer 11 has 1 pallets demand and window 22-23 at (-92.926625754, 81.858540341) and average unload time 0.073329689
Customer 12 has 2 pallets demand and window 0-24 at (39.328405404, 46.591707922) and average unload time 0.032021349
Vehicle SP1 is a Rigid with capacity 16, distance cost 1.39024987, and time cost 14.185535036
Vehicle SP2 is a Rigid with capacity 16, distance cost 1.39024987, and time cost 14.185535036
Vehicle SP3 is a 8 metre with capacity 22, distance cost 1.282030613, and time cost 14.505405651
Vehicle SP4 is a 11 metre with capacity 30, distance cost 1.220666838, and time cost 8.266663359
Vehicle SP5 is a 8 metre with capacity 22, distance cost 1.282030613, and time cost 14.505405651
Output:
Vehicle SP4 travels from Depot to 10 to deliver 4 pallets. Expected unload start time is 10
Vehicle SP4 travels from 1 to 12 to deliver 2 pallets. Expected unload start time is 15.019353843
Vehicle SP4 travels from 3 to 11 to deliver 1 pallets. Expected unload start time is 22
Vehicle SP4 travels from 4 to 3 to deliver 4 pallets. Expected unload start time is 15.754866948
Vehicle SP4 travels from 6 to 1 to deliver 8 pallets. Expected unload start time is 14
Vehicle SP4 travels from 10 to 6 to deliver 8 pallets. Expected unload start time is 11.020754785
Vehicle SP4 travels from 11 to DepotReturn to deliver 0 pallets. Expected unload start time is 23.621321251
Vehicle SP4 travels from 12 to 4 to deliver 2 pallets. Expected unload start time is 15.438421929
Vehicle SP5 travels from Depot to 9 to deliver 4 pallets. Expected unload start time is 8.822452315
Vehicle SP5 travels from 2 to DepotReturn to deliver 0 pallets. Expected unload start time is 14.164820412
Vehicle SP5 travels from 5 to 8 to deliver 4 pallets. Expected unload start time is 10.618840142
Vehicle SP5 travels from 7 to 2 to deliver 1 pallets. Expected unload start time is 13
Vehicle SP5 travels from 8 to 7 to deliver 1 pallets. Expected unload start time is 11
Vehicle SP5 travels from 9 to 5 to deliver 7 pallets. Expected unload start time is 9.61329024
Objective value: 1284.681273827
Solve time: 131190</t>
  </si>
  <si>
    <t>{"0": [], "1": [[[9, 4], [5, 7], [8, 4], [7, 1], [2, 1]]], "2": [[[10, 4], [6, 8], [1, 8], [12, 2], [4, 2], [3, 4], [11, 1]]]}</t>
  </si>
  <si>
    <t>{"0": [[]], "1": [[[9, 4], [5, 7], [8, 4], [7, 1], [2, 1]]], "2": [[[10, 4], [6, 8], [1, 8], [12, 2], [4, 2], [3, 4], [11, 1]]]}</t>
  </si>
  <si>
    <t xml:space="preserve">Rigid (capacity 16):
8 metre (capacity 22):
9 (4) -&gt; 5 (7) -&gt; 8 (4) -&gt; 7 (1) -&gt; 2 (1)
11 metre (capacity 30):
10 (4) -&gt; 6 (8) -&gt; 1 (8) -&gt; 12 (2) -&gt; 4 (2) -&gt; 3 (4) -&gt; 11 (1)
</t>
  </si>
  <si>
    <t>Input:
Customer 1 has 6 pallets demand and window 0-24 at (-73.452381273, 54.047136339) and average unload time 0.056688615
Customer 2 has 3 pallets demand and window 13-14 at (78.971068732, 92.091115195) and average unload time 0.164007106
Customer 3 has 1 pallets demand and window 0-24 at (58.865778175, 12.797703305) and average unload time 0.133102341
Customer 4 has 2 pallets demand and window 0-24 at (-50.643364047, -50.936646305) and average unload time 0.03605971
Customer 5 has 2 pallets demand and window 0-24 at (-96.061971128, 78.200037067) and average unload time 0.088519892
Customer 6 has 8 pallets demand and window 0-24 at (71.372072565, -38.643780593) and average unload time 0.153633964
Customer 7 has 10 pallets demand and window 14-15 at (-66.614349811, -78.088687705) and average unload time 0.070560553
Customer 8 has 6 pallets demand and window 0-24 at (-91.138642303, -18.646419267) and average unload time 0.133443936
Customer 9 has 5 pallets demand and window 0-24 at (-76.707027158, 34.045959793) and average unload time 0.135998893
Customer 10 has 1 pallets demand and window 0-24 at (-66.163558086, -14.947527817) and average unload time 0.024720712
Customer 11 has 4 pallets demand and window 0-24 at (31.702870939, -1.159319746) and average unload time 0.143820536
Customer 12 has 10 pallets demand and window 0-24 at (99.79328855, -32.38261543) and average unload time 0.114075372
Vehicle SP1 is a 8 metre with capacity 22, distance cost 1.28417055, and time cost 9.780776843
Vehicle SP2 is a 11 metre with capacity 30, distance cost 0.975382084, and time cost 13.518983981
Vehicle SP3 is a Rigid with capacity 16, distance cost 0.924896712, and time cost 8.940937184
Vehicle SP4 is a Rigid with capacity 16, distance cost 0.924896712, and time cost 8.940937184
Vehicle SP5 is a 11 metre with capacity 30, distance cost 0.975382084, and time cost 13.518983981
Output:
Vehicle SP2 travels from Depot to 10 to deliver 1 pallets. Expected unload start time is 13.055239344
Vehicle SP2 travels from 4 to DepotReturn to deliver 0 pallets. Expected unload start time is 17.069338678
Vehicle SP2 travels from 7 to 4 to deliver 2 pallets. Expected unload start time is 16.09936659
Vehicle SP2 travels from 8 to 7 to deliver 10 pallets. Expected unload start time is 15
Vehicle SP2 travels from 10 to 8 to deliver 6 pallets. Expected unload start time is 13.395553898
Vehicle SP4 travels from Depot to 1 to deliver 6 pallets. Expected unload start time is 1.139924974
Vehicle SP4 travels from 1 to 5 to deliver 2 pallets. Expected unload start time is 1.893607629
Vehicle SP4 travels from 5 to 9 to deliver 5 pallets. Expected unload start time is 2.673271414
Vehicle SP4 travels from 9 to DepotReturn to deliver 0 pallets. Expected unload start time is 4.402305275
Vehicle SP5 travels from Depot to 11 to deliver 4 pallets. Expected unload start time is 8.091231127
Vehicle SP5 travels from 2 to DepotReturn to deliver 0 pallets. Expected unload start time is 16.008452326
Vehicle SP5 travels from 3 to 2 to deliver 3 pallets. Expected unload start time is 14
Vehicle SP5 travels from 6 to 12 to deliver 10 pallets. Expected unload start time is 10.941590673
Vehicle SP5 travels from 11 to 6 to deliver 8 pallets. Expected unload start time is 9.348735094
Vehicle SP5 travels from 12 to 3 to deliver 1 pallets. Expected unload start time is 12.844364968
Objective value: 1079.070671831
Solve time: 2049569</t>
  </si>
  <si>
    <t>{"0": [], "1": [[[10, 1], [8, 6], [7, 10], [4, 2]], [[11, 4], [6, 8], [12, 10], [3, 1], [2, 3]]], "2": [[[1, 6], [5, 2], [9, 5]]]}</t>
  </si>
  <si>
    <t>{"0": [[]], "1": [[[11, 4], [6, 8], [12, 10], [3, 1], [2, 3]], [[10, 1], [8, 6], [7, 10], [4, 2]]], "2": [[[1, 6], [5, 2], [9, 5]]]}</t>
  </si>
  <si>
    <t xml:space="preserve">8 metre (capacity 22):
11 metre (capacity 30):
11 (4) -&gt; 6 (8) -&gt; 12 (10) -&gt; 3 (1) -&gt; 2 (3)
10 (1) -&gt; 8 (6) -&gt; 7 (10) -&gt; 4 (2)
Rigid (capacity 16):
1 (6) -&gt; 5 (2) -&gt; 9 (5)
</t>
  </si>
  <si>
    <t>Input:
Customer 1 has 4 pallets demand and window 0-24 at (-93.391038658, -30.537894878) and average unload time 0.156410086
Customer 2 has 9 pallets demand and window 17-18 at (-42.368383634, -28.781239322) and average unload time 0.103266879
Customer 3 has 7 pallets demand and window 0-24 at (33.49595074, -60.507929181) and average unload time 0.133326343
Customer 4 has 10 pallets demand and window 0-24 at (19.707402936, 93.646077334) and average unload time 0.07292757
Customer 5 has 10 pallets demand and window 0-24 at (71.948316959, -24.80808413) and average unload time 0.151922626
Customer 6 has 3 pallets demand and window 0-24 at (-98.18379299, 58.476472729) and average unload time 0.070449963
Customer 7 has 2 pallets demand and window 0-24 at (14.901580308, 36.346883893) and average unload time 0.070074489
Customer 8 has 2 pallets demand and window 21-22 at (81.818554504, -7.216671671) and average unload time 0.097775504
Customer 9 has 10 pallets demand and window 0-24 at (-54.449627026, -78.424678437) and average unload time 0.109741694
Customer 10 has 4 pallets demand and window 0-24 at (-98.229149414, 5.39880745) and average unload time 0.139628281
Customer 11 has 4 pallets demand and window 15-16 at (89.78266515, 45.12914804) and average unload time 0.151582442
Customer 12 has 3 pallets demand and window 0-24 at (-83.503872904, -91.862838668) and average unload time 0.022603086
Vehicle SP1 is a Rigid with capacity 16, distance cost 1.421828054, and time cost 9.698361705
Vehicle SP2 is a 11 metre with capacity 30, distance cost 1.049145864, and time cost 7.641085249
Vehicle SP3 is a 8 metre with capacity 22, distance cost 1.484572717, and time cost 12.117699953
Vehicle SP4 is a 11 metre with capacity 30, distance cost 1.049145864, and time cost 7.641085249
Vehicle SP5 is a Rigid with capacity 16, distance cost 1.421828054, and time cost 9.698361705
Output:
Vehicle SP2 travels from Depot to 3 to deliver 6 pallets. Expected unload start time is 0.864507465
Vehicle SP2 travels from 1 to 10 to deliver 4 pallets. Expected unload start time is 6.207098409
Vehicle SP2 travels from 3 to 9 to deliver 10 pallets. Expected unload start time is 2.786366432
Vehicle SP2 travels from 6 to DepotReturn to deliver 0 pallets. Expected unload start time is 9.068912612
Vehicle SP2 travels from 9 to 12 to deliver 3 pallets. Expected unload start time is 4.283926582
Vehicle SP2 travels from 10 to 6 to deliver 3 pallets. Expected unload start time is 7.429082593
Vehicle SP2 travels from 12 to 1 to deliver 4 pallets. Expected unload start time is 5.128196639
Vehicle SP4 travels from Depot to 7 to deliver 2 pallets. Expected unload start time is 13.34642492
Vehicle SP4 travels from 3 to DepotReturn to deliver 0 pallets. Expected unload start time is 24.620622253
Vehicle SP4 travels from 4 to 11 to deliver 4 pallets. Expected unload start time is 16
Vehicle SP4 travels from 5 to 3 to deliver 1 pallets. Expected unload start time is 23.622788445
Vehicle SP4 travels from 7 to 4 to deliver 10 pallets. Expected unload start time is 14.205328627
Vehicle SP4 travels from 8 to 5 to deliver 10 pallets. Expected unload start time is 21.44769165
Vehicle SP4 travels from 11 to 8 to deliver 2 pallets. Expected unload start time is 21
Vehicle SP5 travels from Depot to 2 to deliver 9 pallets. Expected unload start time is 18
Vehicle SP5 travels from 2 to DepotReturn to deliver 0 pallets. Expected unload start time is 19.569645965
Objective value: 1200.660510133
Solve time: 27298</t>
  </si>
  <si>
    <t>{"0": [[[2, 9]]], "1": [[[3, 6], [9, 10], [12, 3], [1, 4], [10, 4], [6, 3]], [[7, 2], [4, 10], [11, 4], [8, 2], [5, 10], [3, 1]]], "2": []}</t>
  </si>
  <si>
    <t>{"0": [[[3, 7], [2, 9]]], "1": [[[7, 2], [4, 10], [11, 4], [8, 2], [5, 10]], [[9, 10], [12, 3], [1, 4], [10, 4], [6, 3]]], "2": [[]]}</t>
  </si>
  <si>
    <t xml:space="preserve">Rigid (capacity 16):
3 (7) -&gt; 2 (9)
11 metre (capacity 30):
7 (2) -&gt; 4 (10) -&gt; 11 (4) -&gt; 8 (2) -&gt; 5 (10)
9 (10) -&gt; 12 (3) -&gt; 1 (4) -&gt; 10 (4) -&gt; 6 (3)
8 metre (capacity 22):
</t>
  </si>
  <si>
    <t>Input:
Customer 1 has 7 pallets demand and window 0-24 at (91.438134137, 17.447596608) and average unload time 0.084138119
Customer 2 has 8 pallets demand and window 0-24 at (20.623928657, -14.412303451) and average unload time 0.05011469
Customer 3 has 2 pallets demand and window 0-24 at (-83.6329276, 1.252347453) and average unload time 0.147704323
Customer 4 has 8 pallets demand and window 0-24 at (-37.294681917, 10.731904881) and average unload time 0.047134934
Customer 5 has 9 pallets demand and window 0-24 at (-25.465924875, -60.961725972) and average unload time 0.086974199
Customer 6 has 8 pallets demand and window 0-24 at (-76.288102705, 97.421796628) and average unload time 0.128563048
Customer 7 has 5 pallets demand and window 0-24 at (-30.298270095, -74.514043051) and average unload time 0.124786882
Customer 8 has 3 pallets demand and window 19-20 at (-79.6590541, -7.765564004) and average unload time 0.098181791
Customer 9 has 3 pallets demand and window 0-24 at (82.043986031, 86.067861937) and average unload time 0.160404827
Customer 10 has 9 pallets demand and window 10-11 at (83.432869817, 85.176582798) and average unload time 0.025520839
Customer 11 has 9 pallets demand and window 0-24 at (-55.963300913, 93.273855672) and average unload time 0.072386171
Customer 12 has 2 pallets demand and window 0-24 at (77.559232238, -37.089194511) and average unload time 0.113464765
Vehicle SP1 is a 8 metre with capacity 22, distance cost 1.069854724, and time cost 14.736412156
Vehicle SP2 is a Rigid with capacity 16, distance cost 1.073487361, and time cost 8.473161214
Vehicle SP3 is a Rigid with capacity 16, distance cost 1.073487361, and time cost 8.473161214
Vehicle SP4 is a Rigid with capacity 16, distance cost 1.073487361, and time cost 8.473161214
Vehicle SP5 is a 11 metre with capacity 30, distance cost 1.207594963, and time cost 14.728007226
Output:
Vehicle SP1 travels from Depot to 9 to deliver 3 pallets. Expected unload start time is 9.4981572
Vehicle SP1 travels from 1 to 12 to deliver 2 pallets. Expected unload start time is 12.374598469
Vehicle SP1 travels from 9 to 10 to deliver 9 pallets. Expected unload start time is 10
Vehicle SP1 travels from 10 to 1 to deliver 7 pallets. Expected unload start time is 11.082193038
Vehicle SP1 travels from 12 to DepotReturn to deliver 0 pallets. Expected unload start time is 13.676167681
Vehicle SP3 travels from Depot to 2 to deliver 8 pallets. Expected unload start time is 0.314508775
Vehicle SP3 travels from 2 to DepotReturn to deliver 0 pallets. Expected unload start time is 1.029935067
Vehicle SP4 travels from Depot to 7 to deliver 5 pallets. Expected unload start time is 1.005479346
Vehicle SP4 travels from 5 to DepotReturn to deliver 0 pallets. Expected unload start time is 3.417869754
Vehicle SP4 travels from 7 to 5 to deliver 9 pallets. Expected unload start time is 1.809264761
Vehicle SP5 travels from Depot to 11 to deliver 9 pallets. Expected unload start time is 16.436512346
Vehicle SP5 travels from 3 to 8 to deliver 3 pallets. Expected unload start time is 20
Vehicle SP5 travels from 4 to DepotReturn to deliver 0 pallets. Expected unload start time is 21.734558054
Vehicle SP5 travels from 6 to 3 to deliver 2 pallets. Expected unload start time is 19.581408057
Vehicle SP5 travels from 8 to 4 to deliver 8 pallets. Expected unload start time is 20.87237758
Vehicle SP5 travels from 11 to 6 to deliver 8 pallets. Expected unload start time is 17.347284702
Objective value: 1187.542333671
Solve time: 100543</t>
  </si>
  <si>
    <t>{"0": [[[9, 3], [10, 9], [1, 7], [12, 2]]], "1": [[[2, 8]], [[7, 5], [5, 9]]], "2": [[[11, 9], [6, 8], [3, 2], [8, 3], [4, 8]]]}</t>
  </si>
  <si>
    <t>{"0": [[[12, 2], [1, 7], [10, 9], [9, 3]]], "1": [[[7, 5], [5, 9]], [[2, 8]]], "2": [[[11, 9], [6, 8], [3, 2], [8, 3], [4, 8]]]}</t>
  </si>
  <si>
    <t xml:space="preserve">8 metre (capacity 22):
12 (2) -&gt; 1 (7) -&gt; 10 (9) -&gt; 9 (3)
Rigid (capacity 16):
7 (5) -&gt; 5 (9)
2 (8)
11 metre (capacity 30):
11 (9) -&gt; 6 (8) -&gt; 3 (2) -&gt; 8 (3) -&gt; 4 (8)
</t>
  </si>
  <si>
    <t>Input:
Customer 1 has 7 pallets demand and window 23-24 at (-52.269798055, -33.240903212) and average unload time 0.139865703
Customer 2 has 4 pallets demand and window 0-24 at (-82.188117447, -7.400977625) and average unload time 0.069437073
Customer 3 has 4 pallets demand and window 0-24 at (45.716154945, 79.253655916) and average unload time 0.045499622
Customer 4 has 8 pallets demand and window 0-24 at (-9.883483185, 78.821464069) and average unload time 0.15001443
Customer 5 has 3 pallets demand and window 0-24 at (73.933625949, 5.680527656) and average unload time 0.122329764
Customer 6 has 8 pallets demand and window 7-8 at (43.787397277, 57.208244002) and average unload time 0.060305318
Customer 7 has 7 pallets demand and window 0-24 at (4.289413612, 62.371038369) and average unload time 0.021938111
Customer 8 has 2 pallets demand and window 0-24 at (-65.371807794, -80.178242986) and average unload time 0.0608005
Customer 9 has 8 pallets demand and window 0-24 at (-10.750559365, -92.766249858) and average unload time 0.025774195
Customer 10 has 2 pallets demand and window 0-24 at (54.734128261, -31.68997894) and average unload time 0.128488049
Customer 11 has 7 pallets demand and window 18-19 at (39.642068702, -20.669627808) and average unload time 0.056990063
Customer 12 has 5 pallets demand and window 0-24 at (-21.132596777, -72.007643948) and average unload time 0.05230802
Vehicle SP1 is a Rigid with capacity 16, distance cost 0.713175233, and time cost 12.919402679
Vehicle SP2 is a 8 metre with capacity 22, distance cost 1.016961319, and time cost 12.027955648
Vehicle SP3 is a 8 metre with capacity 22, distance cost 1.016961319, and time cost 12.027955648
Vehicle SP4 is a 11 metre with capacity 30, distance cost 1.193626358, and time cost 7.153446829
Vehicle SP5 is a Rigid with capacity 16, distance cost 0.713175233, and time cost 12.919402679
Output:
Vehicle SP1 travels from Depot to 8 to deliver 2 pallets. Expected unload start time is 1.293132335
Vehicle SP1 travels from 8 to 9 to deliver 8 pallets. Expected unload start time is 2.115395822
Vehicle SP1 travels from 9 to 12 to deliver 5 pallets. Expected unload start time is 2.61171501
Vehicle SP1 travels from 12 to DepotReturn to deliver 0 pallets. Expected unload start time is 3.811312228
Vehicle SP3 travels from Depot to 11 to deliver 7 pallets. Expected unload start time is 18
Vehicle SP3 travels from 5 to DepotReturn to deliver 0 pallets. Expected unload start time is 20.70855718
Vehicle SP3 travels from 10 to 5 to deliver 3 pallets. Expected unload start time is 19.41467376
Vehicle SP3 travels from 11 to 10 to deliver 2 pallets. Expected unload start time is 18.632522769
Vehicle SP4 travels from Depot to 6 to deliver 8 pallets. Expected unload start time is 7
Vehicle SP4 travels from 3 to 4 to deliver 8 pallets. Expected unload start time is 8.636077814
Vehicle SP4 travels from 4 to 7 to deliver 7 pallets. Expected unload start time is 10.107615296
Vehicle SP4 travels from 6 to 3 to deliver 4 pallets. Expected unload start time is 7.759062853
Vehicle SP4 travels from 7 to DepotReturn to deliver 0 pallets. Expected unload start time is 11.042661586
Vehicle SP5 travels from Depot to 2 to deliver 4 pallets. Expected unload start time is 22.228097194
Vehicle SP5 travels from 1 to DepotReturn to deliver 0 pallets. Expected unload start time is 24.753362976
Vehicle SP5 travels from 2 to 1 to deliver 7 pallets. Expected unload start time is 23
Objective value: 946.822108155
Solve time: 664615</t>
  </si>
  <si>
    <t>{"0": [[[8, 2], [9, 8], [12, 5]], [[2, 4], [1, 7]]], "1": [[[11, 7], [10, 2], [5, 3]]], "2": [[[6, 8], [3, 4], [4, 8], [7, 7]]]}</t>
  </si>
  <si>
    <t>{"0": [[[12, 5], [9, 8], [8, 2]], [[2, 4], [1, 7]]], "1": [[[11, 7], [10, 2], [5, 3]]], "2": [[[7, 7], [4, 8], [3, 4], [6, 8]]]}</t>
  </si>
  <si>
    <t xml:space="preserve">Rigid (capacity 16):
12 (5) -&gt; 9 (8) -&gt; 8 (2)
2 (4) -&gt; 1 (7)
8 metre (capacity 22):
11 (7) -&gt; 10 (2) -&gt; 5 (3)
11 metre (capacity 30):
7 (7) -&gt; 4 (8) -&gt; 3 (4) -&gt; 6 (8)
</t>
  </si>
  <si>
    <t>Input:
Customer 1 has 1 pallets demand and window 0-24 at (-39.032053541, 7.249999794) and average unload time 0.052706153
Customer 2 has 5 pallets demand and window 0-24 at (80.444663829, 62.352235705) and average unload time 0.134248995
Customer 3 has 4 pallets demand and window 6-7 at (56.359069787, 73.224890785) and average unload time 0.043490986
Customer 4 has 7 pallets demand and window 0-24 at (-51.103167819, -50.782175155) and average unload time 0.154152833
Customer 5 has 2 pallets demand and window 7-8 at (-43.039801017, 22.925187913) and average unload time 0.067420062
Customer 6 has 5 pallets demand and window 0-24 at (45.579407181, 3.537435266) and average unload time 0.081539
Customer 7 has 2 pallets demand and window 0-24 at (16.010871384, 87.594613422) and average unload time 0.037129452
Customer 8 has 6 pallets demand and window 9-10 at (23.313365752, 67.272975801) and average unload time 0.099512564
Customer 9 has 3 pallets demand and window 0-24 at (71.18762443, -61.526565684) and average unload time 0.070537646
Customer 10 has 6 pallets demand and window 0-24 at (-89.400181137, 80.723434011) and average unload time 0.15175885
Customer 11 has 4 pallets demand and window 0-24 at (-15.604321421, -47.17028664) and average unload time 0.050093607
Customer 12 has 3 pallets demand and window 0-24 at (76.418660884, 85.515719378) and average unload time 0.144794069
Customer 13 has 2 pallets demand and window 0-24 at (-95.948983309, -93.024406601) and average unload time 0.077234868
Customer 14 has 6 pallets demand and window 0-24 at (-27.185523731, 83.171299473) and average unload time 0.134219833
Customer 15 has 5 pallets demand and window 0-24 at (25.201650907, -22.525990783) and average unload time 0.065993371
Vehicle SP1 is a 11 metre with capacity 30, distance cost 0.761468868, and time cost 8.001055878
Vehicle SP2 is a Rigid with capacity 16, distance cost 1.029350483, and time cost 11.911847582
Vehicle SP3 is a 8 metre with capacity 22, distance cost 0.764522981, and time cost 10.739486761
Vehicle SP4 is a Rigid with capacity 16, distance cost 1.029350483, and time cost 11.911847582
Vehicle SP5 is a Rigid with capacity 16, distance cost 1.029350483, and time cost 11.911847582
Output:
Vehicle SP1 travels from Depot to 15 to deliver 1 pallets. Expected unload start time is 2.72229498
Vehicle SP1 travels from 2 to 12 to deliver 3 pallets. Expected unload start time is 6.271548375
Vehicle SP1 travels from 3 to 8 to deliver 6 pallets. Expected unload start time is 9
Vehicle SP1 travels from 7 to 14 to deliver 6 pallets. Expected unload start time is 10.48403619
Vehicle SP1 travels from 8 to 7 to deliver 2 pallets. Expected unload start time is 9.866998806
Vehicle SP1 travels from 9 to 2 to deliver 5 pallets. Expected unload start time is 5.306418944
Vehicle SP1 travels from 12 to 3 to deliver 4 pallets. Expected unload start time is 7
Vehicle SP1 travels from 14 to DepotReturn to deliver 0 pallets. Expected unload start time is 12.383124312
Vehicle SP1 travels from 15 to 9 to deliver 3 pallets. Expected unload start time is 3.542003587
Vehicle SP3 travels from Depot to 1 to deliver 1 pallets. Expected unload start time is 7.745051124
Vehicle SP3 travels from 1 to 5 to deliver 2 pallets. Expected unload start time is 8
Vehicle SP3 travels from 4 to 11 to deliver 4 pallets. Expected unload start time is 14.594625368
Vehicle SP3 travels from 5 to 10 to deliver 6 pallets. Expected unload start time is 9.06101523
Vehicle SP3 travels from 10 to 13 to deliver 2 pallets. Expected unload start time is 12.144958503
Vehicle SP3 travels from 11 to DepotReturn to deliver 0 pallets. Expected unload start time is 15.416053688
Vehicle SP3 travels from 13 to 4 to deliver 7 pallets. Expected unload start time is 13.069529013
Vehicle SP5 travels from Depot to 15 to deliver 4 pallets. Expected unload start time is 0.782700138
Vehicle SP5 travels from 6 to DepotReturn to deliver 0 pallets. Expected unload start time is 2.439375291
Vehicle SP5 travels from 15 to 6 to deliver 5 pallets. Expected unload start time is 1.460224393
Objective value: 1020.84532158
Solve time: 1918911</t>
  </si>
  <si>
    <t>{"0": [[[15, 1], [9, 3], [2, 5], [12, 3], [3, 4], [8, 6], [7, 2], [14, 6]]], "1": [[[15, 4], [6, 5]]], "2": [[[1, 1], [5, 2], [10, 6], [13, 2], [4, 7], [11, 4]]]}</t>
  </si>
  <si>
    <t>{"0": [[[11, 4], [4, 7], [13, 2], [10, 6], [14, 6], [5, 2], [1, 1]]], "1": [[[15, 5], [9, 3], [6, 5]]], "2": [[[2, 5], [12, 3], [3, 4], [7, 2], [8, 6]]]}</t>
  </si>
  <si>
    <t xml:space="preserve">11 metre (capacity 30):
11 (4) -&gt; 4 (7) -&gt; 13 (2) -&gt; 10 (6) -&gt; 14 (6) -&gt; 5 (2) -&gt; 1 (1)
Rigid (capacity 16):
15 (5) -&gt; 9 (3) -&gt; 6 (5)
8 metre (capacity 22):
2 (5) -&gt; 12 (3) -&gt; 3 (4) -&gt; 7 (2) -&gt; 8 (6)
</t>
  </si>
  <si>
    <t>Input:
Customer 1 has 2 pallets demand and window 0-24 at (-83.520821258, 55.802243323) and average unload time 0.135895261
Customer 2 has 8 pallets demand and window 0-24 at (89.289330005, -43.024739796) and average unload time 0.156445092
Customer 3 has 2 pallets demand and window 0-24 at (-50.500463437, -27.952296504) and average unload time 0.027310169
Customer 4 has 4 pallets demand and window 0-24 at (-17.450388307, 90.52258207) and average unload time 0.13675751
Customer 5 has 4 pallets demand and window 0-24 at (31.918019538, -12.169024267) and average unload time 0.139534579
Customer 6 has 1 pallets demand and window 0-24 at (43.022218647, 16.203787333) and average unload time 0.017639662
Customer 7 has 4 pallets demand and window 0-24 at (15.219285811, 93.671874086) and average unload time 0.159829157
Customer 8 has 6 pallets demand and window 0-24 at (95.798806869, -49.744339038) and average unload time 0.040921043
Customer 9 has 5 pallets demand and window 0-24 at (60.025991716, 20.568455039) and average unload time 0.135134765
Customer 10 has 4 pallets demand and window 0-24 at (-63.582702182, 46.048613361) and average unload time 0.056465104
Customer 11 has 7 pallets demand and window 13-14 at (22.54141338, 64.070654946) and average unload time 0.081578726
Customer 12 has 1 pallets demand and window 0-24 at (66.124573887, -73.392306181) and average unload time 0.081648149
Customer 13 has 3 pallets demand and window 0-24 at (-87.516585394, 1.418459467) and average unload time 0.147579315
Customer 14 has 8 pallets demand and window 0-24 at (-28.109105236, 26.462218397) and average unload time 0.152192447
Customer 15 has 2 pallets demand and window 0-24 at (-0.978116187, 21.803846872) and average unload time 0.091012218
Vehicle SP1 is a 11 metre with capacity 30, distance cost 0.828707647, and time cost 10.4078428
Vehicle SP2 is a Rigid with capacity 16, distance cost 1.264576942, and time cost 13.655243709
Vehicle SP3 is a 8 metre with capacity 22, distance cost 0.896771313, and time cost 10.305486272
Vehicle SP4 is a 8 metre with capacity 22, distance cost 0.896771313, and time cost 10.305486272
Vehicle SP5 is a Rigid with capacity 16, distance cost 1.264576942, and time cost 13.655243709
Output:
Vehicle SP1 travels from Depot to 5 to deliver 4 pallets. Expected unload start time is 3.213257022
Vehicle SP1 travels from 2 to 9 to deliver 5 pallets. Expected unload start time is 7.693059785
Vehicle SP1 travels from 5 to 12 to deliver 1 pallets. Expected unload start time is 4.648034749
Vehicle SP1 travels from 6 to DepotReturn to deliver 0 pallets. Expected unload start time is 9.180467676
Vehicle SP1 travels from 8 to 2 to deliver 8 pallets. Expected unload start time is 5.56646
Vehicle SP1 travels from 9 to 6 to deliver 1 pallets. Expected unload start time is 8.588171321
Vehicle SP1 travels from 12 to 8 to deliver 6 pallets. Expected unload start time is 5.203989374
Vehicle SP3 travels from Depot to 11 to deliver 7 pallets. Expected unload start time is 13
Vehicle SP3 travels from 4 to 15 to deliver 2 pallets. Expected unload start time is 16.432146482
Vehicle SP3 travels from 7 to 4 to deliver 4 pallets. Expected unload start time is 15.001798805
Vehicle SP3 travels from 11 to 7 to deliver 4 pallets. Expected unload start time is 13.952218229
Vehicle SP3 travels from 15 to DepotReturn to deliver 0 pallets. Expected unload start time is 16.886993104
Vehicle SP4 travels from Depot to 14 to deliver 8 pallets. Expected unload start time is 2.600130257
Vehicle SP4 travels from 1 to 13 to deliver 3 pallets. Expected unload start time is 5.780920788
Vehicle SP4 travels from 3 to DepotReturn to deliver 0 pallets. Expected unload start time is 7.590443233
Vehicle SP4 travels from 10 to 1 to deliver 2 pallets. Expected unload start time is 4.827500546
Vehicle SP4 travels from 13 to 3 to deliver 2 pallets. Expected unload start time is 6.814319723
Vehicle SP4 travels from 14 to 10 to deliver 4 pallets. Expected unload start time is 4.324190278
Objective value: 912.918897545
Solve time: 2367126</t>
  </si>
  <si>
    <t>{"0": [[[5, 4], [12, 1], [8, 6], [2, 8], [9, 5], [6, 1]]], "1": [], "2": [[[11, 7], [7, 4], [4, 4], [15, 2]], [[14, 8], [10, 4], [1, 2], [13, 3], [3, 2]]]}</t>
  </si>
  <si>
    <t>{"0": [[[5, 4], [12, 1], [8, 6], [2, 8], [9, 5], [6, 1]]], "1": [[]], "2": [[[14, 8], [10, 4], [1, 2], [13, 3], [3, 2]], [[15, 2], [4, 4], [7, 4], [11, 7]]]}</t>
  </si>
  <si>
    <t xml:space="preserve">11 metre (capacity 30):
5 (4) -&gt; 12 (1) -&gt; 8 (6) -&gt; 2 (8) -&gt; 9 (5) -&gt; 6 (1)
Rigid (capacity 16):
8 metre (capacity 22):
14 (8) -&gt; 10 (4) -&gt; 1 (2) -&gt; 13 (3) -&gt; 3 (2)
15 (2) -&gt; 4 (4) -&gt; 7 (4) -&gt; 11 (7)
</t>
  </si>
  <si>
    <t>Input:
Customer 1 has 3 pallets demand and window 0-24 at (27.328903497, -73.236997424) and average unload time 0.03574595
Customer 2 has 8 pallets demand and window 0-24 at (-45.497311648, 94.819688879) and average unload time 0.12503958
Customer 3 has 3 pallets demand and window 0-24 at (-60.766826473, -35.734271071) and average unload time 0.164003067
Customer 4 has 6 pallets demand and window 0-24 at (-45.002774549, -98.129723249) and average unload time 0.101421843
Customer 5 has 2 pallets demand and window 0-24 at (-87.020748175, 23.913081076) and average unload time 0.112565726
Customer 6 has 2 pallets demand and window 0-24 at (34.694048358, 84.316747956) and average unload time 0.070931482
Customer 7 has 5 pallets demand and window 0-24 at (94.119331073, -78.119545067) and average unload time 0.076139181
Customer 8 has 5 pallets demand and window 0-24 at (-20.781700583, 20.765920917) and average unload time 0.105293925
Customer 9 has 2 pallets demand and window 5-6 at (-0.41662534, -15.288318747) and average unload time 0.148514863
Customer 10 has 8 pallets demand and window 0-24 at (61.716230077, 75.39941278) and average unload time 0.034497516
Customer 11 has 3 pallets demand and window 0-24 at (79.51554338, -16.8529641) and average unload time 0.107877536
Customer 12 has 2 pallets demand and window 0-24 at (26.039209462, 86.617765604) and average unload time 0.137122114
Customer 13 has 4 pallets demand and window 0-24 at (53.557948168, -84.690947933) and average unload time 0.120925875
Customer 14 has 4 pallets demand and window 6-7 at (98.196296929, -53.372659325) and average unload time 0.023493868
Customer 15 has 1 pallets demand and window 10-11 at (-1.558486125, 6.320601503) and average unload time 0.081997479
Vehicle SP1 is a 11 metre with capacity 30, distance cost 0.930227826, and time cost 12.897234816
Vehicle SP2 is a Rigid with capacity 16, distance cost 1.047179642, and time cost 14.848708666
Vehicle SP3 is a 8 metre with capacity 22, distance cost 1.380510193, and time cost 12.199494415
Vehicle SP4 is a 8 metre with capacity 22, distance cost 1.380510193, and time cost 12.199494415
Vehicle SP5 is a 11 metre with capacity 30, distance cost 0.930227826, and time cost 12.897234816
Output:
Vehicle SP1 travels from Depot to 15 to deliver 1 pallets. Expected unload start time is 11
Vehicle SP1 travels from 2 to 12 to deliver 2 pallets. Expected unload start time is 15.890601767
Vehicle SP1 travels from 5 to 2 to deliver 8 pallets. Expected unload start time is 13.990220427
Vehicle SP1 travels from 6 to 10 to deliver 8 pallets. Expected unload start time is 16.774346787
Vehicle SP1 travels from 8 to 5 to deliver 2 pallets. Expected unload start time is 12.737961396
Vehicle SP1 travels from 10 to DepotReturn to deliver 0 pallets. Expected unload start time is 18.268289125
Vehicle SP1 travels from 12 to 6 to deliver 2 pallets. Expected unload start time is 16.276789702
Vehicle SP1 travels from 15 to 8 to deliver 5 pallets. Expected unload start time is 11.382569649
Vehicle SP2 travels from Depot to 9 to deliver 2 pallets. Expected unload start time is 5
Vehicle SP2 travels from 9 to DepotReturn to deliver 0 pallets. Expected unload start time is 5.488204657
Vehicle SP5 travels from Depot to 11 to deliver 3 pallets. Expected unload start time is 6.163614605
Vehicle SP5 travels from 1 to 4 to deliver 6 pallets. Expected unload start time is 10.206698336
Vehicle SP5 travels from 3 to DepotReturn to deliver 0 pallets. Expected unload start time is 12.992876415
Vehicle SP5 travels from 4 to 3 to deliver 3 pallets. Expected unload start time is 11.619679687
Vehicle SP5 travels from 7 to 13 to deliver 4 pallets. Expected unload start time is 8.301805458
Vehicle SP5 travels from 11 to 14 to deliver 4 pallets. Expected unload start time is 7
Vehicle SP5 travels from 13 to 1 to deliver 3 pallets. Expected unload start time is 9.143270174
Vehicle SP5 travels from 14 to 7 to deliver 5 pallets. Expected unload start time is 7.407481354
Objective value: 1043.294018849
Solve time: 1008065</t>
  </si>
  <si>
    <t>{"0": [[[15, 1], [8, 5], [5, 2], [2, 8], [12, 2], [6, 2], [10, 8]], [[11, 3], [14, 4], [7, 5], [13, 4], [1, 3], [4, 6], [3, 3]]], "1": [[[9, 2]]], "2": []}</t>
  </si>
  <si>
    <t>{"0": [[[15, 1], [8, 5], [5, 2], [2, 8], [12, 2], [6, 2], [10, 8]], [[3, 3], [4, 6], [1, 3], [13, 4], [7, 5], [14, 4], [11, 3]]], "1": [[[9, 2]]], "2": [[]]}</t>
  </si>
  <si>
    <t xml:space="preserve">11 metre (capacity 30):
15 (1) -&gt; 8 (5) -&gt; 5 (2) -&gt; 2 (8) -&gt; 12 (2) -&gt; 6 (2) -&gt; 10 (8)
3 (3) -&gt; 4 (6) -&gt; 1 (3) -&gt; 13 (4) -&gt; 7 (5) -&gt; 14 (4) -&gt; 11 (3)
Rigid (capacity 16):
9 (2)
8 metre (capacity 22):
</t>
  </si>
  <si>
    <t>Input:
Customer 1 has 1 pallets demand and window 0-24 at (7.006323872, -23.430169157) and average unload time 0.031563421
Customer 2 has 2 pallets demand and window 0-24 at (66.167873599, 94.658667652) and average unload time 0.068661661
Customer 3 has 3 pallets demand and window 0-24 at (-10.307330892, -41.495563938) and average unload time 0.12534377
Customer 4 has 1 pallets demand and window 0-24 at (13.069908874, 49.439416409) and average unload time 0.052395404
Customer 5 has 2 pallets demand and window 0-24 at (-74.40802058, 21.036726392) and average unload time 0.120892336
Customer 6 has 4 pallets demand and window 8-9 at (-43.238677966, 3.076430869) and average unload time 0.048100089
Customer 7 has 6 pallets demand and window 0-24 at (-84.707114912, -76.975516719) and average unload time 0.043310175
Customer 8 has 4 pallets demand and window 0-24 at (30.295400602, 32.135645155) and average unload time 0.136235092
Customer 9 has 3 pallets demand and window 0-24 at (99.567327578, -9.188141369) and average unload time 0.14857005
Customer 10 has 4 pallets demand and window 0-24 at (27.531430369, 16.509881766) and average unload time 0.070974786
Customer 11 has 4 pallets demand and window 0-24 at (-42.008477029, 52.756161377) and average unload time 0.165795042
Customer 12 has 5 pallets demand and window 0-24 at (-54.773935691, -60.848341099) and average unload time 0.13113815
Customer 13 has 7 pallets demand and window 0-24 at (48.321160563, 38.222857414) and average unload time 0.061147035
Customer 14 has 4 pallets demand and window 0-24 at (-42.70368536, -55.009297675) and average unload time 0.162643538
Customer 15 has 3 pallets demand and window 21-22 at (-28.527138421, -43.092688425) and average unload time 0.032769392
Vehicle SP1 is a Rigid with capacity 16, distance cost 1.369572021, and time cost 12.832067823
Vehicle SP2 is a Rigid with capacity 16, distance cost 1.369572021, and time cost 12.832067823
Vehicle SP3 is a Rigid with capacity 16, distance cost 1.369572021, and time cost 12.832067823
Vehicle SP4 is a Rigid with capacity 16, distance cost 1.369572021, and time cost 12.832067823
Vehicle SP5 is a 11 metre with capacity 30, distance cost 1.103142574, and time cost 8.520889676
Output:
Vehicle SP1 travels from Depot to 8 to deliver 4 pallets. Expected unload start time is 0.902352429
Vehicle SP1 travels from 8 to 13 to deliver 7 pallets. Expected unload start time is 1.685115661
Vehicle SP1 travels from 10 to DepotReturn to deliver 0 pallets. Expected unload start time is 3.174085463
Vehicle SP1 travels from 13 to 10 to deliver 4 pallets. Expected unload start time is 2.488907922
Vehicle SP3 travels from Depot to 1 to deliver 1 pallets. Expected unload start time is 6.58690219
Vehicle SP3 travels from 1 to 3 to deliver 3 pallets. Expected unload start time is 6.931245767
Vehicle SP3 travels from 3 to 6 to deliver 4 pallets. Expected unload start time is 8
Vehicle SP3 travels from 6 to DepotReturn to deliver 0 pallets. Expected unload start time is 8.734250154
Vehicle SP5 travels from Depot to 9 to deliver 3 pallets. Expected unload start time is 12.345603231
Vehicle SP5 travels from 2 to 4 to deliver 1 pallets. Expected unload start time is 15.164003003
Vehicle SP5 travels from 4 to 11 to deliver 4 pallets. Expected unload start time is 15.906125413
Vehicle SP5 travels from 5 to 7 to deliver 6 pallets. Expected unload start time is 18.609757566
Vehicle SP5 travels from 7 to 12 to deliver 5 pallets. Expected unload start time is 19.294633506
Vehicle SP5 travels from 9 to 2 to deliver 2 pallets. Expected unload start time is 14.15488425
Vehicle SP5 travels from 11 to 5 to deliver 2 pallets. Expected unload start time is 17.136074517
Vehicle SP5 travels from 12 to 14 to deliver 4 pallets. Expected unload start time is 20.117929341
Vehicle SP5 travels from 14 to 15 to deliver 3 pallets. Expected unload start time is 21
Vehicle SP5 travels from 15 to DepotReturn to deliver 0 pallets. Expected unload start time is 21.744302736
Objective value: 1202.942669572
Solve time: 29802528</t>
  </si>
  <si>
    <t>{"0": [[[8, 4], [13, 7], [10, 4]], [[1, 1], [3, 3], [6, 4]]], "1": [[[9, 3], [2, 2], [4, 1], [11, 4], [5, 2], [7, 6], [12, 5], [14, 4], [15, 3]]]}</t>
  </si>
  <si>
    <t>{"0": [[[4, 1], [13, 7], [8, 4], [10, 4]], [[15, 3], [3, 3], [1, 1]]], "1": [[[14, 4], [12, 5], [7, 6], [6, 4], [5, 2], [11, 4], [2, 2], [9, 3]]]}</t>
  </si>
  <si>
    <t xml:space="preserve">Rigid (capacity 16):
4 (1) -&gt; 13 (7) -&gt; 8 (4) -&gt; 10 (4)
15 (3) -&gt; 3 (3) -&gt; 1 (1)
11 metre (capacity 30):
14 (4) -&gt; 12 (5) -&gt; 7 (6) -&gt; 6 (4) -&gt; 5 (2) -&gt; 11 (4) -&gt; 2 (2) -&gt; 9 (3)
</t>
  </si>
  <si>
    <t>Input:
Customer 1 has 4 pallets demand and window 0-24 at (67.93242389, 52.337597634) and average unload time 0.146396718
Customer 2 has 1 pallets demand and window 0-24 at (67.215257142, -68.41211295) and average unload time 0.159410616
Customer 3 has 5 pallets demand and window 8-9 at (-91.772847101, 56.40861121) and average unload time 0.148920243
Customer 4 has 7 pallets demand and window 0-24 at (34.262359058, -30.657421168) and average unload time 0.151441229
Customer 5 has 3 pallets demand and window 0-24 at (-99.728938359, 10.032949033) and average unload time 0.037319573
Customer 6 has 5 pallets demand and window 5-6 at (-32.363589704, 39.121572022) and average unload time 0.165515465
Customer 7 has 5 pallets demand and window 0-24 at (-81.004303945, 8.47708451) and average unload time 0.08527862
Customer 8 has 9 pallets demand and window 0-24 at (-57.297415143, 5.247915168) and average unload time 0.125124844
Customer 9 has 6 pallets demand and window 0-24 at (-3.401034044, 26.763464031) and average unload time 0.075040427
Customer 10 has 5 pallets demand and window 13-14 at (-91.246514507, 20.381884101) and average unload time 0.099910265
Customer 11 has 3 pallets demand and window 0-24 at (-63.809986231, 56.024969681) and average unload time 0.09456988
Customer 12 has 2 pallets demand and window 10-11 at (-80.011721506, -60.872640858) and average unload time 0.122119363
Customer 13 has 2 pallets demand and window 0-24 at (74.95201433, -28.166161406) and average unload time 0.030386253
Customer 14 has 8 pallets demand and window 0-24 at (-0.539101405, 99.252523681) and average unload time 0.087607393
Customer 15 has 1 pallets demand and window 0-24 at (-44.54042885, 48.13654891) and average unload time 0.157462016
Vehicle SP1 is a 11 metre with capacity 30, distance cost 1.195410402, and time cost 10.904888924
Vehicle SP2 is a 8 metre with capacity 22, distance cost 1.223513132, and time cost 9.294498444
Vehicle SP3 is a 8 metre with capacity 22, distance cost 1.223513132, and time cost 9.294498444
Vehicle SP4 is a 8 metre with capacity 22, distance cost 1.223513132, and time cost 9.294498444
Vehicle SP5 is a 11 metre with capacity 30, distance cost 1.195410402, and time cost 10.904888924
Output:
Vehicle SP1 travels from Depot to 12 to deliver 2 pallets. Expected unload start time is 11
Vehicle SP1 travels from 5 to 10 to deliver 5 pallets. Expected unload start time is 13
Vehicle SP1 travels from 7 to 8 to deliver 9 pallets. Expected unload start time is 14.421321563
Vehicle SP1 travels from 8 to DepotReturn to deliver 0 pallets. Expected unload start time is 16.266660701
Vehicle SP1 travels from 10 to 7 to deliver 5 pallets. Expected unload start time is 13.69585591
Vehicle SP1 travels from 12 to 5 to deliver 3 pallets. Expected unload start time is 12.720778403
Vehicle SP3 travels from Depot to 1 to deliver 4 pallets. Expected unload start time is 21.045416955
Vehicle SP3 travels from 1 to 13 to deliver 2 pallets. Expected unload start time is 22.641119063
Vehicle SP3 travels from 2 to 4 to deliver 7 pallets. Expected unload start time is 24
Vehicle SP3 travels from 4 to DepotReturn to deliver 0 pallets. Expected unload start time is 25.634787808
Vehicle SP3 travels from 13 to 2 to deliver 1 pallets. Expected unload start time is 23.214177199
Vehicle SP5 travels from Depot to 6 to deliver 5 pallets. Expected unload start time is 5.932026792
Vehicle SP5 travels from 3 to 14 to deliver 8 pallets. Expected unload start time is 10.004511754
Vehicle SP5 travels from 6 to 15 to deliver 1 pallets. Expected unload start time is 6.948988487
Vehicle SP5 travels from 9 to DepotReturn to deliver 0 pallets. Expected unload start time is 12.399666326
Vehicle SP5 travels from 11 to 3 to deliver 5 pallets. Expected unload start time is 8
Vehicle SP5 travels from 14 to 9 to deliver 6 pallets. Expected unload start time is 11.612190063
Vehicle SP5 travels from 15 to 11 to deliver 3 pallets. Expected unload start time is 7.366721703
Objective value: 1313.294287954
Solve time: 66642833</t>
  </si>
  <si>
    <t>{"0": [[[12, 2], [5, 3], [10, 5], [7, 5], [8, 9]], [[6, 5], [15, 1], [11, 3], [3, 5], [14, 8], [9, 6]]], "1": [[[1, 4], [13, 2], [2, 1], [4, 7]]]}</t>
  </si>
  <si>
    <t>{"0": [[[12, 2], [5, 3], [10, 5], [7, 5], [8, 9]], [[4, 7], [2, 1], [13, 2], [1, 4], [14, 8], [9, 6]]], "1": [[[6, 5], [15, 1], [3, 5], [11, 3]]]}</t>
  </si>
  <si>
    <t xml:space="preserve">11 metre (capacity 30):
12 (2) -&gt; 5 (3) -&gt; 10 (5) -&gt; 7 (5) -&gt; 8 (9)
4 (7) -&gt; 2 (1) -&gt; 13 (2) -&gt; 1 (4) -&gt; 14 (8) -&gt; 9 (6)
8 metre (capacity 22):
6 (5) -&gt; 15 (1) -&gt; 3 (5) -&gt; 11 (3)
</t>
  </si>
  <si>
    <t>Input:
Customer 1 has 5 pallets demand and window 0-24 at (12.390644286, 58.142573768) and average unload time 0.017885087
Customer 2 has 2 pallets demand and window 11-12 at (82.340485964, -1.065005669) and average unload time 0.159738107
Customer 3 has 4 pallets demand and window 0-24 at (59.990871589, -21.89710531) and average unload time 0.049095605
Customer 4 has 3 pallets demand and window 0-24 at (-63.905956164, -42.611763228) and average unload time 0.054265322
Customer 5 has 6 pallets demand and window 0-24 at (32.669740647, -93.476101509) and average unload time 0.046909888
Customer 6 has 1 pallets demand and window 9-10 at (89.717444854, -81.969577409) and average unload time 0.059570673
Customer 7 has 1 pallets demand and window 0-24 at (-33.319036769, 56.106502171) and average unload time 0.068484732
Customer 8 has 5 pallets demand and window 6-7 at (81.576606398, 3.075495515) and average unload time 0.018366337
Customer 9 has 7 pallets demand and window 0-24 at (-27.08607424, -91.924071493) and average unload time 0.048462899
Customer 10 has 2 pallets demand and window 0-24 at (-33.316051273, 8.306337073) and average unload time 0.119577759
Customer 11 has 8 pallets demand and window 0-24 at (81.449633342, 92.950710993) and average unload time 0.106046671
Customer 12 has 3 pallets demand and window 0-24 at (14.74707629, 68.006606371) and average unload time 0.064499592
Customer 13 has 2 pallets demand and window 0-24 at (-83.270336251, -8.901661475) and average unload time 0.077010266
Customer 14 has 1 pallets demand and window 0-24 at (-6.189197101, 39.466678888) and average unload time 0.110387181
Customer 15 has 2 pallets demand and window 0-24 at (-22.38692844, 47.637297742) and average unload time 0.100614654
Vehicle SP1 is a 8 metre with capacity 22, distance cost 1.214373272, and time cost 12.743815173
Vehicle SP2 is a 11 metre with capacity 30, distance cost 0.927175301, and time cost 13.558774621
Vehicle SP3 is a 8 metre with capacity 22, distance cost 1.214373272, and time cost 12.743815173
Vehicle SP4 is a Rigid with capacity 16, distance cost 1.410458653, and time cost 8.591553826
Vehicle SP5 is a 11 metre with capacity 30, distance cost 0.927175301, and time cost 13.558774621
Output:
Vehicle SP2 travels from Depot to 8 to deliver 5 pallets. Expected unload start time is 7
Vehicle SP2 travels from 1 to 7 to deliver 1 pallets. Expected unload start time is 10.935453556
Vehicle SP2 travels from 7 to 15 to deliver 2 pallets. Expected unload start time is 11.176799512
Vehicle SP2 travels from 8 to 11 to deliver 8 pallets. Expected unload start time is 8.215273001
Vehicle SP2 travels from 11 to 12 to deliver 3 pallets. Expected unload start time is 9.953821865
Vehicle SP2 travels from 12 to 1 to deliver 5 pallets. Expected unload start time is 10.274090554
Vehicle SP2 travels from 14 to DepotReturn to deliver 0 pallets. Expected unload start time is 12.214551569
Vehicle SP2 travels from 15 to 14 to deliver 1 pallets. Expected unload start time is 11.604801528
Vehicle SP5 travels from Depot to 10 to deliver 2 pallets. Expected unload start time is 5.433008103
Vehicle SP5 travels from 2 to 3 to deliver 4 pallets. Expected unload start time is 11.776460969
Vehicle SP5 travels from 3 to DepotReturn to deliver 0 pallets. Expected unload start time is 12.771121605
Vehicle SP5 travels from 4 to 9 to deliver 7 pallets. Expected unload start time is 7.904643679
Vehicle SP5 travels from 5 to 6 to deliver 1 pallets. Expected unload start time is 10
Vehicle SP5 travels from 6 to 2 to deliver 2 pallets. Expected unload start time is 11.075073108
Vehicle SP5 travels from 9 to 5 to deliver 6 pallets. Expected unload start time is 8.99108356
Vehicle SP5 travels from 10 to 13 to deliver 2 pallets. Expected unload start time is 6.332602136
Vehicle SP5 travels from 13 to 4 to deliver 3 pallets. Expected unload start time is 6.972573761
Objective value: 1071.867370112
Solve time: 55065</t>
  </si>
  <si>
    <t>{"0": [], "1": [[[8, 5], [11, 8], [12, 3], [1, 5], [7, 1], [15, 2], [14, 1]], [[10, 2], [13, 2], [4, 3], [9, 7], [5, 6], [6, 1], [2, 2], [3, 4]]], "2": []}</t>
  </si>
  <si>
    <t>{"0": [[]], "1": [[[10, 2], [13, 2], [4, 3], [9, 7], [5, 6], [6, 1], [2, 2], [3, 4]], [[14, 1], [15, 2], [7, 1], [1, 5], [12, 3], [11, 8], [8, 5]]], "2": [[]]}</t>
  </si>
  <si>
    <t xml:space="preserve">8 metre (capacity 22):
11 metre (capacity 30):
10 (2) -&gt; 13 (2) -&gt; 4 (3) -&gt; 9 (7) -&gt; 5 (6) -&gt; 6 (1) -&gt; 2 (2) -&gt; 3 (4)
14 (1) -&gt; 15 (2) -&gt; 7 (1) -&gt; 1 (5) -&gt; 12 (3) -&gt; 11 (8) -&gt; 8 (5)
Rigid (capacity 16):
</t>
  </si>
  <si>
    <t>Input:
Customer 1 has 1 pallets demand and window 0-24 at (-73.587199133, -19.178603131) and average unload time 0.155592931
Customer 2 has 4 pallets demand and window 0-24 at (40.60819046, 89.625663688) and average unload time 0.028773857
Customer 3 has 3 pallets demand and window 0-24 at (-87.159358466, -37.882298227) and average unload time 0.050341263
Customer 4 has 3 pallets demand and window 0-24 at (3.467995817, -41.333207926) and average unload time 0.156991891
Customer 5 has 4 pallets demand and window 0-24 at (-92.058797313, 30.956328408) and average unload time 0.072769913
Customer 6 has 6 pallets demand and window 0-24 at (2.961426534, -43.226628858) and average unload time 0.131399779
Customer 7 has 4 pallets demand and window 0-24 at (-67.464459943, 45.486970178) and average unload time 0.157194185
Customer 8 has 4 pallets demand and window 0-24 at (24.386013751, 87.701900819) and average unload time 0.154156218
Customer 9 has 7 pallets demand and window 0-24 at (70.824673247, 22.001858142) and average unload time 0.02868093
Customer 10 has 3 pallets demand and window 0-24 at (-35.647406479, -47.155278006) and average unload time 0.07064722
Customer 11 has 5 pallets demand and window 0-24 at (-0.087216962, -22.416107292) and average unload time 0.07848545
Customer 12 has 4 pallets demand and window 0-24 at (-55.230088851, -16.670996483) and average unload time 0.127132743
Customer 13 has 4 pallets demand and window 23-24 at (61.965232961, -9.922085192) and average unload time 0.033943037
Customer 14 has 6 pallets demand and window 5-6 at (-16.823712231, 29.943854931) and average unload time 0.037847888
Customer 15 has 3 pallets demand and window 0-24 at (77.504981998, -11.172960509) and average unload time 0.14015293
Vehicle SP1 is a Rigid with capacity 16, distance cost 1.108665156, and time cost 10.821527244
Vehicle SP2 is a Rigid with capacity 16, distance cost 1.108665156, and time cost 10.821527244
Vehicle SP3 is a Rigid with capacity 16, distance cost 1.108665156, and time cost 10.821527244
Vehicle SP4 is a 8 metre with capacity 22, distance cost 1.069098342, and time cost 11.675039209
Vehicle SP5 is a 11 metre with capacity 30, distance cost 1.002108659, and time cost 7.666340944
Output:
Vehicle SP2 travels from Depot to 11 to deliver 5 pallets. Expected unload start time is 1.769691077
Vehicle SP2 travels from 4 to DepotReturn to deliver 0 pallets. Expected unload start time is 4.227381387
Vehicle SP2 travels from 6 to 4 to deliver 3 pallets. Expected unload start time is 3.237925203
Vehicle SP2 travels from 11 to 6 to deliver 6 pallets. Expected unload start time is 2.425026353
Vehicle SP4 travels from Depot to 8 to deliver 4 pallets. Expected unload start time is 19.899126554
Vehicle SP4 travels from 2 to 9 to deliver 7 pallets. Expected unload start time is 21.760890401
Vehicle SP4 travels from 8 to 2 to deliver 4 pallets. Expected unload start time is 20.719949505
Vehicle SP4 travels from 9 to 15 to deliver 3 pallets. Expected unload start time is 22.384666057
Vehicle SP4 travels from 13 to DepotReturn to deliver 0 pallets. Expected unload start time is 23.920204454
Vehicle SP4 travels from 15 to 13 to deliver 4 pallets. Expected unload start time is 23
Vehicle SP5 travels from Depot to 14 to deliver 6 pallets. Expected unload start time is 4.999999993
Vehicle SP5 travels from 1 to 12 to deliver 4 pallets. Expected unload start time is 8.855909729
Vehicle SP5 travels from 3 to 1 to deliver 1 pallets. Expected unload start time is 8.468721924
Vehicle SP5 travels from 5 to 3 to deliver 3 pallets. Expected unload start time is 8.028834057
Vehicle SP5 travels from 7 to 5 to deliver 4 pallets. Expected unload start time is 6.875094908
Vehicle SP5 travels from 10 to DepotReturn to deliver 0 pallets. Expected unload start time is 10.768198628
Vehicle SP5 travels from 12 to 10 to deliver 3 pallets. Expected unload start time is 9.817343297
Vehicle SP5 travels from 14 to 7 to deliver 4 pallets. Expected unload start time is 5.889242155
Objective value: 934.00151356
Solve time: 518807</t>
  </si>
  <si>
    <t>{"0": [[[11, 5], [6, 6], [4, 3]]], "1": [[[8, 4], [2, 4], [9, 7], [15, 3], [13, 4]]], "2": [[[14, 6], [7, 4], [5, 4], [3, 3], [1, 1], [12, 4], [10, 3]]]}</t>
  </si>
  <si>
    <t>{"0": [[[4, 3], [6, 6], [11, 5]]], "1": [[[8, 4], [2, 4], [9, 7], [15, 3], [13, 4]]], "2": [[[14, 6], [7, 4], [5, 4], [3, 3], [1, 1], [12, 4], [10, 3]]]}</t>
  </si>
  <si>
    <t xml:space="preserve">Rigid (capacity 16):
4 (3) -&gt; 6 (6) -&gt; 11 (5)
8 metre (capacity 22):
8 (4) -&gt; 2 (4) -&gt; 9 (7) -&gt; 15 (3) -&gt; 13 (4)
11 metre (capacity 30):
14 (6) -&gt; 7 (4) -&gt; 5 (4) -&gt; 3 (3) -&gt; 1 (1) -&gt; 12 (4) -&gt; 10 (3)
</t>
  </si>
  <si>
    <t>Input:
Customer 1 has 2 pallets demand and window 0-24 at (23.94286835, -72.489108936) and average unload time 0.103617927
Customer 2 has 8 pallets demand and window 0-24 at (54.657704498, 85.011657212) and average unload time 0.133972607
Customer 3 has 7 pallets demand and window 0-24 at (-65.249567573, -18.125515735) and average unload time 0.079666474
Customer 4 has 8 pallets demand and window 0-24 at (-84.062683251, -49.531001774) and average unload time 0.04344042
Customer 5 has 4 pallets demand and window 0-24 at (48.730831153, 10.754814297) and average unload time 0.07117381
Customer 6 has 2 pallets demand and window 0-24 at (79.491738229, 2.294948727) and average unload time 0.059720924
Customer 7 has 7 pallets demand and window 0-24 at (45.581282555, -1.020287731) and average unload time 0.048174095
Customer 8 has 1 pallets demand and window 0-24 at (43.387656398, -56.521593987) and average unload time 0.092322982
Customer 9 has 2 pallets demand and window 0-24 at (-84.774098098, 74.179360931) and average unload time 0.127036066
Customer 10 has 1 pallets demand and window 0-24 at (15.474956597, -61.991684804) and average unload time 0.109423865
Customer 11 has 1 pallets demand and window 0-24 at (75.974883273, -14.900896417) and average unload time 0.047104639
Customer 12 has 5 pallets demand and window 0-24 at (-91.288423383, 69.934508208) and average unload time 0.082191773
Customer 13 has 4 pallets demand and window 0-24 at (-71.276978341, 55.316167728) and average unload time 0.031974613
Customer 14 has 7 pallets demand and window 5-6 at (9.493765979, -60.538113154) and average unload time 0.080824188
Customer 15 has 7 pallets demand and window 0-24 at (49.683830698, 60.705876686) and average unload time 0.144310386
Vehicle SP1 is a 8 metre with capacity 22, distance cost 1.175058287, and time cost 9.478065177
Vehicle SP2 is a Rigid with capacity 16, distance cost 0.866176325, and time cost 12.738789175
Vehicle SP3 is a Rigid with capacity 16, distance cost 0.866176325, and time cost 12.738789175
Vehicle SP4 is a 8 metre with capacity 22, distance cost 1.175058287, and time cost 9.478065177
Vehicle SP5 is a 11 metre with capacity 30, distance cost 0.810972497, and time cost 7.24859874
Output:
Vehicle SP1 travels from Depot to 14 to deliver 7 pallets. Expected unload start time is 6
Vehicle SP1 travels from 1 to 8 to deliver 1 pallets. Expected unload start time is 7.442467501
Vehicle SP1 travels from 6 to 7 to deliver 7 pallets. Expected unload start time is 9.007389507
Vehicle SP1 travels from 7 to DepotReturn to deliver 0 pallets. Expected unload start time is 9.914516924
Vehicle SP1 travels from 8 to 11 to deliver 1 pallets. Expected unload start time is 8.195544056
Vehicle SP1 travels from 10 to 1 to deliver 2 pallets. Expected unload start time is 6.920722774
Vehicle SP1 travels from 11 to 6 to deliver 2 pallets. Expected unload start time is 8.462046079
Vehicle SP1 travels from 14 to 10 to deliver 1 pallets. Expected unload start time is 6.642710355
Vehicle SP2 travels from Depot to 4 to deliver 8 pallets. Expected unload start time is 3.219288285
Vehicle SP2 travels from 3 to DepotReturn to deliver 0 pallets. Expected unload start time is 5.428596579
Vehicle SP2 travels from 4 to 3 to deliver 7 pallets. Expected unload start time is 4.024427388
Vehicle SP5 travels from Depot to 5 to deliver 4 pallets. Expected unload start time is 4.623126809
Vehicle SP5 travels from 2 to 9 to deliver 2 pallets. Expected unload start time is 9.672545338
Vehicle SP5 travels from 5 to 15 to deliver 7 pallets. Expected unload start time is 5.532323955
Vehicle SP5 travels from 9 to 12 to deliver 5 pallets. Expected unload start time is 10.023808654
Vehicle SP5 travels from 12 to 13 to deliver 4 pallets. Expected unload start time is 10.744544105
Vehicle SP5 travels from 13 to DepotReturn to deliver 0 pallets. Expected unload start time is 12.00023673
Vehicle SP5 travels from 15 to 2 to deliver 8 pallets. Expected unload start time is 6.852615181
Objective value: 1017.010337055
Solve time: 9934549</t>
  </si>
  <si>
    <t>{"0": [[[14, 7], [10, 1], [1, 2], [8, 1], [11, 1], [6, 2], [7, 7]]], "1": [[[4, 8], [3, 7]]], "2": [[[5, 4], [15, 7], [2, 8], [9, 2], [12, 5], [13, 4]]]}</t>
  </si>
  <si>
    <t>{"0": [[[14, 7], [10, 1], [1, 2], [8, 1], [7, 7], [5, 4]]], "1": [[[4, 8], [3, 7]]], "2": [[[11, 1], [6, 2], [15, 7], [2, 8], [9, 2], [12, 5], [13, 4]]]}</t>
  </si>
  <si>
    <t xml:space="preserve">8 metre (capacity 22):
14 (7) -&gt; 10 (1) -&gt; 1 (2) -&gt; 8 (1) -&gt; 7 (7) -&gt; 5 (4)
Rigid (capacity 16):
4 (8) -&gt; 3 (7)
11 metre (capacity 30):
11 (1) -&gt; 6 (2) -&gt; 15 (7) -&gt; 2 (8) -&gt; 9 (2) -&gt; 12 (5) -&gt; 13 (4)
</t>
  </si>
  <si>
    <t>Input:
Customer 1 has 4 pallets demand and window 0-24 at (-98.809020948, -54.018606133) and average unload time 0.058229747
Customer 2 has 6 pallets demand and window 0-24 at (-96.541446734, -54.477494731) and average unload time 0.162120816
Customer 3 has 5 pallets demand and window 0-24 at (89.386872791, 65.231940393) and average unload time 0.154301757
Customer 4 has 4 pallets demand and window 0-24 at (82.882883677, -87.935085485) and average unload time 0.102415211
Customer 5 has 7 pallets demand and window 0-24 at (-36.417334845, 4.465762875) and average unload time 0.152410859
Customer 6 has 2 pallets demand and window 0-24 at (74.895369879, -62.095801754) and average unload time 0.098178369
Customer 7 has 6 pallets demand and window 0-24 at (57.560288321, -47.438391162) and average unload time 0.063370367
Customer 8 has 1 pallets demand and window 7-8 at (-4.512747656, 70.649237347) and average unload time 0.042043682
Customer 9 has 7 pallets demand and window 0-24 at (42.16288756, -20.223077598) and average unload time 0.118265435
Customer 10 has 1 pallets demand and window 0-24 at (-79.341746229, -29.131063896) and average unload time 0.115893959
Customer 11 has 5 pallets demand and window 0-24 at (32.526171801, -66.374424887) and average unload time 0.06771739
Customer 12 has 4 pallets demand and window 0-24 at (-18.284381235, -99.890391151) and average unload time 0.067181579
Customer 13 has 8 pallets demand and window 0-24 at (-88.411992642, 5.267608637) and average unload time 0.115622353
Customer 14 has 2 pallets demand and window 21-22 at (95.761550226, -42.20288262) and average unload time 0.142102829
Customer 15 has 1 pallets demand and window 12-13 at (-88.864079926, 9.316777589) and average unload time 0.121111206
Vehicle SP1 is a Rigid with capacity 16, distance cost 0.772769933, and time cost 12.346334856
Vehicle SP2 is a 8 metre with capacity 22, distance cost 1.129085077, and time cost 9.030285638
Vehicle SP3 is a 11 metre with capacity 30, distance cost 0.701640031, and time cost 8.715851822
Vehicle SP4 is a 11 metre with capacity 30, distance cost 0.701640031, and time cost 8.715851822
Vehicle SP5 is a 8 metre with capacity 22, distance cost 1.129085077, and time cost 9.030285638
Output:
Vehicle SP1 travels from Depot to 8 to deliver 1 pallets. Expected unload start time is 7
Vehicle SP1 travels from 3 to DepotReturn to deliver 0 pallets. Expected unload start time is 10.372475934
Vehicle SP1 travels from 8 to 3 to deliver 5 pallets. Expected unload start time is 8.217740671
Vehicle SP3 travels from Depot to 12 to deliver 4 pallets. Expected unload start time is 18.642641712
Vehicle SP3 travels from 4 to 6 to deliver 2 pallets. Expected unload start time is 21.443277625
Vehicle SP3 travels from 6 to 14 to deliver 2 pallets. Expected unload start time is 22
Vehicle SP3 travels from 7 to 9 to deliver 7 pallets. Expected unload start time is 23.537270409
Vehicle SP3 travels from 9 to DepotReturn to deliver 0 pallets. Expected unload start time is 24.949653095
Vehicle SP3 travels from 11 to 4 to deliver 4 pallets. Expected unload start time is 20.695545747
Vehicle SP3 travels from 12 to 11 to deliver 5 pallets. Expected unload start time is 19.672230233
Vehicle SP3 travels from 14 to 7 to deliver 6 pallets. Expected unload start time is 22.766185131
Vehicle SP4 travels from Depot to 10 to deliver 1 pallets. Expected unload start time is 9.538357611
Vehicle SP4 travels from 1 to 13 to deliver 8 pallets. Expected unload start time is 12.024092071
Vehicle SP4 travels from 2 to 1 to deliver 4 pallets. Expected unload start time is 11.038785897
Vehicle SP4 travels from 5 to DepotReturn to deliver 0 pallets. Expected unload start time is 15.304996441
Vehicle SP4 travels from 10 to 2 to deliver 6 pallets. Expected unload start time is 10.037141742
Vehicle SP4 travels from 13 to 15 to deliver 1 pallets. Expected unload start time is 13
Vehicle SP4 travels from 15 to 5 to deliver 7 pallets. Expected unload start time is 13.779493861
Objective value: 896.09260947
Solve time: 5739711</t>
  </si>
  <si>
    <t>{"0": [[[8, 1], [3, 5]]], "1": [], "2": [[[12, 4], [11, 5], [4, 4], [6, 2], [14, 2], [7, 6], [9, 7]], [[10, 1], [2, 6], [1, 4], [13, 8], [15, 1], [5, 7]]]}</t>
  </si>
  <si>
    <t>{"0": [[[8, 1], [3, 5]]], "1": [[]], "2": [[[10, 1], [2, 6], [1, 4], [13, 8], [15, 1], [5, 7]], [[12, 4], [11, 5], [4, 4], [6, 2], [14, 2], [7, 6], [9, 7]]]}</t>
  </si>
  <si>
    <t xml:space="preserve">Rigid (capacity 16):
8 (1) -&gt; 3 (5)
8 metre (capacity 22):
11 metre (capacity 30):
10 (1) -&gt; 2 (6) -&gt; 1 (4) -&gt; 13 (8) -&gt; 15 (1) -&gt; 5 (7)
12 (4) -&gt; 11 (5) -&gt; 4 (4) -&gt; 6 (2) -&gt; 14 (2) -&gt; 7 (6) -&gt; 9 (7)
</t>
  </si>
  <si>
    <t>Input:
Customer 1 has 8 pallets demand and window 23-24 at (-58.593079203, -64.202552263) and average unload time 0.126846449
Customer 2 has 6 pallets demand and window 11-12 at (62.327580393, -79.390798405) and average unload time 0.100052533
Customer 3 has 6 pallets demand and window 0-24 at (49.204085049, 83.191772134) and average unload time 0.107616559
Customer 4 has 3 pallets demand and window 23-24 at (42.97528345, -78.77733931) and average unload time 0.150412029
Customer 5 has 1 pallets demand and window 0-24 at (1.835945185, 67.292728349) and average unload time 0.046518475
Customer 6 has 6 pallets demand and window 0-24 at (90.65358144, 70.084613411) and average unload time 0.14313446
Customer 7 has 1 pallets demand and window 0-24 at (-51.1371753, -1.138039152) and average unload time 0.13496538
Customer 8 has 2 pallets demand and window 6-7 at (-40.215924861, 30.076048672) and average unload time 0.156808309
Customer 9 has 3 pallets demand and window 13-14 at (91.525854639, -48.335872143) and average unload time 0.140657291
Customer 10 has 4 pallets demand and window 0-24 at (92.637146566, 21.610176868) and average unload time 0.11807864
Customer 11 has 4 pallets demand and window 0-24 at (-54.582049742, 98.265912191) and average unload time 0.132241032
Customer 12 has 4 pallets demand and window 0-24 at (0.903574557, -64.584328211) and average unload time 0.095235233
Customer 13 has 3 pallets demand and window 20-21 at (94.213121094, -12.300559862) and average unload time 0.08091942
Customer 14 has 8 pallets demand and window 0-24 at (86.66931866, -99.087703652) and average unload time 0.149282198
Customer 15 has 2 pallets demand and window 0-24 at (-45.108581443, -0.411744881) and average unload time 0.052151084
Vehicle SP1 is a 8 metre with capacity 22, distance cost 0.98606581, and time cost 10.898279748
Vehicle SP2 is a 8 metre with capacity 22, distance cost 0.98606581, and time cost 10.898279748
Vehicle SP3 is a 8 metre with capacity 22, distance cost 0.98606581, and time cost 10.898279748
Vehicle SP4 is a 8 metre with capacity 22, distance cost 0.98606581, and time cost 10.898279748
Vehicle SP5 is a 11 metre with capacity 30, distance cost 0.826603251, and time cost 11.586019484
Output:
Vehicle SP1 travels from Depot to 15 to deliver 2 pallets. Expected unload start time is 21.891033537
Vehicle SP1 travels from 1 to DepotReturn to deliver 0 pallets. Expected unload start time is 25.101273767
Vehicle SP1 travels from 7 to 1 to deliver 8 pallets. Expected unload start time is 23
Vehicle SP1 travels from 15 to 7 to deliver 1 pallets. Expected unload start time is 22.071238035
Vehicle SP4 travels from Depot to 12 to deliver 4 pallets. Expected unload start time is 9.829266764
Vehicle SP4 travels from 2 to 14 to deliver 8 pallets. Expected unload start time is 11.991724569
Vehicle SP4 travels from 9 to DepotReturn to deliver 0 pallets. Expected unload start time is 15.539065601
Vehicle SP4 travels from 12 to 2 to deliver 6 pallets. Expected unload start time is 11
Vehicle SP4 travels from 14 to 9 to deliver 3 pallets. Expected unload start time is 13.823277993
Vehicle SP5 travels from Depot to 8 to deliver 2 pallets. Expected unload start time is 7
Vehicle SP5 travels from 3 to 6 to deliver 6 pallets. Expected unload start time is 11.378365608
Vehicle SP5 travels from 4 to DepotReturn to deliver 0 pallets. Expected unload start time is 24.572949633
Vehicle SP5 travels from 5 to 3 to deliver 6 pallets. Expected unload start time is 10.189259992
Vehicle SP5 travels from 6 to 10 to deliver 4 pallets. Expected unload start time is 20.103343714
Vehicle SP5 travels from 8 to 11 to deliver 4 pallets. Expected unload start time is 8.184700985
Vehicle SP5 travels from 10 to 13 to deliver 3 pallets. Expected unload start time is 21
Vehicle SP5 travels from 11 to 5 to deliver 1 pallets. Expected unload start time is 9.518176636
Vehicle SP5 travels from 13 to 4 to deliver 3 pallets. Expected unload start time is 23
Objective value: 1309.325020181
Solve time: 407526</t>
  </si>
  <si>
    <t>{"0": [[[15, 2], [7, 1], [1, 8]], [[12, 4], [2, 6], [14, 8], [9, 3]]], "1": [[[8, 2], [11, 4], [5, 1], [3, 6], [6, 6], [10, 4], [13, 3], [4, 3]]]}</t>
  </si>
  <si>
    <t>{"0": [[[15, 2], [7, 1], [1, 8]], [[14, 8], [2, 6], [9, 3], [12, 4]]], "1": [[[8, 2], [11, 4], [5, 1], [3, 6], [6, 6], [10, 4], [13, 3], [4, 3]]]}</t>
  </si>
  <si>
    <t xml:space="preserve">8 metre (capacity 22):
15 (2) -&gt; 7 (1) -&gt; 1 (8)
14 (8) -&gt; 2 (6) -&gt; 9 (3) -&gt; 12 (4)
11 metre (capacity 30):
8 (2) -&gt; 11 (4) -&gt; 5 (1) -&gt; 3 (6) -&gt; 6 (6) -&gt; 10 (4) -&gt; 13 (3) -&gt; 4 (3)
</t>
  </si>
  <si>
    <t>Archive Date</t>
  </si>
  <si>
    <t>Archive Routes</t>
  </si>
  <si>
    <t>Archive Routes (Pretty)</t>
  </si>
  <si>
    <t>Archive Cost</t>
  </si>
  <si>
    <t>Archive Penalty</t>
  </si>
  <si>
    <t>Meta Routes (JSON)</t>
  </si>
  <si>
    <t>Meta Cost</t>
  </si>
  <si>
    <t>Meta Penalty</t>
  </si>
  <si>
    <t>Difference (R)</t>
  </si>
  <si>
    <t>Difference (%)</t>
  </si>
  <si>
    <t>Aspects changed</t>
  </si>
  <si>
    <t>Meta Stops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</si>
  <si>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</si>
  <si>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</si>
  <si>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</si>
  <si>
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</si>
  <si>
    <t>Unlimited fleets</t>
  </si>
  <si>
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</si>
  <si>
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</si>
  <si>
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</si>
  <si>
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</si>
  <si>
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</si>
  <si>
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</si>
  <si>
    <t>Performance Optimisations</t>
  </si>
  <si>
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</si>
  <si>
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</si>
  <si>
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</si>
  <si>
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</si>
  <si>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</si>
  <si>
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</si>
  <si>
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</si>
  <si>
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</si>
  <si>
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</si>
  <si>
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</si>
  <si>
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</si>
  <si>
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</si>
  <si>
    <t>Seeding solutions</t>
  </si>
  <si>
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</si>
  <si>
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</si>
  <si>
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</si>
  <si>
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</si>
  <si>
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</si>
  <si>
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</si>
  <si>
    <t>Excess vehicles used have increased costs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</si>
  <si>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</si>
  <si>
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</si>
  <si>
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</si>
  <si>
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</si>
  <si>
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</si>
  <si>
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</si>
  <si>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</si>
  <si>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</si>
  <si>
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</si>
  <si>
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</si>
  <si>
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</si>
  <si>
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</si>
  <si>
    <t>Seeded solutions will be split again if customer completion changed their chromosomes (I am also regenerating the model data sheets just in case of errors).</t>
  </si>
  <si>
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</si>
  <si>
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</si>
  <si>
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</si>
  <si>
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</si>
  <si>
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</si>
  <si>
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</si>
  <si>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</si>
  <si>
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</si>
  <si>
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</si>
  <si>
    <t>Fixed last route in archive not being added to tour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</si>
  <si>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</si>
  <si>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</si>
  <si>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</si>
  <si>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</si>
  <si>
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</si>
  <si>
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</si>
  <si>
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</si>
  <si>
    <t>Fixed split algorithm bug and reworked customer completion to be less aggressive about satisfying demand at the first-encountered stops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</si>
  <si>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</si>
  <si>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</si>
  <si>
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</si>
  <si>
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</si>
  <si>
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</si>
  <si>
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</si>
  <si>
    <t>Customer completion bugfixes</t>
  </si>
  <si>
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</si>
  <si>
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</si>
  <si>
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</si>
  <si>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</si>
  <si>
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</si>
  <si>
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</si>
  <si>
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</si>
  <si>
    <t>150km local service radius for SPAR's own fleet</t>
  </si>
  <si>
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</si>
  <si>
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</si>
  <si>
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</si>
  <si>
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</si>
  <si>
    <t>{"0": [[[131, 16]], [[154, 14]]], "1": [[[2, 12], [119, 10]], [[80, 20]], [[24, 8], [25, 14]], [[27, 22]], [[207, 21]], [[72, 22]], [[144, 12], [16, 10]], [[159, 19]]], "2": [[[156, 15], [66, 15]], [[208, 30]], [[152, 15], [108, 11]], [[117, 7], [197, 14], [125, 9]], [[46, 20], [168, 9]], [[149, 19], [77, 9], [111, 2]], [[79, 30]], [[35, 30]], [[77, 30]], [[3, 8], [157, 22]], [[172, 30]], [[40, 30]], [[194, 27]], [[100, 30]], [[176, 30]], [[121, 30]], [[120, 23], [198, 5]], [[75, 19], [101, 5]], [[188, 22], [39, 1], [91, 6], [199, 1]], [[187, 7], [116, 10], [203, 1], [177, 11]], [[41, 30]], [[104, 30]], [[166, 6], [17, 24]], [[193, 19], [19, 11]], [[44, 30]], [[151, 25]], [[6, 23]], [[9, 15], [97, 13]], [[149, 30]], [[153, 30]], [[186, 9], [8, 16]], [[143, 29]], [[28, 2], [95, 10], [126, 14], [164, 4]], [[34, 14], [121, 1], [182, 15]], [[130, 22], [173, 7]]], "3": [[[53, 12], [196, 8], [135, 15], [48, 5]], [[83, 40]], [[81, 36]], [[148, 3], [165, 34]]]}</t>
  </si>
  <si>
    <t xml:space="preserve">Rigid (capacity 16):
131-P (16)
154-S (14)
8 Metre (capacity 22):
2-A (12) -&gt; 119-O (10)
80-H (20)
24-B (8) -&gt; 25-C (14)
27-C (22)
207-Y (21)
72-G (22)
144-Q (12) -&gt; 16-B (10)
159-S (19)
11 Metre (capacity 30):
156-S (15) -&gt; 66-G (15)
208-Z (30)
152-R (15) -&gt; 108-M (11)
117-N (7) -&gt; 197-W (14) -&gt; 125-P (9)
46-D (20) -&gt; 168-S (9)
149-R (19) -&gt; 77-H (9) -&gt; 111-M (2)
79-H (30)
35-C (30)
77-H (30)
3-A (8) -&gt; 157-S (22)
172-S (30)
40-C (30)
194-V (27)
100-L (30)
176-T (30)
121-O (30)
120-O (23) -&gt; 198-W (5)
75-H (19) -&gt; 101-L (5)
188-V (22) -&gt; 39-C (1) -&gt; 91-K (6) -&gt; 199-W (1)
187-V (7) -&gt; 116-N (10) -&gt; 203-W (1) -&gt; 177-T (11)
41-C (30)
104-M (30)
166-S (6) -&gt; 17-B (24)
193-V (19) -&gt; 19-B (11)
44-D (30)
151-R (25)
6-B (23)
9-B (15) -&gt; 97-K (13)
149-R (30)
153-S (30)
186-V (9) -&gt; 8-B (16)
143-P (29)
28-C (2) -&gt; 95-K (10) -&gt; 126-P (14) -&gt; 164-S (4)
34-C (14) -&gt; 121-O (1) -&gt; 182-U (15)
130-P (22) -&gt; 173-T (7)
Link (capacity 40):
53-E (12) -&gt; 196-W (8) -&gt; 135-P (15) -&gt; 48-D (5)
83-H (40)
81-H (36)
148-R (3) -&gt; 165-S (34)
</t>
  </si>
  <si>
    <t>Verification bugfixing</t>
  </si>
  <si>
    <t>{"0": [[[188, 15], [39, 1]], [[87, 1], [57, 13], [155, 1], [62, 1]]], "1": [[[186, 15]], [[192, 22]], [[70, 7], [154, 15]], [[207, 20], [171, 2]], [[38, 22]], [[63, 16]], [[82, 22]], [[151, 15]]], "2": [[[123, 2], [198, 6], [68, 10], [1, 3], [93, 9]], [[29, 29], [112, 1]], [[134, 10], [120, 17]], [[2, 14], [119, 12]], [[208, 24]], [[8, 30]], [[37, 10], [9, 10], [48, 5]], [[88, 22], [74, 5]], [[100, 30]], [[81, 2], [49, 24]], [[172, 30]], [[121, 6], [157, 24]], [[143, 5], [197, 25]], [[8, 4], [17, 15], [164, 1], [132, 10]], [[59, 28]], [[34, 16], [108, 9]], [[194, 30]], [[55, 30]], [[33, 30]], [[19, 6], [75, 6], [101, 10], [97, 7]], [[165, 30]], [[148, 6], [149, 24]], [[150, 8], [172, 20]], [[153, 14], [98, 16]], [[92, 30]], [[200, 15], [18, 15]], [[153, 30]], [[97, 30]], [[4, 25]], [[96, 16], [42, 12]], [[182, 6], [95, 15], [28, 6]], [[163, 17], [196, 13]], [[6, 14], [194, 8], [187, 8]], [[15, 28]], [[46, 16], [91, 13]], [[104, 30]], [[4, 16], [33, 9]], [[152, 4], [159, 24]], [[81, 30]], [[53, 13], [135, 5], [131, 12]], [[32, 27]], [[40, 30]], [[149, 30]], [[44, 30]], [[140, 30]], [[191, 2], [176, 16], [209, 9]], [[16, 30]], [[24, 25], [25, 4]], [[72, 30]], [[174, 5], [110, 19], [104, 6]], [[3, 27]], [[199, 10], [156, 11], [168, 9]], [[25, 30]], [[139, 15], [40, 15]], [[125, 14], [117, 6], [126, 10]]], "3": [[[94, 5], [83, 31]], [[41, 36]], [[193, 4], [35, 35]], [[66, 35]], [[144, 3], [79, 37]], [[77, 37]]]}</t>
  </si>
  <si>
    <t xml:space="preserve">Rigid (capacity 16):
188-V (15) -&gt; 39-C (1)
87-K (1) -&gt; 57-F (13) -&gt; 155-S (1) -&gt; 62-G (1)
8 Metre (capacity 22):
186-V (15)
192-V (22)
70-G (7) -&gt; 154-S (15)
207-Y (20) -&gt; 171-S (2)
38-C (22)
63-G (16)
82-H (22)
151-R (15)
11 Metre (capacity 30):
123-O (2) -&gt; 198-W (6) -&gt; 68-G (10) -&gt; 1-A (3) -&gt; 93-K (9)
29-C (29) -&gt; 112-M (1)
134-P (10) -&gt; 120-O (17)
2-A (14) -&gt; 119-O (12)
208-Z (24)
8-B (30)
37-C (10) -&gt; 9-B (10) -&gt; 48-D (5)
88-K (22) -&gt; 74-G (5)
100-L (30)
81-H (2) -&gt; 49-D (24)
172-S (30)
121-O (6) -&gt; 157-S (24)
143-P (5) -&gt; 197-W (25)
8-B (4) -&gt; 17-B (15) -&gt; 164-S (1) -&gt; 132-P (10)
59-G (28)
34-C (16) -&gt; 108-M (9)
194-V (30)
55-E (30)
33-C (30)
19-B (6) -&gt; 75-H (6) -&gt; 101-L (10) -&gt; 97-K (7)
165-S (30)
148-R (6) -&gt; 149-R (24)
150-R (8) -&gt; 172-S (20)
153-S (14) -&gt; 98-L (16)
92-K (30)
200-W (15) -&gt; 18-B (15)
153-S (30)
97-K (30)
4-A (25)
96-K (16) -&gt; 42-C (12)
182-U (6) -&gt; 95-K (15) -&gt; 28-C (6)
163-S (17) -&gt; 196-W (13)
6-B (14) -&gt; 194-V (8) -&gt; 187-V (8)
15-B (28)
46-D (16) -&gt; 91-K (13)
104-M (30)
4-A (16) -&gt; 33-C (9)
152-R (4) -&gt; 159-S (24)
81-H (30)
53-E (13) -&gt; 135-P (5) -&gt; 131-P (12)
32-C (27)
40-C (30)
149-R (30)
44-D (30)
140-P (30)
191-V (2) -&gt; 176-T (16) -&gt; 209-Z (9)
16-B (30)
24-B (25) -&gt; 25-C (4)
72-G (30)
174-T (5) -&gt; 110-M (19) -&gt; 104-M (6)
3-A (27)
199-W (10) -&gt; 156-S (11) -&gt; 168-S (9)
25-C (30)
139-P (15) -&gt; 40-C (15)
125-P (14) -&gt; 117-N (6) -&gt; 126-P (10)
Link (capacity 40):
94-K (5) -&gt; 83-H (31)
41-C (36)
193-V (4) -&gt; 35-C (35)
66-G (35)
144-Q (3) -&gt; 79-H (37)
77-H (37)
</t>
  </si>
  <si>
    <t>{"0": [[[186, 8]], [[45, 13], [11, 3]], [[29, 16]], [[100, 15]]], "1": [[[130, 19]], [[207, 22]], [[76, 20], [61, 2]], [[134, 21]], [[185, 22]], [[172, 20]], [[29, 22]], [[89, 22]]], "2": [[[125, 14], [132, 15]], [[101, 21], [195, 1]], [[91, 22], [81, 5], [112, 2]], [[135, 30]], [[69, 30]], [[85, 30]], [[143, 30]], [[198, 13]], [[176, 8], [35, 21]], [[93, 10], [151, 18]], [[152, 4], [104, 26]], [[156, 30]], [[98, 30]], [[84, 30]], [[1, 11], [72, 15]], [[131, 7], [95, 18]], [[17, 16], [19, 14]], [[9, 11], [8, 5], [33, 10]], [[69, 30]], [[97, 29]], [[46, 24], [39, 5]], [[96, 29]], [[188, 26]], [[182, 17], [118, 9], [143, 3]], [[28, 28]], [[22, 13], [58, 15]], [[29, 30]], [[49, 30]], [[91, 28]], [[56, 11], [66, 19]], [[90, 16], [200, 13]], [[15, 30]], [[17, 30]], [[150, 30]], [[18, 24]], [[1, 30]], [[68, 8], [193, 19], [75, 3]], [[40, 30]], [[186, 30]], [[139, 30]], [[83, 30]], [[158, 30]], [[95, 30]], [[92, 30]], [[69, 22], [50, 2], [78, 6]], [[12, 1], [57, 21], [113, 4]], [[72, 30]], [[13, 16], [173, 13]], [[53, 27]], [[175, 23], [206, 7]], [[156, 7], [80, 16]], [[87, 2], [155, 1], [94, 6], [102, 4], [62, 13]], [[24, 9], [150, 19]], [[40, 22], [110, 7], [60, 1]], [[12, 30]], [[121, 29]], [[168, 24], [7, 4]], [[51, 16], [171, 5], [120, 9]], [[174, 14], [104, 16]], [[191, 4], [157, 26]], [[124, 30]], [[128, 17], [48, 10]], [[20, 30]], [[105, 5], [166, 4], [115, 7], [164, 2], [47, 12]], [[205, 9], [144, 21]], [[69, 30]], [[59, 11], [92, 16]], [[109, 28], [106, 1]], [[25, 7], [111, 16], [149, 7]], [[20, 18], [116, 5]], [[111, 24], [165, 4]], [[147, 7], [85, 23]], [[109, 30]], [[178, 28]], [[149, 30]], [[99, 30]], [[142, 26]], [[158, 5], [84, 22]], [[85, 30]], [[15, 26]], [[151, 30]], [[3, 30]], [[2, 10], [119, 12], [83, 8]], [[208, 30]], [[22, 30]], [[59, 30]], [[135, 2], [197, 11], [117, 2], [126, 14]], [[163, 18], [208, 11]], [[26, 20], [99, 10]], [[201, 30]]], "3": [[[42, 1], [153, 33]], [[23, 40]], [[154, 31]], [[10, 40]], [[41, 39]]]}</t>
  </si>
  <si>
    <t xml:space="preserve">Rigid (capacity 16):
186-V (8)
45-D (13) -&gt; 11-B (3)
29-C (16)
100-L (15)
8 Metre (capacity 22):
130-P (19)
207-Y (22)
76-H (20) -&gt; 61-G (2)
134-P (21)
185-V (22)
172-S (20)
29-C (22)
89-K (22)
11 Metre (capacity 30):
125-P (14) -&gt; 132-P (15)
101-L (21) -&gt; 195-W (1)
91-K (22) -&gt; 81-H (5) -&gt; 112-M (2)
135-P (30)
69-G (30)
85-K (30)
143-P (30)
198-W (13)
176-T (8) -&gt; 35-C (21)
93-K (10) -&gt; 151-R (18)
152-R (4) -&gt; 104-M (26)
156-S (30)
98-L (30)
84-K (30)
1-A (11) -&gt; 72-G (15)
131-P (7) -&gt; 95-K (18)
17-B (16) -&gt; 19-B (14)
9-B (11) -&gt; 8-B (5) -&gt; 33-C (10)
69-G (30)
97-K (29)
46-D (24) -&gt; 39-C (5)
96-K (29)
188-V (26)
182-U (17) -&gt; 118-N (9) -&gt; 143-P (3)
28-C (28)
22-B (13) -&gt; 58-G (15)
29-C (30)
49-D (30)
91-K (28)
56-F (11) -&gt; 66-G (19)
90-K (16) -&gt; 200-W (13)
15-B (30)
17-B (30)
150-R (30)
18-B (24)
1-A (30)
68-G (8) -&gt; 193-V (19) -&gt; 75-H (3)
40-C (30)
186-V (30)
139-P (30)
83-H (30)
158-S (30)
95-K (30)
92-K (30)
69-G (22) -&gt; 50-D (2) -&gt; 78-H (6)
12-B (1) -&gt; 57-F (21) -&gt; 113-M (4)
72-G (30)
13-B (16) -&gt; 173-T (13)
53-E (27)
175-T (23) -&gt; 206-W (7)
156-S (7) -&gt; 80-H (16)
87-K (2) -&gt; 155-S (1) -&gt; 94-K (6) -&gt; 102-L (4) -&gt; 62-G (13)
24-B (9) -&gt; 150-R (19)
40-C (22) -&gt; 110-M (7) -&gt; 60-G (1)
12-B (30)
121-O (29)
168-S (24) -&gt; 7-B (4)
51-D (16) -&gt; 171-S (5) -&gt; 120-O (9)
174-T (14) -&gt; 104-M (16)
191-V (4) -&gt; 157-S (26)
124-O (30)
128-P (17) -&gt; 48-D (10)
20-B (30)
105-M (5) -&gt; 166-S (4) -&gt; 115-N (7) -&gt; 164-S (2) -&gt; 47-D (12)
205-W (9) -&gt; 144-Q (21)
69-G (30)
59-G (11) -&gt; 92-K (16)
109-M (28) -&gt; 106-M (1)
25-C (7) -&gt; 111-M (16) -&gt; 149-R (7)
20-B (18) -&gt; 116-N (5)
111-M (24) -&gt; 165-S (4)
147-R (7) -&gt; 85-K (23)
109-M (30)
178-T (28)
149-R (30)
99-L (30)
142-P (26)
158-S (5) -&gt; 84-K (22)
85-K (30)
15-B (26)
151-R (30)
3-A (30)
2-A (10) -&gt; 119-O (12) -&gt; 83-H (8)
208-Z (30)
22-B (30)
59-G (30)
135-P (2) -&gt; 197-W (11) -&gt; 117-N (2) -&gt; 126-P (14)
163-S (18) -&gt; 208-Z (11)
26-C (20) -&gt; 99-L (10)
201-W (30)
Link (capacity 40):
42-C (1) -&gt; 153-S (33)
23-B (40)
154-S (31)
10-B (40)
41-C (39)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</si>
</sst>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10" fontId="0" fillId="0" borderId="0" xfId="1" applyNumberFormat="1" applyFont="1"/>
    <xf numFmtId="10" fontId="1" fillId="0" borderId="0" xfId="1" applyNumberFormat="1" applyFont="1"/>
    <xf numFmtId="1" fontId="2" fillId="0" borderId="0" xfId="1" applyNumberFormat="1"/>
    <xf numFmtId="0" fontId="1" fillId="0" borderId="0" xfId="0" applyFont="1"/>
    <xf numFmtId="0" fontId="2" fillId="0" borderId="0" xfId="1" applyNumberFormat="1"/>
    <xf numFmtId="0" fontId="0" fillId="0" borderId="0" xfId="0" applyAlignment="1">
      <alignment wrapText="1"/>
    </xf>
    <xf numFmtId="15" fontId="4" fillId="3" borderId="0" xfId="3" applyNumberFormat="1"/>
    <xf numFmtId="15" fontId="3" fillId="2" borderId="0" xfId="2" applyNumberFormat="1"/>
    <xf numFmtId="15" fontId="5" fillId="4" borderId="0" xfId="4" applyNumberFormat="1"/>
    <xf numFmtId="10" fontId="2" fillId="0" borderId="0" xfId="1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cat>
          <c:val>
            <c:numRef>
              <c:f>Graphs!$C$2:$C$5</c:f>
              <c:numCache>
                <c:formatCode>General</c:formatCode>
                <c:ptCount val="4"/>
                <c:pt idx="0">
                  <c:v>0.7198</c:v>
                </c:pt>
                <c:pt idx="1">
                  <c:v>19.285599999999999</c:v>
                </c:pt>
                <c:pt idx="2">
                  <c:v>107.7097</c:v>
                </c:pt>
                <c:pt idx="3">
                  <c:v>982.34810000000016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8-4810-A283-2DE914D6A8FF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cat>
          <c:val>
            <c:numRef>
              <c:f>Graphs!$C$6:$C$9</c:f>
              <c:numCache>
                <c:formatCode>General</c:formatCode>
                <c:ptCount val="4"/>
                <c:pt idx="0">
                  <c:v>2.2959000000000001</c:v>
                </c:pt>
                <c:pt idx="1">
                  <c:v>88.390999999999991</c:v>
                </c:pt>
                <c:pt idx="2">
                  <c:v>1183.671</c:v>
                </c:pt>
                <c:pt idx="3">
                  <c:v>11839.512099999998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8-4810-A283-2DE914D6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19414360208584"/>
          <c:y val="6.8615484813373873E-2"/>
          <c:w val="0.1264005037179999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9</c:v>
                </c:pt>
              </c:numCache>
            </c:numRef>
          </c:cat>
          <c:val>
            <c:numRef>
              <c:f>Graphs!$I$2:$I$4</c:f>
              <c:numCache>
                <c:formatCode>0.00%</c:formatCode>
                <c:ptCount val="3"/>
                <c:pt idx="0">
                  <c:v>4.973E-3</c:v>
                </c:pt>
                <c:pt idx="1">
                  <c:v>0</c:v>
                </c:pt>
                <c:pt idx="2">
                  <c:v>5.2960000000000004E-3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6-4F11-BE05-0F81EC7639ED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9</c:v>
                </c:pt>
              </c:numCache>
            </c:numRef>
          </c:cat>
          <c:val>
            <c:numRef>
              <c:f>Graphs!$I$5:$I$7</c:f>
              <c:numCache>
                <c:formatCode>0.00%</c:formatCode>
                <c:ptCount val="3"/>
                <c:pt idx="0">
                  <c:v>1.1438E-2</c:v>
                </c:pt>
                <c:pt idx="1">
                  <c:v>2.5399999999999997E-3</c:v>
                </c:pt>
                <c:pt idx="2">
                  <c:v>6.3109999999999998E-3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6-4F11-BE05-0F81EC76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Vehicles</c:v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9</c:v>
                </c:pt>
              </c:numCache>
            </c:numRef>
          </c:cat>
          <c:val>
            <c:numRef>
              <c:f>Graphs!$J$2:$J$4</c:f>
              <c:numCache>
                <c:formatCode>0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E93-BB06-175B553DBB99}"/>
            </c:ext>
          </c:extLst>
        </c:ser>
        <c:ser>
          <c:idx val="1"/>
          <c:order val="1"/>
          <c:tx>
            <c:v>5 Vehicles</c:v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9</c:v>
                </c:pt>
              </c:numCache>
            </c:numRef>
          </c:cat>
          <c:val>
            <c:numRef>
              <c:f>Graphs!$J$5:$J$7</c:f>
              <c:numCache>
                <c:formatCode>0</c:formatCode>
                <c:ptCount val="3"/>
                <c:pt idx="0">
                  <c:v>7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8-4E93-BB06-175B553D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8400"/>
        <c:axId val="297081680"/>
      </c:bar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38186923385481"/>
          <c:y val="2.4950772826108841E-2"/>
          <c:w val="8.4607673138330633E-2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 (metaheuristic)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cat>
          <c:val>
            <c:numRef>
              <c:f>Graphs!$H$2:$H$5</c:f>
              <c:numCache>
                <c:formatCode>General</c:formatCode>
                <c:ptCount val="4"/>
                <c:pt idx="0">
                  <c:v>169.40622469000002</c:v>
                </c:pt>
                <c:pt idx="1">
                  <c:v>257.40850343</c:v>
                </c:pt>
                <c:pt idx="2">
                  <c:v>366.95077983000004</c:v>
                </c:pt>
                <c:pt idx="3">
                  <c:v>652.44922425000004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D-4611-8A40-4FACFA198119}"/>
            </c:ext>
          </c:extLst>
        </c:ser>
        <c:ser>
          <c:idx val="1"/>
          <c:order val="1"/>
          <c:tx>
            <c:v>5 Vehicles (metaheuristic)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cat>
          <c:val>
            <c:numRef>
              <c:f>Graphs!$H$6:$H$9</c:f>
              <c:numCache>
                <c:formatCode>General</c:formatCode>
                <c:ptCount val="4"/>
                <c:pt idx="0">
                  <c:v>192.57580280000002</c:v>
                </c:pt>
                <c:pt idx="1">
                  <c:v>317.59357763000003</c:v>
                </c:pt>
                <c:pt idx="2">
                  <c:v>482.48021997000006</c:v>
                </c:pt>
                <c:pt idx="3">
                  <c:v>787.19565838000005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D-4611-8A40-4FACFA198119}"/>
            </c:ext>
          </c:extLst>
        </c:ser>
        <c:ser>
          <c:idx val="2"/>
          <c:order val="2"/>
          <c:tx>
            <c:v>3 Vehicles (exact)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cat>
          <c:val>
            <c:numRef>
              <c:f>Graphs!$C$2:$C$5</c:f>
              <c:numCache>
                <c:formatCode>General</c:formatCode>
                <c:ptCount val="4"/>
                <c:pt idx="0">
                  <c:v>0.7198</c:v>
                </c:pt>
                <c:pt idx="1">
                  <c:v>19.285599999999999</c:v>
                </c:pt>
                <c:pt idx="2">
                  <c:v>107.7097</c:v>
                </c:pt>
                <c:pt idx="3">
                  <c:v>982.34810000000016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D-4611-8A40-4FACFA198119}"/>
            </c:ext>
          </c:extLst>
        </c:ser>
        <c:ser>
          <c:idx val="3"/>
          <c:order val="3"/>
          <c:tx>
            <c:v>5 vehicles (exact)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cat>
          <c:val>
            <c:numRef>
              <c:f>Graphs!$C$6:$C$9</c:f>
              <c:numCache>
                <c:formatCode>General</c:formatCode>
                <c:ptCount val="4"/>
                <c:pt idx="0">
                  <c:v>2.2959000000000001</c:v>
                </c:pt>
                <c:pt idx="1">
                  <c:v>88.390999999999991</c:v>
                </c:pt>
                <c:pt idx="2">
                  <c:v>1183.671</c:v>
                </c:pt>
                <c:pt idx="3">
                  <c:v>11839.512099999998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D-4611-8A40-4FACFA19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3594063377457"/>
          <c:y val="8.4210024808825709E-2"/>
          <c:w val="0.22598507316549329"/>
          <c:h val="0.1863554896955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10</xdr:col>
      <xdr:colOff>304800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10</xdr:col>
      <xdr:colOff>304800</xdr:colOff>
      <xdr:row>56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23</xdr:col>
      <xdr:colOff>600075</xdr:colOff>
      <xdr:row>56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12</xdr:row>
      <xdr:rowOff>180975</xdr:rowOff>
    </xdr:from>
    <xdr:to>
      <xdr:col>24</xdr:col>
      <xdr:colOff>38100</xdr:colOff>
      <xdr:row>34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zoomScaleNormal="100" workbookViewId="0">
      <selection activeCell="W13" sqref="W13"/>
    </sheetView>
  </sheetViews>
  <sheetFormatPr defaultRowHeight="15" x14ac:dyDescent="0.25"/>
  <cols>
    <col min="1" max="1" width="8" style="14" bestFit="1" customWidth="1"/>
    <col min="2" max="2" width="10" style="14" bestFit="1" customWidth="1"/>
    <col min="3" max="3" width="16" style="14" bestFit="1" customWidth="1"/>
    <col min="4" max="4" width="12.140625" style="14" bestFit="1" customWidth="1"/>
    <col min="5" max="5" width="12.42578125" style="14" bestFit="1" customWidth="1"/>
    <col min="7" max="7" width="9.5703125" style="14" customWidth="1"/>
    <col min="8" max="8" width="9.42578125" style="14" customWidth="1"/>
  </cols>
  <sheetData>
    <row r="1" spans="1:2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21" x14ac:dyDescent="0.25">
      <c r="A2">
        <f ca="1">OFFSET('Run Data'!A$2, (ROWS(Graphs!A$1:A2)-2)*10,0,1,1)</f>
        <v>6</v>
      </c>
      <c r="B2">
        <f ca="1">OFFSET('Run Data'!B$2, (ROWS(Graphs!B$1:B2)-2)*10,0,1,1)</f>
        <v>3</v>
      </c>
      <c r="C2">
        <f ca="1">AVERAGE(OFFSET('Run Data'!$E$2, (ROWS(Graphs!C$1:C2)-2)*10,0,10,1))</f>
        <v>0.7198</v>
      </c>
      <c r="D2">
        <f ca="1">MIN(OFFSET('Run Data'!$E$2, (ROWS(Graphs!D$1:D2)-2)*10,0,10,1))</f>
        <v>0.51700000000000002</v>
      </c>
      <c r="E2">
        <f ca="1">MAX(OFFSET('Run Data'!$E$2, (ROWS(Graphs!E$1:E2)-2)*10,0,10,1))</f>
        <v>0.95299999999999996</v>
      </c>
      <c r="F2">
        <f ca="1">_xlfn.STDEV.S(OFFSET('Run Data'!$E$2, (ROWS(Graphs!F$1:F2)-2)*10,0,10,1))</f>
        <v>0.16271843438556299</v>
      </c>
      <c r="G2" s="11">
        <f ca="1">AVERAGE(OFFSET('Run Data'!$M$2, (ROWS(Graphs!G$1:G2)-2)*10,0,10,1))</f>
        <v>0</v>
      </c>
      <c r="H2" s="6">
        <f ca="1">AVERAGE(OFFSET('Run Data'!$P$2, (ROWS(Graphs!H$1:H2)-2)*10,0,10,1))</f>
        <v>169.40622469000002</v>
      </c>
      <c r="I2" s="2">
        <f ca="1">AVERAGE(OFFSET('Run Data'!$S$2, (ROWS(Graphs!I$1:I2)-2)*10,0,10,1))</f>
        <v>4.973E-3</v>
      </c>
      <c r="J2" s="4">
        <f ca="1">COUNTIF(OFFSET('Run Data'!$S$2, (ROWS(Graphs!J$1:J2)-2)*10,0,10,1), "=0")</f>
        <v>9</v>
      </c>
      <c r="K2" s="4"/>
    </row>
    <row r="3" spans="1:21" x14ac:dyDescent="0.25">
      <c r="A3">
        <f ca="1">OFFSET('Run Data'!A$2, (ROWS(Graphs!A$1:A3)-2)*10,0,1,1)</f>
        <v>9</v>
      </c>
      <c r="B3">
        <f ca="1">OFFSET('Run Data'!B$2, (ROWS(Graphs!B$1:B3)-2)*10,0,1,1)</f>
        <v>3</v>
      </c>
      <c r="C3">
        <f ca="1">AVERAGE(OFFSET('Run Data'!$E$2, (ROWS(Graphs!C$1:C3)-2)*10,0,10,1))</f>
        <v>19.285599999999999</v>
      </c>
      <c r="D3">
        <f ca="1">MIN(OFFSET('Run Data'!$E$2, (ROWS(Graphs!D$1:D3)-2)*10,0,10,1))</f>
        <v>1.147</v>
      </c>
      <c r="E3">
        <f ca="1">MAX(OFFSET('Run Data'!$E$2, (ROWS(Graphs!E$1:E3)-2)*10,0,10,1))</f>
        <v>164.91</v>
      </c>
      <c r="F3">
        <f ca="1">_xlfn.STDEV.S(OFFSET('Run Data'!$E$2, (ROWS(Graphs!F$1:F3)-2)*10,0,10,1))</f>
        <v>51.203772541570494</v>
      </c>
      <c r="G3" s="11">
        <f ca="1">AVERAGE(OFFSET('Run Data'!$M$2, (ROWS(Graphs!G$1:G3)-2)*10,0,10,1))</f>
        <v>0</v>
      </c>
      <c r="H3" s="6">
        <f ca="1">AVERAGE(OFFSET('Run Data'!$P$2, (ROWS(Graphs!H$1:H3)-2)*10,0,10,1))</f>
        <v>257.40850343</v>
      </c>
      <c r="I3" s="2">
        <f ca="1">AVERAGE(OFFSET('Run Data'!$S$2, (ROWS(Graphs!I$1:I3)-2)*10,0,10,1))</f>
        <v>0</v>
      </c>
      <c r="J3" s="4">
        <f ca="1">COUNTIF(OFFSET('Run Data'!$S$2, (ROWS(Graphs!J$1:J3)-2)*10,0,10,1), "=0")</f>
        <v>10</v>
      </c>
      <c r="K3" s="4"/>
    </row>
    <row r="4" spans="1:21" x14ac:dyDescent="0.25">
      <c r="A4">
        <f ca="1">OFFSET('Run Data'!A$2, (ROWS(Graphs!A$1:A4)-2)*10,0,1,1)</f>
        <v>12</v>
      </c>
      <c r="B4">
        <f ca="1">OFFSET('Run Data'!B$2, (ROWS(Graphs!B$1:B4)-2)*10,0,1,1)</f>
        <v>3</v>
      </c>
      <c r="C4">
        <f ca="1">AVERAGE(OFFSET('Run Data'!$E$2, (ROWS(Graphs!C$1:C4)-2)*10,0,10,1))</f>
        <v>107.7097</v>
      </c>
      <c r="D4">
        <f ca="1">MIN(OFFSET('Run Data'!$E$2, (ROWS(Graphs!D$1:D4)-2)*10,0,10,1))</f>
        <v>8.99</v>
      </c>
      <c r="E4">
        <f ca="1">MAX(OFFSET('Run Data'!$E$2, (ROWS(Graphs!E$1:E4)-2)*10,0,10,1))</f>
        <v>654.42700000000002</v>
      </c>
      <c r="F4">
        <f ca="1">_xlfn.STDEV.S(OFFSET('Run Data'!$E$2, (ROWS(Graphs!F$1:F4)-2)*10,0,10,1))</f>
        <v>201.3179288378625</v>
      </c>
      <c r="G4" s="11">
        <f ca="1">AVERAGE(OFFSET('Run Data'!$M$2, (ROWS(Graphs!G$1:G4)-2)*10,0,10,1))</f>
        <v>0</v>
      </c>
      <c r="H4" s="6">
        <f ca="1">AVERAGE(OFFSET('Run Data'!$P$2, (ROWS(Graphs!H$1:H4)-2)*10,0,10,1))</f>
        <v>366.95077983000004</v>
      </c>
      <c r="I4" s="2">
        <f ca="1">AVERAGE(OFFSET('Run Data'!$S$2, (ROWS(Graphs!I$1:I4)-2)*10,0,10,1))</f>
        <v>5.2960000000000004E-3</v>
      </c>
      <c r="J4" s="4">
        <f ca="1">COUNTIF(OFFSET('Run Data'!$S$2, (ROWS(Graphs!J$1:J4)-2)*10,0,10,1), "=0")</f>
        <v>8</v>
      </c>
      <c r="K4" s="4"/>
    </row>
    <row r="5" spans="1:21" x14ac:dyDescent="0.25">
      <c r="A5">
        <f ca="1">OFFSET('Run Data'!A$2, (ROWS(Graphs!A$1:A5)-2)*10,0,1,1)</f>
        <v>15</v>
      </c>
      <c r="B5">
        <f ca="1">OFFSET('Run Data'!B$2, (ROWS(Graphs!B$1:B5)-2)*10,0,1,1)</f>
        <v>3</v>
      </c>
      <c r="C5">
        <f ca="1">AVERAGE(OFFSET('Run Data'!$E$2, (ROWS(Graphs!C$1:C5)-2)*10,0,10,1))</f>
        <v>982.34810000000016</v>
      </c>
      <c r="D5">
        <f ca="1">MIN(OFFSET('Run Data'!$E$2, (ROWS(Graphs!D$1:D5)-2)*10,0,10,1))</f>
        <v>50.914000000000001</v>
      </c>
      <c r="E5">
        <f ca="1">MAX(OFFSET('Run Data'!$E$2, (ROWS(Graphs!E$1:E5)-2)*10,0,10,1))</f>
        <v>6878.87</v>
      </c>
      <c r="F5">
        <f ca="1">_xlfn.STDEV.S(OFFSET('Run Data'!$E$2, (ROWS(Graphs!F$1:F5)-2)*10,0,10,1))</f>
        <v>2101.9034439303632</v>
      </c>
      <c r="G5" s="11">
        <f ca="1">AVERAGE(OFFSET('Run Data'!$M$2, (ROWS(Graphs!G$1:G5)-2)*10,0,10,1))</f>
        <v>-3.8012999999999998E-2</v>
      </c>
      <c r="H5" s="6">
        <f ca="1">AVERAGE(OFFSET('Run Data'!$P$2, (ROWS(Graphs!H$1:H5)-2)*10,0,10,1))</f>
        <v>652.44922425000004</v>
      </c>
      <c r="I5" s="2">
        <f ca="1">AVERAGE(OFFSET('Run Data'!$S$2, (ROWS(Graphs!I$1:I5)-2)*10,0,10,1))</f>
        <v>1.1438E-2</v>
      </c>
      <c r="J5" s="4">
        <f ca="1">COUNTIF(OFFSET('Run Data'!$S$2, (ROWS(Graphs!J$1:J5)-2)*10,0,10,1), "=0")</f>
        <v>7</v>
      </c>
      <c r="K5" s="4"/>
    </row>
    <row r="6" spans="1:21" x14ac:dyDescent="0.25">
      <c r="A6">
        <f ca="1">OFFSET('Run Data'!A$2, (ROWS(Graphs!A$1:A6)-2)*10,0,1,1)</f>
        <v>6</v>
      </c>
      <c r="B6">
        <f ca="1">OFFSET('Run Data'!B$2, (ROWS(Graphs!B$1:B6)-2)*10,0,1,1)</f>
        <v>5</v>
      </c>
      <c r="C6">
        <f ca="1">AVERAGE(OFFSET('Run Data'!$E$2, (ROWS(Graphs!C$1:C6)-2)*10,0,10,1))</f>
        <v>2.2959000000000001</v>
      </c>
      <c r="D6">
        <f ca="1">MIN(OFFSET('Run Data'!$E$2, (ROWS(Graphs!D$1:D6)-2)*10,0,10,1))</f>
        <v>0.53400000000000003</v>
      </c>
      <c r="E6">
        <f ca="1">MAX(OFFSET('Run Data'!$E$2, (ROWS(Graphs!E$1:E6)-2)*10,0,10,1))</f>
        <v>8.1349999999999998</v>
      </c>
      <c r="F6">
        <f ca="1">_xlfn.STDEV.S(OFFSET('Run Data'!$E$2, (ROWS(Graphs!F$1:F6)-2)*10,0,10,1))</f>
        <v>2.3437412850208341</v>
      </c>
      <c r="G6" s="11">
        <f ca="1">AVERAGE(OFFSET('Run Data'!$M$2, (ROWS(Graphs!G$1:G6)-2)*10,0,10,1))</f>
        <v>0</v>
      </c>
      <c r="H6" s="6">
        <f ca="1">AVERAGE(OFFSET('Run Data'!$P$2, (ROWS(Graphs!H$1:H6)-2)*10,0,10,1))</f>
        <v>192.57580280000002</v>
      </c>
      <c r="I6" s="2">
        <f ca="1">AVERAGE(OFFSET('Run Data'!$S$2, (ROWS(Graphs!I$1:I6)-2)*10,0,10,1))</f>
        <v>2.5399999999999997E-3</v>
      </c>
      <c r="J6" s="4">
        <f ca="1">COUNTIF(OFFSET('Run Data'!$S$2, (ROWS(Graphs!J$1:J6)-2)*10,0,10,1), "=0")</f>
        <v>8</v>
      </c>
      <c r="K6" s="4"/>
      <c r="L6" t="s">
        <v>10</v>
      </c>
      <c r="M6" t="s">
        <v>11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</row>
    <row r="7" spans="1:21" x14ac:dyDescent="0.25">
      <c r="A7">
        <f ca="1">OFFSET('Run Data'!A$2, (ROWS(Graphs!A$1:A7)-2)*10,0,1,1)</f>
        <v>9</v>
      </c>
      <c r="B7">
        <f ca="1">OFFSET('Run Data'!B$2, (ROWS(Graphs!B$1:B7)-2)*10,0,1,1)</f>
        <v>5</v>
      </c>
      <c r="C7">
        <f ca="1">AVERAGE(OFFSET('Run Data'!$E$2, (ROWS(Graphs!C$1:C7)-2)*10,0,10,1))</f>
        <v>88.390999999999991</v>
      </c>
      <c r="D7">
        <f ca="1">MIN(OFFSET('Run Data'!$E$2, (ROWS(Graphs!D$1:D7)-2)*10,0,10,1))</f>
        <v>8.1969999999999992</v>
      </c>
      <c r="E7">
        <f ca="1">MAX(OFFSET('Run Data'!$E$2, (ROWS(Graphs!E$1:E7)-2)*10,0,10,1))</f>
        <v>347.16399999999999</v>
      </c>
      <c r="F7">
        <f ca="1">_xlfn.STDEV.S(OFFSET('Run Data'!$E$2, (ROWS(Graphs!F$1:F7)-2)*10,0,10,1))</f>
        <v>96.353659111744278</v>
      </c>
      <c r="G7" s="11">
        <f ca="1">AVERAGE(OFFSET('Run Data'!$M$2, (ROWS(Graphs!G$1:G7)-2)*10,0,10,1))</f>
        <v>0</v>
      </c>
      <c r="H7" s="6">
        <f ca="1">AVERAGE(OFFSET('Run Data'!$P$2, (ROWS(Graphs!H$1:H7)-2)*10,0,10,1))</f>
        <v>317.59357763000003</v>
      </c>
      <c r="I7" s="2">
        <f ca="1">AVERAGE(OFFSET('Run Data'!$S$2, (ROWS(Graphs!I$1:I7)-2)*10,0,10,1))</f>
        <v>6.3109999999999998E-3</v>
      </c>
      <c r="J7" s="4">
        <f ca="1">COUNTIF(OFFSET('Run Data'!$S$2, (ROWS(Graphs!J$1:J7)-2)*10,0,10,1), "=0")</f>
        <v>7</v>
      </c>
      <c r="K7" s="4"/>
      <c r="L7" t="s">
        <v>13</v>
      </c>
      <c r="N7">
        <v>1</v>
      </c>
      <c r="O7">
        <v>2</v>
      </c>
      <c r="Q7">
        <v>1</v>
      </c>
      <c r="R7">
        <v>13</v>
      </c>
      <c r="S7">
        <v>6</v>
      </c>
    </row>
    <row r="8" spans="1:21" x14ac:dyDescent="0.25">
      <c r="A8">
        <f ca="1">OFFSET('Run Data'!A$2, (ROWS(Graphs!A$1:A8)-2)*10,0,1,1)</f>
        <v>12</v>
      </c>
      <c r="B8">
        <f ca="1">OFFSET('Run Data'!B$2, (ROWS(Graphs!B$1:B8)-2)*10,0,1,1)</f>
        <v>5</v>
      </c>
      <c r="C8">
        <f ca="1">AVERAGE(OFFSET('Run Data'!$E$2, (ROWS(Graphs!C$1:C8)-2)*10,0,10,1))</f>
        <v>1183.671</v>
      </c>
      <c r="D8">
        <f ca="1">MIN(OFFSET('Run Data'!$E$2, (ROWS(Graphs!D$1:D8)-2)*10,0,10,1))</f>
        <v>27.297999999999998</v>
      </c>
      <c r="E8">
        <f ca="1">MAX(OFFSET('Run Data'!$E$2, (ROWS(Graphs!E$1:E8)-2)*10,0,10,1))</f>
        <v>6655.433</v>
      </c>
      <c r="F8">
        <f ca="1">_xlfn.STDEV.S(OFFSET('Run Data'!$E$2, (ROWS(Graphs!F$1:F8)-2)*10,0,10,1))</f>
        <v>2007.1365519853291</v>
      </c>
      <c r="G8" s="11">
        <f ca="1">AVERAGE(OFFSET('Run Data'!$M$2, (ROWS(Graphs!G$1:G8)-2)*10,0,10,1))</f>
        <v>1.4E-3</v>
      </c>
      <c r="H8" s="6">
        <f ca="1">AVERAGE(OFFSET('Run Data'!$P$2, (ROWS(Graphs!H$1:H8)-2)*10,0,10,1))</f>
        <v>482.48021997000006</v>
      </c>
      <c r="I8" s="2">
        <f ca="1">AVERAGE(OFFSET('Run Data'!$S$2, (ROWS(Graphs!I$1:I8)-2)*10,0,10,1))</f>
        <v>1.4512000000000001E-2</v>
      </c>
      <c r="J8" s="4">
        <f ca="1">COUNTIF(OFFSET('Run Data'!$S$2, (ROWS(Graphs!J$1:J8)-2)*10,0,10,1), "=0")</f>
        <v>5</v>
      </c>
      <c r="L8" t="s">
        <v>14</v>
      </c>
      <c r="N8">
        <v>10</v>
      </c>
      <c r="O8">
        <v>35</v>
      </c>
      <c r="P8">
        <v>42</v>
      </c>
      <c r="Q8">
        <v>11</v>
      </c>
      <c r="R8">
        <v>2</v>
      </c>
      <c r="S8">
        <v>23</v>
      </c>
    </row>
    <row r="9" spans="1:21" x14ac:dyDescent="0.25">
      <c r="A9">
        <f ca="1">OFFSET('Run Data'!A$2, (ROWS(Graphs!A$1:A9)-2)*10,0,1,1)</f>
        <v>15</v>
      </c>
      <c r="B9">
        <f ca="1">OFFSET('Run Data'!B$2, (ROWS(Graphs!B$1:B9)-2)*10,0,1,1)</f>
        <v>5</v>
      </c>
      <c r="C9">
        <f ca="1">AVERAGE(OFFSET('Run Data'!$E$2, (ROWS(Graphs!C$1:C9)-2)*10,0,10,1))</f>
        <v>11839.512099999998</v>
      </c>
      <c r="D9">
        <f ca="1">MIN(OFFSET('Run Data'!$E$2, (ROWS(Graphs!D$1:D9)-2)*10,0,10,1))</f>
        <v>55.064999999999998</v>
      </c>
      <c r="E9">
        <f ca="1">MAX(OFFSET('Run Data'!$E$2, (ROWS(Graphs!E$1:E9)-2)*10,0,10,1))</f>
        <v>66642.832999999999</v>
      </c>
      <c r="F9">
        <f ca="1">_xlfn.STDEV.S(OFFSET('Run Data'!$E$2, (ROWS(Graphs!F$1:F9)-2)*10,0,10,1))</f>
        <v>21265.770394544328</v>
      </c>
      <c r="G9" s="11">
        <f ca="1">AVERAGE(OFFSET('Run Data'!$M$2, (ROWS(Graphs!G$1:G9)-2)*10,0,10,1))</f>
        <v>-4.8887999999999994E-2</v>
      </c>
      <c r="H9" s="6">
        <f ca="1">AVERAGE(OFFSET('Run Data'!$P$2, (ROWS(Graphs!H$1:H9)-2)*10,0,10,1))</f>
        <v>787.19565838000005</v>
      </c>
      <c r="I9" s="2">
        <f ca="1">AVERAGE(OFFSET('Run Data'!$S$2, (ROWS(Graphs!I$1:I9)-2)*10,0,10,1))</f>
        <v>9.8640000000000012E-3</v>
      </c>
      <c r="J9" s="4">
        <f ca="1">COUNTIF(OFFSET('Run Data'!$S$2, (ROWS(Graphs!J$1:J9)-2)*10,0,10,1), "=0")</f>
        <v>5</v>
      </c>
      <c r="L9" t="s">
        <v>15</v>
      </c>
      <c r="N9">
        <v>50</v>
      </c>
      <c r="O9">
        <v>53</v>
      </c>
      <c r="P9">
        <v>18</v>
      </c>
      <c r="Q9">
        <v>34</v>
      </c>
      <c r="R9">
        <v>13</v>
      </c>
      <c r="S9">
        <v>38</v>
      </c>
    </row>
    <row r="10" spans="1:21" x14ac:dyDescent="0.25">
      <c r="I10" s="16">
        <f ca="1">AVERAGE(I2:I9)</f>
        <v>6.8667499999999996E-3</v>
      </c>
      <c r="J10" s="17">
        <f ca="1">SUM(J2:J9)</f>
        <v>59</v>
      </c>
      <c r="L10" t="s">
        <v>16</v>
      </c>
      <c r="P10">
        <v>90</v>
      </c>
      <c r="Q10">
        <v>77</v>
      </c>
      <c r="R10">
        <v>30</v>
      </c>
      <c r="S10">
        <v>66</v>
      </c>
    </row>
    <row r="11" spans="1:21" x14ac:dyDescent="0.25">
      <c r="I11" s="16"/>
      <c r="J11" s="17"/>
      <c r="L11" t="s">
        <v>17</v>
      </c>
      <c r="N11">
        <f t="shared" ref="N11:S11" si="0">ROUND(N9+(60*(N8+(60*N7)))+(N10/100),0)</f>
        <v>4250</v>
      </c>
      <c r="O11">
        <f t="shared" si="0"/>
        <v>9353</v>
      </c>
      <c r="P11">
        <f t="shared" si="0"/>
        <v>2539</v>
      </c>
      <c r="Q11">
        <f t="shared" si="0"/>
        <v>4295</v>
      </c>
      <c r="R11">
        <f t="shared" si="0"/>
        <v>46933</v>
      </c>
      <c r="S11">
        <f t="shared" si="0"/>
        <v>23019</v>
      </c>
      <c r="U11">
        <f>AVERAGE(N11:S11)</f>
        <v>15064.833333333334</v>
      </c>
    </row>
  </sheetData>
  <conditionalFormatting sqref="I2:I9">
    <cfRule type="cellIs" dxfId="15" priority="1" operator="notBetween">
      <formula>-0.1</formula>
      <formula>0.1</formula>
    </cfRule>
    <cfRule type="cellIs" dxfId="14" priority="2" operator="greaterThan">
      <formula>0</formula>
    </cfRule>
    <cfRule type="cellIs" dxfId="13" priority="3" operator="lessThan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8"/>
  <sheetViews>
    <sheetView tabSelected="1" workbookViewId="0">
      <pane xSplit="2" ySplit="1" topLeftCell="I56" activePane="bottomRight" state="frozen"/>
      <selection pane="topRight" activeCell="C1" sqref="C1"/>
      <selection pane="bottomLeft" activeCell="A2" sqref="A2"/>
      <selection pane="bottomRight" activeCell="R25" sqref="R25"/>
    </sheetView>
  </sheetViews>
  <sheetFormatPr defaultRowHeight="15" x14ac:dyDescent="0.25"/>
  <cols>
    <col min="1" max="1" width="8" style="14" bestFit="1" customWidth="1"/>
    <col min="2" max="2" width="10" style="14" customWidth="1"/>
    <col min="3" max="3" width="5.85546875" style="14" bestFit="1" customWidth="1"/>
    <col min="4" max="4" width="14.140625" style="14" bestFit="1" customWidth="1"/>
    <col min="5" max="5" width="13.28515625" style="14" bestFit="1" customWidth="1"/>
    <col min="6" max="6" width="15.28515625" style="14" bestFit="1" customWidth="1"/>
    <col min="7" max="7" width="15.28515625" style="14" customWidth="1"/>
    <col min="8" max="8" width="150.7109375" style="18" customWidth="1"/>
    <col min="9" max="9" width="9.140625" style="18" customWidth="1"/>
    <col min="10" max="10" width="12.140625" style="18" bestFit="1" customWidth="1"/>
    <col min="11" max="11" width="13.85546875" style="14" customWidth="1"/>
    <col min="12" max="12" width="13.85546875" style="11" hidden="1" customWidth="1"/>
    <col min="13" max="14" width="13.85546875" style="14" customWidth="1"/>
    <col min="15" max="15" width="13.28515625" style="14" customWidth="1"/>
    <col min="16" max="16" width="16" style="14" bestFit="1" customWidth="1"/>
    <col min="17" max="17" width="14.85546875" style="14" bestFit="1" customWidth="1"/>
    <col min="18" max="18" width="19.28515625" style="14" customWidth="1"/>
    <col min="19" max="19" width="14.140625" style="14" customWidth="1"/>
    <col min="20" max="20" width="13.5703125" style="14" bestFit="1" customWidth="1"/>
    <col min="21" max="22" width="14.5703125" style="14" bestFit="1" customWidth="1"/>
    <col min="23" max="23" width="14.140625" style="14" customWidth="1"/>
  </cols>
  <sheetData>
    <row r="1" spans="1:23" x14ac:dyDescent="0.25">
      <c r="A1" s="5" t="s">
        <v>18</v>
      </c>
      <c r="B1" s="5" t="s">
        <v>1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1" t="s">
        <v>24</v>
      </c>
      <c r="J1" s="1" t="s">
        <v>25</v>
      </c>
      <c r="K1" s="5" t="s">
        <v>26</v>
      </c>
      <c r="L1" s="3" t="s">
        <v>27</v>
      </c>
      <c r="M1" s="5" t="s">
        <v>28</v>
      </c>
      <c r="N1" s="5" t="s">
        <v>29</v>
      </c>
      <c r="O1" s="5" t="s">
        <v>30</v>
      </c>
      <c r="P1" s="5" t="s">
        <v>7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33</v>
      </c>
    </row>
    <row r="2" spans="1:23" ht="15" customHeight="1" x14ac:dyDescent="0.25">
      <c r="A2">
        <v>6</v>
      </c>
      <c r="B2">
        <v>3</v>
      </c>
      <c r="C2">
        <v>1</v>
      </c>
      <c r="D2">
        <f t="shared" ref="D2:D33" si="0">E2/60</f>
        <v>8.6666666666666663E-3</v>
      </c>
      <c r="E2">
        <f t="shared" ref="E2:E33" si="1">F2/1000</f>
        <v>0.52</v>
      </c>
      <c r="F2">
        <v>520</v>
      </c>
      <c r="G2">
        <v>638.45133799799999</v>
      </c>
      <c r="H2" s="19" t="s">
        <v>37</v>
      </c>
      <c r="I2" s="20"/>
      <c r="J2" t="s">
        <v>38</v>
      </c>
      <c r="K2">
        <v>638.45133793406376</v>
      </c>
      <c r="M2" s="11">
        <f t="shared" ref="M2:M33" si="2">ROUND((K2-G2)/G2,5)</f>
        <v>0</v>
      </c>
      <c r="N2" s="11" t="s">
        <v>39</v>
      </c>
      <c r="O2" t="s">
        <v>40</v>
      </c>
      <c r="P2">
        <v>154.85583740000001</v>
      </c>
      <c r="Q2">
        <v>638.45133793406376</v>
      </c>
      <c r="R2" s="11">
        <f t="shared" ref="R2:R33" si="3">ROUND((Q2-G2)/G2,5)</f>
        <v>0</v>
      </c>
      <c r="S2" s="12">
        <f t="shared" ref="S2:S33" si="4">ROUND((Q2-K2)/K2,5)</f>
        <v>0</v>
      </c>
      <c r="U2">
        <v>607.87120855773765</v>
      </c>
      <c r="V2">
        <v>607.87120855773765</v>
      </c>
      <c r="W2" s="12">
        <f t="shared" ref="W2:W33" si="5">ROUND((V2-U2)/U2,5)</f>
        <v>0</v>
      </c>
    </row>
    <row r="3" spans="1:23" ht="15" customHeight="1" x14ac:dyDescent="0.25">
      <c r="A3">
        <v>6</v>
      </c>
      <c r="B3">
        <v>3</v>
      </c>
      <c r="C3">
        <v>2</v>
      </c>
      <c r="D3">
        <f t="shared" si="0"/>
        <v>1.5883333333333333E-2</v>
      </c>
      <c r="E3">
        <f t="shared" si="1"/>
        <v>0.95299999999999996</v>
      </c>
      <c r="F3">
        <v>953</v>
      </c>
      <c r="G3">
        <v>813.05868798699998</v>
      </c>
      <c r="H3" s="19" t="s">
        <v>41</v>
      </c>
      <c r="I3" s="20"/>
      <c r="J3" t="s">
        <v>42</v>
      </c>
      <c r="K3">
        <v>813.0586880328467</v>
      </c>
      <c r="M3" s="11">
        <f t="shared" si="2"/>
        <v>0</v>
      </c>
      <c r="N3" s="11" t="s">
        <v>42</v>
      </c>
      <c r="O3" t="s">
        <v>43</v>
      </c>
      <c r="P3">
        <v>161.15963450000001</v>
      </c>
      <c r="Q3">
        <v>813.0586880328467</v>
      </c>
      <c r="R3" s="11">
        <f t="shared" si="3"/>
        <v>0</v>
      </c>
      <c r="S3" s="12">
        <f t="shared" si="4"/>
        <v>0</v>
      </c>
      <c r="U3">
        <v>788.93639548838917</v>
      </c>
      <c r="V3">
        <v>788.93639548838917</v>
      </c>
      <c r="W3" s="12">
        <f t="shared" si="5"/>
        <v>0</v>
      </c>
    </row>
    <row r="4" spans="1:23" ht="15" customHeight="1" x14ac:dyDescent="0.25">
      <c r="A4">
        <v>6</v>
      </c>
      <c r="B4">
        <v>3</v>
      </c>
      <c r="C4">
        <v>3</v>
      </c>
      <c r="D4">
        <f t="shared" si="0"/>
        <v>1.5133333333333334E-2</v>
      </c>
      <c r="E4">
        <f t="shared" si="1"/>
        <v>0.90800000000000003</v>
      </c>
      <c r="F4">
        <v>908</v>
      </c>
      <c r="G4">
        <v>779.19382424699995</v>
      </c>
      <c r="H4" s="19" t="s">
        <v>44</v>
      </c>
      <c r="I4" s="20"/>
      <c r="J4" t="s">
        <v>45</v>
      </c>
      <c r="K4">
        <v>779.19382419748126</v>
      </c>
      <c r="M4" s="11">
        <f t="shared" si="2"/>
        <v>0</v>
      </c>
      <c r="N4" s="11" t="s">
        <v>46</v>
      </c>
      <c r="O4" t="s">
        <v>47</v>
      </c>
      <c r="P4">
        <v>182.08795019999999</v>
      </c>
      <c r="Q4">
        <v>779.19382419748126</v>
      </c>
      <c r="R4" s="11">
        <f t="shared" si="3"/>
        <v>0</v>
      </c>
      <c r="S4" s="12">
        <f t="shared" si="4"/>
        <v>0</v>
      </c>
      <c r="U4">
        <v>686.33146316597163</v>
      </c>
      <c r="V4">
        <v>686.33146316597163</v>
      </c>
      <c r="W4" s="12">
        <f t="shared" si="5"/>
        <v>0</v>
      </c>
    </row>
    <row r="5" spans="1:23" ht="15" customHeight="1" x14ac:dyDescent="0.25">
      <c r="A5">
        <v>6</v>
      </c>
      <c r="B5">
        <v>3</v>
      </c>
      <c r="C5">
        <v>4</v>
      </c>
      <c r="D5">
        <f t="shared" si="0"/>
        <v>1.49E-2</v>
      </c>
      <c r="E5">
        <f t="shared" si="1"/>
        <v>0.89400000000000002</v>
      </c>
      <c r="F5">
        <v>894</v>
      </c>
      <c r="G5">
        <v>872.84085373899995</v>
      </c>
      <c r="H5" s="19" t="s">
        <v>48</v>
      </c>
      <c r="I5" s="20"/>
      <c r="J5" t="s">
        <v>49</v>
      </c>
      <c r="K5">
        <v>872.84085379383464</v>
      </c>
      <c r="M5" s="11">
        <f t="shared" si="2"/>
        <v>0</v>
      </c>
      <c r="N5" s="11" t="s">
        <v>49</v>
      </c>
      <c r="O5" t="s">
        <v>50</v>
      </c>
      <c r="P5">
        <v>165.82973039999999</v>
      </c>
      <c r="Q5">
        <v>872.84085379383464</v>
      </c>
      <c r="R5" s="11">
        <f t="shared" si="3"/>
        <v>0</v>
      </c>
      <c r="S5" s="12">
        <f t="shared" si="4"/>
        <v>0</v>
      </c>
      <c r="U5">
        <v>840.46246289716464</v>
      </c>
      <c r="V5">
        <v>840.46246289716464</v>
      </c>
      <c r="W5" s="12">
        <f t="shared" si="5"/>
        <v>0</v>
      </c>
    </row>
    <row r="6" spans="1:23" ht="15" customHeight="1" x14ac:dyDescent="0.25">
      <c r="A6">
        <v>6</v>
      </c>
      <c r="B6">
        <v>3</v>
      </c>
      <c r="C6">
        <v>5</v>
      </c>
      <c r="D6">
        <f t="shared" si="0"/>
        <v>1.2466666666666666E-2</v>
      </c>
      <c r="E6">
        <f t="shared" si="1"/>
        <v>0.748</v>
      </c>
      <c r="F6">
        <v>748</v>
      </c>
      <c r="G6">
        <v>532.04180500099994</v>
      </c>
      <c r="H6" s="19" t="s">
        <v>51</v>
      </c>
      <c r="I6" s="20"/>
      <c r="J6" t="s">
        <v>52</v>
      </c>
      <c r="K6">
        <v>532.04180497214134</v>
      </c>
      <c r="M6" s="11">
        <f t="shared" si="2"/>
        <v>0</v>
      </c>
      <c r="N6" s="11" t="s">
        <v>53</v>
      </c>
      <c r="O6" t="s">
        <v>54</v>
      </c>
      <c r="P6">
        <v>157.78722760000011</v>
      </c>
      <c r="Q6">
        <v>532.04180497214134</v>
      </c>
      <c r="R6" s="11">
        <f t="shared" si="3"/>
        <v>0</v>
      </c>
      <c r="S6" s="12">
        <f t="shared" si="4"/>
        <v>0</v>
      </c>
      <c r="U6">
        <v>506.62988140620092</v>
      </c>
      <c r="V6">
        <v>506.62988140620092</v>
      </c>
      <c r="W6" s="12">
        <f t="shared" si="5"/>
        <v>0</v>
      </c>
    </row>
    <row r="7" spans="1:23" ht="15" customHeight="1" x14ac:dyDescent="0.25">
      <c r="A7">
        <v>6</v>
      </c>
      <c r="B7">
        <v>3</v>
      </c>
      <c r="C7">
        <v>6</v>
      </c>
      <c r="D7">
        <f t="shared" si="0"/>
        <v>8.9166666666666665E-3</v>
      </c>
      <c r="E7">
        <f t="shared" si="1"/>
        <v>0.53500000000000003</v>
      </c>
      <c r="F7">
        <v>535</v>
      </c>
      <c r="G7">
        <v>796.51397832700002</v>
      </c>
      <c r="H7" s="19" t="s">
        <v>55</v>
      </c>
      <c r="I7" s="20"/>
      <c r="J7" t="s">
        <v>56</v>
      </c>
      <c r="K7">
        <v>796.51397848580677</v>
      </c>
      <c r="M7" s="11">
        <f t="shared" si="2"/>
        <v>0</v>
      </c>
      <c r="N7" s="11" t="s">
        <v>57</v>
      </c>
      <c r="O7" t="s">
        <v>58</v>
      </c>
      <c r="P7">
        <v>154.35885289999999</v>
      </c>
      <c r="Q7">
        <v>796.51397848580677</v>
      </c>
      <c r="R7" s="11">
        <f t="shared" si="3"/>
        <v>0</v>
      </c>
      <c r="S7" s="12">
        <f t="shared" si="4"/>
        <v>0</v>
      </c>
      <c r="U7">
        <v>760.51001813907487</v>
      </c>
      <c r="V7">
        <v>760.51001813907487</v>
      </c>
      <c r="W7" s="12">
        <f t="shared" si="5"/>
        <v>0</v>
      </c>
    </row>
    <row r="8" spans="1:23" ht="15" customHeight="1" x14ac:dyDescent="0.25">
      <c r="A8">
        <v>6</v>
      </c>
      <c r="B8">
        <v>3</v>
      </c>
      <c r="C8">
        <v>7</v>
      </c>
      <c r="D8">
        <f t="shared" si="0"/>
        <v>1.1233333333333335E-2</v>
      </c>
      <c r="E8">
        <f t="shared" si="1"/>
        <v>0.67400000000000004</v>
      </c>
      <c r="F8">
        <v>674</v>
      </c>
      <c r="G8">
        <v>774.22538047800003</v>
      </c>
      <c r="H8" s="19" t="s">
        <v>59</v>
      </c>
      <c r="I8" s="20"/>
      <c r="J8" t="s">
        <v>60</v>
      </c>
      <c r="K8">
        <v>774.22538031539034</v>
      </c>
      <c r="M8" s="11">
        <f t="shared" si="2"/>
        <v>0</v>
      </c>
      <c r="N8" s="11" t="s">
        <v>61</v>
      </c>
      <c r="O8" t="s">
        <v>62</v>
      </c>
      <c r="P8">
        <v>169.97957289999999</v>
      </c>
      <c r="Q8">
        <v>774.22538031539034</v>
      </c>
      <c r="R8" s="11">
        <f t="shared" si="3"/>
        <v>0</v>
      </c>
      <c r="S8" s="12">
        <f t="shared" si="4"/>
        <v>0</v>
      </c>
      <c r="U8">
        <v>719.30324556167579</v>
      </c>
      <c r="V8">
        <v>719.30324556167579</v>
      </c>
      <c r="W8" s="12">
        <f t="shared" si="5"/>
        <v>0</v>
      </c>
    </row>
    <row r="9" spans="1:23" ht="15" customHeight="1" x14ac:dyDescent="0.25">
      <c r="A9">
        <v>6</v>
      </c>
      <c r="B9">
        <v>3</v>
      </c>
      <c r="C9">
        <v>8</v>
      </c>
      <c r="D9">
        <f t="shared" si="0"/>
        <v>8.6166666666666666E-3</v>
      </c>
      <c r="E9">
        <f t="shared" si="1"/>
        <v>0.51700000000000002</v>
      </c>
      <c r="F9">
        <v>517</v>
      </c>
      <c r="G9">
        <v>743.32143997499998</v>
      </c>
      <c r="H9" s="19" t="s">
        <v>63</v>
      </c>
      <c r="I9" s="20"/>
      <c r="J9" t="s">
        <v>64</v>
      </c>
      <c r="K9">
        <v>743.32143971328946</v>
      </c>
      <c r="M9" s="11">
        <f t="shared" si="2"/>
        <v>0</v>
      </c>
      <c r="N9" s="11" t="s">
        <v>64</v>
      </c>
      <c r="O9" t="s">
        <v>65</v>
      </c>
      <c r="P9">
        <v>164.43924759999979</v>
      </c>
      <c r="Q9">
        <v>743.32143971328946</v>
      </c>
      <c r="R9" s="11">
        <f t="shared" si="3"/>
        <v>0</v>
      </c>
      <c r="S9" s="12">
        <f t="shared" si="4"/>
        <v>0</v>
      </c>
      <c r="U9">
        <v>720.73406989702153</v>
      </c>
      <c r="V9">
        <v>720.73406989702153</v>
      </c>
      <c r="W9" s="12">
        <f t="shared" si="5"/>
        <v>0</v>
      </c>
    </row>
    <row r="10" spans="1:23" ht="15" customHeight="1" x14ac:dyDescent="0.25">
      <c r="A10">
        <v>6</v>
      </c>
      <c r="B10">
        <v>3</v>
      </c>
      <c r="C10">
        <v>9</v>
      </c>
      <c r="D10">
        <f t="shared" si="0"/>
        <v>1.2033333333333333E-2</v>
      </c>
      <c r="E10">
        <f t="shared" si="1"/>
        <v>0.72199999999999998</v>
      </c>
      <c r="F10">
        <v>722</v>
      </c>
      <c r="G10">
        <v>665.371838131</v>
      </c>
      <c r="H10" s="19" t="s">
        <v>66</v>
      </c>
      <c r="I10" s="20"/>
      <c r="J10" t="s">
        <v>67</v>
      </c>
      <c r="K10">
        <v>665.37183818677693</v>
      </c>
      <c r="M10" s="11">
        <f t="shared" si="2"/>
        <v>0</v>
      </c>
      <c r="N10" s="11" t="s">
        <v>68</v>
      </c>
      <c r="O10" t="s">
        <v>69</v>
      </c>
      <c r="P10">
        <v>213.27041170000001</v>
      </c>
      <c r="Q10">
        <v>665.37183818677693</v>
      </c>
      <c r="R10" s="11">
        <f t="shared" si="3"/>
        <v>0</v>
      </c>
      <c r="S10" s="12">
        <f t="shared" si="4"/>
        <v>0</v>
      </c>
      <c r="U10">
        <v>559.79432914496624</v>
      </c>
      <c r="V10">
        <v>559.79432914496624</v>
      </c>
      <c r="W10" s="12">
        <f t="shared" si="5"/>
        <v>0</v>
      </c>
    </row>
    <row r="11" spans="1:23" ht="15" customHeight="1" x14ac:dyDescent="0.25">
      <c r="A11">
        <v>6</v>
      </c>
      <c r="B11">
        <v>3</v>
      </c>
      <c r="C11">
        <v>10</v>
      </c>
      <c r="D11">
        <f t="shared" si="0"/>
        <v>1.2116666666666666E-2</v>
      </c>
      <c r="E11">
        <f t="shared" si="1"/>
        <v>0.72699999999999998</v>
      </c>
      <c r="F11">
        <v>727</v>
      </c>
      <c r="G11">
        <v>653.255284093</v>
      </c>
      <c r="H11" s="19" t="s">
        <v>70</v>
      </c>
      <c r="I11" s="20"/>
      <c r="J11" t="s">
        <v>71</v>
      </c>
      <c r="K11">
        <v>653.25528405776868</v>
      </c>
      <c r="M11" s="11">
        <f t="shared" si="2"/>
        <v>0</v>
      </c>
      <c r="N11" s="11" t="s">
        <v>72</v>
      </c>
      <c r="O11" t="s">
        <v>73</v>
      </c>
      <c r="P11">
        <v>170.2937817000001</v>
      </c>
      <c r="Q11">
        <v>685.74173995327715</v>
      </c>
      <c r="R11" s="11">
        <f t="shared" si="3"/>
        <v>4.9730000000000003E-2</v>
      </c>
      <c r="S11" s="12">
        <f t="shared" si="4"/>
        <v>4.9730000000000003E-2</v>
      </c>
      <c r="U11">
        <v>615.355168952241</v>
      </c>
      <c r="V11">
        <v>647.24630512458793</v>
      </c>
      <c r="W11" s="12">
        <f t="shared" si="5"/>
        <v>5.1830000000000001E-2</v>
      </c>
    </row>
    <row r="12" spans="1:23" ht="15" customHeight="1" x14ac:dyDescent="0.25">
      <c r="A12">
        <v>9</v>
      </c>
      <c r="B12">
        <v>3</v>
      </c>
      <c r="C12">
        <v>1</v>
      </c>
      <c r="D12">
        <f t="shared" si="0"/>
        <v>2.8683333333333335E-2</v>
      </c>
      <c r="E12">
        <f t="shared" si="1"/>
        <v>1.7210000000000001</v>
      </c>
      <c r="F12">
        <v>1721</v>
      </c>
      <c r="G12">
        <v>1123.6010764160001</v>
      </c>
      <c r="H12" s="19" t="s">
        <v>74</v>
      </c>
      <c r="I12" s="20"/>
      <c r="J12" t="s">
        <v>75</v>
      </c>
      <c r="K12">
        <v>1123.60107632264</v>
      </c>
      <c r="M12" s="11">
        <f t="shared" si="2"/>
        <v>0</v>
      </c>
      <c r="N12" s="11" t="s">
        <v>75</v>
      </c>
      <c r="O12" t="s">
        <v>76</v>
      </c>
      <c r="P12">
        <v>233.18609660000001</v>
      </c>
      <c r="Q12">
        <v>1123.60107632264</v>
      </c>
      <c r="R12" s="11">
        <f t="shared" si="3"/>
        <v>0</v>
      </c>
      <c r="S12" s="12">
        <f t="shared" si="4"/>
        <v>0</v>
      </c>
      <c r="U12">
        <v>1084.641795074084</v>
      </c>
      <c r="V12">
        <v>1084.641795074084</v>
      </c>
      <c r="W12" s="12">
        <f t="shared" si="5"/>
        <v>0</v>
      </c>
    </row>
    <row r="13" spans="1:23" ht="15" customHeight="1" x14ac:dyDescent="0.25">
      <c r="A13">
        <v>9</v>
      </c>
      <c r="B13">
        <v>3</v>
      </c>
      <c r="C13">
        <v>2</v>
      </c>
      <c r="D13">
        <f t="shared" si="0"/>
        <v>2.6700000000000002E-2</v>
      </c>
      <c r="E13">
        <f t="shared" si="1"/>
        <v>1.6020000000000001</v>
      </c>
      <c r="F13">
        <v>1602</v>
      </c>
      <c r="G13">
        <v>632.29983854700004</v>
      </c>
      <c r="H13" s="19" t="s">
        <v>77</v>
      </c>
      <c r="I13" s="20"/>
      <c r="J13" t="s">
        <v>78</v>
      </c>
      <c r="K13">
        <v>632.29983884052353</v>
      </c>
      <c r="M13" s="11">
        <f t="shared" si="2"/>
        <v>0</v>
      </c>
      <c r="N13" s="11" t="s">
        <v>79</v>
      </c>
      <c r="O13" t="s">
        <v>80</v>
      </c>
      <c r="P13">
        <v>218.5622214</v>
      </c>
      <c r="Q13">
        <v>632.29983884052353</v>
      </c>
      <c r="R13" s="11">
        <f t="shared" si="3"/>
        <v>0</v>
      </c>
      <c r="S13" s="12">
        <f t="shared" si="4"/>
        <v>0</v>
      </c>
      <c r="U13">
        <v>598.26596634194129</v>
      </c>
      <c r="V13">
        <v>598.26596634194129</v>
      </c>
      <c r="W13" s="12">
        <f t="shared" si="5"/>
        <v>0</v>
      </c>
    </row>
    <row r="14" spans="1:23" ht="15" customHeight="1" x14ac:dyDescent="0.25">
      <c r="A14">
        <v>9</v>
      </c>
      <c r="B14">
        <v>3</v>
      </c>
      <c r="C14">
        <v>3</v>
      </c>
      <c r="D14">
        <f t="shared" si="0"/>
        <v>9.5199999999999993E-2</v>
      </c>
      <c r="E14">
        <f t="shared" si="1"/>
        <v>5.7119999999999997</v>
      </c>
      <c r="F14">
        <v>5712</v>
      </c>
      <c r="G14">
        <v>798.34016698599999</v>
      </c>
      <c r="H14" s="19" t="s">
        <v>81</v>
      </c>
      <c r="I14" s="20"/>
      <c r="J14" t="s">
        <v>82</v>
      </c>
      <c r="K14">
        <v>798.34016712219773</v>
      </c>
      <c r="M14" s="11">
        <f t="shared" si="2"/>
        <v>0</v>
      </c>
      <c r="N14" s="11" t="s">
        <v>83</v>
      </c>
      <c r="O14" t="s">
        <v>84</v>
      </c>
      <c r="P14">
        <v>237.53775769999999</v>
      </c>
      <c r="Q14">
        <v>798.3401671221975</v>
      </c>
      <c r="R14" s="11">
        <f t="shared" si="3"/>
        <v>0</v>
      </c>
      <c r="S14" s="12">
        <f t="shared" si="4"/>
        <v>0</v>
      </c>
      <c r="U14">
        <v>749.92942903079143</v>
      </c>
      <c r="V14">
        <v>749.92942903079143</v>
      </c>
      <c r="W14" s="12">
        <f t="shared" si="5"/>
        <v>0</v>
      </c>
    </row>
    <row r="15" spans="1:23" ht="15" customHeight="1" x14ac:dyDescent="0.25">
      <c r="A15">
        <v>9</v>
      </c>
      <c r="B15">
        <v>3</v>
      </c>
      <c r="C15">
        <v>4</v>
      </c>
      <c r="D15">
        <f t="shared" si="0"/>
        <v>9.9716666666666662E-2</v>
      </c>
      <c r="E15">
        <f t="shared" si="1"/>
        <v>5.9829999999999997</v>
      </c>
      <c r="F15">
        <v>5983</v>
      </c>
      <c r="G15">
        <v>530.30011891499998</v>
      </c>
      <c r="H15" s="19" t="s">
        <v>85</v>
      </c>
      <c r="I15" s="20"/>
      <c r="J15" t="s">
        <v>86</v>
      </c>
      <c r="K15">
        <v>530.30011901857517</v>
      </c>
      <c r="M15" s="11">
        <f t="shared" si="2"/>
        <v>0</v>
      </c>
      <c r="N15" s="11" t="s">
        <v>87</v>
      </c>
      <c r="O15" t="s">
        <v>88</v>
      </c>
      <c r="P15">
        <v>220.49484009999989</v>
      </c>
      <c r="Q15">
        <v>530.30011901857517</v>
      </c>
      <c r="R15" s="11">
        <f t="shared" si="3"/>
        <v>0</v>
      </c>
      <c r="S15" s="12">
        <f t="shared" si="4"/>
        <v>0</v>
      </c>
      <c r="U15">
        <v>508.06360045481568</v>
      </c>
      <c r="V15">
        <v>508.06360045481568</v>
      </c>
      <c r="W15" s="12">
        <f t="shared" si="5"/>
        <v>0</v>
      </c>
    </row>
    <row r="16" spans="1:23" ht="15" customHeight="1" x14ac:dyDescent="0.25">
      <c r="A16">
        <v>9</v>
      </c>
      <c r="B16">
        <v>3</v>
      </c>
      <c r="C16">
        <v>5</v>
      </c>
      <c r="D16">
        <f t="shared" si="0"/>
        <v>3.95E-2</v>
      </c>
      <c r="E16">
        <f t="shared" si="1"/>
        <v>2.37</v>
      </c>
      <c r="F16">
        <v>2370</v>
      </c>
      <c r="G16">
        <v>795.42602363900005</v>
      </c>
      <c r="H16" s="19" t="s">
        <v>89</v>
      </c>
      <c r="I16" s="20"/>
      <c r="J16" t="s">
        <v>90</v>
      </c>
      <c r="K16">
        <v>795.42602372595593</v>
      </c>
      <c r="M16" s="11">
        <f t="shared" si="2"/>
        <v>0</v>
      </c>
      <c r="N16" s="11" t="s">
        <v>91</v>
      </c>
      <c r="O16" t="s">
        <v>92</v>
      </c>
      <c r="P16">
        <v>201.94597710000011</v>
      </c>
      <c r="Q16">
        <v>795.42602372595593</v>
      </c>
      <c r="R16" s="11">
        <f t="shared" si="3"/>
        <v>0</v>
      </c>
      <c r="S16" s="12">
        <f t="shared" si="4"/>
        <v>0</v>
      </c>
      <c r="U16">
        <v>752.49492094287211</v>
      </c>
      <c r="V16">
        <v>752.49492094287211</v>
      </c>
      <c r="W16" s="12">
        <f t="shared" si="5"/>
        <v>0</v>
      </c>
    </row>
    <row r="17" spans="1:23" ht="15" customHeight="1" x14ac:dyDescent="0.25">
      <c r="A17">
        <v>9</v>
      </c>
      <c r="B17">
        <v>3</v>
      </c>
      <c r="C17">
        <v>6</v>
      </c>
      <c r="D17">
        <f t="shared" si="0"/>
        <v>1.9116666666666667E-2</v>
      </c>
      <c r="E17">
        <f t="shared" si="1"/>
        <v>1.147</v>
      </c>
      <c r="F17">
        <v>1147</v>
      </c>
      <c r="G17">
        <v>606.838436731</v>
      </c>
      <c r="H17" s="19" t="s">
        <v>93</v>
      </c>
      <c r="I17" s="20"/>
      <c r="J17" t="s">
        <v>94</v>
      </c>
      <c r="K17">
        <v>606.83843653443387</v>
      </c>
      <c r="M17" s="11">
        <f t="shared" si="2"/>
        <v>0</v>
      </c>
      <c r="N17" s="11" t="s">
        <v>95</v>
      </c>
      <c r="O17" t="s">
        <v>96</v>
      </c>
      <c r="P17">
        <v>263.74877780000003</v>
      </c>
      <c r="Q17">
        <v>606.83843653443387</v>
      </c>
      <c r="R17" s="11">
        <f t="shared" si="3"/>
        <v>0</v>
      </c>
      <c r="S17" s="12">
        <f t="shared" si="4"/>
        <v>0</v>
      </c>
      <c r="U17">
        <v>578.16360122775882</v>
      </c>
      <c r="V17">
        <v>578.16360122775882</v>
      </c>
      <c r="W17" s="12">
        <f t="shared" si="5"/>
        <v>0</v>
      </c>
    </row>
    <row r="18" spans="1:23" ht="15" customHeight="1" x14ac:dyDescent="0.25">
      <c r="A18">
        <v>9</v>
      </c>
      <c r="B18">
        <v>3</v>
      </c>
      <c r="C18">
        <v>7</v>
      </c>
      <c r="D18">
        <f t="shared" si="0"/>
        <v>4.3450000000000003E-2</v>
      </c>
      <c r="E18">
        <f t="shared" si="1"/>
        <v>2.6070000000000002</v>
      </c>
      <c r="F18">
        <v>2607</v>
      </c>
      <c r="G18">
        <v>711.26690060400006</v>
      </c>
      <c r="H18" s="19" t="s">
        <v>97</v>
      </c>
      <c r="I18" s="20"/>
      <c r="J18" t="s">
        <v>98</v>
      </c>
      <c r="K18">
        <v>711.26690045658347</v>
      </c>
      <c r="M18" s="11">
        <f t="shared" si="2"/>
        <v>0</v>
      </c>
      <c r="N18" s="11" t="s">
        <v>99</v>
      </c>
      <c r="O18" t="s">
        <v>100</v>
      </c>
      <c r="P18">
        <v>213.53107270000001</v>
      </c>
      <c r="Q18">
        <v>711.26690045658347</v>
      </c>
      <c r="R18" s="11">
        <f t="shared" si="3"/>
        <v>0</v>
      </c>
      <c r="S18" s="12">
        <f t="shared" si="4"/>
        <v>0</v>
      </c>
      <c r="U18">
        <v>699.68508114549331</v>
      </c>
      <c r="V18">
        <v>699.68508114549331</v>
      </c>
      <c r="W18" s="12">
        <f t="shared" si="5"/>
        <v>0</v>
      </c>
    </row>
    <row r="19" spans="1:23" ht="15" customHeight="1" x14ac:dyDescent="0.25">
      <c r="A19">
        <v>9</v>
      </c>
      <c r="B19">
        <v>3</v>
      </c>
      <c r="C19">
        <v>8</v>
      </c>
      <c r="D19">
        <f t="shared" si="0"/>
        <v>9.3299999999999994E-2</v>
      </c>
      <c r="E19">
        <f t="shared" si="1"/>
        <v>5.5979999999999999</v>
      </c>
      <c r="F19">
        <v>5598</v>
      </c>
      <c r="G19">
        <v>861.015034163</v>
      </c>
      <c r="H19" s="19" t="s">
        <v>101</v>
      </c>
      <c r="I19" s="20"/>
      <c r="J19" t="s">
        <v>102</v>
      </c>
      <c r="K19">
        <v>861.01503413398063</v>
      </c>
      <c r="M19" s="11">
        <f t="shared" si="2"/>
        <v>0</v>
      </c>
      <c r="N19" s="11" t="s">
        <v>103</v>
      </c>
      <c r="O19" t="s">
        <v>104</v>
      </c>
      <c r="P19">
        <v>279.69371589999992</v>
      </c>
      <c r="Q19">
        <v>861.01503413398063</v>
      </c>
      <c r="R19" s="11">
        <f t="shared" si="3"/>
        <v>0</v>
      </c>
      <c r="S19" s="12">
        <f t="shared" si="4"/>
        <v>0</v>
      </c>
      <c r="U19">
        <v>819.53229263327944</v>
      </c>
      <c r="V19">
        <v>819.53229263327933</v>
      </c>
      <c r="W19" s="12">
        <f t="shared" si="5"/>
        <v>0</v>
      </c>
    </row>
    <row r="20" spans="1:23" ht="15" customHeight="1" x14ac:dyDescent="0.25">
      <c r="A20">
        <v>9</v>
      </c>
      <c r="B20">
        <v>3</v>
      </c>
      <c r="C20">
        <v>9</v>
      </c>
      <c r="D20">
        <f t="shared" si="0"/>
        <v>2.01E-2</v>
      </c>
      <c r="E20">
        <f t="shared" si="1"/>
        <v>1.206</v>
      </c>
      <c r="F20">
        <v>1206</v>
      </c>
      <c r="G20">
        <v>687.77890394999997</v>
      </c>
      <c r="H20" s="19" t="s">
        <v>105</v>
      </c>
      <c r="I20" s="20"/>
      <c r="J20" t="s">
        <v>106</v>
      </c>
      <c r="K20">
        <v>687.7789037823643</v>
      </c>
      <c r="M20" s="11">
        <f t="shared" si="2"/>
        <v>0</v>
      </c>
      <c r="N20" s="11" t="s">
        <v>107</v>
      </c>
      <c r="O20" t="s">
        <v>108</v>
      </c>
      <c r="P20">
        <v>293.70957279999999</v>
      </c>
      <c r="Q20">
        <v>687.77890378236418</v>
      </c>
      <c r="R20" s="11">
        <f t="shared" si="3"/>
        <v>0</v>
      </c>
      <c r="S20" s="12">
        <f t="shared" si="4"/>
        <v>0</v>
      </c>
      <c r="U20">
        <v>638.75133690170469</v>
      </c>
      <c r="V20">
        <v>638.7513369017048</v>
      </c>
      <c r="W20" s="12">
        <f t="shared" si="5"/>
        <v>0</v>
      </c>
    </row>
    <row r="21" spans="1:23" ht="15" customHeight="1" x14ac:dyDescent="0.25">
      <c r="A21">
        <v>9</v>
      </c>
      <c r="B21">
        <v>3</v>
      </c>
      <c r="C21">
        <v>10</v>
      </c>
      <c r="D21">
        <f t="shared" si="0"/>
        <v>2.7484999999999999</v>
      </c>
      <c r="E21">
        <f t="shared" si="1"/>
        <v>164.91</v>
      </c>
      <c r="F21">
        <v>164910</v>
      </c>
      <c r="G21">
        <v>935.54469035099999</v>
      </c>
      <c r="H21" s="19" t="s">
        <v>109</v>
      </c>
      <c r="I21" s="20"/>
      <c r="J21" t="s">
        <v>110</v>
      </c>
      <c r="K21">
        <v>935.5446906430152</v>
      </c>
      <c r="M21" s="11">
        <f t="shared" si="2"/>
        <v>0</v>
      </c>
      <c r="N21" s="11" t="s">
        <v>110</v>
      </c>
      <c r="O21" t="s">
        <v>111</v>
      </c>
      <c r="P21">
        <v>411.67500219999999</v>
      </c>
      <c r="Q21">
        <v>935.5446906430152</v>
      </c>
      <c r="R21" s="11">
        <f t="shared" si="3"/>
        <v>0</v>
      </c>
      <c r="S21" s="12">
        <f t="shared" si="4"/>
        <v>0</v>
      </c>
      <c r="U21">
        <v>847.00284469912765</v>
      </c>
      <c r="V21">
        <v>847.00284469912765</v>
      </c>
      <c r="W21" s="12">
        <f t="shared" si="5"/>
        <v>0</v>
      </c>
    </row>
    <row r="22" spans="1:23" ht="15" customHeight="1" x14ac:dyDescent="0.25">
      <c r="A22">
        <v>12</v>
      </c>
      <c r="B22">
        <v>3</v>
      </c>
      <c r="C22">
        <v>1</v>
      </c>
      <c r="D22">
        <f t="shared" si="0"/>
        <v>0.20544999999999999</v>
      </c>
      <c r="E22">
        <f t="shared" si="1"/>
        <v>12.327</v>
      </c>
      <c r="F22">
        <v>12327</v>
      </c>
      <c r="G22">
        <v>665.62882969700001</v>
      </c>
      <c r="H22" s="19" t="s">
        <v>112</v>
      </c>
      <c r="I22" s="20"/>
      <c r="J22" t="s">
        <v>113</v>
      </c>
      <c r="K22">
        <v>665.62882973402702</v>
      </c>
      <c r="M22" s="11">
        <f t="shared" si="2"/>
        <v>0</v>
      </c>
      <c r="N22" s="11" t="s">
        <v>113</v>
      </c>
      <c r="O22" t="s">
        <v>114</v>
      </c>
      <c r="P22">
        <v>316.81027019999999</v>
      </c>
      <c r="Q22">
        <v>665.62882973402702</v>
      </c>
      <c r="R22" s="11">
        <f t="shared" si="3"/>
        <v>0</v>
      </c>
      <c r="S22" s="12">
        <f t="shared" si="4"/>
        <v>0</v>
      </c>
      <c r="U22">
        <v>614.76550054689392</v>
      </c>
      <c r="V22">
        <v>614.76550054689392</v>
      </c>
      <c r="W22" s="12">
        <f t="shared" si="5"/>
        <v>0</v>
      </c>
    </row>
    <row r="23" spans="1:23" ht="15" customHeight="1" x14ac:dyDescent="0.25">
      <c r="A23">
        <v>12</v>
      </c>
      <c r="B23">
        <v>3</v>
      </c>
      <c r="C23">
        <v>2</v>
      </c>
      <c r="D23">
        <f t="shared" si="0"/>
        <v>0.72330000000000005</v>
      </c>
      <c r="E23">
        <f t="shared" si="1"/>
        <v>43.398000000000003</v>
      </c>
      <c r="F23">
        <v>43398</v>
      </c>
      <c r="G23">
        <v>1189.40477706</v>
      </c>
      <c r="H23" s="19" t="s">
        <v>115</v>
      </c>
      <c r="I23" s="20"/>
      <c r="J23" t="s">
        <v>116</v>
      </c>
      <c r="K23">
        <v>1189.4047772831959</v>
      </c>
      <c r="M23" s="11">
        <f t="shared" si="2"/>
        <v>0</v>
      </c>
      <c r="N23" s="11" t="s">
        <v>117</v>
      </c>
      <c r="O23" t="s">
        <v>118</v>
      </c>
      <c r="P23">
        <v>441.6552514</v>
      </c>
      <c r="Q23">
        <v>1189.4047772831959</v>
      </c>
      <c r="R23" s="11">
        <f t="shared" si="3"/>
        <v>0</v>
      </c>
      <c r="S23" s="12">
        <f t="shared" si="4"/>
        <v>0</v>
      </c>
      <c r="U23">
        <v>1105.8254923985889</v>
      </c>
      <c r="V23">
        <v>1105.8254923985889</v>
      </c>
      <c r="W23" s="12">
        <f t="shared" si="5"/>
        <v>0</v>
      </c>
    </row>
    <row r="24" spans="1:23" ht="15" customHeight="1" x14ac:dyDescent="0.25">
      <c r="A24">
        <v>12</v>
      </c>
      <c r="B24">
        <v>3</v>
      </c>
      <c r="C24">
        <v>3</v>
      </c>
      <c r="D24">
        <f t="shared" si="0"/>
        <v>0.27121666666666666</v>
      </c>
      <c r="E24">
        <f t="shared" si="1"/>
        <v>16.273</v>
      </c>
      <c r="F24">
        <v>16273</v>
      </c>
      <c r="G24">
        <v>835.10498818300005</v>
      </c>
      <c r="H24" s="19" t="s">
        <v>119</v>
      </c>
      <c r="I24" s="20"/>
      <c r="J24" t="s">
        <v>120</v>
      </c>
      <c r="K24">
        <v>835.10498817922348</v>
      </c>
      <c r="M24" s="11">
        <f t="shared" si="2"/>
        <v>0</v>
      </c>
      <c r="N24" s="11" t="s">
        <v>121</v>
      </c>
      <c r="O24" t="s">
        <v>122</v>
      </c>
      <c r="P24">
        <v>404.63847809999999</v>
      </c>
      <c r="Q24">
        <v>835.10498817922348</v>
      </c>
      <c r="R24" s="11">
        <f t="shared" si="3"/>
        <v>0</v>
      </c>
      <c r="S24" s="12">
        <f t="shared" si="4"/>
        <v>0</v>
      </c>
      <c r="U24">
        <v>793.08440942253526</v>
      </c>
      <c r="V24">
        <v>793.08440942253526</v>
      </c>
      <c r="W24" s="12">
        <f t="shared" si="5"/>
        <v>0</v>
      </c>
    </row>
    <row r="25" spans="1:23" ht="15" customHeight="1" x14ac:dyDescent="0.25">
      <c r="A25">
        <v>12</v>
      </c>
      <c r="B25">
        <v>3</v>
      </c>
      <c r="C25">
        <v>4</v>
      </c>
      <c r="D25">
        <f t="shared" si="0"/>
        <v>0.32375000000000004</v>
      </c>
      <c r="E25">
        <f t="shared" si="1"/>
        <v>19.425000000000001</v>
      </c>
      <c r="F25">
        <v>19425</v>
      </c>
      <c r="G25">
        <v>719.80830177400003</v>
      </c>
      <c r="H25" s="19" t="s">
        <v>123</v>
      </c>
      <c r="I25" s="20"/>
      <c r="J25" t="s">
        <v>124</v>
      </c>
      <c r="K25">
        <v>719.80830180454882</v>
      </c>
      <c r="M25" s="11">
        <f t="shared" si="2"/>
        <v>0</v>
      </c>
      <c r="N25" s="11" t="s">
        <v>125</v>
      </c>
      <c r="O25" t="s">
        <v>126</v>
      </c>
      <c r="P25">
        <v>330.79136660000012</v>
      </c>
      <c r="Q25">
        <v>727.51300746719562</v>
      </c>
      <c r="R25" s="11">
        <f t="shared" si="3"/>
        <v>1.0699999999999999E-2</v>
      </c>
      <c r="S25" s="12">
        <f t="shared" si="4"/>
        <v>1.0699999999999999E-2</v>
      </c>
      <c r="U25">
        <v>683.55281556078876</v>
      </c>
      <c r="V25">
        <v>690.19627888243804</v>
      </c>
      <c r="W25" s="12">
        <f t="shared" si="5"/>
        <v>9.7199999999999995E-3</v>
      </c>
    </row>
    <row r="26" spans="1:23" ht="15" customHeight="1" x14ac:dyDescent="0.25">
      <c r="A26">
        <v>12</v>
      </c>
      <c r="B26">
        <v>3</v>
      </c>
      <c r="C26">
        <v>5</v>
      </c>
      <c r="D26">
        <f t="shared" si="0"/>
        <v>0.22451666666666667</v>
      </c>
      <c r="E26">
        <f t="shared" si="1"/>
        <v>13.471</v>
      </c>
      <c r="F26">
        <v>13471</v>
      </c>
      <c r="G26">
        <v>1078.299811826</v>
      </c>
      <c r="H26" s="19" t="s">
        <v>127</v>
      </c>
      <c r="I26" s="20"/>
      <c r="J26" t="s">
        <v>128</v>
      </c>
      <c r="K26">
        <v>1078.299811829309</v>
      </c>
      <c r="M26" s="11">
        <f t="shared" si="2"/>
        <v>0</v>
      </c>
      <c r="N26" s="11" t="s">
        <v>129</v>
      </c>
      <c r="O26" t="s">
        <v>130</v>
      </c>
      <c r="P26">
        <v>323.16483360000012</v>
      </c>
      <c r="Q26">
        <v>1078.299811829309</v>
      </c>
      <c r="R26" s="11">
        <f t="shared" si="3"/>
        <v>0</v>
      </c>
      <c r="S26" s="12">
        <f t="shared" si="4"/>
        <v>0</v>
      </c>
      <c r="U26">
        <v>1034.2841808442749</v>
      </c>
      <c r="V26">
        <v>1034.2841808442749</v>
      </c>
      <c r="W26" s="12">
        <f t="shared" si="5"/>
        <v>0</v>
      </c>
    </row>
    <row r="27" spans="1:23" ht="15" customHeight="1" x14ac:dyDescent="0.25">
      <c r="A27">
        <v>12</v>
      </c>
      <c r="B27">
        <v>3</v>
      </c>
      <c r="C27">
        <v>6</v>
      </c>
      <c r="D27">
        <f t="shared" si="0"/>
        <v>10.907116666666667</v>
      </c>
      <c r="E27">
        <f t="shared" si="1"/>
        <v>654.42700000000002</v>
      </c>
      <c r="F27">
        <v>654427</v>
      </c>
      <c r="G27">
        <v>1077.167439887</v>
      </c>
      <c r="H27" s="19" t="s">
        <v>131</v>
      </c>
      <c r="I27" s="20"/>
      <c r="J27" t="s">
        <v>132</v>
      </c>
      <c r="K27">
        <v>1077.167439794624</v>
      </c>
      <c r="M27" s="11">
        <f t="shared" si="2"/>
        <v>0</v>
      </c>
      <c r="N27" s="11" t="s">
        <v>133</v>
      </c>
      <c r="O27" t="s">
        <v>134</v>
      </c>
      <c r="P27">
        <v>396.63036310000012</v>
      </c>
      <c r="Q27">
        <v>1077.167439794624</v>
      </c>
      <c r="R27" s="11">
        <f t="shared" si="3"/>
        <v>0</v>
      </c>
      <c r="S27" s="12">
        <f t="shared" si="4"/>
        <v>0</v>
      </c>
      <c r="U27">
        <v>1022.759507244422</v>
      </c>
      <c r="V27">
        <v>1022.759507244422</v>
      </c>
      <c r="W27" s="12">
        <f t="shared" si="5"/>
        <v>0</v>
      </c>
    </row>
    <row r="28" spans="1:23" ht="15" customHeight="1" x14ac:dyDescent="0.25">
      <c r="A28">
        <v>12</v>
      </c>
      <c r="B28">
        <v>3</v>
      </c>
      <c r="C28">
        <v>7</v>
      </c>
      <c r="D28">
        <f t="shared" si="0"/>
        <v>3.4329333333333332</v>
      </c>
      <c r="E28">
        <f t="shared" si="1"/>
        <v>205.976</v>
      </c>
      <c r="F28">
        <v>205976</v>
      </c>
      <c r="G28">
        <v>1048.3180166340001</v>
      </c>
      <c r="H28" s="19" t="s">
        <v>135</v>
      </c>
      <c r="I28" s="20"/>
      <c r="J28" t="s">
        <v>136</v>
      </c>
      <c r="K28">
        <v>1048.318016484704</v>
      </c>
      <c r="M28" s="11">
        <f t="shared" si="2"/>
        <v>0</v>
      </c>
      <c r="N28" s="11" t="s">
        <v>137</v>
      </c>
      <c r="O28" t="s">
        <v>138</v>
      </c>
      <c r="P28">
        <v>500.61596079999998</v>
      </c>
      <c r="Q28">
        <v>1048.318016484704</v>
      </c>
      <c r="R28" s="11">
        <f t="shared" si="3"/>
        <v>0</v>
      </c>
      <c r="S28" s="12">
        <f t="shared" si="4"/>
        <v>0</v>
      </c>
      <c r="U28">
        <v>1003.589778043422</v>
      </c>
      <c r="V28">
        <v>1003.589778043422</v>
      </c>
      <c r="W28" s="12">
        <f t="shared" si="5"/>
        <v>0</v>
      </c>
    </row>
    <row r="29" spans="1:23" ht="15" customHeight="1" x14ac:dyDescent="0.25">
      <c r="A29">
        <v>12</v>
      </c>
      <c r="B29">
        <v>3</v>
      </c>
      <c r="C29">
        <v>8</v>
      </c>
      <c r="D29">
        <f t="shared" si="0"/>
        <v>0.14983333333333335</v>
      </c>
      <c r="E29">
        <f t="shared" si="1"/>
        <v>8.99</v>
      </c>
      <c r="F29">
        <v>8990</v>
      </c>
      <c r="G29">
        <v>1136.6677573520001</v>
      </c>
      <c r="H29" s="19" t="s">
        <v>139</v>
      </c>
      <c r="I29" s="20"/>
      <c r="J29" t="s">
        <v>140</v>
      </c>
      <c r="K29">
        <v>1136.6677569666911</v>
      </c>
      <c r="M29" s="11">
        <f t="shared" si="2"/>
        <v>0</v>
      </c>
      <c r="N29" s="11" t="s">
        <v>141</v>
      </c>
      <c r="O29" t="s">
        <v>142</v>
      </c>
      <c r="P29">
        <v>171.47822330000011</v>
      </c>
      <c r="Q29">
        <v>1136.6677569666911</v>
      </c>
      <c r="R29" s="11">
        <f t="shared" si="3"/>
        <v>0</v>
      </c>
      <c r="S29" s="12">
        <f t="shared" si="4"/>
        <v>0</v>
      </c>
      <c r="U29">
        <v>1115.4575828352031</v>
      </c>
      <c r="V29">
        <v>1115.4575828352031</v>
      </c>
      <c r="W29" s="12">
        <f t="shared" si="5"/>
        <v>0</v>
      </c>
    </row>
    <row r="30" spans="1:23" ht="15" customHeight="1" x14ac:dyDescent="0.25">
      <c r="A30">
        <v>12</v>
      </c>
      <c r="B30">
        <v>3</v>
      </c>
      <c r="C30">
        <v>9</v>
      </c>
      <c r="D30">
        <f t="shared" si="0"/>
        <v>0.35006666666666669</v>
      </c>
      <c r="E30">
        <f t="shared" si="1"/>
        <v>21.004000000000001</v>
      </c>
      <c r="F30">
        <v>21004</v>
      </c>
      <c r="G30">
        <v>1272.3451047040001</v>
      </c>
      <c r="H30" s="19" t="s">
        <v>143</v>
      </c>
      <c r="I30" s="20"/>
      <c r="J30" t="s">
        <v>144</v>
      </c>
      <c r="K30">
        <v>1272.345104477296</v>
      </c>
      <c r="M30" s="11">
        <f t="shared" si="2"/>
        <v>0</v>
      </c>
      <c r="N30" s="11" t="s">
        <v>145</v>
      </c>
      <c r="O30" t="s">
        <v>146</v>
      </c>
      <c r="P30">
        <v>387.33385050000021</v>
      </c>
      <c r="Q30">
        <v>1272.345104477296</v>
      </c>
      <c r="R30" s="11">
        <f t="shared" si="3"/>
        <v>0</v>
      </c>
      <c r="S30" s="12">
        <f t="shared" si="4"/>
        <v>0</v>
      </c>
      <c r="U30">
        <v>1220.2270355654409</v>
      </c>
      <c r="V30">
        <v>1220.2270355654409</v>
      </c>
      <c r="W30" s="12">
        <f t="shared" si="5"/>
        <v>0</v>
      </c>
    </row>
    <row r="31" spans="1:23" ht="15" customHeight="1" x14ac:dyDescent="0.25">
      <c r="A31">
        <v>12</v>
      </c>
      <c r="B31">
        <v>3</v>
      </c>
      <c r="C31">
        <v>10</v>
      </c>
      <c r="D31">
        <f t="shared" si="0"/>
        <v>1.3634333333333333</v>
      </c>
      <c r="E31">
        <f t="shared" si="1"/>
        <v>81.805999999999997</v>
      </c>
      <c r="F31">
        <v>81806</v>
      </c>
      <c r="G31">
        <v>734.13697920300001</v>
      </c>
      <c r="H31" s="19" t="s">
        <v>147</v>
      </c>
      <c r="I31" s="20"/>
      <c r="J31" t="s">
        <v>148</v>
      </c>
      <c r="K31">
        <v>734.13697920979939</v>
      </c>
      <c r="M31" s="11">
        <f t="shared" si="2"/>
        <v>0</v>
      </c>
      <c r="N31" s="11" t="s">
        <v>149</v>
      </c>
      <c r="O31" t="s">
        <v>150</v>
      </c>
      <c r="P31">
        <v>396.38920069999989</v>
      </c>
      <c r="Q31">
        <v>765.15981731728004</v>
      </c>
      <c r="R31" s="11">
        <f t="shared" si="3"/>
        <v>4.2259999999999999E-2</v>
      </c>
      <c r="S31" s="12">
        <f t="shared" si="4"/>
        <v>4.2259999999999999E-2</v>
      </c>
      <c r="U31">
        <v>699.47008698907655</v>
      </c>
      <c r="V31">
        <v>730.4929250965572</v>
      </c>
      <c r="W31" s="12">
        <f t="shared" si="5"/>
        <v>4.4350000000000001E-2</v>
      </c>
    </row>
    <row r="32" spans="1:23" ht="15" customHeight="1" x14ac:dyDescent="0.25">
      <c r="A32">
        <v>15</v>
      </c>
      <c r="B32">
        <v>3</v>
      </c>
      <c r="C32">
        <v>1</v>
      </c>
      <c r="D32">
        <f t="shared" si="0"/>
        <v>2.4794333333333332</v>
      </c>
      <c r="E32">
        <f t="shared" si="1"/>
        <v>148.76599999999999</v>
      </c>
      <c r="F32">
        <v>148766</v>
      </c>
      <c r="G32">
        <v>969.44437502899996</v>
      </c>
      <c r="H32" s="19" t="s">
        <v>151</v>
      </c>
      <c r="I32" s="20"/>
      <c r="J32" t="s">
        <v>152</v>
      </c>
      <c r="K32">
        <v>937.80130917447354</v>
      </c>
      <c r="M32" s="11">
        <f t="shared" si="2"/>
        <v>-3.2640000000000002E-2</v>
      </c>
      <c r="N32" s="11" t="s">
        <v>153</v>
      </c>
      <c r="O32" t="s">
        <v>154</v>
      </c>
      <c r="P32">
        <v>648.6942775</v>
      </c>
      <c r="Q32">
        <v>938.35967070208073</v>
      </c>
      <c r="R32" s="11">
        <f t="shared" si="3"/>
        <v>-3.2059999999999998E-2</v>
      </c>
      <c r="S32" s="12">
        <f t="shared" si="4"/>
        <v>5.9999999999999995E-4</v>
      </c>
      <c r="U32">
        <v>884.95426194868537</v>
      </c>
      <c r="V32">
        <v>884.71786594179252</v>
      </c>
      <c r="W32" s="12">
        <f t="shared" si="5"/>
        <v>-2.7E-4</v>
      </c>
    </row>
    <row r="33" spans="1:23" ht="15" customHeight="1" x14ac:dyDescent="0.25">
      <c r="A33">
        <v>15</v>
      </c>
      <c r="B33">
        <v>3</v>
      </c>
      <c r="C33">
        <v>2</v>
      </c>
      <c r="D33">
        <f t="shared" si="0"/>
        <v>2.0504666666666669</v>
      </c>
      <c r="E33">
        <f t="shared" si="1"/>
        <v>123.02800000000001</v>
      </c>
      <c r="F33">
        <v>123028</v>
      </c>
      <c r="G33">
        <v>1062.9857395050001</v>
      </c>
      <c r="H33" s="19" t="s">
        <v>155</v>
      </c>
      <c r="I33" s="20"/>
      <c r="J33" t="s">
        <v>156</v>
      </c>
      <c r="K33">
        <v>1015.069155849449</v>
      </c>
      <c r="M33" s="11">
        <f t="shared" si="2"/>
        <v>-4.5080000000000002E-2</v>
      </c>
      <c r="N33" s="11" t="s">
        <v>157</v>
      </c>
      <c r="O33" t="s">
        <v>158</v>
      </c>
      <c r="P33">
        <v>730.97571099999993</v>
      </c>
      <c r="Q33">
        <v>1125.111491029689</v>
      </c>
      <c r="R33" s="11">
        <f t="shared" si="3"/>
        <v>5.8439999999999999E-2</v>
      </c>
      <c r="S33" s="12">
        <f t="shared" si="4"/>
        <v>0.10841000000000001</v>
      </c>
      <c r="U33">
        <v>965.44695356562272</v>
      </c>
      <c r="V33">
        <v>1071.616229691492</v>
      </c>
      <c r="W33" s="12">
        <f t="shared" si="5"/>
        <v>0.10997</v>
      </c>
    </row>
    <row r="34" spans="1:23" ht="15" customHeight="1" x14ac:dyDescent="0.25">
      <c r="A34">
        <v>15</v>
      </c>
      <c r="B34">
        <v>3</v>
      </c>
      <c r="C34">
        <v>3</v>
      </c>
      <c r="D34">
        <f t="shared" ref="D34:D65" si="6">E34/60</f>
        <v>0.97491666666666665</v>
      </c>
      <c r="E34">
        <f t="shared" ref="E34:E65" si="7">F34/1000</f>
        <v>58.494999999999997</v>
      </c>
      <c r="F34">
        <v>58495</v>
      </c>
      <c r="G34">
        <v>929.49348848499994</v>
      </c>
      <c r="H34" s="19" t="s">
        <v>159</v>
      </c>
      <c r="I34" s="20"/>
      <c r="J34" t="s">
        <v>160</v>
      </c>
      <c r="K34">
        <v>891.74816182787549</v>
      </c>
      <c r="M34" s="11">
        <f t="shared" ref="M34:M65" si="8">ROUND((K34-G34)/G34,5)</f>
        <v>-4.061E-2</v>
      </c>
      <c r="N34" s="11" t="s">
        <v>160</v>
      </c>
      <c r="O34" t="s">
        <v>161</v>
      </c>
      <c r="P34">
        <v>1119.4125171999999</v>
      </c>
      <c r="Q34">
        <v>891.74816182787549</v>
      </c>
      <c r="R34" s="11">
        <f t="shared" ref="R34:R65" si="9">ROUND((Q34-G34)/G34,5)</f>
        <v>-4.061E-2</v>
      </c>
      <c r="S34" s="12">
        <f t="shared" ref="S34:S65" si="10">ROUND((Q34-K34)/K34,5)</f>
        <v>0</v>
      </c>
      <c r="U34">
        <v>842.7356402438885</v>
      </c>
      <c r="V34">
        <v>842.7356402438885</v>
      </c>
      <c r="W34" s="12">
        <f t="shared" ref="W34:W65" si="11">ROUND((V34-U34)/U34,5)</f>
        <v>0</v>
      </c>
    </row>
    <row r="35" spans="1:23" ht="15" customHeight="1" x14ac:dyDescent="0.25">
      <c r="A35">
        <v>15</v>
      </c>
      <c r="B35">
        <v>3</v>
      </c>
      <c r="C35">
        <v>4</v>
      </c>
      <c r="D35">
        <f t="shared" si="6"/>
        <v>20.112849999999998</v>
      </c>
      <c r="E35">
        <f t="shared" si="7"/>
        <v>1206.771</v>
      </c>
      <c r="F35">
        <v>1206771</v>
      </c>
      <c r="G35">
        <v>765.246603843</v>
      </c>
      <c r="H35" s="19" t="s">
        <v>162</v>
      </c>
      <c r="I35" s="20"/>
      <c r="J35" t="s">
        <v>163</v>
      </c>
      <c r="K35">
        <v>737.79578450416454</v>
      </c>
      <c r="M35" s="11">
        <f t="shared" si="8"/>
        <v>-3.5869999999999999E-2</v>
      </c>
      <c r="N35" s="11" t="s">
        <v>163</v>
      </c>
      <c r="O35" t="s">
        <v>164</v>
      </c>
      <c r="P35">
        <v>529.13751020000018</v>
      </c>
      <c r="Q35">
        <v>737.79578450416454</v>
      </c>
      <c r="R35" s="11">
        <f t="shared" si="9"/>
        <v>-3.5869999999999999E-2</v>
      </c>
      <c r="S35" s="12">
        <f t="shared" si="10"/>
        <v>0</v>
      </c>
      <c r="U35">
        <v>696.93191430755849</v>
      </c>
      <c r="V35">
        <v>696.93191430755849</v>
      </c>
      <c r="W35" s="12">
        <f t="shared" si="11"/>
        <v>0</v>
      </c>
    </row>
    <row r="36" spans="1:23" ht="15" customHeight="1" x14ac:dyDescent="0.25">
      <c r="A36">
        <v>15</v>
      </c>
      <c r="B36">
        <v>3</v>
      </c>
      <c r="C36">
        <v>5</v>
      </c>
      <c r="D36">
        <f t="shared" si="6"/>
        <v>6.7066666666666661</v>
      </c>
      <c r="E36">
        <f t="shared" si="7"/>
        <v>402.4</v>
      </c>
      <c r="F36">
        <v>402400</v>
      </c>
      <c r="G36">
        <v>816.77324200600003</v>
      </c>
      <c r="H36" s="19" t="s">
        <v>165</v>
      </c>
      <c r="I36" s="20"/>
      <c r="J36" t="s">
        <v>166</v>
      </c>
      <c r="K36">
        <v>742.549972143133</v>
      </c>
      <c r="M36" s="11">
        <f t="shared" si="8"/>
        <v>-9.0870000000000006E-2</v>
      </c>
      <c r="N36" s="11" t="s">
        <v>167</v>
      </c>
      <c r="O36" t="s">
        <v>168</v>
      </c>
      <c r="P36">
        <v>631.32229749999988</v>
      </c>
      <c r="Q36">
        <v>742.549972143133</v>
      </c>
      <c r="R36" s="11">
        <f t="shared" si="9"/>
        <v>-9.0870000000000006E-2</v>
      </c>
      <c r="S36" s="12">
        <f t="shared" si="10"/>
        <v>0</v>
      </c>
      <c r="U36">
        <v>686.92712141377501</v>
      </c>
      <c r="V36">
        <v>686.92712141377501</v>
      </c>
      <c r="W36" s="12">
        <f t="shared" si="11"/>
        <v>0</v>
      </c>
    </row>
    <row r="37" spans="1:23" ht="15" customHeight="1" x14ac:dyDescent="0.25">
      <c r="A37">
        <v>15</v>
      </c>
      <c r="B37">
        <v>3</v>
      </c>
      <c r="C37">
        <v>6</v>
      </c>
      <c r="D37">
        <f t="shared" si="6"/>
        <v>114.64783333333334</v>
      </c>
      <c r="E37">
        <f t="shared" si="7"/>
        <v>6878.87</v>
      </c>
      <c r="F37">
        <v>6878870</v>
      </c>
      <c r="G37">
        <v>987.66226506099997</v>
      </c>
      <c r="H37" s="19" t="s">
        <v>169</v>
      </c>
      <c r="I37" s="20"/>
      <c r="J37" t="s">
        <v>170</v>
      </c>
      <c r="K37">
        <v>980.21754136108211</v>
      </c>
      <c r="M37" s="11">
        <f t="shared" si="8"/>
        <v>-7.5399999999999998E-3</v>
      </c>
      <c r="N37" s="11" t="s">
        <v>171</v>
      </c>
      <c r="O37" t="s">
        <v>172</v>
      </c>
      <c r="P37">
        <v>612.2390478999996</v>
      </c>
      <c r="Q37">
        <v>985.47912065241417</v>
      </c>
      <c r="R37" s="11">
        <f t="shared" si="9"/>
        <v>-2.2100000000000002E-3</v>
      </c>
      <c r="S37" s="12">
        <f t="shared" si="10"/>
        <v>5.3699999999999998E-3</v>
      </c>
      <c r="U37">
        <v>927.3559316905372</v>
      </c>
      <c r="V37">
        <v>911.87636266197978</v>
      </c>
      <c r="W37" s="12">
        <f t="shared" si="11"/>
        <v>-1.669E-2</v>
      </c>
    </row>
    <row r="38" spans="1:23" ht="15" customHeight="1" x14ac:dyDescent="0.25">
      <c r="A38">
        <v>15</v>
      </c>
      <c r="B38">
        <v>3</v>
      </c>
      <c r="C38">
        <v>7</v>
      </c>
      <c r="D38">
        <f t="shared" si="6"/>
        <v>2.6776833333333334</v>
      </c>
      <c r="E38">
        <f t="shared" si="7"/>
        <v>160.661</v>
      </c>
      <c r="F38">
        <v>160661</v>
      </c>
      <c r="G38">
        <v>1171.7540890289999</v>
      </c>
      <c r="H38" s="19" t="s">
        <v>173</v>
      </c>
      <c r="I38" s="20"/>
      <c r="J38" t="s">
        <v>174</v>
      </c>
      <c r="K38">
        <v>1142.681646892928</v>
      </c>
      <c r="M38" s="11">
        <f t="shared" si="8"/>
        <v>-2.4809999999999999E-2</v>
      </c>
      <c r="N38" s="11" t="s">
        <v>175</v>
      </c>
      <c r="O38" t="s">
        <v>176</v>
      </c>
      <c r="P38">
        <v>467.02864149999999</v>
      </c>
      <c r="Q38">
        <v>1142.681646892928</v>
      </c>
      <c r="R38" s="11">
        <f t="shared" si="9"/>
        <v>-2.4809999999999999E-2</v>
      </c>
      <c r="S38" s="12">
        <f t="shared" si="10"/>
        <v>0</v>
      </c>
      <c r="U38">
        <v>1091.145031340737</v>
      </c>
      <c r="V38">
        <v>1091.145031340737</v>
      </c>
      <c r="W38" s="12">
        <f t="shared" si="11"/>
        <v>0</v>
      </c>
    </row>
    <row r="39" spans="1:23" ht="15" customHeight="1" x14ac:dyDescent="0.25">
      <c r="A39">
        <v>15</v>
      </c>
      <c r="B39">
        <v>3</v>
      </c>
      <c r="C39">
        <v>8</v>
      </c>
      <c r="D39">
        <f t="shared" si="6"/>
        <v>3.0577833333333335</v>
      </c>
      <c r="E39">
        <f t="shared" si="7"/>
        <v>183.46700000000001</v>
      </c>
      <c r="F39">
        <v>183467</v>
      </c>
      <c r="G39">
        <v>901.18110722799997</v>
      </c>
      <c r="H39" s="19" t="s">
        <v>177</v>
      </c>
      <c r="I39" s="20"/>
      <c r="J39" t="s">
        <v>178</v>
      </c>
      <c r="K39">
        <v>873.42603553287745</v>
      </c>
      <c r="M39" s="11">
        <f t="shared" si="8"/>
        <v>-3.0800000000000001E-2</v>
      </c>
      <c r="N39" s="11" t="s">
        <v>179</v>
      </c>
      <c r="O39" t="s">
        <v>180</v>
      </c>
      <c r="P39">
        <v>524.43503390000024</v>
      </c>
      <c r="Q39">
        <v>873.42603553287745</v>
      </c>
      <c r="R39" s="11">
        <f t="shared" si="9"/>
        <v>-3.0800000000000001E-2</v>
      </c>
      <c r="S39" s="12">
        <f t="shared" si="10"/>
        <v>0</v>
      </c>
      <c r="U39">
        <v>808.56466325264535</v>
      </c>
      <c r="V39">
        <v>808.56466325264535</v>
      </c>
      <c r="W39" s="12">
        <f t="shared" si="11"/>
        <v>0</v>
      </c>
    </row>
    <row r="40" spans="1:23" ht="15" customHeight="1" x14ac:dyDescent="0.25">
      <c r="A40">
        <v>15</v>
      </c>
      <c r="B40">
        <v>3</v>
      </c>
      <c r="C40">
        <v>9</v>
      </c>
      <c r="D40">
        <f t="shared" si="6"/>
        <v>10.168483333333334</v>
      </c>
      <c r="E40">
        <f t="shared" si="7"/>
        <v>610.10900000000004</v>
      </c>
      <c r="F40">
        <v>610109</v>
      </c>
      <c r="G40">
        <v>1335.201246375</v>
      </c>
      <c r="H40" s="19" t="s">
        <v>181</v>
      </c>
      <c r="I40" s="20"/>
      <c r="J40" t="s">
        <v>182</v>
      </c>
      <c r="K40">
        <v>1255.3187694406749</v>
      </c>
      <c r="M40" s="11">
        <f t="shared" si="8"/>
        <v>-5.9830000000000001E-2</v>
      </c>
      <c r="N40" s="11" t="s">
        <v>183</v>
      </c>
      <c r="O40" t="s">
        <v>184</v>
      </c>
      <c r="P40">
        <v>764.40148970000064</v>
      </c>
      <c r="Q40">
        <v>1255.3187694406749</v>
      </c>
      <c r="R40" s="11">
        <f t="shared" si="9"/>
        <v>-5.9830000000000001E-2</v>
      </c>
      <c r="S40" s="12">
        <f t="shared" si="10"/>
        <v>0</v>
      </c>
      <c r="U40">
        <v>1207.9384507773029</v>
      </c>
      <c r="V40">
        <v>1207.9384507773029</v>
      </c>
      <c r="W40" s="12">
        <f t="shared" si="11"/>
        <v>0</v>
      </c>
    </row>
    <row r="41" spans="1:23" ht="15" customHeight="1" x14ac:dyDescent="0.25">
      <c r="A41">
        <v>15</v>
      </c>
      <c r="B41">
        <v>3</v>
      </c>
      <c r="C41">
        <v>10</v>
      </c>
      <c r="D41">
        <f t="shared" si="6"/>
        <v>0.84856666666666669</v>
      </c>
      <c r="E41">
        <f t="shared" si="7"/>
        <v>50.914000000000001</v>
      </c>
      <c r="F41">
        <v>50914</v>
      </c>
      <c r="G41">
        <v>852.68954255999995</v>
      </c>
      <c r="H41" s="19" t="s">
        <v>185</v>
      </c>
      <c r="I41" s="20"/>
      <c r="J41" t="s">
        <v>186</v>
      </c>
      <c r="K41">
        <v>842.39285443277276</v>
      </c>
      <c r="M41" s="11">
        <f t="shared" si="8"/>
        <v>-1.208E-2</v>
      </c>
      <c r="N41" s="11" t="s">
        <v>187</v>
      </c>
      <c r="O41" t="s">
        <v>188</v>
      </c>
      <c r="P41">
        <v>496.84571609999972</v>
      </c>
      <c r="Q41">
        <v>842.39285443277276</v>
      </c>
      <c r="R41" s="11">
        <f t="shared" si="9"/>
        <v>-1.208E-2</v>
      </c>
      <c r="S41" s="12">
        <f t="shared" si="10"/>
        <v>0</v>
      </c>
      <c r="U41">
        <v>795.20412884415941</v>
      </c>
      <c r="V41">
        <v>795.20412884415953</v>
      </c>
      <c r="W41" s="12">
        <f t="shared" si="11"/>
        <v>0</v>
      </c>
    </row>
    <row r="42" spans="1:23" ht="15" customHeight="1" x14ac:dyDescent="0.25">
      <c r="A42">
        <v>6</v>
      </c>
      <c r="B42">
        <v>5</v>
      </c>
      <c r="C42">
        <v>1</v>
      </c>
      <c r="D42">
        <f t="shared" si="6"/>
        <v>7.0733333333333329E-2</v>
      </c>
      <c r="E42">
        <f t="shared" si="7"/>
        <v>4.2439999999999998</v>
      </c>
      <c r="F42">
        <v>4244</v>
      </c>
      <c r="G42">
        <v>812.25670442800003</v>
      </c>
      <c r="H42" s="19" t="s">
        <v>189</v>
      </c>
      <c r="I42" s="20"/>
      <c r="J42" t="s">
        <v>190</v>
      </c>
      <c r="K42">
        <v>812.25670445007154</v>
      </c>
      <c r="M42" s="11">
        <f t="shared" si="8"/>
        <v>0</v>
      </c>
      <c r="N42" s="11" t="s">
        <v>191</v>
      </c>
      <c r="O42" t="s">
        <v>192</v>
      </c>
      <c r="P42">
        <v>226.4990143</v>
      </c>
      <c r="Q42">
        <v>825.66808753431928</v>
      </c>
      <c r="R42" s="11">
        <f t="shared" si="9"/>
        <v>1.651E-2</v>
      </c>
      <c r="S42" s="12">
        <f t="shared" si="10"/>
        <v>1.651E-2</v>
      </c>
      <c r="U42">
        <v>765.59628022172717</v>
      </c>
      <c r="V42">
        <v>750.31824926478839</v>
      </c>
      <c r="W42" s="12">
        <f t="shared" si="11"/>
        <v>-1.9959999999999999E-2</v>
      </c>
    </row>
    <row r="43" spans="1:23" ht="15" customHeight="1" x14ac:dyDescent="0.25">
      <c r="A43">
        <v>6</v>
      </c>
      <c r="B43">
        <v>5</v>
      </c>
      <c r="C43">
        <v>2</v>
      </c>
      <c r="D43">
        <f t="shared" si="6"/>
        <v>8.8999999999999999E-3</v>
      </c>
      <c r="E43">
        <f t="shared" si="7"/>
        <v>0.53400000000000003</v>
      </c>
      <c r="F43">
        <v>534</v>
      </c>
      <c r="G43">
        <v>693.06704887700005</v>
      </c>
      <c r="H43" s="19" t="s">
        <v>193</v>
      </c>
      <c r="I43" s="20"/>
      <c r="J43" t="s">
        <v>194</v>
      </c>
      <c r="K43">
        <v>693.06704897558689</v>
      </c>
      <c r="M43" s="11">
        <f t="shared" si="8"/>
        <v>0</v>
      </c>
      <c r="N43" s="11" t="s">
        <v>195</v>
      </c>
      <c r="O43" t="s">
        <v>196</v>
      </c>
      <c r="P43">
        <v>180.23112890000019</v>
      </c>
      <c r="Q43">
        <v>693.06704897558689</v>
      </c>
      <c r="R43" s="11">
        <f t="shared" si="9"/>
        <v>0</v>
      </c>
      <c r="S43" s="12">
        <f t="shared" si="10"/>
        <v>0</v>
      </c>
      <c r="U43">
        <v>582.09756283664785</v>
      </c>
      <c r="V43">
        <v>582.09756283664785</v>
      </c>
      <c r="W43" s="12">
        <f t="shared" si="11"/>
        <v>0</v>
      </c>
    </row>
    <row r="44" spans="1:23" ht="15" customHeight="1" x14ac:dyDescent="0.25">
      <c r="A44">
        <v>6</v>
      </c>
      <c r="B44">
        <v>5</v>
      </c>
      <c r="C44">
        <v>3</v>
      </c>
      <c r="D44">
        <f t="shared" si="6"/>
        <v>1.3949999999999999E-2</v>
      </c>
      <c r="E44">
        <f t="shared" si="7"/>
        <v>0.83699999999999997</v>
      </c>
      <c r="F44">
        <v>837</v>
      </c>
      <c r="G44">
        <v>737.52980437500003</v>
      </c>
      <c r="H44" s="19" t="s">
        <v>197</v>
      </c>
      <c r="I44" s="20"/>
      <c r="J44" t="s">
        <v>198</v>
      </c>
      <c r="K44">
        <v>737.52980444844081</v>
      </c>
      <c r="M44" s="11">
        <f t="shared" si="8"/>
        <v>0</v>
      </c>
      <c r="N44" s="11" t="s">
        <v>199</v>
      </c>
      <c r="O44" t="s">
        <v>200</v>
      </c>
      <c r="P44">
        <v>224.5469248</v>
      </c>
      <c r="Q44">
        <v>737.52980444844081</v>
      </c>
      <c r="R44" s="11">
        <f t="shared" si="9"/>
        <v>0</v>
      </c>
      <c r="S44" s="12">
        <f t="shared" si="10"/>
        <v>0</v>
      </c>
      <c r="U44">
        <v>663.80943514058231</v>
      </c>
      <c r="V44">
        <v>663.80943514058231</v>
      </c>
      <c r="W44" s="12">
        <f t="shared" si="11"/>
        <v>0</v>
      </c>
    </row>
    <row r="45" spans="1:23" ht="15" customHeight="1" x14ac:dyDescent="0.25">
      <c r="A45">
        <v>6</v>
      </c>
      <c r="B45">
        <v>5</v>
      </c>
      <c r="C45">
        <v>4</v>
      </c>
      <c r="D45">
        <f t="shared" si="6"/>
        <v>1.4316666666666667E-2</v>
      </c>
      <c r="E45">
        <f t="shared" si="7"/>
        <v>0.85899999999999999</v>
      </c>
      <c r="F45">
        <v>859</v>
      </c>
      <c r="G45">
        <v>656.55878409499996</v>
      </c>
      <c r="H45" s="19" t="s">
        <v>201</v>
      </c>
      <c r="I45" s="20"/>
      <c r="J45" t="s">
        <v>202</v>
      </c>
      <c r="K45">
        <v>656.55878384173491</v>
      </c>
      <c r="M45" s="11">
        <f t="shared" si="8"/>
        <v>0</v>
      </c>
      <c r="N45" s="11" t="s">
        <v>202</v>
      </c>
      <c r="O45" t="s">
        <v>203</v>
      </c>
      <c r="P45">
        <v>180.5833846999999</v>
      </c>
      <c r="Q45">
        <v>656.55878384173491</v>
      </c>
      <c r="R45" s="11">
        <f t="shared" si="9"/>
        <v>0</v>
      </c>
      <c r="S45" s="12">
        <f t="shared" si="10"/>
        <v>0</v>
      </c>
      <c r="U45">
        <v>616.41067720891579</v>
      </c>
      <c r="V45">
        <v>616.41067720891579</v>
      </c>
      <c r="W45" s="12">
        <f t="shared" si="11"/>
        <v>0</v>
      </c>
    </row>
    <row r="46" spans="1:23" ht="15" customHeight="1" x14ac:dyDescent="0.25">
      <c r="A46">
        <v>6</v>
      </c>
      <c r="B46">
        <v>5</v>
      </c>
      <c r="C46">
        <v>5</v>
      </c>
      <c r="D46">
        <f t="shared" si="6"/>
        <v>1.2699999999999999E-2</v>
      </c>
      <c r="E46">
        <f t="shared" si="7"/>
        <v>0.76200000000000001</v>
      </c>
      <c r="F46">
        <v>762</v>
      </c>
      <c r="G46">
        <v>1195.6111446150001</v>
      </c>
      <c r="H46" s="19" t="s">
        <v>204</v>
      </c>
      <c r="I46" s="20"/>
      <c r="J46" t="s">
        <v>205</v>
      </c>
      <c r="K46">
        <v>1195.6111447374319</v>
      </c>
      <c r="M46" s="11">
        <f t="shared" si="8"/>
        <v>0</v>
      </c>
      <c r="N46" s="11" t="s">
        <v>206</v>
      </c>
      <c r="O46" t="s">
        <v>207</v>
      </c>
      <c r="P46">
        <v>190.26473910000001</v>
      </c>
      <c r="Q46">
        <v>1195.6111447374319</v>
      </c>
      <c r="R46" s="11">
        <f t="shared" si="9"/>
        <v>0</v>
      </c>
      <c r="S46" s="12">
        <f t="shared" si="10"/>
        <v>0</v>
      </c>
      <c r="U46">
        <v>1075.9258122165011</v>
      </c>
      <c r="V46">
        <v>1075.9258122165011</v>
      </c>
      <c r="W46" s="12">
        <f t="shared" si="11"/>
        <v>0</v>
      </c>
    </row>
    <row r="47" spans="1:23" ht="15" customHeight="1" x14ac:dyDescent="0.25">
      <c r="A47">
        <v>6</v>
      </c>
      <c r="B47">
        <v>5</v>
      </c>
      <c r="C47">
        <v>6</v>
      </c>
      <c r="D47">
        <f t="shared" si="6"/>
        <v>3.323333333333333E-2</v>
      </c>
      <c r="E47">
        <f t="shared" si="7"/>
        <v>1.994</v>
      </c>
      <c r="F47">
        <v>1994</v>
      </c>
      <c r="G47">
        <v>889.26550826300002</v>
      </c>
      <c r="H47" s="19" t="s">
        <v>208</v>
      </c>
      <c r="I47" s="20"/>
      <c r="J47" t="s">
        <v>209</v>
      </c>
      <c r="K47">
        <v>889.26550795174398</v>
      </c>
      <c r="M47" s="11">
        <f t="shared" si="8"/>
        <v>0</v>
      </c>
      <c r="N47" s="11" t="s">
        <v>210</v>
      </c>
      <c r="O47" t="s">
        <v>211</v>
      </c>
      <c r="P47">
        <v>186.16824980000001</v>
      </c>
      <c r="Q47">
        <v>897.16783934061004</v>
      </c>
      <c r="R47" s="11">
        <f t="shared" si="9"/>
        <v>8.8900000000000003E-3</v>
      </c>
      <c r="S47" s="12">
        <f t="shared" si="10"/>
        <v>8.8900000000000003E-3</v>
      </c>
      <c r="U47">
        <v>843.92278586964096</v>
      </c>
      <c r="V47">
        <v>855.90948207341944</v>
      </c>
      <c r="W47" s="12">
        <f t="shared" si="11"/>
        <v>1.4200000000000001E-2</v>
      </c>
    </row>
    <row r="48" spans="1:23" ht="15" customHeight="1" x14ac:dyDescent="0.25">
      <c r="A48">
        <v>6</v>
      </c>
      <c r="B48">
        <v>5</v>
      </c>
      <c r="C48">
        <v>7</v>
      </c>
      <c r="D48">
        <f t="shared" si="6"/>
        <v>0.13558333333333333</v>
      </c>
      <c r="E48">
        <f t="shared" si="7"/>
        <v>8.1349999999999998</v>
      </c>
      <c r="F48">
        <v>8135</v>
      </c>
      <c r="G48">
        <v>678.14825158600001</v>
      </c>
      <c r="H48" s="19" t="s">
        <v>212</v>
      </c>
      <c r="I48" s="20"/>
      <c r="J48" t="s">
        <v>213</v>
      </c>
      <c r="K48">
        <v>678.14825176273803</v>
      </c>
      <c r="M48" s="11">
        <f t="shared" si="8"/>
        <v>0</v>
      </c>
      <c r="N48" s="11" t="s">
        <v>214</v>
      </c>
      <c r="O48" t="s">
        <v>215</v>
      </c>
      <c r="P48">
        <v>192.1365174</v>
      </c>
      <c r="Q48">
        <v>678.14825176273803</v>
      </c>
      <c r="R48" s="11">
        <f t="shared" si="9"/>
        <v>0</v>
      </c>
      <c r="S48" s="12">
        <f t="shared" si="10"/>
        <v>0</v>
      </c>
      <c r="U48">
        <v>604.4934696287221</v>
      </c>
      <c r="V48">
        <v>604.49346962872232</v>
      </c>
      <c r="W48" s="12">
        <f t="shared" si="11"/>
        <v>0</v>
      </c>
    </row>
    <row r="49" spans="1:23" ht="15" customHeight="1" x14ac:dyDescent="0.25">
      <c r="A49">
        <v>6</v>
      </c>
      <c r="B49">
        <v>5</v>
      </c>
      <c r="C49">
        <v>8</v>
      </c>
      <c r="D49">
        <f t="shared" si="6"/>
        <v>1.6083333333333331E-2</v>
      </c>
      <c r="E49">
        <f t="shared" si="7"/>
        <v>0.96499999999999997</v>
      </c>
      <c r="F49">
        <v>965</v>
      </c>
      <c r="G49">
        <v>938.35254567799996</v>
      </c>
      <c r="H49" s="19" t="s">
        <v>216</v>
      </c>
      <c r="I49" s="20"/>
      <c r="J49" t="s">
        <v>217</v>
      </c>
      <c r="K49">
        <v>938.35254561014312</v>
      </c>
      <c r="M49" s="11">
        <f t="shared" si="8"/>
        <v>0</v>
      </c>
      <c r="N49" s="11" t="s">
        <v>218</v>
      </c>
      <c r="O49" t="s">
        <v>219</v>
      </c>
      <c r="P49">
        <v>180.77540519999999</v>
      </c>
      <c r="Q49">
        <v>938.35254561014312</v>
      </c>
      <c r="R49" s="11">
        <f t="shared" si="9"/>
        <v>0</v>
      </c>
      <c r="S49" s="12">
        <f t="shared" si="10"/>
        <v>0</v>
      </c>
      <c r="U49">
        <v>868.0017542131443</v>
      </c>
      <c r="V49">
        <v>868.0017542131443</v>
      </c>
      <c r="W49" s="12">
        <f t="shared" si="11"/>
        <v>0</v>
      </c>
    </row>
    <row r="50" spans="1:23" x14ac:dyDescent="0.25">
      <c r="A50">
        <v>6</v>
      </c>
      <c r="B50">
        <v>5</v>
      </c>
      <c r="C50">
        <v>9</v>
      </c>
      <c r="D50">
        <f t="shared" si="6"/>
        <v>4.0766666666666666E-2</v>
      </c>
      <c r="E50">
        <f t="shared" si="7"/>
        <v>2.4460000000000002</v>
      </c>
      <c r="F50">
        <v>2446</v>
      </c>
      <c r="G50">
        <v>941.62687629200002</v>
      </c>
      <c r="H50" s="19" t="s">
        <v>220</v>
      </c>
      <c r="I50" s="20"/>
      <c r="J50" t="s">
        <v>221</v>
      </c>
      <c r="K50">
        <v>941.62687614308243</v>
      </c>
      <c r="M50" s="11">
        <f t="shared" si="8"/>
        <v>0</v>
      </c>
      <c r="N50" s="11" t="s">
        <v>222</v>
      </c>
      <c r="O50" t="s">
        <v>223</v>
      </c>
      <c r="P50">
        <v>187.8318672999994</v>
      </c>
      <c r="Q50">
        <v>941.62687614308243</v>
      </c>
      <c r="R50" s="11">
        <f t="shared" si="9"/>
        <v>0</v>
      </c>
      <c r="S50" s="12">
        <f t="shared" si="10"/>
        <v>0</v>
      </c>
      <c r="U50">
        <v>898.28591761893836</v>
      </c>
      <c r="V50">
        <v>898.28591761893836</v>
      </c>
      <c r="W50" s="12">
        <f t="shared" si="11"/>
        <v>0</v>
      </c>
    </row>
    <row r="51" spans="1:23" x14ac:dyDescent="0.25">
      <c r="A51">
        <v>6</v>
      </c>
      <c r="B51">
        <v>5</v>
      </c>
      <c r="C51">
        <v>10</v>
      </c>
      <c r="D51">
        <f t="shared" si="6"/>
        <v>3.638333333333333E-2</v>
      </c>
      <c r="E51">
        <f t="shared" si="7"/>
        <v>2.1829999999999998</v>
      </c>
      <c r="F51">
        <v>2183</v>
      </c>
      <c r="G51">
        <v>672.47666342499997</v>
      </c>
      <c r="H51" s="19" t="s">
        <v>224</v>
      </c>
      <c r="I51" s="20"/>
      <c r="J51" t="s">
        <v>225</v>
      </c>
      <c r="K51">
        <v>672.47666321645397</v>
      </c>
      <c r="M51" s="11">
        <f t="shared" si="8"/>
        <v>0</v>
      </c>
      <c r="N51" s="11" t="s">
        <v>226</v>
      </c>
      <c r="O51" t="s">
        <v>227</v>
      </c>
      <c r="P51">
        <v>176.72079650000069</v>
      </c>
      <c r="Q51">
        <v>672.47666321645397</v>
      </c>
      <c r="R51" s="11">
        <f t="shared" si="9"/>
        <v>0</v>
      </c>
      <c r="S51" s="12">
        <f t="shared" si="10"/>
        <v>0</v>
      </c>
      <c r="U51">
        <v>640.3964061684818</v>
      </c>
      <c r="V51">
        <v>640.3964061684818</v>
      </c>
      <c r="W51" s="12">
        <f t="shared" si="11"/>
        <v>0</v>
      </c>
    </row>
    <row r="52" spans="1:23" x14ac:dyDescent="0.25">
      <c r="A52">
        <v>9</v>
      </c>
      <c r="B52">
        <v>5</v>
      </c>
      <c r="C52">
        <v>1</v>
      </c>
      <c r="D52">
        <f t="shared" si="6"/>
        <v>1.4969666666666666</v>
      </c>
      <c r="E52">
        <f t="shared" si="7"/>
        <v>89.817999999999998</v>
      </c>
      <c r="F52">
        <v>89818</v>
      </c>
      <c r="G52">
        <v>873.17427284200005</v>
      </c>
      <c r="H52" s="19" t="s">
        <v>228</v>
      </c>
      <c r="I52" s="20"/>
      <c r="J52" t="s">
        <v>229</v>
      </c>
      <c r="K52">
        <v>873.17427312299662</v>
      </c>
      <c r="M52" s="11">
        <f t="shared" si="8"/>
        <v>0</v>
      </c>
      <c r="N52" s="11" t="s">
        <v>230</v>
      </c>
      <c r="O52" t="s">
        <v>231</v>
      </c>
      <c r="P52">
        <v>282.97389629999998</v>
      </c>
      <c r="Q52">
        <v>873.17427312299651</v>
      </c>
      <c r="R52" s="11">
        <f t="shared" si="9"/>
        <v>0</v>
      </c>
      <c r="S52" s="12">
        <f t="shared" si="10"/>
        <v>0</v>
      </c>
      <c r="U52">
        <v>813.93429758684249</v>
      </c>
      <c r="V52">
        <v>813.93429758684249</v>
      </c>
      <c r="W52" s="12">
        <f t="shared" si="11"/>
        <v>0</v>
      </c>
    </row>
    <row r="53" spans="1:23" x14ac:dyDescent="0.25">
      <c r="A53">
        <v>9</v>
      </c>
      <c r="B53">
        <v>5</v>
      </c>
      <c r="C53">
        <v>2</v>
      </c>
      <c r="D53">
        <f t="shared" si="6"/>
        <v>5.7860666666666667</v>
      </c>
      <c r="E53">
        <f t="shared" si="7"/>
        <v>347.16399999999999</v>
      </c>
      <c r="F53">
        <v>347164</v>
      </c>
      <c r="G53">
        <v>821.873682734</v>
      </c>
      <c r="H53" s="19" t="s">
        <v>232</v>
      </c>
      <c r="I53" s="20"/>
      <c r="J53" t="s">
        <v>233</v>
      </c>
      <c r="K53">
        <v>821.8736830120431</v>
      </c>
      <c r="M53" s="11">
        <f t="shared" si="8"/>
        <v>0</v>
      </c>
      <c r="N53" s="11" t="s">
        <v>234</v>
      </c>
      <c r="O53" t="s">
        <v>235</v>
      </c>
      <c r="P53">
        <v>251.22562889999989</v>
      </c>
      <c r="Q53">
        <v>821.8736830120431</v>
      </c>
      <c r="R53" s="11">
        <f t="shared" si="9"/>
        <v>0</v>
      </c>
      <c r="S53" s="12">
        <f t="shared" si="10"/>
        <v>0</v>
      </c>
      <c r="U53">
        <v>743.6205606708595</v>
      </c>
      <c r="V53">
        <v>743.62056067085939</v>
      </c>
      <c r="W53" s="12">
        <f t="shared" si="11"/>
        <v>0</v>
      </c>
    </row>
    <row r="54" spans="1:23" x14ac:dyDescent="0.25">
      <c r="A54">
        <v>9</v>
      </c>
      <c r="B54">
        <v>5</v>
      </c>
      <c r="C54">
        <v>3</v>
      </c>
      <c r="D54">
        <f t="shared" si="6"/>
        <v>0.57341666666666669</v>
      </c>
      <c r="E54">
        <f t="shared" si="7"/>
        <v>34.405000000000001</v>
      </c>
      <c r="F54">
        <v>34405</v>
      </c>
      <c r="G54">
        <v>777.70856796600003</v>
      </c>
      <c r="H54" s="19" t="s">
        <v>236</v>
      </c>
      <c r="I54" s="20"/>
      <c r="J54" t="s">
        <v>237</v>
      </c>
      <c r="K54">
        <v>777.70856781138411</v>
      </c>
      <c r="M54" s="11">
        <f t="shared" si="8"/>
        <v>0</v>
      </c>
      <c r="N54" s="11" t="s">
        <v>238</v>
      </c>
      <c r="O54" t="s">
        <v>239</v>
      </c>
      <c r="P54">
        <v>312.95748840000027</v>
      </c>
      <c r="Q54">
        <v>815.67745501620493</v>
      </c>
      <c r="R54" s="11">
        <f t="shared" si="9"/>
        <v>4.8820000000000002E-2</v>
      </c>
      <c r="S54" s="12">
        <f t="shared" si="10"/>
        <v>4.8820000000000002E-2</v>
      </c>
      <c r="U54">
        <v>707.67319254960489</v>
      </c>
      <c r="V54">
        <v>738.68812728622686</v>
      </c>
      <c r="W54" s="12">
        <f t="shared" si="11"/>
        <v>4.3830000000000001E-2</v>
      </c>
    </row>
    <row r="55" spans="1:23" x14ac:dyDescent="0.25">
      <c r="A55">
        <v>9</v>
      </c>
      <c r="B55">
        <v>5</v>
      </c>
      <c r="C55">
        <v>4</v>
      </c>
      <c r="D55">
        <f t="shared" si="6"/>
        <v>2.0694666666666666</v>
      </c>
      <c r="E55">
        <f t="shared" si="7"/>
        <v>124.16800000000001</v>
      </c>
      <c r="F55">
        <v>124168</v>
      </c>
      <c r="G55">
        <v>898.03815021100002</v>
      </c>
      <c r="H55" s="19" t="s">
        <v>240</v>
      </c>
      <c r="I55" s="20"/>
      <c r="J55" t="s">
        <v>241</v>
      </c>
      <c r="K55">
        <v>898.03815043279405</v>
      </c>
      <c r="M55" s="11">
        <f t="shared" si="8"/>
        <v>0</v>
      </c>
      <c r="N55" s="11" t="s">
        <v>242</v>
      </c>
      <c r="O55" t="s">
        <v>243</v>
      </c>
      <c r="P55">
        <v>294.10803340000012</v>
      </c>
      <c r="Q55">
        <v>901.65812449323471</v>
      </c>
      <c r="R55" s="11">
        <f t="shared" si="9"/>
        <v>4.0299999999999997E-3</v>
      </c>
      <c r="S55" s="12">
        <f t="shared" si="10"/>
        <v>4.0299999999999997E-3</v>
      </c>
      <c r="U55">
        <v>837.5636898205878</v>
      </c>
      <c r="V55">
        <v>840.06303014398509</v>
      </c>
      <c r="W55" s="12">
        <f t="shared" si="11"/>
        <v>2.98E-3</v>
      </c>
    </row>
    <row r="56" spans="1:23" x14ac:dyDescent="0.25">
      <c r="A56">
        <v>9</v>
      </c>
      <c r="B56">
        <v>5</v>
      </c>
      <c r="C56">
        <v>5</v>
      </c>
      <c r="D56">
        <f t="shared" si="6"/>
        <v>0.9796999999999999</v>
      </c>
      <c r="E56">
        <f t="shared" si="7"/>
        <v>58.781999999999996</v>
      </c>
      <c r="F56">
        <v>58782</v>
      </c>
      <c r="G56">
        <v>686.78799444000003</v>
      </c>
      <c r="H56" s="19" t="s">
        <v>244</v>
      </c>
      <c r="I56" s="20"/>
      <c r="J56" t="s">
        <v>245</v>
      </c>
      <c r="K56">
        <v>686.78799469955561</v>
      </c>
      <c r="M56" s="11">
        <f t="shared" si="8"/>
        <v>0</v>
      </c>
      <c r="N56" s="11" t="s">
        <v>246</v>
      </c>
      <c r="O56" t="s">
        <v>247</v>
      </c>
      <c r="P56">
        <v>277.16683579999989</v>
      </c>
      <c r="Q56">
        <v>693.83239613801766</v>
      </c>
      <c r="R56" s="11">
        <f t="shared" si="9"/>
        <v>1.026E-2</v>
      </c>
      <c r="S56" s="12">
        <f t="shared" si="10"/>
        <v>1.026E-2</v>
      </c>
      <c r="U56">
        <v>637.2732936954784</v>
      </c>
      <c r="V56">
        <v>644.31769513394056</v>
      </c>
      <c r="W56" s="12">
        <f t="shared" si="11"/>
        <v>1.1050000000000001E-2</v>
      </c>
    </row>
    <row r="57" spans="1:23" x14ac:dyDescent="0.25">
      <c r="A57">
        <v>9</v>
      </c>
      <c r="B57">
        <v>5</v>
      </c>
      <c r="C57">
        <v>6</v>
      </c>
      <c r="D57">
        <f t="shared" si="6"/>
        <v>0.13661666666666666</v>
      </c>
      <c r="E57">
        <f t="shared" si="7"/>
        <v>8.1969999999999992</v>
      </c>
      <c r="F57">
        <v>8197</v>
      </c>
      <c r="G57">
        <v>843.347971669</v>
      </c>
      <c r="H57" s="19" t="s">
        <v>248</v>
      </c>
      <c r="I57" s="20"/>
      <c r="J57" t="s">
        <v>249</v>
      </c>
      <c r="K57">
        <v>843.34797196787281</v>
      </c>
      <c r="M57" s="11">
        <f t="shared" si="8"/>
        <v>0</v>
      </c>
      <c r="N57" s="11" t="s">
        <v>250</v>
      </c>
      <c r="O57" t="s">
        <v>251</v>
      </c>
      <c r="P57">
        <v>271.44339730000053</v>
      </c>
      <c r="Q57">
        <v>843.34797196787281</v>
      </c>
      <c r="R57" s="11">
        <f t="shared" si="9"/>
        <v>0</v>
      </c>
      <c r="S57" s="12">
        <f t="shared" si="10"/>
        <v>0</v>
      </c>
      <c r="U57">
        <v>790.21104098411297</v>
      </c>
      <c r="V57">
        <v>790.21104098411297</v>
      </c>
      <c r="W57" s="12">
        <f t="shared" si="11"/>
        <v>0</v>
      </c>
    </row>
    <row r="58" spans="1:23" x14ac:dyDescent="0.25">
      <c r="A58">
        <v>9</v>
      </c>
      <c r="B58">
        <v>5</v>
      </c>
      <c r="C58">
        <v>7</v>
      </c>
      <c r="D58">
        <f t="shared" si="6"/>
        <v>0.77918333333333334</v>
      </c>
      <c r="E58">
        <f t="shared" si="7"/>
        <v>46.750999999999998</v>
      </c>
      <c r="F58">
        <v>46751</v>
      </c>
      <c r="G58">
        <v>693.91336487399997</v>
      </c>
      <c r="H58" s="19" t="s">
        <v>252</v>
      </c>
      <c r="I58" s="20"/>
      <c r="J58" t="s">
        <v>253</v>
      </c>
      <c r="K58">
        <v>693.91336502693366</v>
      </c>
      <c r="M58" s="11">
        <f t="shared" si="8"/>
        <v>0</v>
      </c>
      <c r="N58" s="11" t="s">
        <v>254</v>
      </c>
      <c r="O58" t="s">
        <v>255</v>
      </c>
      <c r="P58">
        <v>304.65068439999999</v>
      </c>
      <c r="Q58">
        <v>693.91336502693366</v>
      </c>
      <c r="R58" s="11">
        <f t="shared" si="9"/>
        <v>0</v>
      </c>
      <c r="S58" s="12">
        <f t="shared" si="10"/>
        <v>0</v>
      </c>
      <c r="U58">
        <v>636.70423691626274</v>
      </c>
      <c r="V58">
        <v>636.70423691626274</v>
      </c>
      <c r="W58" s="12">
        <f t="shared" si="11"/>
        <v>0</v>
      </c>
    </row>
    <row r="59" spans="1:23" x14ac:dyDescent="0.25">
      <c r="A59">
        <v>9</v>
      </c>
      <c r="B59">
        <v>5</v>
      </c>
      <c r="C59">
        <v>8</v>
      </c>
      <c r="D59">
        <f t="shared" si="6"/>
        <v>0.82641666666666669</v>
      </c>
      <c r="E59">
        <f t="shared" si="7"/>
        <v>49.585000000000001</v>
      </c>
      <c r="F59">
        <v>49585</v>
      </c>
      <c r="G59">
        <v>607.14398191199996</v>
      </c>
      <c r="H59" s="19" t="s">
        <v>256</v>
      </c>
      <c r="I59" s="20"/>
      <c r="J59" t="s">
        <v>257</v>
      </c>
      <c r="K59">
        <v>607.14398174525252</v>
      </c>
      <c r="M59" s="11">
        <f t="shared" si="8"/>
        <v>0</v>
      </c>
      <c r="N59" s="11" t="s">
        <v>258</v>
      </c>
      <c r="O59" t="s">
        <v>259</v>
      </c>
      <c r="P59">
        <v>451.5197326</v>
      </c>
      <c r="Q59">
        <v>607.1439817452524</v>
      </c>
      <c r="R59" s="11">
        <f t="shared" si="9"/>
        <v>0</v>
      </c>
      <c r="S59" s="12">
        <f t="shared" si="10"/>
        <v>0</v>
      </c>
      <c r="U59">
        <v>564.95358122446498</v>
      </c>
      <c r="V59">
        <v>564.95358122446498</v>
      </c>
      <c r="W59" s="12">
        <f t="shared" si="11"/>
        <v>0</v>
      </c>
    </row>
    <row r="60" spans="1:23" x14ac:dyDescent="0.25">
      <c r="A60">
        <v>9</v>
      </c>
      <c r="B60">
        <v>5</v>
      </c>
      <c r="C60">
        <v>9</v>
      </c>
      <c r="D60">
        <f t="shared" si="6"/>
        <v>0.77583333333333326</v>
      </c>
      <c r="E60">
        <f t="shared" si="7"/>
        <v>46.55</v>
      </c>
      <c r="F60">
        <v>46550</v>
      </c>
      <c r="G60">
        <v>1101.9008935639999</v>
      </c>
      <c r="H60" s="19" t="s">
        <v>260</v>
      </c>
      <c r="I60" s="20"/>
      <c r="J60" t="s">
        <v>261</v>
      </c>
      <c r="K60">
        <v>1101.900893734814</v>
      </c>
      <c r="M60" s="11">
        <f t="shared" si="8"/>
        <v>0</v>
      </c>
      <c r="N60" s="11" t="s">
        <v>262</v>
      </c>
      <c r="O60" t="s">
        <v>263</v>
      </c>
      <c r="P60">
        <v>434.625721</v>
      </c>
      <c r="Q60">
        <v>1101.900893734814</v>
      </c>
      <c r="R60" s="11">
        <f t="shared" si="9"/>
        <v>0</v>
      </c>
      <c r="S60" s="12">
        <f t="shared" si="10"/>
        <v>0</v>
      </c>
      <c r="U60">
        <v>1004.357406961276</v>
      </c>
      <c r="V60">
        <v>1004.357406961276</v>
      </c>
      <c r="W60" s="12">
        <f t="shared" si="11"/>
        <v>0</v>
      </c>
    </row>
    <row r="61" spans="1:23" x14ac:dyDescent="0.25">
      <c r="A61">
        <v>9</v>
      </c>
      <c r="B61">
        <v>5</v>
      </c>
      <c r="C61">
        <v>10</v>
      </c>
      <c r="D61">
        <f t="shared" si="6"/>
        <v>1.3081666666666665</v>
      </c>
      <c r="E61">
        <f t="shared" si="7"/>
        <v>78.489999999999995</v>
      </c>
      <c r="F61">
        <v>78490</v>
      </c>
      <c r="G61">
        <v>1140.2752147809999</v>
      </c>
      <c r="H61" s="19" t="s">
        <v>264</v>
      </c>
      <c r="I61" s="20"/>
      <c r="J61" t="s">
        <v>265</v>
      </c>
      <c r="K61">
        <v>1140.275215036743</v>
      </c>
      <c r="M61" s="11">
        <f t="shared" si="8"/>
        <v>0</v>
      </c>
      <c r="N61" s="11" t="s">
        <v>266</v>
      </c>
      <c r="O61" t="s">
        <v>267</v>
      </c>
      <c r="P61">
        <v>295.26435819999978</v>
      </c>
      <c r="Q61">
        <v>1140.275215036743</v>
      </c>
      <c r="R61" s="11">
        <f t="shared" si="9"/>
        <v>0</v>
      </c>
      <c r="S61" s="12">
        <f t="shared" si="10"/>
        <v>0</v>
      </c>
      <c r="U61">
        <v>1041.8609005986179</v>
      </c>
      <c r="V61">
        <v>1041.8609005986179</v>
      </c>
      <c r="W61" s="12">
        <f t="shared" si="11"/>
        <v>0</v>
      </c>
    </row>
    <row r="62" spans="1:23" x14ac:dyDescent="0.25">
      <c r="A62">
        <v>12</v>
      </c>
      <c r="B62">
        <v>5</v>
      </c>
      <c r="C62">
        <v>1</v>
      </c>
      <c r="D62">
        <f t="shared" si="6"/>
        <v>110.92388333333334</v>
      </c>
      <c r="E62">
        <f t="shared" si="7"/>
        <v>6655.433</v>
      </c>
      <c r="F62">
        <v>6655433</v>
      </c>
      <c r="G62">
        <v>1100.1155298650001</v>
      </c>
      <c r="H62" s="19" t="s">
        <v>268</v>
      </c>
      <c r="I62" s="20"/>
      <c r="J62" t="s">
        <v>269</v>
      </c>
      <c r="K62">
        <v>1100.115529475954</v>
      </c>
      <c r="M62" s="11">
        <f t="shared" si="8"/>
        <v>0</v>
      </c>
      <c r="N62" s="11" t="s">
        <v>270</v>
      </c>
      <c r="O62" t="s">
        <v>271</v>
      </c>
      <c r="P62">
        <v>549.80384809999998</v>
      </c>
      <c r="Q62">
        <v>1121.1884105540989</v>
      </c>
      <c r="R62" s="11">
        <f t="shared" si="9"/>
        <v>1.916E-2</v>
      </c>
      <c r="S62" s="12">
        <f t="shared" si="10"/>
        <v>1.916E-2</v>
      </c>
      <c r="U62">
        <v>997.68769973988174</v>
      </c>
      <c r="V62">
        <v>1024.203349782395</v>
      </c>
      <c r="W62" s="12">
        <f t="shared" si="11"/>
        <v>2.6579999999999999E-2</v>
      </c>
    </row>
    <row r="63" spans="1:23" x14ac:dyDescent="0.25">
      <c r="A63">
        <v>12</v>
      </c>
      <c r="B63">
        <v>5</v>
      </c>
      <c r="C63">
        <v>2</v>
      </c>
      <c r="D63">
        <f t="shared" si="6"/>
        <v>11.5799</v>
      </c>
      <c r="E63">
        <f t="shared" si="7"/>
        <v>694.79399999999998</v>
      </c>
      <c r="F63">
        <v>694794</v>
      </c>
      <c r="G63">
        <v>928.29431308680796</v>
      </c>
      <c r="H63" s="19" t="s">
        <v>272</v>
      </c>
      <c r="I63" s="20"/>
      <c r="J63" t="s">
        <v>273</v>
      </c>
      <c r="K63">
        <v>941.28639150548668</v>
      </c>
      <c r="M63" s="11">
        <f t="shared" si="8"/>
        <v>1.4E-2</v>
      </c>
      <c r="N63" s="11" t="s">
        <v>274</v>
      </c>
      <c r="O63" t="s">
        <v>275</v>
      </c>
      <c r="P63">
        <v>574.15233499999999</v>
      </c>
      <c r="Q63">
        <v>948.3910670901206</v>
      </c>
      <c r="R63" s="11">
        <f t="shared" si="9"/>
        <v>2.1649999999999999E-2</v>
      </c>
      <c r="S63" s="12">
        <f t="shared" si="10"/>
        <v>7.5500000000000003E-3</v>
      </c>
      <c r="U63">
        <v>899.70899341124164</v>
      </c>
      <c r="V63">
        <v>900.90172171749282</v>
      </c>
      <c r="W63" s="12">
        <f t="shared" si="11"/>
        <v>1.33E-3</v>
      </c>
    </row>
    <row r="64" spans="1:23" x14ac:dyDescent="0.25">
      <c r="A64">
        <v>12</v>
      </c>
      <c r="B64">
        <v>5</v>
      </c>
      <c r="C64">
        <v>3</v>
      </c>
      <c r="D64">
        <f t="shared" si="6"/>
        <v>6.4224833333333331</v>
      </c>
      <c r="E64">
        <f t="shared" si="7"/>
        <v>385.34899999999999</v>
      </c>
      <c r="F64">
        <v>385349</v>
      </c>
      <c r="G64">
        <v>994.23965793800005</v>
      </c>
      <c r="H64" s="19" t="s">
        <v>276</v>
      </c>
      <c r="I64" s="20"/>
      <c r="J64" t="s">
        <v>277</v>
      </c>
      <c r="K64">
        <v>994.23965800958763</v>
      </c>
      <c r="M64" s="11">
        <f t="shared" si="8"/>
        <v>0</v>
      </c>
      <c r="N64" s="11" t="s">
        <v>278</v>
      </c>
      <c r="O64" t="s">
        <v>279</v>
      </c>
      <c r="P64">
        <v>432.37311709999989</v>
      </c>
      <c r="Q64">
        <v>994.23965800958763</v>
      </c>
      <c r="R64" s="11">
        <f t="shared" si="9"/>
        <v>0</v>
      </c>
      <c r="S64" s="12">
        <f t="shared" si="10"/>
        <v>0</v>
      </c>
      <c r="U64">
        <v>896.45622898880856</v>
      </c>
      <c r="V64">
        <v>896.45622898880856</v>
      </c>
      <c r="W64" s="12">
        <f t="shared" si="11"/>
        <v>0</v>
      </c>
    </row>
    <row r="65" spans="1:23" x14ac:dyDescent="0.25">
      <c r="A65">
        <v>12</v>
      </c>
      <c r="B65">
        <v>5</v>
      </c>
      <c r="C65">
        <v>4</v>
      </c>
      <c r="D65">
        <f t="shared" si="6"/>
        <v>11.620183333333333</v>
      </c>
      <c r="E65">
        <f t="shared" si="7"/>
        <v>697.21100000000001</v>
      </c>
      <c r="F65">
        <v>697211</v>
      </c>
      <c r="G65">
        <v>1337.306652706</v>
      </c>
      <c r="H65" s="19" t="s">
        <v>280</v>
      </c>
      <c r="I65" s="20"/>
      <c r="J65" t="s">
        <v>281</v>
      </c>
      <c r="K65">
        <v>1337.306653073121</v>
      </c>
      <c r="M65" s="11">
        <f t="shared" si="8"/>
        <v>0</v>
      </c>
      <c r="N65" s="11" t="s">
        <v>282</v>
      </c>
      <c r="O65" t="s">
        <v>283</v>
      </c>
      <c r="P65">
        <v>654.51762029999986</v>
      </c>
      <c r="Q65">
        <v>1398.697548421555</v>
      </c>
      <c r="R65" s="11">
        <f t="shared" si="9"/>
        <v>4.5909999999999999E-2</v>
      </c>
      <c r="S65" s="12">
        <f t="shared" si="10"/>
        <v>4.5909999999999999E-2</v>
      </c>
      <c r="U65">
        <v>1286.346981227126</v>
      </c>
      <c r="V65">
        <v>1278.2569936269269</v>
      </c>
      <c r="W65" s="12">
        <f t="shared" si="11"/>
        <v>-6.2899999999999996E-3</v>
      </c>
    </row>
    <row r="66" spans="1:23" x14ac:dyDescent="0.25">
      <c r="A66">
        <v>12</v>
      </c>
      <c r="B66">
        <v>5</v>
      </c>
      <c r="C66">
        <v>5</v>
      </c>
      <c r="D66">
        <f t="shared" ref="D66:D81" si="12">E66/60</f>
        <v>7.178466666666667</v>
      </c>
      <c r="E66">
        <f t="shared" ref="E66:E81" si="13">F66/1000</f>
        <v>430.70800000000003</v>
      </c>
      <c r="F66">
        <v>430708</v>
      </c>
      <c r="G66">
        <v>847.96983126400005</v>
      </c>
      <c r="H66" s="19" t="s">
        <v>284</v>
      </c>
      <c r="I66" s="20"/>
      <c r="J66" t="s">
        <v>285</v>
      </c>
      <c r="K66">
        <v>847.96983159956494</v>
      </c>
      <c r="M66" s="11">
        <f t="shared" ref="M66:M81" si="14">ROUND((K66-G66)/G66,5)</f>
        <v>0</v>
      </c>
      <c r="N66" s="11" t="s">
        <v>286</v>
      </c>
      <c r="O66" t="s">
        <v>287</v>
      </c>
      <c r="P66">
        <v>439.23778230000022</v>
      </c>
      <c r="Q66">
        <v>887.0093418654709</v>
      </c>
      <c r="R66" s="11">
        <f t="shared" ref="R66:R71" si="15">ROUND((Q66-G66)/G66,5)</f>
        <v>4.6039999999999998E-2</v>
      </c>
      <c r="S66" s="12">
        <f t="shared" ref="S66:S71" si="16">ROUND((Q66-K66)/K66,5)</f>
        <v>4.6039999999999998E-2</v>
      </c>
      <c r="U66">
        <v>720.87225584465955</v>
      </c>
      <c r="V66">
        <v>759.9117661105654</v>
      </c>
      <c r="W66" s="12">
        <f t="shared" ref="W66:W71" si="17">ROUND((V66-U66)/U66,5)</f>
        <v>5.416E-2</v>
      </c>
    </row>
    <row r="67" spans="1:23" ht="15" customHeight="1" x14ac:dyDescent="0.25">
      <c r="A67">
        <v>12</v>
      </c>
      <c r="B67">
        <v>5</v>
      </c>
      <c r="C67">
        <v>6</v>
      </c>
      <c r="D67">
        <f t="shared" si="12"/>
        <v>2.1865000000000001</v>
      </c>
      <c r="E67">
        <f t="shared" si="13"/>
        <v>131.19</v>
      </c>
      <c r="F67">
        <v>131190</v>
      </c>
      <c r="G67">
        <v>1284.681273827</v>
      </c>
      <c r="H67" s="19" t="s">
        <v>288</v>
      </c>
      <c r="I67" s="20"/>
      <c r="J67" t="s">
        <v>289</v>
      </c>
      <c r="K67">
        <v>1284.681273819707</v>
      </c>
      <c r="M67" s="11">
        <f t="shared" si="14"/>
        <v>0</v>
      </c>
      <c r="N67" s="11" t="s">
        <v>290</v>
      </c>
      <c r="O67" t="s">
        <v>291</v>
      </c>
      <c r="P67">
        <v>563.62307599999986</v>
      </c>
      <c r="Q67">
        <v>1284.681273819707</v>
      </c>
      <c r="R67" s="11">
        <f t="shared" si="15"/>
        <v>0</v>
      </c>
      <c r="S67" s="12">
        <f t="shared" si="16"/>
        <v>0</v>
      </c>
      <c r="U67">
        <v>1182.812350525463</v>
      </c>
      <c r="V67">
        <v>1182.812350525463</v>
      </c>
      <c r="W67" s="12">
        <f t="shared" si="17"/>
        <v>0</v>
      </c>
    </row>
    <row r="68" spans="1:23" ht="15" customHeight="1" x14ac:dyDescent="0.25">
      <c r="A68">
        <v>12</v>
      </c>
      <c r="B68">
        <v>5</v>
      </c>
      <c r="C68">
        <v>7</v>
      </c>
      <c r="D68">
        <f t="shared" si="12"/>
        <v>34.159483333333334</v>
      </c>
      <c r="E68">
        <f t="shared" si="13"/>
        <v>2049.569</v>
      </c>
      <c r="F68">
        <v>2049569</v>
      </c>
      <c r="G68">
        <v>1079.070671831</v>
      </c>
      <c r="H68" s="19" t="s">
        <v>292</v>
      </c>
      <c r="I68" s="20"/>
      <c r="J68" t="s">
        <v>293</v>
      </c>
      <c r="K68">
        <v>1079.0706719010329</v>
      </c>
      <c r="M68" s="11">
        <f t="shared" si="14"/>
        <v>0</v>
      </c>
      <c r="N68" s="11" t="s">
        <v>294</v>
      </c>
      <c r="O68" t="s">
        <v>295</v>
      </c>
      <c r="P68">
        <v>380.41526970000001</v>
      </c>
      <c r="Q68">
        <v>1079.0706719010329</v>
      </c>
      <c r="R68" s="11">
        <f t="shared" si="15"/>
        <v>0</v>
      </c>
      <c r="S68" s="12">
        <f t="shared" si="16"/>
        <v>0</v>
      </c>
      <c r="U68">
        <v>998.42857891810445</v>
      </c>
      <c r="V68">
        <v>998.42857891810445</v>
      </c>
      <c r="W68" s="12">
        <f t="shared" si="17"/>
        <v>0</v>
      </c>
    </row>
    <row r="69" spans="1:23" ht="15" customHeight="1" x14ac:dyDescent="0.25">
      <c r="A69">
        <v>12</v>
      </c>
      <c r="B69">
        <v>5</v>
      </c>
      <c r="C69">
        <v>8</v>
      </c>
      <c r="D69">
        <f t="shared" si="12"/>
        <v>0.45496666666666663</v>
      </c>
      <c r="E69">
        <f t="shared" si="13"/>
        <v>27.297999999999998</v>
      </c>
      <c r="F69">
        <v>27298</v>
      </c>
      <c r="G69">
        <v>1200.6605101329999</v>
      </c>
      <c r="H69" s="19" t="s">
        <v>296</v>
      </c>
      <c r="I69" s="20"/>
      <c r="J69" t="s">
        <v>297</v>
      </c>
      <c r="K69">
        <v>1200.660510291423</v>
      </c>
      <c r="M69" s="11">
        <f t="shared" si="14"/>
        <v>0</v>
      </c>
      <c r="N69" s="11" t="s">
        <v>298</v>
      </c>
      <c r="O69" t="s">
        <v>299</v>
      </c>
      <c r="P69">
        <v>431.32710730000008</v>
      </c>
      <c r="Q69">
        <v>1232.425317136597</v>
      </c>
      <c r="R69" s="11">
        <f t="shared" si="15"/>
        <v>2.6460000000000001E-2</v>
      </c>
      <c r="S69" s="12">
        <f t="shared" si="16"/>
        <v>2.6460000000000001E-2</v>
      </c>
      <c r="U69">
        <v>1112.0545136647349</v>
      </c>
      <c r="V69">
        <v>1141.8992964849799</v>
      </c>
      <c r="W69" s="12">
        <f t="shared" si="17"/>
        <v>2.6839999999999999E-2</v>
      </c>
    </row>
    <row r="70" spans="1:23" ht="15" customHeight="1" x14ac:dyDescent="0.25">
      <c r="A70">
        <v>12</v>
      </c>
      <c r="B70">
        <v>5</v>
      </c>
      <c r="C70">
        <v>9</v>
      </c>
      <c r="D70">
        <f t="shared" si="12"/>
        <v>1.6757166666666667</v>
      </c>
      <c r="E70">
        <f t="shared" si="13"/>
        <v>100.54300000000001</v>
      </c>
      <c r="F70">
        <v>100543</v>
      </c>
      <c r="G70">
        <v>1187.5423336710001</v>
      </c>
      <c r="H70" s="19" t="s">
        <v>300</v>
      </c>
      <c r="I70" s="20"/>
      <c r="J70" t="s">
        <v>301</v>
      </c>
      <c r="K70">
        <v>1187.542333723753</v>
      </c>
      <c r="M70" s="11">
        <f t="shared" si="14"/>
        <v>0</v>
      </c>
      <c r="N70" s="11" t="s">
        <v>302</v>
      </c>
      <c r="O70" t="s">
        <v>303</v>
      </c>
      <c r="P70">
        <v>356.04542850000013</v>
      </c>
      <c r="Q70">
        <v>1187.542333723753</v>
      </c>
      <c r="R70" s="11">
        <f t="shared" si="15"/>
        <v>0</v>
      </c>
      <c r="S70" s="12">
        <f t="shared" si="16"/>
        <v>0</v>
      </c>
      <c r="U70">
        <v>1110.7413172975639</v>
      </c>
      <c r="V70">
        <v>1110.7413172975639</v>
      </c>
      <c r="W70" s="12">
        <f t="shared" si="17"/>
        <v>0</v>
      </c>
    </row>
    <row r="71" spans="1:23" ht="15" customHeight="1" x14ac:dyDescent="0.25">
      <c r="A71">
        <v>12</v>
      </c>
      <c r="B71">
        <v>5</v>
      </c>
      <c r="C71">
        <v>10</v>
      </c>
      <c r="D71">
        <f t="shared" si="12"/>
        <v>11.076916666666667</v>
      </c>
      <c r="E71">
        <f t="shared" si="13"/>
        <v>664.61500000000001</v>
      </c>
      <c r="F71">
        <v>664615</v>
      </c>
      <c r="G71">
        <v>946.82210815500002</v>
      </c>
      <c r="H71" s="19" t="s">
        <v>304</v>
      </c>
      <c r="I71" s="20"/>
      <c r="J71" t="s">
        <v>305</v>
      </c>
      <c r="K71">
        <v>946.82210818578142</v>
      </c>
      <c r="M71" s="11">
        <f t="shared" si="14"/>
        <v>0</v>
      </c>
      <c r="N71" s="11" t="s">
        <v>306</v>
      </c>
      <c r="O71" t="s">
        <v>307</v>
      </c>
      <c r="P71">
        <v>443.30661539999983</v>
      </c>
      <c r="Q71">
        <v>946.82210818578142</v>
      </c>
      <c r="R71" s="11">
        <f t="shared" si="15"/>
        <v>0</v>
      </c>
      <c r="S71" s="12">
        <f t="shared" si="16"/>
        <v>0</v>
      </c>
      <c r="U71">
        <v>896.23116196264618</v>
      </c>
      <c r="V71">
        <v>896.23116196264618</v>
      </c>
      <c r="W71" s="12">
        <f t="shared" si="17"/>
        <v>0</v>
      </c>
    </row>
    <row r="72" spans="1:23" ht="15" customHeight="1" x14ac:dyDescent="0.25">
      <c r="A72">
        <v>15</v>
      </c>
      <c r="B72">
        <v>5</v>
      </c>
      <c r="C72">
        <v>1</v>
      </c>
      <c r="D72">
        <f t="shared" si="12"/>
        <v>31.981850000000001</v>
      </c>
      <c r="E72">
        <f t="shared" si="13"/>
        <v>1918.9110000000001</v>
      </c>
      <c r="F72">
        <v>1918911</v>
      </c>
      <c r="G72">
        <v>1020.84532158</v>
      </c>
      <c r="H72" s="19" t="s">
        <v>308</v>
      </c>
      <c r="I72" s="20"/>
      <c r="J72" t="s">
        <v>309</v>
      </c>
      <c r="K72">
        <v>997.49330571982637</v>
      </c>
      <c r="M72" s="11">
        <f t="shared" si="14"/>
        <v>-2.2880000000000001E-2</v>
      </c>
      <c r="N72" s="11" t="s">
        <v>310</v>
      </c>
      <c r="O72" t="s">
        <v>311</v>
      </c>
      <c r="P72">
        <v>1179.5221822000001</v>
      </c>
      <c r="Q72">
        <v>1003.741115114564</v>
      </c>
      <c r="R72" s="11">
        <f t="shared" ref="R72:R81" si="18">ROUND((Q72-G72)/G72,5)</f>
        <v>-1.6750000000000001E-2</v>
      </c>
      <c r="S72" s="12">
        <f t="shared" ref="S72:S81" si="19">ROUND((Q72-K72)/K72,5)</f>
        <v>6.2599999999999999E-3</v>
      </c>
      <c r="U72">
        <v>926.7739295950206</v>
      </c>
      <c r="V72">
        <v>934.6147717837672</v>
      </c>
      <c r="W72" s="12"/>
    </row>
    <row r="73" spans="1:23" ht="15" customHeight="1" x14ac:dyDescent="0.25">
      <c r="A73">
        <v>15</v>
      </c>
      <c r="B73">
        <v>5</v>
      </c>
      <c r="C73">
        <v>2</v>
      </c>
      <c r="D73">
        <f t="shared" si="12"/>
        <v>39.452100000000002</v>
      </c>
      <c r="E73">
        <f t="shared" si="13"/>
        <v>2367.1260000000002</v>
      </c>
      <c r="F73">
        <v>2367126</v>
      </c>
      <c r="G73">
        <v>912.91889754500005</v>
      </c>
      <c r="H73" s="19" t="s">
        <v>312</v>
      </c>
      <c r="I73" s="20"/>
      <c r="J73" t="s">
        <v>313</v>
      </c>
      <c r="K73">
        <v>842.57191696901918</v>
      </c>
      <c r="M73" s="11">
        <f t="shared" si="14"/>
        <v>-7.7060000000000003E-2</v>
      </c>
      <c r="N73" t="s">
        <v>314</v>
      </c>
      <c r="O73" t="s">
        <v>315</v>
      </c>
      <c r="P73">
        <v>729.59346789999995</v>
      </c>
      <c r="Q73">
        <v>842.57191696901907</v>
      </c>
      <c r="R73" s="11">
        <f t="shared" si="18"/>
        <v>-7.7060000000000003E-2</v>
      </c>
      <c r="S73" s="12">
        <f t="shared" si="19"/>
        <v>0</v>
      </c>
      <c r="T73" s="15">
        <f>AVERAGE(S2:S71)</f>
        <v>6.438571428571428E-3</v>
      </c>
      <c r="U73">
        <v>770.32769617339011</v>
      </c>
      <c r="V73">
        <v>770.32769617339022</v>
      </c>
    </row>
    <row r="74" spans="1:23" ht="15" customHeight="1" x14ac:dyDescent="0.25">
      <c r="A74">
        <v>15</v>
      </c>
      <c r="B74">
        <v>5</v>
      </c>
      <c r="C74">
        <v>3</v>
      </c>
      <c r="D74">
        <f t="shared" si="12"/>
        <v>16.801083333333334</v>
      </c>
      <c r="E74">
        <f t="shared" si="13"/>
        <v>1008.0650000000001</v>
      </c>
      <c r="F74">
        <v>1008065</v>
      </c>
      <c r="G74">
        <v>1043.2940188489999</v>
      </c>
      <c r="H74" s="19" t="s">
        <v>316</v>
      </c>
      <c r="I74" s="20"/>
      <c r="J74" t="s">
        <v>317</v>
      </c>
      <c r="K74">
        <v>995.60688731220409</v>
      </c>
      <c r="M74" s="11">
        <f t="shared" si="14"/>
        <v>-4.5710000000000001E-2</v>
      </c>
      <c r="N74" t="s">
        <v>318</v>
      </c>
      <c r="O74" t="s">
        <v>319</v>
      </c>
      <c r="P74">
        <v>529.4679337</v>
      </c>
      <c r="Q74">
        <v>995.60688731220409</v>
      </c>
      <c r="R74" s="11">
        <f t="shared" si="18"/>
        <v>-4.5710000000000001E-2</v>
      </c>
      <c r="S74" s="12">
        <f t="shared" si="19"/>
        <v>0</v>
      </c>
      <c r="U74">
        <v>926.5065824037174</v>
      </c>
      <c r="V74">
        <v>926.5065824037174</v>
      </c>
    </row>
    <row r="75" spans="1:23" x14ac:dyDescent="0.25">
      <c r="A75">
        <v>15</v>
      </c>
      <c r="B75">
        <v>5</v>
      </c>
      <c r="C75">
        <v>4</v>
      </c>
      <c r="D75">
        <f t="shared" si="12"/>
        <v>496.7088</v>
      </c>
      <c r="E75">
        <f t="shared" si="13"/>
        <v>29802.527999999998</v>
      </c>
      <c r="F75">
        <v>29802528</v>
      </c>
      <c r="G75">
        <v>1202.9426695720001</v>
      </c>
      <c r="H75" s="19" t="s">
        <v>320</v>
      </c>
      <c r="I75" s="20"/>
      <c r="J75" t="s">
        <v>321</v>
      </c>
      <c r="K75">
        <v>1190.0806699776081</v>
      </c>
      <c r="M75" s="11">
        <f t="shared" si="14"/>
        <v>-1.069E-2</v>
      </c>
      <c r="N75" t="s">
        <v>322</v>
      </c>
      <c r="O75" t="s">
        <v>323</v>
      </c>
      <c r="P75">
        <v>705.53949719999991</v>
      </c>
      <c r="Q75">
        <v>1213.2940777607221</v>
      </c>
      <c r="R75" s="11">
        <f t="shared" si="18"/>
        <v>8.6099999999999996E-3</v>
      </c>
      <c r="S75" s="12">
        <f t="shared" si="19"/>
        <v>1.951E-2</v>
      </c>
      <c r="U75">
        <v>1138.9452827040261</v>
      </c>
      <c r="V75">
        <v>1162.338452716632</v>
      </c>
    </row>
    <row r="76" spans="1:23" x14ac:dyDescent="0.25">
      <c r="A76">
        <v>15</v>
      </c>
      <c r="B76">
        <v>5</v>
      </c>
      <c r="C76">
        <v>5</v>
      </c>
      <c r="D76">
        <f t="shared" si="12"/>
        <v>1110.7138833333333</v>
      </c>
      <c r="E76">
        <f t="shared" si="13"/>
        <v>66642.832999999999</v>
      </c>
      <c r="F76">
        <v>66642833</v>
      </c>
      <c r="G76">
        <v>1313.2942879540001</v>
      </c>
      <c r="H76" s="19" t="s">
        <v>324</v>
      </c>
      <c r="I76" s="20"/>
      <c r="J76" t="s">
        <v>325</v>
      </c>
      <c r="K76">
        <v>1289.6057614379149</v>
      </c>
      <c r="M76" s="11">
        <f t="shared" si="14"/>
        <v>-1.804E-2</v>
      </c>
      <c r="N76" t="s">
        <v>326</v>
      </c>
      <c r="O76" t="s">
        <v>327</v>
      </c>
      <c r="P76">
        <v>664.42424510000001</v>
      </c>
      <c r="Q76">
        <v>1302.1745015721369</v>
      </c>
      <c r="R76" s="11">
        <f t="shared" si="18"/>
        <v>-8.4700000000000001E-3</v>
      </c>
      <c r="S76" s="12">
        <f t="shared" si="19"/>
        <v>9.75E-3</v>
      </c>
      <c r="U76">
        <v>1205.424129205144</v>
      </c>
      <c r="V76">
        <v>1216.1281133636001</v>
      </c>
    </row>
    <row r="77" spans="1:23" x14ac:dyDescent="0.25">
      <c r="A77">
        <v>15</v>
      </c>
      <c r="B77">
        <v>5</v>
      </c>
      <c r="C77">
        <v>6</v>
      </c>
      <c r="D77">
        <f t="shared" si="12"/>
        <v>0.91774999999999995</v>
      </c>
      <c r="E77">
        <f t="shared" si="13"/>
        <v>55.064999999999998</v>
      </c>
      <c r="F77">
        <v>55065</v>
      </c>
      <c r="G77">
        <v>1071.8673701119999</v>
      </c>
      <c r="H77" s="19" t="s">
        <v>328</v>
      </c>
      <c r="I77" s="20"/>
      <c r="J77" t="s">
        <v>329</v>
      </c>
      <c r="K77">
        <v>979.58217421916004</v>
      </c>
      <c r="M77" s="11">
        <f t="shared" si="14"/>
        <v>-8.6099999999999996E-2</v>
      </c>
      <c r="N77" t="s">
        <v>330</v>
      </c>
      <c r="O77" t="s">
        <v>331</v>
      </c>
      <c r="P77">
        <v>551.17797729999984</v>
      </c>
      <c r="Q77">
        <v>979.58217421915992</v>
      </c>
      <c r="R77" s="11">
        <f t="shared" si="18"/>
        <v>-8.6099999999999996E-2</v>
      </c>
      <c r="S77" s="12">
        <f t="shared" si="19"/>
        <v>0</v>
      </c>
      <c r="U77">
        <v>934.08799159459124</v>
      </c>
      <c r="V77">
        <v>934.08799159459124</v>
      </c>
    </row>
    <row r="78" spans="1:23" x14ac:dyDescent="0.25">
      <c r="A78">
        <v>15</v>
      </c>
      <c r="B78">
        <v>5</v>
      </c>
      <c r="C78">
        <v>7</v>
      </c>
      <c r="D78">
        <f t="shared" si="12"/>
        <v>8.6467833333333335</v>
      </c>
      <c r="E78">
        <f t="shared" si="13"/>
        <v>518.80700000000002</v>
      </c>
      <c r="F78">
        <v>518807</v>
      </c>
      <c r="G78">
        <v>934.00151356000003</v>
      </c>
      <c r="H78" s="19" t="s">
        <v>332</v>
      </c>
      <c r="I78" s="20"/>
      <c r="J78" t="s">
        <v>333</v>
      </c>
      <c r="K78">
        <v>870.16518452403625</v>
      </c>
      <c r="M78" s="11">
        <f t="shared" si="14"/>
        <v>-6.8349999999999994E-2</v>
      </c>
      <c r="N78" t="s">
        <v>334</v>
      </c>
      <c r="O78" t="s">
        <v>335</v>
      </c>
      <c r="P78">
        <v>942.70053250000001</v>
      </c>
      <c r="Q78">
        <v>870.16518452403625</v>
      </c>
      <c r="R78" s="11">
        <f t="shared" si="18"/>
        <v>-6.8349999999999994E-2</v>
      </c>
      <c r="S78" s="12">
        <f t="shared" si="19"/>
        <v>0</v>
      </c>
      <c r="U78">
        <v>818.24245170790005</v>
      </c>
      <c r="V78">
        <v>818.24245170790005</v>
      </c>
    </row>
    <row r="79" spans="1:23" x14ac:dyDescent="0.25">
      <c r="A79">
        <v>15</v>
      </c>
      <c r="B79">
        <v>5</v>
      </c>
      <c r="C79">
        <v>8</v>
      </c>
      <c r="D79">
        <f t="shared" si="12"/>
        <v>165.57581666666667</v>
      </c>
      <c r="E79">
        <f t="shared" si="13"/>
        <v>9934.5490000000009</v>
      </c>
      <c r="F79">
        <v>9934549</v>
      </c>
      <c r="G79">
        <v>1017.010337055</v>
      </c>
      <c r="H79" s="19" t="s">
        <v>336</v>
      </c>
      <c r="I79" s="20"/>
      <c r="J79" t="s">
        <v>337</v>
      </c>
      <c r="K79">
        <v>936.01329013106977</v>
      </c>
      <c r="M79" s="11">
        <f t="shared" si="14"/>
        <v>-7.9640000000000002E-2</v>
      </c>
      <c r="N79" t="s">
        <v>338</v>
      </c>
      <c r="O79" t="s">
        <v>339</v>
      </c>
      <c r="P79">
        <v>627.3002747999999</v>
      </c>
      <c r="Q79">
        <v>949.0294664087204</v>
      </c>
      <c r="R79" s="11">
        <f t="shared" si="18"/>
        <v>-6.6839999999999997E-2</v>
      </c>
      <c r="S79" s="12">
        <f t="shared" si="19"/>
        <v>1.391E-2</v>
      </c>
      <c r="U79">
        <v>887.56628540519966</v>
      </c>
      <c r="V79">
        <v>900.3190530034633</v>
      </c>
    </row>
    <row r="80" spans="1:23" x14ac:dyDescent="0.25">
      <c r="A80">
        <v>15</v>
      </c>
      <c r="B80">
        <v>5</v>
      </c>
      <c r="C80">
        <v>9</v>
      </c>
      <c r="D80">
        <f t="shared" si="12"/>
        <v>95.661850000000001</v>
      </c>
      <c r="E80">
        <f t="shared" si="13"/>
        <v>5739.7110000000002</v>
      </c>
      <c r="F80">
        <v>5739711</v>
      </c>
      <c r="G80">
        <v>896.09260946999996</v>
      </c>
      <c r="H80" s="19" t="s">
        <v>340</v>
      </c>
      <c r="I80" s="20"/>
      <c r="J80" t="s">
        <v>341</v>
      </c>
      <c r="K80">
        <v>854.58172524607028</v>
      </c>
      <c r="M80" s="11">
        <f t="shared" si="14"/>
        <v>-4.632E-2</v>
      </c>
      <c r="N80" t="s">
        <v>342</v>
      </c>
      <c r="O80" t="s">
        <v>343</v>
      </c>
      <c r="P80">
        <v>773.48995980000018</v>
      </c>
      <c r="Q80">
        <v>854.58172524607016</v>
      </c>
      <c r="R80" s="11">
        <f t="shared" si="18"/>
        <v>-4.632E-2</v>
      </c>
      <c r="S80" s="12">
        <f t="shared" si="19"/>
        <v>0</v>
      </c>
      <c r="U80">
        <v>791.02095240683536</v>
      </c>
      <c r="V80">
        <v>791.02095240683548</v>
      </c>
    </row>
    <row r="81" spans="1:22" x14ac:dyDescent="0.25">
      <c r="A81">
        <v>15</v>
      </c>
      <c r="B81">
        <v>5</v>
      </c>
      <c r="C81">
        <v>10</v>
      </c>
      <c r="D81">
        <f t="shared" si="12"/>
        <v>6.7921000000000005</v>
      </c>
      <c r="E81">
        <f t="shared" si="13"/>
        <v>407.52600000000001</v>
      </c>
      <c r="F81">
        <v>407526</v>
      </c>
      <c r="G81">
        <v>1309.3250201809999</v>
      </c>
      <c r="H81" s="19" t="s">
        <v>344</v>
      </c>
      <c r="I81" s="20"/>
      <c r="J81" t="s">
        <v>345</v>
      </c>
      <c r="K81">
        <v>1264.6878567685101</v>
      </c>
      <c r="M81" s="11">
        <f t="shared" si="14"/>
        <v>-3.4090000000000002E-2</v>
      </c>
      <c r="N81" t="s">
        <v>346</v>
      </c>
      <c r="O81" t="s">
        <v>347</v>
      </c>
      <c r="P81">
        <v>1168.7405133</v>
      </c>
      <c r="Q81">
        <v>1326.9193064145591</v>
      </c>
      <c r="R81" s="11">
        <f t="shared" si="18"/>
        <v>1.3440000000000001E-2</v>
      </c>
      <c r="S81" s="12">
        <f t="shared" si="19"/>
        <v>4.9209999999999997E-2</v>
      </c>
      <c r="U81">
        <v>1096.768249529551</v>
      </c>
      <c r="V81">
        <v>1151.383606374184</v>
      </c>
    </row>
    <row r="82" spans="1:22" x14ac:dyDescent="0.25">
      <c r="H82" s="19"/>
      <c r="I82" s="20"/>
    </row>
    <row r="83" spans="1:22" x14ac:dyDescent="0.25">
      <c r="H83" s="19"/>
      <c r="I83" s="20"/>
    </row>
    <row r="84" spans="1:22" x14ac:dyDescent="0.25">
      <c r="H84" s="19"/>
      <c r="I84" s="20"/>
    </row>
    <row r="85" spans="1:22" x14ac:dyDescent="0.25">
      <c r="H85" s="19"/>
      <c r="I85" s="20"/>
    </row>
    <row r="86" spans="1:22" x14ac:dyDescent="0.25">
      <c r="H86" s="19"/>
      <c r="I86" s="20"/>
    </row>
    <row r="87" spans="1:22" x14ac:dyDescent="0.25">
      <c r="H87" s="19"/>
      <c r="I87" s="20"/>
    </row>
    <row r="88" spans="1:22" x14ac:dyDescent="0.25">
      <c r="H88" s="19"/>
      <c r="I88" s="20"/>
    </row>
    <row r="89" spans="1:22" x14ac:dyDescent="0.25">
      <c r="H89" s="19"/>
      <c r="I89" s="20"/>
    </row>
    <row r="90" spans="1:22" x14ac:dyDescent="0.25">
      <c r="H90" s="19"/>
      <c r="I90" s="20"/>
    </row>
    <row r="91" spans="1:22" x14ac:dyDescent="0.25">
      <c r="H91" s="19"/>
      <c r="I91" s="20"/>
    </row>
    <row r="92" spans="1:22" x14ac:dyDescent="0.25">
      <c r="H92" s="19"/>
      <c r="I92" s="20"/>
    </row>
    <row r="93" spans="1:22" x14ac:dyDescent="0.25">
      <c r="H93" s="19"/>
      <c r="I93" s="20"/>
    </row>
    <row r="94" spans="1:22" x14ac:dyDescent="0.25">
      <c r="H94" s="19"/>
      <c r="I94" s="20"/>
    </row>
    <row r="95" spans="1:22" x14ac:dyDescent="0.25">
      <c r="H95" s="19"/>
      <c r="I95" s="20"/>
    </row>
    <row r="96" spans="1:22" x14ac:dyDescent="0.25">
      <c r="H96" s="19"/>
      <c r="I96" s="20"/>
    </row>
    <row r="97" spans="8:9" x14ac:dyDescent="0.25">
      <c r="H97" s="19"/>
      <c r="I97" s="20"/>
    </row>
    <row r="98" spans="8:9" x14ac:dyDescent="0.25">
      <c r="H98" s="19"/>
      <c r="I98" s="20"/>
    </row>
    <row r="99" spans="8:9" x14ac:dyDescent="0.25">
      <c r="H99" s="19"/>
      <c r="I99" s="20"/>
    </row>
    <row r="100" spans="8:9" x14ac:dyDescent="0.25">
      <c r="H100" s="19"/>
      <c r="I100" s="20"/>
    </row>
    <row r="101" spans="8:9" x14ac:dyDescent="0.25">
      <c r="H101" s="19"/>
      <c r="I101" s="20"/>
    </row>
    <row r="102" spans="8:9" x14ac:dyDescent="0.25">
      <c r="H102" s="19"/>
      <c r="I102" s="20"/>
    </row>
    <row r="103" spans="8:9" x14ac:dyDescent="0.25">
      <c r="H103" s="19"/>
      <c r="I103" s="20"/>
    </row>
    <row r="104" spans="8:9" x14ac:dyDescent="0.25">
      <c r="H104" s="19"/>
      <c r="I104" s="20"/>
    </row>
    <row r="105" spans="8:9" x14ac:dyDescent="0.25">
      <c r="H105" s="19"/>
      <c r="I105" s="20"/>
    </row>
    <row r="106" spans="8:9" x14ac:dyDescent="0.25">
      <c r="H106" s="19"/>
      <c r="I106" s="20"/>
    </row>
    <row r="107" spans="8:9" x14ac:dyDescent="0.25">
      <c r="H107" s="19"/>
      <c r="I107" s="20"/>
    </row>
    <row r="108" spans="8:9" x14ac:dyDescent="0.25">
      <c r="H108" s="19"/>
      <c r="I108" s="20"/>
    </row>
    <row r="109" spans="8:9" x14ac:dyDescent="0.25">
      <c r="H109" s="19"/>
      <c r="I109" s="20"/>
    </row>
    <row r="110" spans="8:9" x14ac:dyDescent="0.25">
      <c r="H110" s="19"/>
      <c r="I110" s="20"/>
    </row>
    <row r="111" spans="8:9" x14ac:dyDescent="0.25">
      <c r="H111" s="19"/>
      <c r="I111" s="20"/>
    </row>
    <row r="112" spans="8:9" x14ac:dyDescent="0.25">
      <c r="H112" s="19"/>
      <c r="I112" s="20"/>
    </row>
    <row r="113" spans="8:9" x14ac:dyDescent="0.25">
      <c r="H113" s="19"/>
      <c r="I113" s="20"/>
    </row>
    <row r="114" spans="8:9" x14ac:dyDescent="0.25">
      <c r="H114" s="19"/>
      <c r="I114" s="20"/>
    </row>
    <row r="115" spans="8:9" x14ac:dyDescent="0.25">
      <c r="H115" s="19"/>
      <c r="I115" s="20"/>
    </row>
    <row r="116" spans="8:9" x14ac:dyDescent="0.25">
      <c r="H116" s="19"/>
      <c r="I116" s="20"/>
    </row>
    <row r="117" spans="8:9" x14ac:dyDescent="0.25">
      <c r="H117" s="19"/>
      <c r="I117" s="20"/>
    </row>
    <row r="118" spans="8:9" x14ac:dyDescent="0.25">
      <c r="H118" s="19"/>
      <c r="I118" s="20"/>
    </row>
    <row r="119" spans="8:9" x14ac:dyDescent="0.25">
      <c r="H119" s="19"/>
      <c r="I119" s="20"/>
    </row>
    <row r="120" spans="8:9" x14ac:dyDescent="0.25">
      <c r="H120" s="19"/>
      <c r="I120" s="20"/>
    </row>
    <row r="121" spans="8:9" x14ac:dyDescent="0.25">
      <c r="H121" s="19"/>
      <c r="I121" s="20"/>
    </row>
    <row r="122" spans="8:9" x14ac:dyDescent="0.25">
      <c r="H122" s="19"/>
      <c r="I122" s="20"/>
    </row>
    <row r="123" spans="8:9" x14ac:dyDescent="0.25">
      <c r="H123" s="19"/>
      <c r="I123" s="20"/>
    </row>
    <row r="124" spans="8:9" x14ac:dyDescent="0.25">
      <c r="H124" s="19"/>
      <c r="I124" s="20"/>
    </row>
    <row r="125" spans="8:9" x14ac:dyDescent="0.25">
      <c r="H125" s="19"/>
      <c r="I125" s="20"/>
    </row>
    <row r="126" spans="8:9" x14ac:dyDescent="0.25">
      <c r="H126" s="19"/>
      <c r="I126" s="20"/>
    </row>
    <row r="127" spans="8:9" x14ac:dyDescent="0.25">
      <c r="H127" s="19"/>
      <c r="I127" s="20"/>
    </row>
    <row r="128" spans="8:9" x14ac:dyDescent="0.25">
      <c r="H128" s="19"/>
      <c r="I128" s="20"/>
    </row>
    <row r="129" spans="8:9" x14ac:dyDescent="0.25">
      <c r="H129" s="19"/>
      <c r="I129" s="20"/>
    </row>
    <row r="130" spans="8:9" x14ac:dyDescent="0.25">
      <c r="H130" s="19"/>
      <c r="I130" s="20"/>
    </row>
    <row r="131" spans="8:9" x14ac:dyDescent="0.25">
      <c r="H131" s="19"/>
      <c r="I131" s="20"/>
    </row>
    <row r="132" spans="8:9" x14ac:dyDescent="0.25">
      <c r="H132" s="19"/>
      <c r="I132" s="20"/>
    </row>
    <row r="133" spans="8:9" x14ac:dyDescent="0.25">
      <c r="H133" s="19"/>
      <c r="I133" s="20"/>
    </row>
    <row r="134" spans="8:9" x14ac:dyDescent="0.25">
      <c r="H134" s="19"/>
      <c r="I134" s="20"/>
    </row>
    <row r="135" spans="8:9" x14ac:dyDescent="0.25">
      <c r="H135" s="19"/>
      <c r="I135" s="20"/>
    </row>
    <row r="136" spans="8:9" x14ac:dyDescent="0.25">
      <c r="H136" s="19"/>
      <c r="I136" s="20"/>
    </row>
    <row r="137" spans="8:9" x14ac:dyDescent="0.25">
      <c r="H137" s="19"/>
      <c r="I137" s="20"/>
    </row>
    <row r="138" spans="8:9" x14ac:dyDescent="0.25">
      <c r="H138" s="19"/>
      <c r="I138" s="20"/>
    </row>
    <row r="139" spans="8:9" x14ac:dyDescent="0.25">
      <c r="H139" s="19"/>
      <c r="I139" s="20"/>
    </row>
    <row r="140" spans="8:9" x14ac:dyDescent="0.25">
      <c r="H140" s="19"/>
      <c r="I140" s="20"/>
    </row>
    <row r="141" spans="8:9" x14ac:dyDescent="0.25">
      <c r="H141" s="19"/>
      <c r="I141" s="20"/>
    </row>
    <row r="142" spans="8:9" x14ac:dyDescent="0.25">
      <c r="H142" s="19"/>
      <c r="I142" s="20"/>
    </row>
    <row r="143" spans="8:9" x14ac:dyDescent="0.25">
      <c r="H143" s="19"/>
      <c r="I143" s="20"/>
    </row>
    <row r="144" spans="8:9" x14ac:dyDescent="0.25">
      <c r="H144" s="19"/>
      <c r="I144" s="20"/>
    </row>
    <row r="145" spans="8:9" x14ac:dyDescent="0.25">
      <c r="H145" s="19"/>
      <c r="I145" s="20"/>
    </row>
    <row r="146" spans="8:9" x14ac:dyDescent="0.25">
      <c r="H146" s="19"/>
      <c r="I146" s="20"/>
    </row>
    <row r="147" spans="8:9" x14ac:dyDescent="0.25">
      <c r="H147" s="19"/>
      <c r="I147" s="20"/>
    </row>
    <row r="148" spans="8:9" x14ac:dyDescent="0.25">
      <c r="H148" s="19"/>
      <c r="I148" s="20"/>
    </row>
    <row r="149" spans="8:9" x14ac:dyDescent="0.25">
      <c r="H149" s="19"/>
      <c r="I149" s="20"/>
    </row>
    <row r="150" spans="8:9" x14ac:dyDescent="0.25">
      <c r="H150" s="19"/>
      <c r="I150" s="20"/>
    </row>
    <row r="151" spans="8:9" x14ac:dyDescent="0.25">
      <c r="H151" s="19"/>
      <c r="I151" s="20"/>
    </row>
    <row r="152" spans="8:9" x14ac:dyDescent="0.25">
      <c r="H152" s="19"/>
      <c r="I152" s="20"/>
    </row>
    <row r="153" spans="8:9" x14ac:dyDescent="0.25">
      <c r="H153" s="19"/>
      <c r="I153" s="20"/>
    </row>
    <row r="154" spans="8:9" x14ac:dyDescent="0.25">
      <c r="H154" s="19"/>
      <c r="I154" s="20"/>
    </row>
    <row r="155" spans="8:9" x14ac:dyDescent="0.25">
      <c r="H155" s="19"/>
      <c r="I155" s="20"/>
    </row>
    <row r="156" spans="8:9" x14ac:dyDescent="0.25">
      <c r="H156" s="19"/>
      <c r="I156" s="20"/>
    </row>
    <row r="157" spans="8:9" x14ac:dyDescent="0.25">
      <c r="H157" s="19"/>
      <c r="I157" s="20"/>
    </row>
    <row r="158" spans="8:9" x14ac:dyDescent="0.25">
      <c r="H158" s="19"/>
      <c r="I158" s="20"/>
    </row>
    <row r="159" spans="8:9" x14ac:dyDescent="0.25">
      <c r="H159" s="19"/>
      <c r="I159" s="20"/>
    </row>
    <row r="160" spans="8:9" x14ac:dyDescent="0.25">
      <c r="H160" s="19"/>
      <c r="I160" s="20"/>
    </row>
    <row r="161" spans="8:9" x14ac:dyDescent="0.25">
      <c r="H161" s="19"/>
      <c r="I161" s="20"/>
    </row>
    <row r="162" spans="8:9" x14ac:dyDescent="0.25">
      <c r="H162" s="19"/>
      <c r="I162" s="20"/>
    </row>
    <row r="163" spans="8:9" x14ac:dyDescent="0.25">
      <c r="H163" s="19"/>
      <c r="I163" s="20"/>
    </row>
    <row r="164" spans="8:9" x14ac:dyDescent="0.25">
      <c r="H164" s="19"/>
      <c r="I164" s="20"/>
    </row>
    <row r="165" spans="8:9" x14ac:dyDescent="0.25">
      <c r="H165" s="19"/>
      <c r="I165" s="20"/>
    </row>
    <row r="166" spans="8:9" x14ac:dyDescent="0.25">
      <c r="H166" s="19"/>
      <c r="I166" s="20"/>
    </row>
    <row r="167" spans="8:9" x14ac:dyDescent="0.25">
      <c r="H167" s="19"/>
      <c r="I167" s="20"/>
    </row>
    <row r="168" spans="8:9" x14ac:dyDescent="0.25">
      <c r="H168" s="19"/>
      <c r="I168" s="20"/>
    </row>
    <row r="169" spans="8:9" x14ac:dyDescent="0.25">
      <c r="H169" s="19"/>
      <c r="I169" s="20"/>
    </row>
    <row r="170" spans="8:9" x14ac:dyDescent="0.25">
      <c r="H170" s="19"/>
      <c r="I170" s="20"/>
    </row>
    <row r="171" spans="8:9" x14ac:dyDescent="0.25">
      <c r="H171" s="19"/>
      <c r="I171" s="20"/>
    </row>
    <row r="172" spans="8:9" x14ac:dyDescent="0.25">
      <c r="H172" s="19"/>
      <c r="I172" s="20"/>
    </row>
    <row r="173" spans="8:9" x14ac:dyDescent="0.25">
      <c r="H173" s="19"/>
      <c r="I173" s="20"/>
    </row>
    <row r="174" spans="8:9" x14ac:dyDescent="0.25">
      <c r="H174" s="19"/>
      <c r="I174" s="20"/>
    </row>
    <row r="175" spans="8:9" x14ac:dyDescent="0.25">
      <c r="H175" s="19"/>
      <c r="I175" s="20"/>
    </row>
    <row r="176" spans="8:9" x14ac:dyDescent="0.25">
      <c r="H176" s="19"/>
      <c r="I176" s="20"/>
    </row>
    <row r="177" spans="8:9" x14ac:dyDescent="0.25">
      <c r="H177" s="19"/>
      <c r="I177" s="20"/>
    </row>
    <row r="178" spans="8:9" x14ac:dyDescent="0.25">
      <c r="H178" s="19"/>
      <c r="I178" s="20"/>
    </row>
    <row r="179" spans="8:9" x14ac:dyDescent="0.25">
      <c r="H179" s="19"/>
      <c r="I179" s="20"/>
    </row>
    <row r="180" spans="8:9" x14ac:dyDescent="0.25">
      <c r="H180" s="19"/>
      <c r="I180" s="20"/>
    </row>
    <row r="181" spans="8:9" x14ac:dyDescent="0.25">
      <c r="H181" s="19"/>
      <c r="I181" s="20"/>
    </row>
    <row r="182" spans="8:9" x14ac:dyDescent="0.25">
      <c r="H182" s="19"/>
      <c r="I182" s="20"/>
    </row>
    <row r="183" spans="8:9" x14ac:dyDescent="0.25">
      <c r="H183" s="19"/>
      <c r="I183" s="20"/>
    </row>
    <row r="184" spans="8:9" x14ac:dyDescent="0.25">
      <c r="H184" s="19"/>
      <c r="I184" s="20"/>
    </row>
    <row r="185" spans="8:9" x14ac:dyDescent="0.25">
      <c r="H185" s="19"/>
      <c r="I185" s="20"/>
    </row>
    <row r="186" spans="8:9" x14ac:dyDescent="0.25">
      <c r="H186" s="19"/>
      <c r="I186" s="20"/>
    </row>
    <row r="187" spans="8:9" x14ac:dyDescent="0.25">
      <c r="H187" s="19"/>
      <c r="I187" s="20"/>
    </row>
    <row r="188" spans="8:9" x14ac:dyDescent="0.25">
      <c r="H188" s="19"/>
      <c r="I188" s="20"/>
    </row>
    <row r="189" spans="8:9" x14ac:dyDescent="0.25">
      <c r="H189" s="19"/>
      <c r="I189" s="20"/>
    </row>
    <row r="190" spans="8:9" x14ac:dyDescent="0.25">
      <c r="H190" s="19"/>
      <c r="I190" s="20"/>
    </row>
    <row r="191" spans="8:9" x14ac:dyDescent="0.25">
      <c r="H191" s="19"/>
      <c r="I191" s="20"/>
    </row>
    <row r="192" spans="8:9" x14ac:dyDescent="0.25">
      <c r="H192" s="19"/>
      <c r="I192" s="20"/>
    </row>
    <row r="193" spans="8:9" x14ac:dyDescent="0.25">
      <c r="H193" s="19"/>
      <c r="I193" s="20"/>
    </row>
    <row r="194" spans="8:9" x14ac:dyDescent="0.25">
      <c r="H194" s="19"/>
      <c r="I194" s="20"/>
    </row>
    <row r="195" spans="8:9" x14ac:dyDescent="0.25">
      <c r="H195" s="19"/>
      <c r="I195" s="20"/>
    </row>
    <row r="196" spans="8:9" x14ac:dyDescent="0.25">
      <c r="H196" s="19"/>
      <c r="I196" s="20"/>
    </row>
    <row r="197" spans="8:9" x14ac:dyDescent="0.25">
      <c r="H197" s="19"/>
      <c r="I197" s="20"/>
    </row>
    <row r="198" spans="8:9" x14ac:dyDescent="0.25">
      <c r="H198" s="19"/>
      <c r="I198" s="20"/>
    </row>
    <row r="199" spans="8:9" x14ac:dyDescent="0.25">
      <c r="H199" s="19"/>
      <c r="I199" s="20"/>
    </row>
    <row r="200" spans="8:9" x14ac:dyDescent="0.25">
      <c r="H200" s="19"/>
      <c r="I200" s="20"/>
    </row>
    <row r="201" spans="8:9" x14ac:dyDescent="0.25">
      <c r="H201" s="19"/>
      <c r="I201" s="20"/>
    </row>
    <row r="202" spans="8:9" x14ac:dyDescent="0.25">
      <c r="H202" s="19"/>
      <c r="I202" s="20"/>
    </row>
    <row r="203" spans="8:9" x14ac:dyDescent="0.25">
      <c r="H203" s="19"/>
      <c r="I203" s="20"/>
    </row>
    <row r="204" spans="8:9" x14ac:dyDescent="0.25">
      <c r="H204" s="19"/>
      <c r="I204" s="20"/>
    </row>
    <row r="205" spans="8:9" x14ac:dyDescent="0.25">
      <c r="H205" s="19"/>
      <c r="I205" s="20"/>
    </row>
    <row r="206" spans="8:9" x14ac:dyDescent="0.25">
      <c r="H206" s="19"/>
      <c r="I206" s="20"/>
    </row>
    <row r="207" spans="8:9" x14ac:dyDescent="0.25">
      <c r="H207" s="19"/>
      <c r="I207" s="20"/>
    </row>
    <row r="208" spans="8:9" x14ac:dyDescent="0.25">
      <c r="H208" s="19"/>
      <c r="I208" s="20"/>
    </row>
    <row r="209" spans="8:9" x14ac:dyDescent="0.25">
      <c r="H209" s="19"/>
      <c r="I209" s="20"/>
    </row>
    <row r="210" spans="8:9" x14ac:dyDescent="0.25">
      <c r="H210" s="19"/>
      <c r="I210" s="20"/>
    </row>
    <row r="211" spans="8:9" x14ac:dyDescent="0.25">
      <c r="H211" s="19"/>
      <c r="I211" s="20"/>
    </row>
    <row r="212" spans="8:9" x14ac:dyDescent="0.25">
      <c r="H212" s="19"/>
      <c r="I212" s="20"/>
    </row>
    <row r="213" spans="8:9" x14ac:dyDescent="0.25">
      <c r="H213" s="19"/>
      <c r="I213" s="20"/>
    </row>
    <row r="214" spans="8:9" x14ac:dyDescent="0.25">
      <c r="H214" s="19"/>
      <c r="I214" s="20"/>
    </row>
    <row r="215" spans="8:9" x14ac:dyDescent="0.25">
      <c r="H215" s="19"/>
      <c r="I215" s="20"/>
    </row>
    <row r="216" spans="8:9" x14ac:dyDescent="0.25">
      <c r="H216" s="19"/>
      <c r="I216" s="20"/>
    </row>
    <row r="217" spans="8:9" x14ac:dyDescent="0.25">
      <c r="H217" s="19"/>
      <c r="I217" s="20"/>
    </row>
    <row r="218" spans="8:9" x14ac:dyDescent="0.25">
      <c r="H218" s="19"/>
      <c r="I218" s="20"/>
    </row>
  </sheetData>
  <mergeCells count="217"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5:I215"/>
    <mergeCell ref="H216:I216"/>
    <mergeCell ref="H217:I217"/>
    <mergeCell ref="H218:I218"/>
    <mergeCell ref="H188:I188"/>
    <mergeCell ref="H189:I189"/>
    <mergeCell ref="H190:I190"/>
    <mergeCell ref="H209:I209"/>
    <mergeCell ref="H210:I210"/>
    <mergeCell ref="H211:I211"/>
    <mergeCell ref="H212:I212"/>
    <mergeCell ref="H213:I213"/>
    <mergeCell ref="H214:I214"/>
    <mergeCell ref="H194:I194"/>
    <mergeCell ref="H195:I195"/>
    <mergeCell ref="H196:I196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3:I183"/>
    <mergeCell ref="H140:I140"/>
    <mergeCell ref="H180:I180"/>
    <mergeCell ref="H181:I181"/>
    <mergeCell ref="H182:I182"/>
    <mergeCell ref="H147:I147"/>
    <mergeCell ref="H148:I148"/>
    <mergeCell ref="H149:I149"/>
    <mergeCell ref="H168:I168"/>
    <mergeCell ref="H169:I169"/>
    <mergeCell ref="H170:I170"/>
    <mergeCell ref="H171:I171"/>
    <mergeCell ref="H172:I172"/>
    <mergeCell ref="H159:I159"/>
    <mergeCell ref="H160:I160"/>
    <mergeCell ref="H165:I165"/>
    <mergeCell ref="H166:I166"/>
    <mergeCell ref="H167:I167"/>
    <mergeCell ref="H10:I10"/>
    <mergeCell ref="H11:I11"/>
    <mergeCell ref="H42:I42"/>
    <mergeCell ref="H43:I43"/>
    <mergeCell ref="H44:I44"/>
    <mergeCell ref="H45:I45"/>
    <mergeCell ref="H46:I46"/>
    <mergeCell ref="H130:I130"/>
    <mergeCell ref="H91:I91"/>
    <mergeCell ref="H92:I92"/>
    <mergeCell ref="H93:I93"/>
    <mergeCell ref="H100:I100"/>
    <mergeCell ref="H101:I101"/>
    <mergeCell ref="H102:I102"/>
    <mergeCell ref="H109:I109"/>
    <mergeCell ref="H110:I110"/>
    <mergeCell ref="H126:I126"/>
    <mergeCell ref="H127:I127"/>
    <mergeCell ref="H128:I128"/>
    <mergeCell ref="H129:I129"/>
    <mergeCell ref="H122:I122"/>
    <mergeCell ref="H123:I123"/>
    <mergeCell ref="H124:I124"/>
    <mergeCell ref="H125:I125"/>
    <mergeCell ref="H2:I2"/>
    <mergeCell ref="H3:I3"/>
    <mergeCell ref="H4:I4"/>
    <mergeCell ref="H5:I5"/>
    <mergeCell ref="H6:I6"/>
    <mergeCell ref="H78:I78"/>
    <mergeCell ref="H79:I79"/>
    <mergeCell ref="H80:I80"/>
    <mergeCell ref="H81:I81"/>
    <mergeCell ref="H73:I73"/>
    <mergeCell ref="H7:I7"/>
    <mergeCell ref="H8:I8"/>
    <mergeCell ref="H9:I9"/>
    <mergeCell ref="H61:I61"/>
    <mergeCell ref="H49:I49"/>
    <mergeCell ref="H47:I47"/>
    <mergeCell ref="H48:I48"/>
    <mergeCell ref="H74:I74"/>
    <mergeCell ref="H75:I75"/>
    <mergeCell ref="H76:I76"/>
    <mergeCell ref="H77:I77"/>
    <mergeCell ref="H72:I72"/>
    <mergeCell ref="H70:I70"/>
    <mergeCell ref="H71:I71"/>
    <mergeCell ref="H135:I135"/>
    <mergeCell ref="H136:I136"/>
    <mergeCell ref="H137:I137"/>
    <mergeCell ref="H138:I138"/>
    <mergeCell ref="H139:I139"/>
    <mergeCell ref="H131:I131"/>
    <mergeCell ref="H132:I132"/>
    <mergeCell ref="H133:I133"/>
    <mergeCell ref="H134:I134"/>
    <mergeCell ref="H120:I120"/>
    <mergeCell ref="H121:I121"/>
    <mergeCell ref="H111:I111"/>
    <mergeCell ref="H112:I112"/>
    <mergeCell ref="H113:I113"/>
    <mergeCell ref="H115:I115"/>
    <mergeCell ref="H116:I116"/>
    <mergeCell ref="H117:I117"/>
    <mergeCell ref="H118:I118"/>
    <mergeCell ref="H119:I119"/>
    <mergeCell ref="H114:I114"/>
    <mergeCell ref="H59:I59"/>
    <mergeCell ref="H62:I62"/>
    <mergeCell ref="H63:I63"/>
    <mergeCell ref="H64:I64"/>
    <mergeCell ref="H65:I65"/>
    <mergeCell ref="H66:I66"/>
    <mergeCell ref="H67:I67"/>
    <mergeCell ref="H68:I68"/>
    <mergeCell ref="H69:I69"/>
    <mergeCell ref="H60:I60"/>
    <mergeCell ref="H50:I50"/>
    <mergeCell ref="H51:I51"/>
    <mergeCell ref="H52:I52"/>
    <mergeCell ref="H53:I53"/>
    <mergeCell ref="H54:I54"/>
    <mergeCell ref="H55:I55"/>
    <mergeCell ref="H162:I162"/>
    <mergeCell ref="H163:I163"/>
    <mergeCell ref="H164:I164"/>
    <mergeCell ref="H150:I150"/>
    <mergeCell ref="H151:I151"/>
    <mergeCell ref="H152:I152"/>
    <mergeCell ref="H153:I153"/>
    <mergeCell ref="H154:I154"/>
    <mergeCell ref="H155:I155"/>
    <mergeCell ref="H56:I56"/>
    <mergeCell ref="H57:I57"/>
    <mergeCell ref="H58:I58"/>
    <mergeCell ref="H103:I103"/>
    <mergeCell ref="H104:I104"/>
    <mergeCell ref="H105:I105"/>
    <mergeCell ref="H106:I106"/>
    <mergeCell ref="H107:I107"/>
    <mergeCell ref="H108:I108"/>
    <mergeCell ref="H82:I82"/>
    <mergeCell ref="H83:I83"/>
    <mergeCell ref="H84:I84"/>
    <mergeCell ref="H85:I85"/>
    <mergeCell ref="H96:I96"/>
    <mergeCell ref="H97:I97"/>
    <mergeCell ref="H98:I98"/>
    <mergeCell ref="H99:I99"/>
    <mergeCell ref="H86:I86"/>
    <mergeCell ref="H94:I94"/>
    <mergeCell ref="H95:I95"/>
    <mergeCell ref="H87:I87"/>
    <mergeCell ref="H88:I88"/>
    <mergeCell ref="H89:I89"/>
    <mergeCell ref="H90:I90"/>
    <mergeCell ref="H205:I205"/>
    <mergeCell ref="H206:I206"/>
    <mergeCell ref="H207:I207"/>
    <mergeCell ref="H208:I208"/>
    <mergeCell ref="H141:I141"/>
    <mergeCell ref="H142:I142"/>
    <mergeCell ref="H143:I143"/>
    <mergeCell ref="H144:I144"/>
    <mergeCell ref="H145:I145"/>
    <mergeCell ref="H146:I146"/>
    <mergeCell ref="H191:I191"/>
    <mergeCell ref="H192:I192"/>
    <mergeCell ref="H193:I193"/>
    <mergeCell ref="H179:I179"/>
    <mergeCell ref="H177:I177"/>
    <mergeCell ref="H178:I178"/>
    <mergeCell ref="H173:I173"/>
    <mergeCell ref="H174:I174"/>
    <mergeCell ref="H175:I175"/>
    <mergeCell ref="H176:I176"/>
    <mergeCell ref="H156:I156"/>
    <mergeCell ref="H157:I157"/>
    <mergeCell ref="H158:I158"/>
    <mergeCell ref="H161:I161"/>
    <mergeCell ref="H41:I4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</mergeCells>
  <conditionalFormatting sqref="R1:R1048576">
    <cfRule type="cellIs" dxfId="12" priority="35" operator="lessThan">
      <formula>0</formula>
    </cfRule>
  </conditionalFormatting>
  <conditionalFormatting sqref="S2:S1048576">
    <cfRule type="cellIs" dxfId="11" priority="33" operator="notBetween">
      <formula>-0.1</formula>
      <formula>0.1</formula>
    </cfRule>
    <cfRule type="cellIs" dxfId="10" priority="34" operator="lessThan">
      <formula>0</formula>
    </cfRule>
    <cfRule type="cellIs" dxfId="9" priority="36" operator="equal">
      <formula>0</formula>
    </cfRule>
  </conditionalFormatting>
  <conditionalFormatting sqref="W2:W1048576">
    <cfRule type="cellIs" dxfId="8" priority="10" operator="notBetween">
      <formula>-0.1</formula>
      <formula>0.1</formula>
    </cfRule>
    <cfRule type="cellIs" dxfId="7" priority="11" operator="lessThan">
      <formula>0</formula>
    </cfRule>
    <cfRule type="cellIs" dxfId="6" priority="12" operator="equal">
      <formula>0</formula>
    </cfRule>
  </conditionalFormatting>
  <conditionalFormatting sqref="M2:M1048576">
    <cfRule type="cellIs" dxfId="5" priority="1" operator="equal">
      <formula>0</formula>
    </cfRule>
    <cfRule type="cellIs" dxfId="4" priority="5" operator="lessThan">
      <formula>-0.01</formula>
    </cfRule>
    <cfRule type="cellIs" dxfId="3" priority="6" operator="greaterThan">
      <formula>0.01</formula>
    </cfRule>
  </conditionalFormatting>
  <conditionalFormatting sqref="P2:P11 P73:P1048576 P19:P71">
    <cfRule type="cellIs" dxfId="2" priority="4" operator="greaterThan">
      <formula>1800</formula>
    </cfRule>
  </conditionalFormatting>
  <conditionalFormatting sqref="P72">
    <cfRule type="cellIs" dxfId="1" priority="3" operator="greaterThan">
      <formula>1800</formula>
    </cfRule>
  </conditionalFormatting>
  <conditionalFormatting sqref="P12:P18">
    <cfRule type="cellIs" dxfId="0" priority="2" operator="greaterThan">
      <formula>1800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topLeftCell="G1" workbookViewId="0">
      <pane ySplit="1" topLeftCell="A2" activePane="bottomLeft" state="frozen"/>
      <selection pane="bottomLeft" activeCell="K33" sqref="K33"/>
    </sheetView>
  </sheetViews>
  <sheetFormatPr defaultRowHeight="15" x14ac:dyDescent="0.25"/>
  <cols>
    <col min="1" max="1" width="12.28515625" style="14" bestFit="1" customWidth="1"/>
    <col min="2" max="2" width="14.42578125" style="14" bestFit="1" customWidth="1"/>
    <col min="3" max="3" width="14.42578125" style="14" customWidth="1"/>
    <col min="4" max="4" width="12" style="14" bestFit="1" customWidth="1"/>
    <col min="5" max="5" width="15" style="14" bestFit="1" customWidth="1"/>
    <col min="6" max="6" width="19" style="14" bestFit="1" customWidth="1"/>
    <col min="7" max="7" width="51.140625" style="14" customWidth="1"/>
    <col min="8" max="8" width="16" style="14" bestFit="1" customWidth="1"/>
    <col min="9" max="9" width="12" style="14" bestFit="1" customWidth="1"/>
    <col min="10" max="10" width="12.85546875" style="14" bestFit="1" customWidth="1"/>
    <col min="11" max="11" width="13.5703125" style="14" bestFit="1" customWidth="1"/>
    <col min="12" max="12" width="14" style="14" bestFit="1" customWidth="1"/>
    <col min="13" max="13" width="41.7109375" style="14" customWidth="1"/>
  </cols>
  <sheetData>
    <row r="1" spans="1:15" x14ac:dyDescent="0.25">
      <c r="A1" s="5" t="s">
        <v>348</v>
      </c>
      <c r="B1" s="1" t="s">
        <v>349</v>
      </c>
      <c r="C1" s="1" t="s">
        <v>350</v>
      </c>
      <c r="D1" s="5" t="s">
        <v>351</v>
      </c>
      <c r="E1" s="5" t="s">
        <v>352</v>
      </c>
      <c r="F1" s="5" t="s">
        <v>353</v>
      </c>
      <c r="G1" s="5" t="s">
        <v>30</v>
      </c>
      <c r="H1" s="5" t="s">
        <v>7</v>
      </c>
      <c r="I1" s="5" t="s">
        <v>354</v>
      </c>
      <c r="J1" s="5" t="s">
        <v>355</v>
      </c>
      <c r="K1" s="5" t="s">
        <v>356</v>
      </c>
      <c r="L1" s="5" t="s">
        <v>357</v>
      </c>
      <c r="M1" s="5" t="s">
        <v>358</v>
      </c>
      <c r="N1" s="5" t="s">
        <v>359</v>
      </c>
      <c r="O1" s="5" t="s">
        <v>29</v>
      </c>
    </row>
    <row r="2" spans="1:15" x14ac:dyDescent="0.25">
      <c r="A2" s="9">
        <v>43745</v>
      </c>
      <c r="B2" t="s">
        <v>360</v>
      </c>
      <c r="D2">
        <v>469154.88979999977</v>
      </c>
      <c r="G2" t="s">
        <v>361</v>
      </c>
      <c r="H2">
        <v>3603.7618333999999</v>
      </c>
      <c r="I2">
        <v>455532.2174666666</v>
      </c>
      <c r="K2">
        <f>D2-I2</f>
        <v>13622.672333333176</v>
      </c>
      <c r="L2" s="11">
        <f t="shared" ref="L2:L33" si="0">K2/D2</f>
        <v>2.9036620164271349E-2</v>
      </c>
    </row>
    <row r="3" spans="1:15" ht="14.25" customHeight="1" x14ac:dyDescent="0.25">
      <c r="A3" s="10">
        <v>43768</v>
      </c>
      <c r="B3" t="s">
        <v>362</v>
      </c>
      <c r="D3">
        <v>592286.43533333309</v>
      </c>
      <c r="G3" s="7" t="s">
        <v>363</v>
      </c>
      <c r="H3">
        <v>3600.6243162000001</v>
      </c>
      <c r="I3">
        <v>609208.49233333301</v>
      </c>
      <c r="K3">
        <f>D3-I3</f>
        <v>-16922.056999999913</v>
      </c>
      <c r="L3" s="11">
        <f t="shared" si="0"/>
        <v>-2.8570731981184649E-2</v>
      </c>
      <c r="M3" t="s">
        <v>364</v>
      </c>
    </row>
    <row r="4" spans="1:15" x14ac:dyDescent="0.25">
      <c r="A4" s="8">
        <v>43775</v>
      </c>
      <c r="B4" t="s">
        <v>365</v>
      </c>
      <c r="D4">
        <v>471229.1394000001</v>
      </c>
      <c r="F4" t="s">
        <v>366</v>
      </c>
      <c r="G4" t="s">
        <v>367</v>
      </c>
      <c r="H4">
        <v>3893.4923675999999</v>
      </c>
      <c r="I4">
        <v>468885.14206666662</v>
      </c>
      <c r="K4">
        <f t="shared" ref="K4:K33" si="1">D4-(I4+J4*10)</f>
        <v>2343.9973333334783</v>
      </c>
      <c r="L4" s="11">
        <f t="shared" si="0"/>
        <v>4.974219837758781E-3</v>
      </c>
    </row>
    <row r="5" spans="1:15" x14ac:dyDescent="0.25">
      <c r="A5" s="8">
        <v>43775</v>
      </c>
      <c r="B5" t="s">
        <v>368</v>
      </c>
      <c r="D5">
        <v>1428685.831666667</v>
      </c>
      <c r="F5" t="s">
        <v>369</v>
      </c>
      <c r="G5" t="s">
        <v>370</v>
      </c>
      <c r="H5">
        <v>3661.4549959999999</v>
      </c>
      <c r="I5">
        <v>1267130.2461999999</v>
      </c>
      <c r="K5">
        <f t="shared" si="1"/>
        <v>161555.58546666708</v>
      </c>
      <c r="L5" s="11">
        <f t="shared" si="0"/>
        <v>0.11307985414694049</v>
      </c>
      <c r="M5" t="s">
        <v>371</v>
      </c>
    </row>
    <row r="6" spans="1:15" x14ac:dyDescent="0.25">
      <c r="A6" s="10">
        <v>43768</v>
      </c>
      <c r="B6" t="s">
        <v>362</v>
      </c>
      <c r="D6">
        <v>592286.43533333309</v>
      </c>
      <c r="F6" t="s">
        <v>372</v>
      </c>
      <c r="G6" t="s">
        <v>373</v>
      </c>
      <c r="H6">
        <v>3786.4904317999999</v>
      </c>
      <c r="I6">
        <v>611931.94500000007</v>
      </c>
      <c r="K6">
        <f t="shared" si="1"/>
        <v>-19645.509666666971</v>
      </c>
      <c r="L6" s="11">
        <f t="shared" si="0"/>
        <v>-3.3168933972986682E-2</v>
      </c>
    </row>
    <row r="7" spans="1:15" x14ac:dyDescent="0.25">
      <c r="A7" s="9">
        <v>43745</v>
      </c>
      <c r="B7" t="s">
        <v>360</v>
      </c>
      <c r="D7">
        <v>469154.88979999977</v>
      </c>
      <c r="F7" t="s">
        <v>374</v>
      </c>
      <c r="G7" t="s">
        <v>375</v>
      </c>
      <c r="H7">
        <v>3601.0539597000002</v>
      </c>
      <c r="I7">
        <v>412483.57013333333</v>
      </c>
      <c r="K7">
        <f t="shared" si="1"/>
        <v>56671.319666666444</v>
      </c>
      <c r="L7" s="11">
        <f t="shared" si="0"/>
        <v>0.12079447725851343</v>
      </c>
    </row>
    <row r="8" spans="1:15" x14ac:dyDescent="0.25">
      <c r="A8" s="8">
        <v>43795</v>
      </c>
      <c r="B8" t="s">
        <v>376</v>
      </c>
      <c r="D8">
        <v>1275847.0800666669</v>
      </c>
      <c r="F8" t="s">
        <v>377</v>
      </c>
      <c r="G8" t="s">
        <v>378</v>
      </c>
      <c r="H8">
        <v>3902.6114637000001</v>
      </c>
      <c r="I8">
        <v>1140670.6407999999</v>
      </c>
      <c r="K8">
        <f t="shared" si="1"/>
        <v>135176.439266667</v>
      </c>
      <c r="L8" s="11">
        <f t="shared" si="0"/>
        <v>0.105950345757427</v>
      </c>
    </row>
    <row r="9" spans="1:15" x14ac:dyDescent="0.25">
      <c r="A9" s="10">
        <v>43768</v>
      </c>
      <c r="B9" t="s">
        <v>362</v>
      </c>
      <c r="D9">
        <v>592286.43533333309</v>
      </c>
      <c r="F9" t="s">
        <v>379</v>
      </c>
      <c r="G9" t="s">
        <v>380</v>
      </c>
      <c r="H9">
        <v>7200.1489792000002</v>
      </c>
      <c r="I9">
        <v>603863.99999999988</v>
      </c>
      <c r="K9">
        <f t="shared" si="1"/>
        <v>-11577.564666666789</v>
      </c>
      <c r="L9" s="11">
        <f t="shared" si="0"/>
        <v>-1.9547239268025863E-2</v>
      </c>
    </row>
    <row r="10" spans="1:15" x14ac:dyDescent="0.25">
      <c r="A10" s="9">
        <v>43745</v>
      </c>
      <c r="B10" t="s">
        <v>381</v>
      </c>
      <c r="D10">
        <v>475403.35446666653</v>
      </c>
      <c r="F10" t="s">
        <v>382</v>
      </c>
      <c r="G10" t="s">
        <v>383</v>
      </c>
      <c r="H10">
        <v>3601.0659418</v>
      </c>
      <c r="I10">
        <v>415161.92479999957</v>
      </c>
      <c r="K10">
        <f t="shared" si="1"/>
        <v>60241.429666666954</v>
      </c>
      <c r="L10" s="11">
        <f t="shared" si="0"/>
        <v>0.12671645898302314</v>
      </c>
      <c r="M10" t="s">
        <v>384</v>
      </c>
    </row>
    <row r="11" spans="1:15" x14ac:dyDescent="0.25">
      <c r="A11" s="10">
        <v>43768</v>
      </c>
      <c r="B11" t="s">
        <v>385</v>
      </c>
      <c r="D11">
        <v>600912.63166666601</v>
      </c>
      <c r="F11" t="s">
        <v>386</v>
      </c>
      <c r="G11" t="s">
        <v>387</v>
      </c>
      <c r="H11">
        <v>3600.2064667</v>
      </c>
      <c r="I11">
        <v>609615.0336666666</v>
      </c>
      <c r="K11">
        <f t="shared" si="1"/>
        <v>-8702.4020000005839</v>
      </c>
      <c r="L11" s="11">
        <f t="shared" si="0"/>
        <v>-1.4481975484296224E-2</v>
      </c>
    </row>
    <row r="12" spans="1:15" x14ac:dyDescent="0.25">
      <c r="A12" s="9">
        <v>43745</v>
      </c>
      <c r="B12" t="s">
        <v>388</v>
      </c>
      <c r="D12">
        <v>494345.58179999999</v>
      </c>
      <c r="F12" t="s">
        <v>389</v>
      </c>
      <c r="G12" t="s">
        <v>390</v>
      </c>
      <c r="H12">
        <v>7170.8296077000005</v>
      </c>
      <c r="I12">
        <v>462138.49680000002</v>
      </c>
      <c r="K12">
        <f t="shared" si="1"/>
        <v>32207.084999999963</v>
      </c>
      <c r="L12" s="11">
        <f t="shared" si="0"/>
        <v>6.5150951451266648E-2</v>
      </c>
      <c r="M12" t="s">
        <v>391</v>
      </c>
    </row>
    <row r="13" spans="1:15" x14ac:dyDescent="0.25">
      <c r="A13" s="10">
        <v>43768</v>
      </c>
      <c r="B13" t="s">
        <v>392</v>
      </c>
      <c r="D13">
        <v>593149.57433333329</v>
      </c>
      <c r="F13" t="s">
        <v>393</v>
      </c>
      <c r="G13" t="s">
        <v>394</v>
      </c>
      <c r="H13">
        <v>5056.3446751000001</v>
      </c>
      <c r="I13">
        <v>593149.57433333329</v>
      </c>
      <c r="K13">
        <f t="shared" si="1"/>
        <v>0</v>
      </c>
      <c r="L13" s="11">
        <f t="shared" si="0"/>
        <v>0</v>
      </c>
    </row>
    <row r="14" spans="1:15" x14ac:dyDescent="0.25">
      <c r="A14" s="8">
        <v>43795</v>
      </c>
      <c r="B14" t="s">
        <v>395</v>
      </c>
      <c r="D14">
        <v>1372973.317933334</v>
      </c>
      <c r="F14" t="s">
        <v>396</v>
      </c>
      <c r="G14" t="s">
        <v>397</v>
      </c>
      <c r="H14">
        <v>7318.0830248000002</v>
      </c>
      <c r="I14">
        <v>1254723.0476333329</v>
      </c>
      <c r="K14">
        <f t="shared" si="1"/>
        <v>118250.27030000114</v>
      </c>
      <c r="L14" s="11">
        <f t="shared" si="0"/>
        <v>8.6127143736483655E-2</v>
      </c>
    </row>
    <row r="15" spans="1:15" x14ac:dyDescent="0.25">
      <c r="A15" s="10">
        <v>43754</v>
      </c>
      <c r="B15" t="s">
        <v>398</v>
      </c>
      <c r="D15">
        <v>636315.92813333333</v>
      </c>
      <c r="F15" t="s">
        <v>399</v>
      </c>
      <c r="G15" t="s">
        <v>400</v>
      </c>
      <c r="H15">
        <v>4347.3198690999998</v>
      </c>
      <c r="I15">
        <v>636315.92813333333</v>
      </c>
      <c r="K15">
        <f t="shared" si="1"/>
        <v>0</v>
      </c>
      <c r="L15" s="11">
        <f t="shared" si="0"/>
        <v>0</v>
      </c>
    </row>
    <row r="16" spans="1:15" x14ac:dyDescent="0.25">
      <c r="A16" s="9">
        <v>43745</v>
      </c>
      <c r="B16" t="s">
        <v>401</v>
      </c>
      <c r="D16">
        <v>538213.87013333349</v>
      </c>
      <c r="F16" t="s">
        <v>402</v>
      </c>
      <c r="G16" t="s">
        <v>403</v>
      </c>
      <c r="H16">
        <v>7527.1272962000003</v>
      </c>
      <c r="I16">
        <v>464391.88160000002</v>
      </c>
      <c r="K16">
        <f t="shared" si="1"/>
        <v>73821.988533333468</v>
      </c>
      <c r="L16" s="11">
        <f t="shared" si="0"/>
        <v>0.13716106668719871</v>
      </c>
      <c r="M16" t="s">
        <v>404</v>
      </c>
    </row>
    <row r="17" spans="1:15" x14ac:dyDescent="0.25">
      <c r="A17" s="10">
        <v>43768</v>
      </c>
      <c r="B17" t="s">
        <v>405</v>
      </c>
      <c r="D17">
        <v>632705.85299999989</v>
      </c>
      <c r="F17" t="s">
        <v>406</v>
      </c>
      <c r="G17" t="s">
        <v>407</v>
      </c>
      <c r="H17">
        <v>6666.2375192999998</v>
      </c>
      <c r="I17">
        <v>590658.45699999982</v>
      </c>
      <c r="K17">
        <f t="shared" si="1"/>
        <v>42047.396000000066</v>
      </c>
      <c r="L17" s="11">
        <f t="shared" si="0"/>
        <v>6.6456467568034458E-2</v>
      </c>
    </row>
    <row r="18" spans="1:15" x14ac:dyDescent="0.25">
      <c r="A18" s="8">
        <v>43795</v>
      </c>
      <c r="B18" t="s">
        <v>408</v>
      </c>
      <c r="D18">
        <v>1432583.6294</v>
      </c>
      <c r="F18" t="s">
        <v>409</v>
      </c>
      <c r="G18" t="s">
        <v>410</v>
      </c>
      <c r="H18">
        <v>7733.803919</v>
      </c>
      <c r="I18">
        <v>1254822.7691666661</v>
      </c>
      <c r="K18">
        <f t="shared" si="1"/>
        <v>177760.86023333389</v>
      </c>
      <c r="L18" s="11">
        <f t="shared" si="0"/>
        <v>0.12408410691373345</v>
      </c>
    </row>
    <row r="19" spans="1:15" x14ac:dyDescent="0.25">
      <c r="A19" s="9">
        <v>43745</v>
      </c>
      <c r="B19" t="s">
        <v>411</v>
      </c>
      <c r="D19">
        <v>496052.98146666668</v>
      </c>
      <c r="F19" t="s">
        <v>412</v>
      </c>
      <c r="G19" t="s">
        <v>413</v>
      </c>
      <c r="H19">
        <v>7561.5297926000003</v>
      </c>
      <c r="I19">
        <v>464851.79846666672</v>
      </c>
      <c r="K19">
        <f t="shared" si="1"/>
        <v>31201.182999999961</v>
      </c>
      <c r="L19" s="11">
        <f t="shared" si="0"/>
        <v>6.2898892186371402E-2</v>
      </c>
      <c r="M19" t="s">
        <v>414</v>
      </c>
    </row>
    <row r="20" spans="1:15" x14ac:dyDescent="0.25">
      <c r="A20" s="10">
        <v>43768</v>
      </c>
      <c r="B20" t="s">
        <v>415</v>
      </c>
      <c r="D20">
        <v>595195.38266666664</v>
      </c>
      <c r="F20" t="s">
        <v>415</v>
      </c>
      <c r="G20" t="s">
        <v>416</v>
      </c>
      <c r="H20">
        <v>3968.0924328999999</v>
      </c>
      <c r="I20">
        <v>595195.38266666664</v>
      </c>
      <c r="K20">
        <f t="shared" si="1"/>
        <v>0</v>
      </c>
      <c r="L20" s="11">
        <f t="shared" si="0"/>
        <v>0</v>
      </c>
    </row>
    <row r="21" spans="1:15" x14ac:dyDescent="0.25">
      <c r="A21" s="8">
        <v>43795</v>
      </c>
      <c r="B21" t="s">
        <v>417</v>
      </c>
      <c r="D21">
        <v>1381861.7179333339</v>
      </c>
      <c r="F21" t="s">
        <v>418</v>
      </c>
      <c r="G21" t="s">
        <v>419</v>
      </c>
      <c r="H21">
        <v>7200.6445293999996</v>
      </c>
      <c r="I21">
        <v>1244380.835933333</v>
      </c>
      <c r="K21">
        <f t="shared" si="1"/>
        <v>137480.88200000091</v>
      </c>
      <c r="L21" s="11">
        <f t="shared" si="0"/>
        <v>9.9489608993302683E-2</v>
      </c>
    </row>
    <row r="22" spans="1:15" x14ac:dyDescent="0.25">
      <c r="A22" s="9">
        <v>43745</v>
      </c>
      <c r="B22" t="s">
        <v>411</v>
      </c>
      <c r="D22">
        <v>496052.98146666668</v>
      </c>
      <c r="F22" t="s">
        <v>420</v>
      </c>
      <c r="G22" t="s">
        <v>421</v>
      </c>
      <c r="H22">
        <v>3601.0062647</v>
      </c>
      <c r="I22">
        <v>464705.06180000002</v>
      </c>
      <c r="K22">
        <f t="shared" si="1"/>
        <v>31347.919666666654</v>
      </c>
      <c r="L22" s="11">
        <f t="shared" si="0"/>
        <v>6.3194700642623072E-2</v>
      </c>
      <c r="M22" t="s">
        <v>422</v>
      </c>
    </row>
    <row r="23" spans="1:15" x14ac:dyDescent="0.25">
      <c r="A23" s="10">
        <v>43768</v>
      </c>
      <c r="B23" t="s">
        <v>415</v>
      </c>
      <c r="D23">
        <v>595195.38266666664</v>
      </c>
      <c r="F23" t="s">
        <v>423</v>
      </c>
      <c r="G23" t="s">
        <v>424</v>
      </c>
      <c r="H23">
        <v>3600.8390132</v>
      </c>
      <c r="I23">
        <v>595195.38266666664</v>
      </c>
      <c r="K23">
        <f t="shared" si="1"/>
        <v>0</v>
      </c>
      <c r="L23" s="11">
        <f t="shared" si="0"/>
        <v>0</v>
      </c>
    </row>
    <row r="24" spans="1:15" x14ac:dyDescent="0.25">
      <c r="A24" s="8">
        <v>43795</v>
      </c>
      <c r="B24" t="s">
        <v>417</v>
      </c>
      <c r="D24">
        <v>1381861.7179333339</v>
      </c>
      <c r="F24" t="s">
        <v>425</v>
      </c>
      <c r="G24" t="s">
        <v>426</v>
      </c>
      <c r="H24">
        <v>3601.3254473000002</v>
      </c>
      <c r="I24">
        <v>1338925.9674333341</v>
      </c>
      <c r="K24">
        <f t="shared" si="1"/>
        <v>42935.750499999849</v>
      </c>
      <c r="L24" s="11">
        <f t="shared" si="0"/>
        <v>3.1070945770328682E-2</v>
      </c>
    </row>
    <row r="25" spans="1:15" x14ac:dyDescent="0.25">
      <c r="A25" s="9">
        <v>43745</v>
      </c>
      <c r="B25" t="s">
        <v>411</v>
      </c>
      <c r="D25" s="13">
        <v>496052.98146666668</v>
      </c>
      <c r="F25" t="s">
        <v>427</v>
      </c>
      <c r="G25" t="s">
        <v>428</v>
      </c>
      <c r="H25" s="13">
        <v>7048.7007022999996</v>
      </c>
      <c r="I25" s="13">
        <v>448073.09313333308</v>
      </c>
      <c r="J25" s="13"/>
      <c r="K25" s="13">
        <f t="shared" si="1"/>
        <v>47979.888333333598</v>
      </c>
      <c r="L25" s="11">
        <f t="shared" si="0"/>
        <v>9.6723314093330792E-2</v>
      </c>
      <c r="M25" t="s">
        <v>429</v>
      </c>
      <c r="N25">
        <v>83</v>
      </c>
    </row>
    <row r="26" spans="1:15" x14ac:dyDescent="0.25">
      <c r="A26" s="10">
        <v>43768</v>
      </c>
      <c r="B26" t="s">
        <v>415</v>
      </c>
      <c r="D26" s="13">
        <v>595195.38266666664</v>
      </c>
      <c r="F26" t="s">
        <v>430</v>
      </c>
      <c r="G26" t="s">
        <v>431</v>
      </c>
      <c r="H26" s="13">
        <v>7200.4963602999997</v>
      </c>
      <c r="I26" s="13">
        <v>559057.74033333291</v>
      </c>
      <c r="J26" s="13"/>
      <c r="K26" s="13">
        <f t="shared" si="1"/>
        <v>36137.64233333373</v>
      </c>
      <c r="L26" s="11">
        <f t="shared" si="0"/>
        <v>6.0715595896301273E-2</v>
      </c>
      <c r="N26">
        <v>127</v>
      </c>
    </row>
    <row r="27" spans="1:15" x14ac:dyDescent="0.25">
      <c r="A27" s="8">
        <v>43795</v>
      </c>
      <c r="B27" t="s">
        <v>432</v>
      </c>
      <c r="D27" s="13">
        <v>1381861.7179333339</v>
      </c>
      <c r="F27" t="s">
        <v>433</v>
      </c>
      <c r="G27" t="s">
        <v>434</v>
      </c>
      <c r="H27" s="13">
        <v>7888.9231545000002</v>
      </c>
      <c r="I27" s="13">
        <v>1204977.810166667</v>
      </c>
      <c r="J27" s="13"/>
      <c r="K27" s="13">
        <f t="shared" si="1"/>
        <v>176883.90776666696</v>
      </c>
      <c r="L27" s="11">
        <f t="shared" si="0"/>
        <v>0.12800405819998301</v>
      </c>
      <c r="N27">
        <v>172</v>
      </c>
    </row>
    <row r="28" spans="1:15" x14ac:dyDescent="0.25">
      <c r="A28" s="9">
        <v>43745</v>
      </c>
      <c r="B28" t="s">
        <v>411</v>
      </c>
      <c r="D28">
        <v>588323.39749999973</v>
      </c>
      <c r="F28" t="s">
        <v>435</v>
      </c>
      <c r="G28" t="s">
        <v>436</v>
      </c>
      <c r="H28">
        <v>6176.4342452999999</v>
      </c>
      <c r="I28">
        <v>541168.93666666653</v>
      </c>
      <c r="K28" s="13">
        <f t="shared" si="1"/>
        <v>47154.4608333332</v>
      </c>
      <c r="L28" s="11">
        <f t="shared" si="0"/>
        <v>8.0150578803613232E-2</v>
      </c>
      <c r="M28" t="s">
        <v>437</v>
      </c>
      <c r="N28">
        <v>81</v>
      </c>
      <c r="O28">
        <v>49</v>
      </c>
    </row>
    <row r="29" spans="1:15" x14ac:dyDescent="0.25">
      <c r="A29" s="10">
        <v>43768</v>
      </c>
      <c r="B29" t="s">
        <v>415</v>
      </c>
      <c r="D29">
        <v>692416.29500000016</v>
      </c>
      <c r="F29" t="s">
        <v>438</v>
      </c>
      <c r="G29" t="s">
        <v>439</v>
      </c>
      <c r="H29">
        <v>7200.3923278000002</v>
      </c>
      <c r="I29">
        <v>661103.9565833332</v>
      </c>
      <c r="K29" s="13">
        <f t="shared" si="1"/>
        <v>31312.338416666957</v>
      </c>
      <c r="L29" s="11">
        <f t="shared" si="0"/>
        <v>4.5221839293465717E-2</v>
      </c>
      <c r="N29">
        <v>123</v>
      </c>
      <c r="O29">
        <v>72</v>
      </c>
    </row>
    <row r="30" spans="1:15" x14ac:dyDescent="0.25">
      <c r="A30" s="8">
        <v>43795</v>
      </c>
      <c r="B30" t="s">
        <v>432</v>
      </c>
      <c r="D30">
        <v>1565696.622916667</v>
      </c>
      <c r="F30" t="s">
        <v>440</v>
      </c>
      <c r="G30" t="s">
        <v>441</v>
      </c>
      <c r="H30">
        <v>7200.5053572999996</v>
      </c>
      <c r="I30">
        <v>1410468.586666666</v>
      </c>
      <c r="K30" s="13">
        <f t="shared" si="1"/>
        <v>155228.03625000105</v>
      </c>
      <c r="L30" s="11">
        <f t="shared" si="0"/>
        <v>9.9143112387145349E-2</v>
      </c>
      <c r="N30">
        <v>165</v>
      </c>
      <c r="O30">
        <v>110</v>
      </c>
    </row>
    <row r="31" spans="1:15" x14ac:dyDescent="0.25">
      <c r="A31" s="9">
        <v>43745</v>
      </c>
      <c r="B31" t="s">
        <v>411</v>
      </c>
      <c r="D31" s="13">
        <v>588019.64749999973</v>
      </c>
      <c r="F31" t="s">
        <v>442</v>
      </c>
      <c r="G31" t="s">
        <v>443</v>
      </c>
      <c r="H31">
        <v>7201.3244121999996</v>
      </c>
      <c r="I31" s="13">
        <v>542245.44183333335</v>
      </c>
      <c r="J31" s="13"/>
      <c r="K31" s="13">
        <f t="shared" si="1"/>
        <v>45774.205666666385</v>
      </c>
      <c r="L31" s="11">
        <f t="shared" si="0"/>
        <v>7.7844687437363919E-2</v>
      </c>
      <c r="M31" t="s">
        <v>444</v>
      </c>
      <c r="N31">
        <v>82</v>
      </c>
      <c r="O31">
        <v>49</v>
      </c>
    </row>
    <row r="32" spans="1:15" x14ac:dyDescent="0.25">
      <c r="A32" s="10">
        <v>43768</v>
      </c>
      <c r="B32" t="s">
        <v>415</v>
      </c>
      <c r="D32" s="13">
        <v>692146.29500000016</v>
      </c>
      <c r="F32" t="s">
        <v>445</v>
      </c>
      <c r="G32" t="s">
        <v>446</v>
      </c>
      <c r="H32">
        <v>7200.3894149999996</v>
      </c>
      <c r="I32" s="13">
        <v>663791.73558333307</v>
      </c>
      <c r="J32" s="13"/>
      <c r="K32" s="13">
        <f t="shared" si="1"/>
        <v>28354.559416667093</v>
      </c>
      <c r="L32" s="11">
        <f t="shared" si="0"/>
        <v>4.096613623665657E-2</v>
      </c>
      <c r="N32">
        <v>125</v>
      </c>
      <c r="O32">
        <v>71</v>
      </c>
    </row>
    <row r="33" spans="1:15" x14ac:dyDescent="0.25">
      <c r="A33" s="8">
        <v>43795</v>
      </c>
      <c r="B33" t="s">
        <v>432</v>
      </c>
      <c r="D33" s="13">
        <v>1564771.872916667</v>
      </c>
      <c r="F33" t="s">
        <v>447</v>
      </c>
      <c r="G33" t="s">
        <v>448</v>
      </c>
      <c r="H33">
        <v>7200.2668686999996</v>
      </c>
      <c r="I33" s="13">
        <v>1395249.4233333319</v>
      </c>
      <c r="J33" s="13"/>
      <c r="K33" s="13">
        <f t="shared" si="1"/>
        <v>169522.44958333508</v>
      </c>
      <c r="L33" s="11">
        <f t="shared" si="0"/>
        <v>0.10833684610354899</v>
      </c>
      <c r="N33">
        <v>170</v>
      </c>
      <c r="O33">
        <v>107</v>
      </c>
    </row>
  </sheetData>
  <autoFilter ref="A1:A28" xr:uid="{00000000-0009-0000-0000-000002000000}"/>
  <conditionalFormatting sqref="L1:L1048576 M1:O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Run Data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2020-12-27T10:56:23Z</dcterms:modified>
</cp:coreProperties>
</file>