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3615" windowWidth="20730" windowHeight="11160" tabRatio="600" firstSheet="0" activeTab="1" autoFilterDateGrouping="1"/>
  </bookViews>
  <sheets>
    <sheet name="Graphs" sheetId="1" state="visible" r:id="rId1"/>
    <sheet name="Run Data" sheetId="2" state="visible" r:id="rId2"/>
    <sheet name="Case Study" sheetId="3" state="visible" r:id="rId3"/>
  </sheets>
  <definedNames>
    <definedName name="_xlnm._FilterDatabase" localSheetId="2" hidden="1">'Case Study'!$A$1:$A$28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0" fontId="0" fillId="0" borderId="0" pivotButton="0" quotePrefix="0" xfId="1"/>
    <xf numFmtId="10" fontId="1" fillId="0" borderId="0" pivotButton="0" quotePrefix="0" xfId="1"/>
    <xf numFmtId="1" fontId="2" fillId="0" borderId="0" pivotButton="0" quotePrefix="0" xfId="1"/>
    <xf numFmtId="0" fontId="1" fillId="0" borderId="0" pivotButton="0" quotePrefix="0" xfId="0"/>
    <xf numFmtId="0" fontId="2" fillId="0" borderId="0" pivotButton="0" quotePrefix="0" xfId="1"/>
    <xf numFmtId="0" fontId="0" fillId="0" borderId="0" applyAlignment="1" pivotButton="0" quotePrefix="0" xfId="0">
      <alignment wrapText="1"/>
    </xf>
    <xf numFmtId="15" fontId="4" fillId="3" borderId="0" pivotButton="0" quotePrefix="0" xfId="3"/>
    <xf numFmtId="15" fontId="3" fillId="2" borderId="0" pivotButton="0" quotePrefix="0" xfId="2"/>
    <xf numFmtId="15" fontId="5" fillId="4" borderId="0" pivotButton="0" quotePrefix="0" xfId="4"/>
    <xf numFmtId="10" fontId="2" fillId="0" borderId="0" pivotButton="0" quotePrefix="0" xfId="1"/>
    <xf numFmtId="164" fontId="0" fillId="0" borderId="0" pivotButton="0" quotePrefix="0" xfId="1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5">
    <cellStyle name="Normal" xfId="0" builtinId="0"/>
    <cellStyle name="Percent" xfId="1" builtinId="5"/>
    <cellStyle name="Good" xfId="2" builtinId="26"/>
    <cellStyle name="Bad" xfId="3" builtinId="27"/>
    <cellStyle name="Neutral" xfId="4" builtinId="2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1041.7548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19414360208584"/>
          <y val="0.06861548481337387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169.40622469</v>
                </pt>
                <pt idx="1">
                  <v>280.6807104100001</v>
                </pt>
                <pt idx="2">
                  <v>357.49913709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199.6632517100001</v>
                </pt>
                <pt idx="1">
                  <v>301.29726425</v>
                </pt>
                <pt idx="2">
                  <v>558.38841605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83594063377457"/>
          <y val="0.0842100248088257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Graphs!$I$2:$I$4</f>
              <numCache>
                <formatCode>0.00%</formatCode>
                <ptCount val="3"/>
                <pt idx="0">
                  <v>0.004973</v>
                </pt>
                <pt idx="1">
                  <v>0.004569999999999999</v>
                </pt>
                <pt idx="2">
                  <v>0.004892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Graphs!$I$5:$I$7</f>
              <numCache>
                <formatCode>0.00%</formatCode>
                <ptCount val="3"/>
                <pt idx="0">
                  <v>-0.005195</v>
                </pt>
                <pt idx="1">
                  <v>0.008452000000000001</v>
                </pt>
                <pt idx="2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592587608161028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3 Vehicles</v>
          </tx>
          <spPr>
            <a:solidFill>
              <a:schemeClr val="accent2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Graphs!$J$2:$J$4</f>
              <numCache>
                <formatCode>0</formatCode>
                <ptCount val="3"/>
                <pt idx="0">
                  <v>9</v>
                </pt>
                <pt idx="1">
                  <v>9</v>
                </pt>
                <pt idx="2">
                  <v>7</v>
                </pt>
              </numCache>
            </numRef>
          </val>
        </ser>
        <ser>
          <idx val="1"/>
          <order val="1"/>
          <tx>
            <v>5 Vehicles</v>
          </tx>
          <spPr>
            <a:solidFill>
              <a:schemeClr val="accent1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Graphs!$J$5:$J$7</f>
              <numCache>
                <formatCode>0</formatCode>
                <ptCount val="3"/>
                <pt idx="0">
                  <v>5</v>
                </pt>
                <pt idx="1">
                  <v>8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188400"/>
        <axId val="297081680"/>
      </bar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  <max val="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363818692338548"/>
          <y val="0.02495077282610884"/>
          <w val="0.08460767313833063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4366422082065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triang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169.40622469</v>
                </pt>
                <pt idx="1">
                  <v>280.6807104100001</v>
                </pt>
                <pt idx="2">
                  <v>357.49913709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199.6632517100001</v>
                </pt>
                <pt idx="1">
                  <v>301.29726425</v>
                </pt>
                <pt idx="2">
                  <v>558.38841605</v>
                </pt>
              </numCache>
            </numRef>
          </val>
          <smooth val="0"/>
        </ser>
        <ser>
          <idx val="2"/>
          <order val="2"/>
          <tx>
            <v>3 Vehicles</v>
          </tx>
          <spPr>
            <a:ln>
              <a:solidFill>
                <a:schemeClr val="accent2"/>
              </a:solidFill>
              <a:prstDash val="dash"/>
            </a:ln>
          </spPr>
          <marker>
            <symbol val="triangle"/>
            <size val="5"/>
            <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spPr>
          </marker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3"/>
          <order val="3"/>
          <tx>
            <v>5 Vehicles</v>
          </tx>
          <spPr>
            <a:ln>
              <a:solidFill>
                <a:schemeClr val="accent1"/>
              </a:solidFill>
              <a:prstDash val="dash"/>
            </a:ln>
          </spPr>
          <marker>
            <symbol val="circle"/>
            <size val="5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1041.7548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egendEntry>
        <idx val="2"/>
        <delete val="1"/>
      </legendEntry>
      <legendEntry>
        <idx val="3"/>
        <delete val="1"/>
      </legendEntry>
      <layout>
        <manualLayout>
          <xMode val="edge"/>
          <yMode val="edge"/>
          <wMode val="factor"/>
          <hMode val="factor"/>
          <x val="0.1283594063377457"/>
          <y val="0.08421002480882571"/>
          <w val="0.1072526223030786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14287</rowOff>
    </from>
    <to>
      <col>10</col>
      <colOff>304800</colOff>
      <row>30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9</row>
      <rowOff>0</rowOff>
    </from>
    <to>
      <col>23</col>
      <colOff>600075</colOff>
      <row>30</row>
      <rowOff>71438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32</row>
      <rowOff>0</rowOff>
    </from>
    <to>
      <col>10</col>
      <colOff>304800</colOff>
      <row>53</row>
      <rowOff>71438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32</row>
      <rowOff>0</rowOff>
    </from>
    <to>
      <col>23</col>
      <colOff>600075</colOff>
      <row>53</row>
      <rowOff>71438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55</row>
      <rowOff>0</rowOff>
    </from>
    <to>
      <col>10</col>
      <colOff>304800</colOff>
      <row>76</row>
      <rowOff>71438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25</col>
      <colOff>0</colOff>
      <row>9</row>
      <rowOff>0</rowOff>
    </from>
    <to>
      <col>37</col>
      <colOff>600075</colOff>
      <row>30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zoomScaleNormal="100" workbookViewId="0">
      <selection activeCell="I6" sqref="I6"/>
    </sheetView>
  </sheetViews>
  <sheetFormatPr baseColWidth="8" defaultRowHeight="15"/>
  <cols>
    <col width="8" bestFit="1" customWidth="1" style="15" min="1" max="1"/>
    <col width="10" bestFit="1" customWidth="1" style="15" min="2" max="2"/>
    <col width="16" bestFit="1" customWidth="1" style="15" min="3" max="3"/>
    <col width="12.140625" bestFit="1" customWidth="1" style="15" min="4" max="4"/>
    <col width="12.42578125" bestFit="1" customWidth="1" style="15" min="5" max="5"/>
    <col width="9.5703125" customWidth="1" style="15" min="7" max="7"/>
    <col width="9.42578125" customWidth="1" style="15" min="8" max="8"/>
  </cols>
  <sheetData>
    <row r="1" customFormat="1" s="5">
      <c r="A1" s="5" t="inlineStr">
        <is>
          <t># Customers</t>
        </is>
      </c>
      <c r="B1" s="5" t="inlineStr">
        <is>
          <t># Vehicles</t>
        </is>
      </c>
      <c r="C1" s="5" t="inlineStr">
        <is>
          <t>Average Time (s)</t>
        </is>
      </c>
      <c r="D1" s="5" t="inlineStr">
        <is>
          <t>Min Time (s)</t>
        </is>
      </c>
      <c r="E1" s="5" t="inlineStr">
        <is>
          <t>Max Time (s)</t>
        </is>
      </c>
      <c r="F1" s="5" t="inlineStr">
        <is>
          <t>Std. Dev.</t>
        </is>
      </c>
      <c r="G1" s="5" t="inlineStr">
        <is>
          <t>Meta Eval Diff</t>
        </is>
      </c>
      <c r="H1" s="5" t="inlineStr">
        <is>
          <t>Meta Solve Time</t>
        </is>
      </c>
      <c r="I1" s="5" t="inlineStr">
        <is>
          <t>Meta Solution Diff</t>
        </is>
      </c>
      <c r="J1" s="5" t="inlineStr">
        <is>
          <t>Number of identical solutions</t>
        </is>
      </c>
      <c r="K1" s="5" t="inlineStr">
        <is>
          <t>Outliers</t>
        </is>
      </c>
    </row>
    <row r="2">
      <c r="A2">
        <f>OFFSET('Run Data'!A$2, (ROWS(Graphs!A$1:A2)-2)*10,0,1,1)</f>
        <v/>
      </c>
      <c r="B2">
        <f>OFFSET('Run Data'!B$2, (ROWS(Graphs!B$1:B2)-2)*10,0,1,1)</f>
        <v/>
      </c>
      <c r="C2">
        <f>AVERAGE(OFFSET('Run Data'!$E$2, (ROWS(Graphs!C$1:C2)-2)*10,0,10,1))</f>
        <v/>
      </c>
      <c r="D2">
        <f>MIN(OFFSET('Run Data'!$E$2, (ROWS(Graphs!D$1:D2)-2)*10,0,10,1))</f>
        <v/>
      </c>
      <c r="E2">
        <f>MAX(OFFSET('Run Data'!$E$2, (ROWS(Graphs!E$1:E2)-2)*10,0,10,1))</f>
        <v/>
      </c>
      <c r="F2">
        <f>_xlfn.STDEV.S(OFFSET('Run Data'!$E$2, (ROWS(Graphs!F$1:F2)-2)*10,0,10,1))</f>
        <v/>
      </c>
      <c r="G2" s="11">
        <f>AVERAGE(OFFSET('Run Data'!$M$2, (ROWS(Graphs!G$1:G2)-2)*10,0,10,1))</f>
        <v/>
      </c>
      <c r="H2" s="6">
        <f>AVERAGE(OFFSET('Run Data'!$P$2, (ROWS(Graphs!H$1:H2)-2)*10,0,10,1))</f>
        <v/>
      </c>
      <c r="I2" s="2">
        <f>AVERAGE(OFFSET('Run Data'!$S$2, (ROWS(Graphs!I$1:I2)-2)*10,0,10,1))</f>
        <v/>
      </c>
      <c r="J2" s="4">
        <f>COUNTIF(OFFSET('Run Data'!$S$2, (ROWS(Graphs!J$1:J2)-2)*10,0,10,1), "=0")</f>
        <v/>
      </c>
      <c r="K2" s="4">
        <f>COUNTIF(OFFSET('Run Data'!$E$2, (ROWS(Graphs!K$1:K2)-2)*10,0,10,1), "&lt;-0.1")</f>
        <v/>
      </c>
    </row>
    <row r="3">
      <c r="A3">
        <f>OFFSET('Run Data'!A$2, (ROWS(Graphs!A$1:A3)-2)*10,0,1,1)</f>
        <v/>
      </c>
      <c r="B3">
        <f>OFFSET('Run Data'!B$2, (ROWS(Graphs!B$1:B3)-2)*10,0,1,1)</f>
        <v/>
      </c>
      <c r="C3">
        <f>AVERAGE(OFFSET('Run Data'!$E$2, (ROWS(Graphs!C$1:C3)-2)*10,0,10,1))</f>
        <v/>
      </c>
      <c r="D3">
        <f>MIN(OFFSET('Run Data'!$E$2, (ROWS(Graphs!D$1:D3)-2)*10,0,10,1))</f>
        <v/>
      </c>
      <c r="E3">
        <f>MAX(OFFSET('Run Data'!$E$2, (ROWS(Graphs!E$1:E3)-2)*10,0,10,1))</f>
        <v/>
      </c>
      <c r="F3">
        <f>_xlfn.STDEV.S(OFFSET('Run Data'!$E$2, (ROWS(Graphs!F$1:F3)-2)*10,0,10,1))</f>
        <v/>
      </c>
      <c r="G3" s="11">
        <f>AVERAGE(OFFSET('Run Data'!$M$2, (ROWS(Graphs!G$1:G3)-2)*10,0,10,1))</f>
        <v/>
      </c>
      <c r="H3" s="6">
        <f>AVERAGE(OFFSET('Run Data'!$P$2, (ROWS(Graphs!H$1:H3)-2)*10,0,10,1))</f>
        <v/>
      </c>
      <c r="I3" s="2">
        <f>AVERAGE(OFFSET('Run Data'!$S$2, (ROWS(Graphs!I$1:I3)-2)*10,0,10,1))</f>
        <v/>
      </c>
      <c r="J3" s="4">
        <f>COUNTIF(OFFSET('Run Data'!$S$2, (ROWS(Graphs!J$1:J3)-2)*10,0,10,1), "=0")</f>
        <v/>
      </c>
      <c r="K3" s="4">
        <f>COUNTIF(OFFSET('Run Data'!$E$2, (ROWS(Graphs!K$1:K3)-2)*10,0,10,1), "&lt;-0.1")</f>
        <v/>
      </c>
    </row>
    <row r="4">
      <c r="A4">
        <f>OFFSET('Run Data'!A$2, (ROWS(Graphs!A$1:A4)-2)*10,0,1,1)</f>
        <v/>
      </c>
      <c r="B4">
        <f>OFFSET('Run Data'!B$2, (ROWS(Graphs!B$1:B4)-2)*10,0,1,1)</f>
        <v/>
      </c>
      <c r="C4">
        <f>AVERAGE(OFFSET('Run Data'!$E$2, (ROWS(Graphs!C$1:C4)-2)*10,0,10,1))</f>
        <v/>
      </c>
      <c r="D4">
        <f>MIN(OFFSET('Run Data'!$E$2, (ROWS(Graphs!D$1:D4)-2)*10,0,10,1))</f>
        <v/>
      </c>
      <c r="E4">
        <f>MAX(OFFSET('Run Data'!$E$2, (ROWS(Graphs!E$1:E4)-2)*10,0,10,1))</f>
        <v/>
      </c>
      <c r="F4">
        <f>_xlfn.STDEV.S(OFFSET('Run Data'!$E$2, (ROWS(Graphs!F$1:F4)-2)*10,0,10,1))</f>
        <v/>
      </c>
      <c r="G4" s="11">
        <f>AVERAGE(OFFSET('Run Data'!$M$2, (ROWS(Graphs!G$1:G4)-2)*10,0,10,1))</f>
        <v/>
      </c>
      <c r="H4" s="6">
        <f>AVERAGE(OFFSET('Run Data'!$P$2, (ROWS(Graphs!H$1:H4)-2)*10,0,10,1))</f>
        <v/>
      </c>
      <c r="I4" s="2">
        <f>AVERAGE(OFFSET('Run Data'!$S$2, (ROWS(Graphs!I$1:I4)-2)*10,0,10,1))</f>
        <v/>
      </c>
      <c r="J4" s="4">
        <f>COUNTIF(OFFSET('Run Data'!$S$2, (ROWS(Graphs!J$1:J4)-2)*10,0,10,1), "=0")</f>
        <v/>
      </c>
      <c r="K4" s="4">
        <f>COUNTIF(OFFSET('Run Data'!$E$2, (ROWS(Graphs!K$1:K4)-2)*10,0,10,1), "&lt;-0.1")</f>
        <v/>
      </c>
    </row>
    <row r="5">
      <c r="A5">
        <f>OFFSET('Run Data'!A$2, (ROWS(Graphs!A$1:A5)-2)*10,0,1,1)</f>
        <v/>
      </c>
      <c r="B5">
        <f>OFFSET('Run Data'!B$2, (ROWS(Graphs!B$1:B5)-2)*10,0,1,1)</f>
        <v/>
      </c>
      <c r="C5">
        <f>AVERAGE(OFFSET('Run Data'!$E$2, (ROWS(Graphs!C$1:C5)-2)*10,0,10,1))</f>
        <v/>
      </c>
      <c r="D5">
        <f>MIN(OFFSET('Run Data'!$E$2, (ROWS(Graphs!D$1:D5)-2)*10,0,10,1))</f>
        <v/>
      </c>
      <c r="E5">
        <f>MAX(OFFSET('Run Data'!$E$2, (ROWS(Graphs!E$1:E5)-2)*10,0,10,1))</f>
        <v/>
      </c>
      <c r="F5">
        <f>_xlfn.STDEV.S(OFFSET('Run Data'!$E$2, (ROWS(Graphs!F$1:F5)-2)*10,0,10,1))</f>
        <v/>
      </c>
      <c r="G5" s="11">
        <f>AVERAGE(OFFSET('Run Data'!$M$2, (ROWS(Graphs!G$1:G5)-2)*10,0,10,1))</f>
        <v/>
      </c>
      <c r="H5" s="6">
        <f>AVERAGE(OFFSET('Run Data'!$P$2, (ROWS(Graphs!H$1:H5)-2)*10,0,10,1))</f>
        <v/>
      </c>
      <c r="I5" s="2">
        <f>AVERAGE(OFFSET('Run Data'!$S$2, (ROWS(Graphs!I$1:I5)-2)*10,0,10,1))</f>
        <v/>
      </c>
      <c r="J5" s="4">
        <f>COUNTIF(OFFSET('Run Data'!$S$2, (ROWS(Graphs!J$1:J5)-2)*10,0,10,1), "=0")</f>
        <v/>
      </c>
      <c r="K5" s="4">
        <f>COUNTIF(OFFSET('Run Data'!$E$2, (ROWS(Graphs!K$1:K5)-2)*10,0,10,1), "&lt;-0.1")</f>
        <v/>
      </c>
    </row>
    <row r="6">
      <c r="A6">
        <f>OFFSET('Run Data'!A$2, (ROWS(Graphs!A$1:A6)-2)*10,0,1,1)</f>
        <v/>
      </c>
      <c r="B6">
        <f>OFFSET('Run Data'!B$2, (ROWS(Graphs!B$1:B6)-2)*10,0,1,1)</f>
        <v/>
      </c>
      <c r="C6">
        <f>AVERAGE(OFFSET('Run Data'!$E$2, (ROWS(Graphs!C$1:C6)-2)*10,0,10,1))</f>
        <v/>
      </c>
      <c r="D6">
        <f>MIN(OFFSET('Run Data'!$E$2, (ROWS(Graphs!D$1:D6)-2)*10,0,10,1))</f>
        <v/>
      </c>
      <c r="E6">
        <f>MAX(OFFSET('Run Data'!$E$2, (ROWS(Graphs!E$1:E6)-2)*10,0,10,1))</f>
        <v/>
      </c>
      <c r="F6">
        <f>_xlfn.STDEV.S(OFFSET('Run Data'!$E$2, (ROWS(Graphs!F$1:F6)-2)*10,0,10,1))</f>
        <v/>
      </c>
      <c r="G6" s="11">
        <f>AVERAGE(OFFSET('Run Data'!$M$2, (ROWS(Graphs!G$1:G6)-2)*10,0,10,1))</f>
        <v/>
      </c>
      <c r="H6" s="6">
        <f>AVERAGE(OFFSET('Run Data'!$P$2, (ROWS(Graphs!H$1:H6)-2)*10,0,10,1))</f>
        <v/>
      </c>
      <c r="I6" s="2">
        <f>AVERAGE(OFFSET('Run Data'!$S$2, (ROWS(Graphs!I$1:I6)-2)*10,0,10,1))</f>
        <v/>
      </c>
      <c r="J6" s="4">
        <f>COUNTIF(OFFSET('Run Data'!$S$2, (ROWS(Graphs!J$1:J6)-2)*10,0,10,1), "=0")</f>
        <v/>
      </c>
      <c r="K6" s="4">
        <f>COUNTIF(OFFSET('Run Data'!$E$2, (ROWS(Graphs!K$1:K6)-2)*10,0,10,1), "&lt;-0.1")</f>
        <v/>
      </c>
    </row>
    <row r="7">
      <c r="A7">
        <f>OFFSET('Run Data'!A$2, (ROWS(Graphs!A$1:A7)-2)*10,0,1,1)</f>
        <v/>
      </c>
      <c r="B7">
        <f>OFFSET('Run Data'!B$2, (ROWS(Graphs!B$1:B7)-2)*10,0,1,1)</f>
        <v/>
      </c>
      <c r="C7">
        <f>AVERAGE(OFFSET('Run Data'!$E$2, (ROWS(Graphs!C$1:C7)-2)*10,0,10,1))</f>
        <v/>
      </c>
      <c r="D7">
        <f>MIN(OFFSET('Run Data'!$E$2, (ROWS(Graphs!D$1:D7)-2)*10,0,10,1))</f>
        <v/>
      </c>
      <c r="E7">
        <f>MAX(OFFSET('Run Data'!$E$2, (ROWS(Graphs!E$1:E7)-2)*10,0,10,1))</f>
        <v/>
      </c>
      <c r="F7">
        <f>_xlfn.STDEV.S(OFFSET('Run Data'!$E$2, (ROWS(Graphs!F$1:F7)-2)*10,0,10,1))</f>
        <v/>
      </c>
      <c r="G7" s="11">
        <f>AVERAGE(OFFSET('Run Data'!$M$2, (ROWS(Graphs!G$1:G7)-2)*10,0,10,1))</f>
        <v/>
      </c>
      <c r="H7" s="6">
        <f>AVERAGE(OFFSET('Run Data'!$P$2, (ROWS(Graphs!H$1:H7)-2)*10,0,10,1))</f>
        <v/>
      </c>
      <c r="I7" s="2">
        <f>AVERAGE(OFFSET('Run Data'!$S$2, (ROWS(Graphs!I$1:I7)-2)*10,0,10,1))</f>
        <v/>
      </c>
      <c r="J7" s="4">
        <f>COUNTIF(OFFSET('Run Data'!$S$2, (ROWS(Graphs!J$1:J7)-2)*10,0,10,1), "=0")</f>
        <v/>
      </c>
      <c r="K7" s="4">
        <f>COUNTIF(OFFSET('Run Data'!$E$2, (ROWS(Graphs!K$1:K7)-2)*10,0,10,1), "&lt;-0.1")</f>
        <v/>
      </c>
    </row>
  </sheetData>
  <conditionalFormatting sqref="I2:I7">
    <cfRule type="cellIs" priority="1" operator="notBetween" dxfId="8">
      <formula>-0.1</formula>
      <formula>0.1</formula>
    </cfRule>
    <cfRule type="cellIs" priority="2" operator="greaterThan" dxfId="4">
      <formula>0</formula>
    </cfRule>
    <cfRule type="cellIs" priority="3" operator="lessThan" dxfId="3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08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baseColWidth="8" defaultRowHeight="15"/>
  <cols>
    <col width="8" bestFit="1" customWidth="1" style="15" min="1" max="1"/>
    <col width="10" customWidth="1" style="15" min="2" max="2"/>
    <col width="5.85546875" bestFit="1" customWidth="1" style="15" min="3" max="3"/>
    <col width="14.140625" bestFit="1" customWidth="1" style="15" min="4" max="4"/>
    <col width="13.28515625" bestFit="1" customWidth="1" style="15" min="5" max="5"/>
    <col width="15.28515625" bestFit="1" customWidth="1" style="15" min="6" max="6"/>
    <col width="15.28515625" customWidth="1" style="15" min="7" max="7"/>
    <col width="150.7109375" customWidth="1" style="17" min="8" max="8"/>
    <col width="9.140625" customWidth="1" style="17" min="9" max="9"/>
    <col width="12.140625" bestFit="1" customWidth="1" style="17" min="10" max="10"/>
    <col width="13.85546875" customWidth="1" style="15" min="11" max="11"/>
    <col hidden="1" width="13.85546875" customWidth="1" style="11" min="12" max="12"/>
    <col width="13.85546875" customWidth="1" style="15" min="13" max="14"/>
    <col width="13.28515625" customWidth="1" style="15" min="15" max="15"/>
    <col width="16" bestFit="1" customWidth="1" style="15" min="16" max="16"/>
    <col width="14.85546875" bestFit="1" customWidth="1" style="15" min="17" max="17"/>
    <col width="19.28515625" customWidth="1" style="15" min="18" max="18"/>
    <col width="14.140625" customWidth="1" style="15" min="19" max="19"/>
    <col width="13.5703125" bestFit="1" customWidth="1" style="15" min="20" max="20"/>
    <col width="14.5703125" bestFit="1" customWidth="1" style="15" min="21" max="22"/>
    <col width="14.140625" customWidth="1" style="15" min="23" max="23"/>
  </cols>
  <sheetData>
    <row r="1">
      <c r="A1" s="5" t="inlineStr">
        <is>
          <t># Stores</t>
        </is>
      </c>
      <c r="B1" s="5" t="inlineStr">
        <is>
          <t># Vehicles</t>
        </is>
      </c>
      <c r="C1" s="5" t="inlineStr">
        <is>
          <t>Run #</t>
        </is>
      </c>
      <c r="D1" s="5" t="inlineStr">
        <is>
          <t>Solve time (m)</t>
        </is>
      </c>
      <c r="E1" s="5" t="inlineStr">
        <is>
          <t>Solve time (s)</t>
        </is>
      </c>
      <c r="F1" s="5" t="inlineStr">
        <is>
          <t>Solve Time (ms)</t>
        </is>
      </c>
      <c r="G1" s="5" t="inlineStr">
        <is>
          <t>Objective Value</t>
        </is>
      </c>
      <c r="H1" s="1" t="inlineStr">
        <is>
          <t>CPLEX Generated Text File</t>
        </is>
      </c>
      <c r="J1" s="1" t="inlineStr">
        <is>
          <t>Math Routes</t>
        </is>
      </c>
      <c r="K1" s="5" t="inlineStr">
        <is>
          <t>Math Objective (evaluated by meta)</t>
        </is>
      </c>
      <c r="L1" s="3" t="inlineStr">
        <is>
          <t>Evaluation difference (Before removal of empty stops)</t>
        </is>
      </c>
      <c r="M1" s="5" t="inlineStr">
        <is>
          <t>Evaluation difference (After empty stop removal</t>
        </is>
      </c>
      <c r="N1" s="5" t="inlineStr">
        <is>
          <t>Meta Routes</t>
        </is>
      </c>
      <c r="O1" s="5" t="inlineStr">
        <is>
          <t>Meta Routes (Pretty)</t>
        </is>
      </c>
      <c r="P1" s="5" t="inlineStr">
        <is>
          <t>Meta Solve Time</t>
        </is>
      </c>
      <c r="Q1" s="5" t="inlineStr">
        <is>
          <t>Meta Objective</t>
        </is>
      </c>
      <c r="R1" s="5" t="inlineStr">
        <is>
          <t>Meta Difference (%, compared to original math objective value)</t>
        </is>
      </c>
      <c r="S1" s="5" t="inlineStr">
        <is>
          <t>Meta Difference (%, compared to meta evaluation of math objective)</t>
        </is>
      </c>
      <c r="T1" s="5" t="inlineStr">
        <is>
          <t>Simple evaluation</t>
        </is>
      </c>
      <c r="U1" s="5" t="inlineStr">
        <is>
          <t>Math objective</t>
        </is>
      </c>
      <c r="V1" s="5" t="inlineStr">
        <is>
          <t>Meta objective</t>
        </is>
      </c>
      <c r="W1" s="5" t="inlineStr">
        <is>
          <t>Meta Difference (%, compared to meta evaluation of math objective)</t>
        </is>
      </c>
    </row>
    <row r="2" ht="15" customHeight="1" s="15">
      <c r="A2" t="n">
        <v>6</v>
      </c>
      <c r="B2" t="n">
        <v>3</v>
      </c>
      <c r="C2" t="n">
        <v>1</v>
      </c>
      <c r="D2">
        <f>E2/60</f>
        <v/>
      </c>
      <c r="E2">
        <f>F2/1000</f>
        <v/>
      </c>
      <c r="F2" t="n">
        <v>520</v>
      </c>
      <c r="G2" t="n">
        <v>638.451337998</v>
      </c>
      <c r="H2" s="16" t="inlineStr">
        <is>
      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      </is>
      </c>
      <c r="J2" t="inlineStr">
        <is>
          <t>{"0": [[[5, 4], [4, 11], [1, 1]]], "1": [[[3, 8], [6, 11], [2, 6]]]}</t>
        </is>
      </c>
      <c r="K2" t="n">
        <v>638.4513379340638</v>
      </c>
      <c r="M2" s="11">
        <f>ROUND((K2-G2)/G2,5)</f>
        <v/>
      </c>
      <c r="N2" s="11" t="inlineStr">
        <is>
          <t>{"0": [[[5, 4], [4, 11], [1, 1]]], "1": [[[2, 6], [6, 11], [3, 8]]]}</t>
        </is>
      </c>
      <c r="O2" t="inlineStr">
        <is>
          <t xml:space="preserve">Rigid (capacity 16):
5 (4) -&gt; 4 (11) -&gt; 1 (1)
11 metre (capacity 30):
2 (6) -&gt; 6 (11) -&gt; 3 (8)
</t>
        </is>
      </c>
      <c r="P2" t="n">
        <v>154.8558374</v>
      </c>
      <c r="Q2" t="n">
        <v>638.4513379340638</v>
      </c>
      <c r="R2" s="11">
        <f>ROUND((Q2-G2)/G2,5)</f>
        <v/>
      </c>
      <c r="S2" s="12">
        <f>ROUND((Q2-K2)/K2,5)</f>
        <v/>
      </c>
      <c r="U2" t="n">
        <v>607.8712085577376</v>
      </c>
      <c r="V2" t="n">
        <v>607.8712085577376</v>
      </c>
      <c r="W2" s="12">
        <f>ROUND((V2-U2)/U2,5)</f>
        <v/>
      </c>
    </row>
    <row r="3" ht="15" customHeight="1" s="15">
      <c r="A3" t="n">
        <v>6</v>
      </c>
      <c r="B3" t="n">
        <v>3</v>
      </c>
      <c r="C3" t="n">
        <v>2</v>
      </c>
      <c r="D3">
        <f>E3/60</f>
        <v/>
      </c>
      <c r="E3">
        <f>F3/1000</f>
        <v/>
      </c>
      <c r="F3" t="n">
        <v>953</v>
      </c>
      <c r="G3" t="n">
        <v>813.058687987</v>
      </c>
      <c r="H3" s="16" t="inlineStr">
        <is>
      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      </is>
      </c>
      <c r="J3" t="inlineStr">
        <is>
          <t>{"0": [[[2, 12]], [[4, 2], [5, 12]]], "1": [[[3, 13], [6, 1], [1, 11]]]}</t>
        </is>
      </c>
      <c r="K3" t="n">
        <v>813.0586880328467</v>
      </c>
      <c r="M3" s="11">
        <f>ROUND((K3-G3)/G3,5)</f>
        <v/>
      </c>
      <c r="N3" s="11" t="inlineStr">
        <is>
          <t>{"0": [[[2, 12]], [[4, 2], [5, 12]]], "1": [[[3, 13], [6, 1], [1, 11]]]}</t>
        </is>
      </c>
      <c r="O3" t="inlineStr">
        <is>
          <t xml:space="preserve">8 metre (capacity 22):
2 (12)
4 (2) -&gt; 5 (12)
11 metre (capacity 30):
3 (13) -&gt; 6 (1) -&gt; 1 (11)
</t>
        </is>
      </c>
      <c r="P3" t="n">
        <v>161.1596345</v>
      </c>
      <c r="Q3" t="n">
        <v>813.0586880328467</v>
      </c>
      <c r="R3" s="11">
        <f>ROUND((Q3-G3)/G3,5)</f>
        <v/>
      </c>
      <c r="S3" s="12">
        <f>ROUND((Q3-K3)/K3,5)</f>
        <v/>
      </c>
      <c r="U3" t="n">
        <v>788.9363954883892</v>
      </c>
      <c r="V3" t="n">
        <v>788.9363954883892</v>
      </c>
      <c r="W3" s="12">
        <f>ROUND((V3-U3)/U3,5)</f>
        <v/>
      </c>
    </row>
    <row r="4" ht="15" customHeight="1" s="15">
      <c r="A4" t="n">
        <v>6</v>
      </c>
      <c r="B4" t="n">
        <v>3</v>
      </c>
      <c r="C4" t="n">
        <v>3</v>
      </c>
      <c r="D4">
        <f>E4/60</f>
        <v/>
      </c>
      <c r="E4">
        <f>F4/1000</f>
        <v/>
      </c>
      <c r="F4" t="n">
        <v>908</v>
      </c>
      <c r="G4" t="n">
        <v>779.193824247</v>
      </c>
      <c r="H4" s="16" t="inlineStr">
        <is>
      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      </is>
      </c>
      <c r="J4" t="inlineStr">
        <is>
          <t>{"0": [[[6, 5], [4, 3], [5, 4]]], "1": [], "2": [[[1, 11], [2, 9], [3, 4]]]}</t>
        </is>
      </c>
      <c r="K4" t="n">
        <v>779.1938241974813</v>
      </c>
      <c r="M4" s="11">
        <f>ROUND((K4-G4)/G4,5)</f>
        <v/>
      </c>
      <c r="N4" s="11" t="inlineStr">
        <is>
          <t>{"0": [[[6, 5], [4, 3], [5, 4]]], "1": [[]], "2": [[[1, 11], [2, 9], [3, 4]]]}</t>
        </is>
      </c>
      <c r="O4" t="inlineStr">
        <is>
          <t xml:space="preserve">8 metre (capacity 22):
6 (5) -&gt; 4 (3) -&gt; 5 (4)
Rigid (capacity 16):
11 metre (capacity 30):
1 (11) -&gt; 2 (9) -&gt; 3 (4)
</t>
        </is>
      </c>
      <c r="P4" t="n">
        <v>182.0879502</v>
      </c>
      <c r="Q4" t="n">
        <v>779.1938241974813</v>
      </c>
      <c r="R4" s="11">
        <f>ROUND((Q4-G4)/G4,5)</f>
        <v/>
      </c>
      <c r="S4" s="12">
        <f>ROUND((Q4-K4)/K4,5)</f>
        <v/>
      </c>
      <c r="U4" t="n">
        <v>686.3314631659716</v>
      </c>
      <c r="V4" t="n">
        <v>686.3314631659716</v>
      </c>
      <c r="W4" s="12">
        <f>ROUND((V4-U4)/U4,5)</f>
        <v/>
      </c>
    </row>
    <row r="5" ht="15" customHeight="1" s="15">
      <c r="A5" t="n">
        <v>6</v>
      </c>
      <c r="B5" t="n">
        <v>3</v>
      </c>
      <c r="C5" t="n">
        <v>4</v>
      </c>
      <c r="D5">
        <f>E5/60</f>
        <v/>
      </c>
      <c r="E5">
        <f>F5/1000</f>
        <v/>
      </c>
      <c r="F5" t="n">
        <v>894</v>
      </c>
      <c r="G5" t="n">
        <v>872.840853739</v>
      </c>
      <c r="H5" s="16" t="inlineStr">
        <is>
      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      </is>
      </c>
      <c r="J5" t="inlineStr">
        <is>
          <t>{"0": [[[5, 10], [1, 9]]], "1": [[[6, 5], [4, 11]]], "2": [[[3, 12], [2, 3]]]}</t>
        </is>
      </c>
      <c r="K5" t="n">
        <v>872.8408537938346</v>
      </c>
      <c r="M5" s="11">
        <f>ROUND((K5-G5)/G5,5)</f>
        <v/>
      </c>
      <c r="N5" s="11" t="inlineStr">
        <is>
          <t>{"0": [[[5, 10], [1, 9]]], "1": [[[6, 5], [4, 11]]], "2": [[[3, 12], [2, 3]]]}</t>
        </is>
      </c>
      <c r="O5" t="inlineStr">
        <is>
          <t xml:space="preserve">8 metre (capacity 22):
5 (10) -&gt; 1 (9)
11 metre (capacity 30):
6 (5) -&gt; 4 (11)
Rigid (capacity 16):
3 (12) -&gt; 2 (3)
</t>
        </is>
      </c>
      <c r="P5" t="n">
        <v>165.8297304</v>
      </c>
      <c r="Q5" t="n">
        <v>872.8408537938346</v>
      </c>
      <c r="R5" s="11">
        <f>ROUND((Q5-G5)/G5,5)</f>
        <v/>
      </c>
      <c r="S5" s="12">
        <f>ROUND((Q5-K5)/K5,5)</f>
        <v/>
      </c>
      <c r="U5" t="n">
        <v>840.4624628971646</v>
      </c>
      <c r="V5" t="n">
        <v>840.4624628971646</v>
      </c>
      <c r="W5" s="12">
        <f>ROUND((V5-U5)/U5,5)</f>
        <v/>
      </c>
    </row>
    <row r="6" ht="15" customHeight="1" s="15">
      <c r="A6" t="n">
        <v>6</v>
      </c>
      <c r="B6" t="n">
        <v>3</v>
      </c>
      <c r="C6" t="n">
        <v>5</v>
      </c>
      <c r="D6">
        <f>E6/60</f>
        <v/>
      </c>
      <c r="E6">
        <f>F6/1000</f>
        <v/>
      </c>
      <c r="F6" t="n">
        <v>748</v>
      </c>
      <c r="G6" t="n">
        <v>532.0418050009999</v>
      </c>
      <c r="H6" s="16" t="inlineStr">
        <is>
      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      </is>
      </c>
      <c r="J6" t="inlineStr">
        <is>
          <t>{"0": [[[1, 12], [2, 1], [4, 8]]], "1": [], "2": [[[3, 7], [5, 7], [6, 7]]]}</t>
        </is>
      </c>
      <c r="K6" t="n">
        <v>532.0418049721413</v>
      </c>
      <c r="M6" s="11">
        <f>ROUND((K6-G6)/G6,5)</f>
        <v/>
      </c>
      <c r="N6" s="11" t="inlineStr">
        <is>
          <t>{"0": [[[4, 8], [2, 1], [1, 12]]], "1": [[]], "2": [[[6, 7], [5, 7], [3, 7]]]}</t>
        </is>
      </c>
      <c r="O6" t="inlineStr">
        <is>
          <t xml:space="preserve">8 metre (capacity 22):
4 (8) -&gt; 2 (1) -&gt; 1 (12)
Rigid (capacity 16):
11 metre (capacity 30):
6 (7) -&gt; 5 (7) -&gt; 3 (7)
</t>
        </is>
      </c>
      <c r="P6" t="n">
        <v>157.7872276000001</v>
      </c>
      <c r="Q6" t="n">
        <v>532.0418049721413</v>
      </c>
      <c r="R6" s="11">
        <f>ROUND((Q6-G6)/G6,5)</f>
        <v/>
      </c>
      <c r="S6" s="12">
        <f>ROUND((Q6-K6)/K6,5)</f>
        <v/>
      </c>
      <c r="U6" t="n">
        <v>506.6298814062009</v>
      </c>
      <c r="V6" t="n">
        <v>506.6298814062009</v>
      </c>
      <c r="W6" s="12">
        <f>ROUND((V6-U6)/U6,5)</f>
        <v/>
      </c>
    </row>
    <row r="7" ht="15" customHeight="1" s="15">
      <c r="A7" t="n">
        <v>6</v>
      </c>
      <c r="B7" t="n">
        <v>3</v>
      </c>
      <c r="C7" t="n">
        <v>6</v>
      </c>
      <c r="D7">
        <f>E7/60</f>
        <v/>
      </c>
      <c r="E7">
        <f>F7/1000</f>
        <v/>
      </c>
      <c r="F7" t="n">
        <v>535</v>
      </c>
      <c r="G7" t="n">
        <v>796.513978327</v>
      </c>
      <c r="H7" s="16" t="inlineStr">
        <is>
      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      </is>
      </c>
      <c r="J7" t="inlineStr">
        <is>
          <t>{"0": [[[1, 9]]], "1": [[[5, 12], [4, 11], [2, 5]], [[3, 8], [6, 11]]]}</t>
        </is>
      </c>
      <c r="K7" t="n">
        <v>796.5139784858068</v>
      </c>
      <c r="M7" s="11">
        <f>ROUND((K7-G7)/G7,5)</f>
        <v/>
      </c>
      <c r="N7" s="11" t="inlineStr">
        <is>
          <t>{"0": [[[1, 9]]], "1": [[[6, 11], [3, 8]], [[5, 12], [4, 11], [2, 5]]]}</t>
        </is>
      </c>
      <c r="O7" t="inlineStr">
        <is>
          <t xml:space="preserve">Rigid (capacity 16):
1 (9)
11 metre (capacity 30):
6 (11) -&gt; 3 (8)
5 (12) -&gt; 4 (11) -&gt; 2 (5)
</t>
        </is>
      </c>
      <c r="P7" t="n">
        <v>154.3588529</v>
      </c>
      <c r="Q7" t="n">
        <v>796.5139784858068</v>
      </c>
      <c r="R7" s="11">
        <f>ROUND((Q7-G7)/G7,5)</f>
        <v/>
      </c>
      <c r="S7" s="12">
        <f>ROUND((Q7-K7)/K7,5)</f>
        <v/>
      </c>
      <c r="U7" t="n">
        <v>760.5100181390749</v>
      </c>
      <c r="V7" t="n">
        <v>760.5100181390749</v>
      </c>
      <c r="W7" s="12">
        <f>ROUND((V7-U7)/U7,5)</f>
        <v/>
      </c>
    </row>
    <row r="8" ht="15" customHeight="1" s="15">
      <c r="A8" t="n">
        <v>6</v>
      </c>
      <c r="B8" t="n">
        <v>3</v>
      </c>
      <c r="C8" t="n">
        <v>7</v>
      </c>
      <c r="D8">
        <f>E8/60</f>
        <v/>
      </c>
      <c r="E8">
        <f>F8/1000</f>
        <v/>
      </c>
      <c r="F8" t="n">
        <v>674</v>
      </c>
      <c r="G8" t="n">
        <v>774.225380478</v>
      </c>
      <c r="H8" s="16" t="inlineStr">
        <is>
      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      </is>
      </c>
      <c r="J8" t="inlineStr">
        <is>
          <t>{"0": [[[1, 10], [5, 3], [2, 7], [6, 5]]], "1": [[[3, 1], [4, 10]]]}</t>
        </is>
      </c>
      <c r="K8" t="n">
        <v>774.2253803153903</v>
      </c>
      <c r="M8" s="11">
        <f>ROUND((K8-G8)/G8,5)</f>
        <v/>
      </c>
      <c r="N8" s="11" t="inlineStr">
        <is>
          <t>{"0": [[[1, 10], [5, 3], [2, 7], [6, 5]]], "1": [[[4, 10], [3, 1]]]}</t>
        </is>
      </c>
      <c r="O8" t="inlineStr">
        <is>
          <t xml:space="preserve">11 metre (capacity 30):
1 (10) -&gt; 5 (3) -&gt; 2 (7) -&gt; 6 (5)
Rigid (capacity 16):
4 (10) -&gt; 3 (1)
</t>
        </is>
      </c>
      <c r="P8" t="n">
        <v>169.9795729</v>
      </c>
      <c r="Q8" t="n">
        <v>774.2253803153903</v>
      </c>
      <c r="R8" s="11">
        <f>ROUND((Q8-G8)/G8,5)</f>
        <v/>
      </c>
      <c r="S8" s="12">
        <f>ROUND((Q8-K8)/K8,5)</f>
        <v/>
      </c>
      <c r="U8" t="n">
        <v>719.3032455616758</v>
      </c>
      <c r="V8" t="n">
        <v>719.3032455616758</v>
      </c>
      <c r="W8" s="12">
        <f>ROUND((V8-U8)/U8,5)</f>
        <v/>
      </c>
    </row>
    <row r="9" ht="15" customHeight="1" s="15">
      <c r="A9" t="n">
        <v>6</v>
      </c>
      <c r="B9" t="n">
        <v>3</v>
      </c>
      <c r="C9" t="n">
        <v>8</v>
      </c>
      <c r="D9">
        <f>E9/60</f>
        <v/>
      </c>
      <c r="E9">
        <f>F9/1000</f>
        <v/>
      </c>
      <c r="F9" t="n">
        <v>517</v>
      </c>
      <c r="G9" t="n">
        <v>743.321439975</v>
      </c>
      <c r="H9" s="16" t="inlineStr">
        <is>
      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      </is>
      </c>
      <c r="J9" t="inlineStr">
        <is>
          <t>{"0": [[[4, 5]]], "1": [[[5, 4], [6, 6], [1, 10], [2, 1], [3, 5]]]}</t>
        </is>
      </c>
      <c r="K9" t="n">
        <v>743.3214397132895</v>
      </c>
      <c r="M9" s="11">
        <f>ROUND((K9-G9)/G9,5)</f>
        <v/>
      </c>
      <c r="N9" s="11" t="inlineStr">
        <is>
          <t>{"0": [[[4, 5]]], "1": [[[5, 4], [6, 6], [1, 10], [2, 1], [3, 5]]]}</t>
        </is>
      </c>
      <c r="O9" t="inlineStr">
        <is>
          <t xml:space="preserve">Rigid (capacity 16):
4 (5)
11 metre (capacity 30):
5 (4) -&gt; 6 (6) -&gt; 1 (10) -&gt; 2 (1) -&gt; 3 (5)
</t>
        </is>
      </c>
      <c r="P9" t="n">
        <v>164.4392475999998</v>
      </c>
      <c r="Q9" t="n">
        <v>743.3214397132895</v>
      </c>
      <c r="R9" s="11">
        <f>ROUND((Q9-G9)/G9,5)</f>
        <v/>
      </c>
      <c r="S9" s="12">
        <f>ROUND((Q9-K9)/K9,5)</f>
        <v/>
      </c>
      <c r="U9" t="n">
        <v>720.7340698970215</v>
      </c>
      <c r="V9" t="n">
        <v>720.7340698970215</v>
      </c>
      <c r="W9" s="12">
        <f>ROUND((V9-U9)/U9,5)</f>
        <v/>
      </c>
    </row>
    <row r="10" ht="15" customHeight="1" s="15">
      <c r="A10" t="n">
        <v>6</v>
      </c>
      <c r="B10" t="n">
        <v>3</v>
      </c>
      <c r="C10" t="n">
        <v>9</v>
      </c>
      <c r="D10">
        <f>E10/60</f>
        <v/>
      </c>
      <c r="E10">
        <f>F10/1000</f>
        <v/>
      </c>
      <c r="F10" t="n">
        <v>722</v>
      </c>
      <c r="G10" t="n">
        <v>665.371838131</v>
      </c>
      <c r="H10" s="16" t="inlineStr">
        <is>
      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      </is>
      </c>
      <c r="J10" t="inlineStr">
        <is>
          <t>{"0": [[[1, 1], [2, 2], [6, 6], [5, 6], [4, 4]], [[3, 14]]], "1": []}</t>
        </is>
      </c>
      <c r="K10" t="n">
        <v>665.3718381867769</v>
      </c>
      <c r="M10" s="11">
        <f>ROUND((K10-G10)/G10,5)</f>
        <v/>
      </c>
      <c r="N10" s="11" t="inlineStr">
        <is>
          <t>{"0": [[[1, 1], [2, 2], [6, 6], [5, 6], [4, 4]], [[3, 14]]], "1": [[]]}</t>
        </is>
      </c>
      <c r="O10" t="inlineStr">
        <is>
          <t xml:space="preserve">11 metre (capacity 30):
1 (1) -&gt; 2 (2) -&gt; 6 (6) -&gt; 5 (6) -&gt; 4 (4)
3 (14)
8 metre (capacity 22):
</t>
        </is>
      </c>
      <c r="P10" t="n">
        <v>213.2704117</v>
      </c>
      <c r="Q10" t="n">
        <v>665.3718381867769</v>
      </c>
      <c r="R10" s="11">
        <f>ROUND((Q10-G10)/G10,5)</f>
        <v/>
      </c>
      <c r="S10" s="12">
        <f>ROUND((Q10-K10)/K10,5)</f>
        <v/>
      </c>
      <c r="U10" t="n">
        <v>559.7943291449662</v>
      </c>
      <c r="V10" t="n">
        <v>559.7943291449662</v>
      </c>
      <c r="W10" s="12">
        <f>ROUND((V10-U10)/U10,5)</f>
        <v/>
      </c>
    </row>
    <row r="11" ht="15" customHeight="1" s="15">
      <c r="A11" t="n">
        <v>6</v>
      </c>
      <c r="B11" t="n">
        <v>3</v>
      </c>
      <c r="C11" t="n">
        <v>10</v>
      </c>
      <c r="D11">
        <f>E11/60</f>
        <v/>
      </c>
      <c r="E11">
        <f>F11/1000</f>
        <v/>
      </c>
      <c r="F11" t="n">
        <v>727</v>
      </c>
      <c r="G11" t="n">
        <v>653.255284093</v>
      </c>
      <c r="H11" s="16" t="inlineStr">
        <is>
      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      </is>
      </c>
      <c r="J11" t="inlineStr">
        <is>
          <t>{"0": [[[2, 4], [3, 11], [5, 10], [4, 5]]], "1": [[[2, 1], [1, 2], [6, 10]]]}</t>
        </is>
      </c>
      <c r="K11" t="n">
        <v>653.2552840577687</v>
      </c>
      <c r="M11" s="11">
        <f>ROUND((K11-G11)/G11,5)</f>
        <v/>
      </c>
      <c r="N11" s="11" t="inlineStr">
        <is>
          <t>{"0": [[[4, 5], [5, 10], [3, 11]]], "1": [[[1, 2], [6, 10]], [[2, 5]]]}</t>
        </is>
      </c>
      <c r="O11" t="inlineStr">
        <is>
          <t xml:space="preserve">11 metre (capacity 30):
4 (5) -&gt; 5 (10) -&gt; 3 (11)
Rigid (capacity 16):
1 (2) -&gt; 6 (10)
2 (5)
</t>
        </is>
      </c>
      <c r="P11" t="n">
        <v>170.2937817000001</v>
      </c>
      <c r="Q11" t="n">
        <v>685.7417399532771</v>
      </c>
      <c r="R11" s="11">
        <f>ROUND((Q11-G11)/G11,5)</f>
        <v/>
      </c>
      <c r="S11" s="12">
        <f>ROUND((Q11-K11)/K11,5)</f>
        <v/>
      </c>
      <c r="U11" t="n">
        <v>615.355168952241</v>
      </c>
      <c r="V11" t="n">
        <v>647.2463051245879</v>
      </c>
      <c r="W11" s="12">
        <f>ROUND((V11-U11)/U11,5)</f>
        <v/>
      </c>
    </row>
    <row r="12" ht="15" customHeight="1" s="15">
      <c r="A12" t="n">
        <v>9</v>
      </c>
      <c r="B12" t="n">
        <v>3</v>
      </c>
      <c r="C12" t="n">
        <v>1</v>
      </c>
      <c r="D12">
        <f>E12/60</f>
        <v/>
      </c>
      <c r="E12">
        <f>F12/1000</f>
        <v/>
      </c>
      <c r="F12" t="n">
        <v>4298</v>
      </c>
      <c r="G12" t="n">
        <v>664.142857262</v>
      </c>
      <c r="H12" s="16" t="inlineStr">
        <is>
      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      </is>
      </c>
      <c r="J12" t="inlineStr">
        <is>
          <t>{"0": [[[4, 0], [7, 4], [1, 4], [2, 8], [6, 7], [9, 6]]], "1": [], "2": [[[4, 7], [8, 6], [3, 4], [5, 5]]]}</t>
        </is>
      </c>
      <c r="K12" t="n">
        <v>667.7763169555091</v>
      </c>
      <c r="M12" s="11">
        <f>ROUND((K12-G12)/G12,5)</f>
        <v/>
      </c>
      <c r="N12" s="11" t="inlineStr">
        <is>
          <t>{"0": [[[9, 6], [6, 7], [2, 8], [1, 4], [7, 4]]], "1": [[]], "2": [[[5, 5], [3, 4], [8, 6], [4, 7]]]}</t>
        </is>
      </c>
      <c r="O12" t="inlineStr">
        <is>
          <t xml:space="preserve">11 metre (capacity 30):
9 (6) -&gt; 6 (7) -&gt; 2 (8) -&gt; 1 (4) -&gt; 7 (4)
Rigid (capacity 16):
8 metre (capacity 22):
5 (5) -&gt; 3 (4) -&gt; 8 (6) -&gt; 4 (7)
</t>
        </is>
      </c>
      <c r="P12" t="n">
        <v>234.86645</v>
      </c>
      <c r="Q12" t="n">
        <v>667.7763169555091</v>
      </c>
      <c r="R12" s="11">
        <f>ROUND((Q12-G12)/G12,5)</f>
        <v/>
      </c>
      <c r="S12" s="12">
        <f>ROUND((Q12-K12)/K12,5)</f>
        <v/>
      </c>
      <c r="U12" t="n">
        <v>629.7560921710331</v>
      </c>
      <c r="V12" t="n">
        <v>629.7369311852657</v>
      </c>
      <c r="W12" s="12">
        <f>ROUND((V12-U12)/U12,5)</f>
        <v/>
      </c>
    </row>
    <row r="13" ht="15" customHeight="1" s="15">
      <c r="A13" t="n">
        <v>9</v>
      </c>
      <c r="B13" t="n">
        <v>3</v>
      </c>
      <c r="C13" t="n">
        <v>2</v>
      </c>
      <c r="D13">
        <f>E13/60</f>
        <v/>
      </c>
      <c r="E13">
        <f>F13/1000</f>
        <v/>
      </c>
      <c r="F13" t="n">
        <v>1602</v>
      </c>
      <c r="G13" t="n">
        <v>632.299838547</v>
      </c>
      <c r="H13" s="16" t="inlineStr">
        <is>
      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      </is>
      </c>
      <c r="J13" t="inlineStr">
        <is>
          <t>{"0": [], "1": [[[8, 2]]], "2": [[[9, 7], [2, 1], [6, 2], [1, 5], [5, 2], [4, 7], [3, 4], [7, 1]]]}</t>
        </is>
      </c>
      <c r="K13" t="n">
        <v>632.2998388405235</v>
      </c>
      <c r="M13" s="11">
        <f>ROUND((K13-G13)/G13,5)</f>
        <v/>
      </c>
      <c r="N13" s="11" t="inlineStr">
        <is>
          <t>{"0": [[]], "1": [[[8, 2]]], "2": [[[9, 7], [2, 1], [6, 2], [1, 5], [5, 2], [4, 7], [3, 4], [7, 1]]]}</t>
        </is>
      </c>
      <c r="O13" t="inlineStr">
        <is>
          <t xml:space="preserve">8 metre (capacity 22):
Rigid (capacity 16):
8 (2)
11 metre (capacity 30):
9 (7) -&gt; 2 (1) -&gt; 6 (2) -&gt; 1 (5) -&gt; 5 (2) -&gt; 4 (7) -&gt; 3 (4) -&gt; 7 (1)
</t>
        </is>
      </c>
      <c r="P13" t="n">
        <v>218.5622214</v>
      </c>
      <c r="Q13" t="n">
        <v>632.2998388405235</v>
      </c>
      <c r="R13" s="11">
        <f>ROUND((Q13-G13)/G13,5)</f>
        <v/>
      </c>
      <c r="S13" s="12">
        <f>ROUND((Q13-K13)/K13,5)</f>
        <v/>
      </c>
      <c r="U13" t="n">
        <v>598.2659663419413</v>
      </c>
      <c r="V13" t="n">
        <v>598.2659663419413</v>
      </c>
      <c r="W13" s="12">
        <f>ROUND((V13-U13)/U13,5)</f>
        <v/>
      </c>
    </row>
    <row r="14" ht="15" customHeight="1" s="15">
      <c r="A14" t="n">
        <v>9</v>
      </c>
      <c r="B14" t="n">
        <v>3</v>
      </c>
      <c r="C14" t="n">
        <v>3</v>
      </c>
      <c r="D14">
        <f>E14/60</f>
        <v/>
      </c>
      <c r="E14">
        <f>F14/1000</f>
        <v/>
      </c>
      <c r="F14" t="n">
        <v>4861</v>
      </c>
      <c r="G14" t="n">
        <v>934.6808202559999</v>
      </c>
      <c r="H14" s="16" t="inlineStr">
        <is>
      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      </is>
      </c>
      <c r="J14" t="inlineStr">
        <is>
          <t>{"0": [[[9, 8], [8, 8], [6, 6], [4, 6]]], "1": [[[1, 7], [3, 7]]], "2": [[[5, 6], [2, 6], [7, 4]]]}</t>
        </is>
      </c>
      <c r="K14" t="n">
        <v>932.2962654400412</v>
      </c>
      <c r="M14" s="11">
        <f>ROUND((K14-G14)/G14,5)</f>
        <v/>
      </c>
      <c r="N14" s="11" t="inlineStr">
        <is>
          <t>{"0": [[[4, 6], [6, 6], [8, 8], [9, 8]]], "1": [[[1, 7], [3, 7]]], "2": [[[5, 6], [2, 6], [7, 4]]]}</t>
        </is>
      </c>
      <c r="O14" t="inlineStr">
        <is>
          <t xml:space="preserve">11 metre (capacity 30):
4 (6) -&gt; 6 (6) -&gt; 8 (8) -&gt; 9 (8)
8 metre (capacity 22):
1 (7) -&gt; 3 (7)
Rigid (capacity 16):
5 (6) -&gt; 2 (6) -&gt; 7 (4)
</t>
        </is>
      </c>
      <c r="P14" t="n">
        <v>281.4502775999999</v>
      </c>
      <c r="Q14" t="n">
        <v>932.2962654400412</v>
      </c>
      <c r="R14" s="11">
        <f>ROUND((Q14-G14)/G14,5)</f>
        <v/>
      </c>
      <c r="S14" s="12">
        <f>ROUND((Q14-K14)/K14,5)</f>
        <v/>
      </c>
      <c r="U14" t="n">
        <v>875.6021156551393</v>
      </c>
      <c r="V14" t="n">
        <v>875.6021156551393</v>
      </c>
      <c r="W14" s="12">
        <f>ROUND((V14-U14)/U14,5)</f>
        <v/>
      </c>
    </row>
    <row r="15" ht="15" customHeight="1" s="15">
      <c r="A15" t="n">
        <v>9</v>
      </c>
      <c r="B15" t="n">
        <v>3</v>
      </c>
      <c r="C15" t="n">
        <v>4</v>
      </c>
      <c r="D15">
        <f>E15/60</f>
        <v/>
      </c>
      <c r="E15">
        <f>F15/1000</f>
        <v/>
      </c>
      <c r="F15" t="n">
        <v>5983</v>
      </c>
      <c r="G15" t="n">
        <v>530.300118915</v>
      </c>
      <c r="H15" s="16" t="inlineStr">
        <is>
      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      </is>
      </c>
      <c r="J15" t="inlineStr">
        <is>
          <t>{"0": [[[7, 4], [8, 9], [4, 1], [9, 2], [2, 3], [5, 6]], [[1, 4], [6, 8], [3, 7]]], "1": []}</t>
        </is>
      </c>
      <c r="K15" t="n">
        <v>530.3001190185752</v>
      </c>
      <c r="M15" s="11">
        <f>ROUND((K15-G15)/G15,5)</f>
        <v/>
      </c>
      <c r="N15" s="11" t="inlineStr">
        <is>
          <t>{"0": [[[7, 4], [8, 9], [4, 1], [9, 2], [2, 3], [5, 6]], [[1, 4], [6, 8], [3, 7]]], "1": [[]]}</t>
        </is>
      </c>
      <c r="O15" t="inlineStr">
        <is>
          <t xml:space="preserve">11 metre (capacity 30):
7 (4) -&gt; 8 (9) -&gt; 4 (1) -&gt; 9 (2) -&gt; 2 (3) -&gt; 5 (6)
1 (4) -&gt; 6 (8) -&gt; 3 (7)
Rigid (capacity 16):
</t>
        </is>
      </c>
      <c r="P15" t="n">
        <v>220.4948400999999</v>
      </c>
      <c r="Q15" t="n">
        <v>530.3001190185752</v>
      </c>
      <c r="R15" s="11">
        <f>ROUND((Q15-G15)/G15,5)</f>
        <v/>
      </c>
      <c r="S15" s="12">
        <f>ROUND((Q15-K15)/K15,5)</f>
        <v/>
      </c>
      <c r="U15" t="n">
        <v>508.0636004548157</v>
      </c>
      <c r="V15" t="n">
        <v>508.0636004548157</v>
      </c>
      <c r="W15" s="12">
        <f>ROUND((V15-U15)/U15,5)</f>
        <v/>
      </c>
    </row>
    <row r="16" ht="15" customHeight="1" s="15">
      <c r="A16" t="n">
        <v>9</v>
      </c>
      <c r="B16" t="n">
        <v>3</v>
      </c>
      <c r="C16" t="n">
        <v>5</v>
      </c>
      <c r="D16">
        <f>E16/60</f>
        <v/>
      </c>
      <c r="E16">
        <f>F16/1000</f>
        <v/>
      </c>
      <c r="F16" t="n">
        <v>2370</v>
      </c>
      <c r="G16" t="n">
        <v>795.4260236390001</v>
      </c>
      <c r="H16" s="16" t="inlineStr">
        <is>
      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      </is>
      </c>
      <c r="J16" t="inlineStr">
        <is>
          <t>{"0": [[[8, 4], [6, 8], [1, 3], [3, 4]]], "1": [[[7, 2], [2, 3], [9, 1], [4, 7], [5, 6]]]}</t>
        </is>
      </c>
      <c r="K16" t="n">
        <v>795.4260237259559</v>
      </c>
      <c r="M16" s="11">
        <f>ROUND((K16-G16)/G16,5)</f>
        <v/>
      </c>
      <c r="N16" s="11" t="inlineStr">
        <is>
          <t>{"0": [[[3, 4], [1, 3], [6, 8], [8, 4]]], "1": [[[7, 2], [2, 3], [9, 1], [4, 7], [5, 6]]]}</t>
        </is>
      </c>
      <c r="O16" t="inlineStr">
        <is>
          <t xml:space="preserve">11 metre (capacity 30):
3 (4) -&gt; 1 (3) -&gt; 6 (8) -&gt; 8 (4)
8 metre (capacity 22):
7 (2) -&gt; 2 (3) -&gt; 9 (1) -&gt; 4 (7) -&gt; 5 (6)
</t>
        </is>
      </c>
      <c r="P16" t="n">
        <v>201.9459771000001</v>
      </c>
      <c r="Q16" t="n">
        <v>795.4260237259559</v>
      </c>
      <c r="R16" s="11">
        <f>ROUND((Q16-G16)/G16,5)</f>
        <v/>
      </c>
      <c r="S16" s="12">
        <f>ROUND((Q16-K16)/K16,5)</f>
        <v/>
      </c>
      <c r="U16" t="n">
        <v>752.4949209428721</v>
      </c>
      <c r="V16" t="n">
        <v>752.4949209428721</v>
      </c>
      <c r="W16" s="12">
        <f>ROUND((V16-U16)/U16,5)</f>
        <v/>
      </c>
    </row>
    <row r="17" ht="15" customHeight="1" s="15">
      <c r="A17" t="n">
        <v>9</v>
      </c>
      <c r="B17" t="n">
        <v>3</v>
      </c>
      <c r="C17" t="n">
        <v>6</v>
      </c>
      <c r="D17">
        <f>E17/60</f>
        <v/>
      </c>
      <c r="E17">
        <f>F17/1000</f>
        <v/>
      </c>
      <c r="F17" t="n">
        <v>1147</v>
      </c>
      <c r="G17" t="n">
        <v>606.838436731</v>
      </c>
      <c r="H17" s="16" t="inlineStr">
        <is>
      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      </is>
      </c>
      <c r="J17" t="inlineStr">
        <is>
          <t>{"0": [], "1": [[[9, 4], [4, 6], [1, 6], [5, 2], [6, 2], [2, 2], [7, 7]]], "2": [[[8, 7], [3, 5]]]}</t>
        </is>
      </c>
      <c r="K17" t="n">
        <v>606.8384365344339</v>
      </c>
      <c r="M17" s="11">
        <f>ROUND((K17-G17)/G17,5)</f>
        <v/>
      </c>
      <c r="N17" s="11" t="inlineStr">
        <is>
          <t>{"0": [[]], "1": [[[9, 4], [4, 6], [1, 6], [5, 2], [6, 2], [2, 2], [7, 7]]], "2": [[[3, 5], [8, 7]]]}</t>
        </is>
      </c>
      <c r="O17" t="inlineStr">
        <is>
          <t xml:space="preserve">8 metre (capacity 22):
11 metre (capacity 30):
9 (4) -&gt; 4 (6) -&gt; 1 (6) -&gt; 5 (2) -&gt; 6 (2) -&gt; 2 (2) -&gt; 7 (7)
Rigid (capacity 16):
3 (5) -&gt; 8 (7)
</t>
        </is>
      </c>
      <c r="P17" t="n">
        <v>263.7487778</v>
      </c>
      <c r="Q17" t="n">
        <v>606.8384365344339</v>
      </c>
      <c r="R17" s="11">
        <f>ROUND((Q17-G17)/G17,5)</f>
        <v/>
      </c>
      <c r="S17" s="12">
        <f>ROUND((Q17-K17)/K17,5)</f>
        <v/>
      </c>
      <c r="U17" t="n">
        <v>578.1636012277588</v>
      </c>
      <c r="V17" t="n">
        <v>578.1636012277588</v>
      </c>
      <c r="W17" s="12">
        <f>ROUND((V17-U17)/U17,5)</f>
        <v/>
      </c>
    </row>
    <row r="18" ht="15" customHeight="1" s="15">
      <c r="A18" t="n">
        <v>9</v>
      </c>
      <c r="B18" t="n">
        <v>3</v>
      </c>
      <c r="C18" t="n">
        <v>7</v>
      </c>
      <c r="D18">
        <f>E18/60</f>
        <v/>
      </c>
      <c r="E18">
        <f>F18/1000</f>
        <v/>
      </c>
      <c r="F18" t="n">
        <v>4908</v>
      </c>
      <c r="G18" t="n">
        <v>732.6729184880001</v>
      </c>
      <c r="H18" s="16" t="inlineStr">
        <is>
      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      </is>
      </c>
      <c r="J18" t="inlineStr">
        <is>
          <t>{"0": [[[4, 3]]], "1": [[[8, 1], [5, 7], [1, 2], [6, 5]], [[2, 2], [9, 6], [7, 5], [3, 3]]]}</t>
        </is>
      </c>
      <c r="K18" t="n">
        <v>727.2300819071808</v>
      </c>
      <c r="M18" s="11">
        <f>ROUND((K18-G18)/G18,5)</f>
        <v/>
      </c>
      <c r="N18" s="11" t="inlineStr">
        <is>
          <t>{"0": [[[4, 3]]], "1": [[[8, 1], [5, 7], [1, 2], [6, 5]], [[2, 2], [9, 6], [7, 5], [3, 3]]]}</t>
        </is>
      </c>
      <c r="O18" t="inlineStr">
        <is>
          <t xml:space="preserve">11 metre (capacity 30):
4 (3)
Rigid (capacity 16):
8 (1) -&gt; 5 (7) -&gt; 1 (2) -&gt; 6 (5)
2 (2) -&gt; 9 (6) -&gt; 7 (5) -&gt; 3 (3)
</t>
        </is>
      </c>
      <c r="P18" t="n">
        <v>294.8059946000001</v>
      </c>
      <c r="Q18" t="n">
        <v>727.2300819071808</v>
      </c>
      <c r="R18" s="11">
        <f>ROUND((Q18-G18)/G18,5)</f>
        <v/>
      </c>
      <c r="S18" s="12">
        <f>ROUND((Q18-K18)/K18,5)</f>
        <v/>
      </c>
      <c r="U18" t="n">
        <v>660.3633141783124</v>
      </c>
      <c r="V18" t="n">
        <v>660.3633141783124</v>
      </c>
      <c r="W18" s="12">
        <f>ROUND((V18-U18)/U18,5)</f>
        <v/>
      </c>
    </row>
    <row r="19" ht="15" customHeight="1" s="15">
      <c r="A19" t="n">
        <v>9</v>
      </c>
      <c r="B19" t="n">
        <v>3</v>
      </c>
      <c r="C19" t="n">
        <v>8</v>
      </c>
      <c r="D19">
        <f>E19/60</f>
        <v/>
      </c>
      <c r="E19">
        <f>F19/1000</f>
        <v/>
      </c>
      <c r="F19" t="n">
        <v>5598</v>
      </c>
      <c r="G19" t="n">
        <v>861.015034163</v>
      </c>
      <c r="H19" s="16" t="inlineStr">
        <is>
      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      </is>
      </c>
      <c r="J19" t="inlineStr">
        <is>
          <t>{"0": [], "1": [[[8, 1], [9, 6], [6, 5]]], "2": [[[2, 6], [1, 7], [7, 1], [3, 1], [4, 1], [5, 6]]]}</t>
        </is>
      </c>
      <c r="K19" t="n">
        <v>861.0150341339806</v>
      </c>
      <c r="M19" s="11">
        <f>ROUND((K19-G19)/G19,5)</f>
        <v/>
      </c>
      <c r="N19" s="11" t="inlineStr">
        <is>
          <t>{"0": [[]], "1": [[[6, 5], [9, 6], [8, 1]]], "2": [[[2, 6], [1, 7], [7, 1], [3, 1], [4, 1], [5, 6]]]}</t>
        </is>
      </c>
      <c r="O19" t="inlineStr">
        <is>
          <t xml:space="preserve">11 metre (capacity 30):
Rigid (capacity 16):
6 (5) -&gt; 9 (6) -&gt; 8 (1)
8 metre (capacity 22):
2 (6) -&gt; 1 (7) -&gt; 7 (1) -&gt; 3 (1) -&gt; 4 (1) -&gt; 5 (6)
</t>
        </is>
      </c>
      <c r="P19" t="n">
        <v>279.6937158999999</v>
      </c>
      <c r="Q19" t="n">
        <v>861.0150341339806</v>
      </c>
      <c r="R19" s="11">
        <f>ROUND((Q19-G19)/G19,5)</f>
        <v/>
      </c>
      <c r="S19" s="12">
        <f>ROUND((Q19-K19)/K19,5)</f>
        <v/>
      </c>
      <c r="U19" t="n">
        <v>819.5322926332794</v>
      </c>
      <c r="V19" t="n">
        <v>819.5322926332793</v>
      </c>
      <c r="W19" s="12">
        <f>ROUND((V19-U19)/U19,5)</f>
        <v/>
      </c>
    </row>
    <row r="20" ht="15" customHeight="1" s="15">
      <c r="A20" t="n">
        <v>9</v>
      </c>
      <c r="B20" t="n">
        <v>3</v>
      </c>
      <c r="C20" t="n">
        <v>9</v>
      </c>
      <c r="D20">
        <f>E20/60</f>
        <v/>
      </c>
      <c r="E20">
        <f>F20/1000</f>
        <v/>
      </c>
      <c r="F20" t="n">
        <v>1544</v>
      </c>
      <c r="G20" t="n">
        <v>639.705093731</v>
      </c>
      <c r="H20" s="16" t="inlineStr">
        <is>
      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      </is>
      </c>
      <c r="J20" t="inlineStr">
        <is>
          <t>{"0": [[[9, 3], [3, 4], [4, 4]], [[7, 6], [5, 5], [1, 5]], [[2, 5], [6, 3], [8, 4]]]}</t>
        </is>
      </c>
      <c r="K20" t="n">
        <v>632.7434936560544</v>
      </c>
      <c r="M20" s="11">
        <f>ROUND((K20-G20)/G20,5)</f>
        <v/>
      </c>
      <c r="N20" s="11" t="inlineStr">
        <is>
          <t>{"0": [[[4, 4], [3, 4], [9, 3]], [[7, 6], [5, 5], [1, 5]], [[2, 5], [8, 4], [6, 3]]]}</t>
        </is>
      </c>
      <c r="O20" t="inlineStr">
        <is>
          <t xml:space="preserve">Rigid (capacity 16):
4 (4) -&gt; 3 (4) -&gt; 9 (3)
7 (6) -&gt; 5 (5) -&gt; 1 (5)
2 (5) -&gt; 8 (4) -&gt; 6 (3)
</t>
        </is>
      </c>
      <c r="P20" t="n">
        <v>257.9959804</v>
      </c>
      <c r="Q20" t="n">
        <v>661.7039481971021</v>
      </c>
      <c r="R20" s="11">
        <f>ROUND((Q20-G20)/G20,5)</f>
        <v/>
      </c>
      <c r="S20" s="12">
        <f>ROUND((Q20-K20)/K20,5)</f>
        <v/>
      </c>
      <c r="U20" t="n">
        <v>601.752577313709</v>
      </c>
      <c r="V20" t="n">
        <v>623.7514315590706</v>
      </c>
      <c r="W20" s="12">
        <f>ROUND((V20-U20)/U20,5)</f>
        <v/>
      </c>
    </row>
    <row r="21" ht="15" customHeight="1" s="15">
      <c r="A21" t="n">
        <v>9</v>
      </c>
      <c r="B21" t="n">
        <v>3</v>
      </c>
      <c r="C21" t="n">
        <v>10</v>
      </c>
      <c r="D21">
        <f>E21/60</f>
        <v/>
      </c>
      <c r="E21">
        <f>F21/1000</f>
        <v/>
      </c>
      <c r="F21" t="n">
        <v>164910</v>
      </c>
      <c r="G21" t="n">
        <v>935.544690351</v>
      </c>
      <c r="H21" s="16" t="inlineStr">
        <is>
      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      </is>
      </c>
      <c r="J21" t="inlineStr">
        <is>
          <t>{"0": [[[9, 2], [2, 10], [8, 3]], [[1, 7], [3, 1], [5, 6], [6, 6], [4, 10]], [[7, 9]]]}</t>
        </is>
      </c>
      <c r="K21" t="n">
        <v>935.5446906430152</v>
      </c>
      <c r="M21" s="11">
        <f>ROUND((K21-G21)/G21,5)</f>
        <v/>
      </c>
      <c r="N21" s="11" t="inlineStr">
        <is>
          <t>{"0": [[[9, 2], [2, 10], [8, 3]], [[1, 7], [3, 1], [5, 6], [6, 6], [4, 10]], [[7, 9]]]}</t>
        </is>
      </c>
      <c r="O21" t="inlineStr">
        <is>
          <t xml:space="preserve">11 metre (capacity 30):
9 (2) -&gt; 2 (10) -&gt; 8 (3)
1 (7) -&gt; 3 (1) -&gt; 5 (6) -&gt; 6 (6) -&gt; 4 (10)
7 (9)
</t>
        </is>
      </c>
      <c r="P21" t="n">
        <v>411.6750022</v>
      </c>
      <c r="Q21" t="n">
        <v>935.5446906430152</v>
      </c>
      <c r="R21" s="11">
        <f>ROUND((Q21-G21)/G21,5)</f>
        <v/>
      </c>
      <c r="S21" s="12">
        <f>ROUND((Q21-K21)/K21,5)</f>
        <v/>
      </c>
      <c r="U21" t="n">
        <v>847.0028446991276</v>
      </c>
      <c r="V21" t="n">
        <v>847.0028446991276</v>
      </c>
      <c r="W21" s="12">
        <f>ROUND((V21-U21)/U21,5)</f>
        <v/>
      </c>
    </row>
    <row r="22" ht="15" customHeight="1" s="15">
      <c r="A22" t="n">
        <v>12</v>
      </c>
      <c r="B22" t="n">
        <v>3</v>
      </c>
      <c r="C22" t="n">
        <v>1</v>
      </c>
      <c r="D22">
        <f>E22/60</f>
        <v/>
      </c>
      <c r="E22">
        <f>F22/1000</f>
        <v/>
      </c>
      <c r="F22" t="n">
        <v>12327</v>
      </c>
      <c r="G22" t="n">
        <v>665.628829697</v>
      </c>
      <c r="H22" s="16" t="inlineStr">
        <is>
      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      </is>
      </c>
      <c r="J22" t="inlineStr">
        <is>
          <t>{"0": [[[3, 5], [11, 4], [10, 5], [8, 2]]], "1": [[[7, 4], [1, 2], [5, 1], [4, 3], [9, 4], [6, 3], [12, 1], [2, 4]]]}</t>
        </is>
      </c>
      <c r="K22" t="n">
        <v>665.628829734027</v>
      </c>
      <c r="M22" s="11">
        <f>ROUND((K22-G22)/G22,5)</f>
        <v/>
      </c>
      <c r="N22" s="11" t="inlineStr">
        <is>
          <t>{"0": [[[3, 5], [11, 4], [10, 5], [8, 2]]], "1": [[[7, 4], [1, 2], [5, 1], [4, 3], [9, 4], [6, 3], [12, 1], [2, 4]]]}</t>
        </is>
      </c>
      <c r="O22" t="inlineStr">
        <is>
          <t xml:space="preserve">Rigid (capacity 16):
3 (5) -&gt; 11 (4) -&gt; 10 (5) -&gt; 8 (2)
11 metre (capacity 30):
7 (4) -&gt; 1 (2) -&gt; 5 (1) -&gt; 4 (3) -&gt; 9 (4) -&gt; 6 (3) -&gt; 12 (1) -&gt; 2 (4)
</t>
        </is>
      </c>
      <c r="P22" t="n">
        <v>316.8102702</v>
      </c>
      <c r="Q22" t="n">
        <v>665.628829734027</v>
      </c>
      <c r="R22" s="11">
        <f>ROUND((Q22-G22)/G22,5)</f>
        <v/>
      </c>
      <c r="S22" s="12">
        <f>ROUND((Q22-K22)/K22,5)</f>
        <v/>
      </c>
      <c r="U22" t="n">
        <v>614.7655005468939</v>
      </c>
      <c r="V22" t="n">
        <v>614.7655005468939</v>
      </c>
      <c r="W22" s="12">
        <f>ROUND((V22-U22)/U22,5)</f>
        <v/>
      </c>
    </row>
    <row r="23" ht="15" customHeight="1" s="15">
      <c r="A23" t="n">
        <v>12</v>
      </c>
      <c r="B23" t="n">
        <v>3</v>
      </c>
      <c r="C23" t="n">
        <v>2</v>
      </c>
      <c r="D23">
        <f>E23/60</f>
        <v/>
      </c>
      <c r="E23">
        <f>F23/1000</f>
        <v/>
      </c>
      <c r="F23" t="n">
        <v>43398</v>
      </c>
      <c r="G23" t="n">
        <v>1189.40477706</v>
      </c>
      <c r="H23" s="16" t="inlineStr">
        <is>
      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      </is>
      </c>
      <c r="J23" t="inlineStr">
        <is>
          <t>{"0": [[[8, 1], [10, 1], [6, 2], [1, 1], [2, 2], [3, 1]], [[12, 2], [9, 5], [5, 6], [7, 1], [4, 4], [11, 6]]], "1": []}</t>
        </is>
      </c>
      <c r="K23" t="n">
        <v>1189.404777283196</v>
      </c>
      <c r="M23" s="11">
        <f>ROUND((K23-G23)/G23,5)</f>
        <v/>
      </c>
      <c r="N23" s="11" t="inlineStr">
        <is>
          <t>{"0": [[[8, 1], [10, 1], [6, 2], [1, 1], [2, 2], [3, 1]], [[12, 2], [9, 5], [5, 6], [7, 1], [4, 4], [11, 6]]], "1": [[]]}</t>
        </is>
      </c>
      <c r="O23" t="inlineStr">
        <is>
          <t xml:space="preserve">11 metre (capacity 30):
8 (1) -&gt; 10 (1) -&gt; 6 (2) -&gt; 1 (1) -&gt; 2 (2) -&gt; 3 (1)
12 (2) -&gt; 9 (5) -&gt; 5 (6) -&gt; 7 (1) -&gt; 4 (4) -&gt; 11 (6)
8 metre (capacity 22):
</t>
        </is>
      </c>
      <c r="P23" t="n">
        <v>441.6552514</v>
      </c>
      <c r="Q23" t="n">
        <v>1189.404777283196</v>
      </c>
      <c r="R23" s="11">
        <f>ROUND((Q23-G23)/G23,5)</f>
        <v/>
      </c>
      <c r="S23" s="12">
        <f>ROUND((Q23-K23)/K23,5)</f>
        <v/>
      </c>
      <c r="U23" t="n">
        <v>1105.825492398589</v>
      </c>
      <c r="V23" t="n">
        <v>1105.825492398589</v>
      </c>
      <c r="W23" s="12">
        <f>ROUND((V23-U23)/U23,5)</f>
        <v/>
      </c>
    </row>
    <row r="24" ht="15" customHeight="1" s="15">
      <c r="A24" t="n">
        <v>12</v>
      </c>
      <c r="B24" t="n">
        <v>3</v>
      </c>
      <c r="C24" t="n">
        <v>3</v>
      </c>
      <c r="D24">
        <f>E24/60</f>
        <v/>
      </c>
      <c r="E24">
        <f>F24/1000</f>
        <v/>
      </c>
      <c r="F24" t="n">
        <v>41987</v>
      </c>
      <c r="G24" t="n">
        <v>855.513371344</v>
      </c>
      <c r="H24" s="16" t="inlineStr">
        <is>
      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      </is>
      </c>
      <c r="J24" t="inlineStr">
        <is>
          <t>{"0": [[[8, 3], [9, 2], [6, 6], [2, 5]], [[11, 5], [10, 5]]], "1": [[[7, 3], [5, 3], [12, 6], [4, 6], [3, 6], [1, 6]]]}</t>
        </is>
      </c>
      <c r="K24" t="n">
        <v>855.5133712082734</v>
      </c>
      <c r="M24" s="11">
        <f>ROUND((K24-G24)/G24,5)</f>
        <v/>
      </c>
      <c r="N24" s="11" t="inlineStr">
        <is>
          <t>{"0": [[[2, 5], [6, 6], [9, 2], [8, 3]], [[11, 5], [10, 5]]], "1": [[[5, 3], [12, 6], [4, 6], [3, 6], [1, 6], [7, 3]]]}</t>
        </is>
      </c>
      <c r="O24" t="inlineStr">
        <is>
          <t xml:space="preserve">Rigid (capacity 16):
2 (5) -&gt; 6 (6) -&gt; 9 (2) -&gt; 8 (3)
11 (5) -&gt; 10 (5)
11 metre (capacity 30):
5 (3) -&gt; 12 (6) -&gt; 4 (6) -&gt; 3 (6) -&gt; 1 (6) -&gt; 7 (3)
</t>
        </is>
      </c>
      <c r="P24" t="n">
        <v>310.1220506999999</v>
      </c>
      <c r="Q24" t="n">
        <v>852.0612441589832</v>
      </c>
      <c r="R24" s="11">
        <f>ROUND((Q24-G24)/G24,5)</f>
        <v/>
      </c>
      <c r="S24" s="12">
        <f>ROUND((Q24-K24)/K24,5)</f>
        <v/>
      </c>
      <c r="U24" t="n">
        <v>798.9569162999314</v>
      </c>
      <c r="V24" t="n">
        <v>795.5047892506411</v>
      </c>
      <c r="W24" s="12">
        <f>ROUND((V24-U24)/U24,5)</f>
        <v/>
      </c>
    </row>
    <row r="25" ht="15" customHeight="1" s="15">
      <c r="A25" t="n">
        <v>12</v>
      </c>
      <c r="B25" t="n">
        <v>3</v>
      </c>
      <c r="C25" t="n">
        <v>4</v>
      </c>
      <c r="D25">
        <f>E25/60</f>
        <v/>
      </c>
      <c r="E25">
        <f>F25/1000</f>
        <v/>
      </c>
      <c r="F25" t="n">
        <v>19425</v>
      </c>
      <c r="G25" t="n">
        <v>719.808301774</v>
      </c>
      <c r="H25" s="16" t="inlineStr">
        <is>
      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      </is>
      </c>
      <c r="J25" t="inlineStr">
        <is>
          <t>{"0": [[[7, 2], [6, 6], [4, 4], [9, 6], [12, 4]]], "1": [[[10, 3], [8, 4], [5, 2], [11, 4], [2, 7], [3, 1], [1, 6], [7, 2]]]}</t>
        </is>
      </c>
      <c r="K25" t="n">
        <v>719.8083018045488</v>
      </c>
      <c r="M25" s="11">
        <f>ROUND((K25-G25)/G25,5)</f>
        <v/>
      </c>
      <c r="N25" s="11" t="inlineStr">
        <is>
          <t>{"0": [[[7, 4], [1, 6], [3, 1], [2, 7], [11, 4]]], "1": [[[5, 2], [8, 4], [10, 3], [12, 4], [9, 6], [4, 4], [6, 6]]]}</t>
        </is>
      </c>
      <c r="O25" t="inlineStr">
        <is>
          <t xml:space="preserve">8 metre (capacity 22):
7 (4) -&gt; 1 (6) -&gt; 3 (1) -&gt; 2 (7) -&gt; 11 (4)
11 metre (capacity 30):
5 (2) -&gt; 8 (4) -&gt; 10 (3) -&gt; 12 (4) -&gt; 9 (6) -&gt; 4 (4) -&gt; 6 (6)
</t>
        </is>
      </c>
      <c r="P25" t="n">
        <v>330.7913666000001</v>
      </c>
      <c r="Q25" t="n">
        <v>727.5130074671956</v>
      </c>
      <c r="R25" s="11">
        <f>ROUND((Q25-G25)/G25,5)</f>
        <v/>
      </c>
      <c r="S25" s="12">
        <f>ROUND((Q25-K25)/K25,5)</f>
        <v/>
      </c>
      <c r="U25" t="n">
        <v>683.5528155607888</v>
      </c>
      <c r="V25" t="n">
        <v>690.196278882438</v>
      </c>
      <c r="W25" s="12">
        <f>ROUND((V25-U25)/U25,5)</f>
        <v/>
      </c>
    </row>
    <row r="26" ht="15" customHeight="1" s="15">
      <c r="A26" t="n">
        <v>12</v>
      </c>
      <c r="B26" t="n">
        <v>3</v>
      </c>
      <c r="C26" t="n">
        <v>5</v>
      </c>
      <c r="D26">
        <f>E26/60</f>
        <v/>
      </c>
      <c r="E26">
        <f>F26/1000</f>
        <v/>
      </c>
      <c r="F26" t="n">
        <v>13471</v>
      </c>
      <c r="G26" t="n">
        <v>1078.299811826</v>
      </c>
      <c r="H26" s="16" t="inlineStr">
        <is>
      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      </is>
      </c>
      <c r="J26" t="inlineStr">
        <is>
          <t>{"0": [[[12, 5], [11, 5], [9, 5], [2, 2], [6, 4]], [[8, 5], [4, 2], [7, 1], [1, 4], [5, 4], [3, 5]]], "1": [[[10, 4]]]}</t>
        </is>
      </c>
      <c r="K26" t="n">
        <v>1078.299811829309</v>
      </c>
      <c r="M26" s="11">
        <f>ROUND((K26-G26)/G26,5)</f>
        <v/>
      </c>
      <c r="N26" s="11" t="inlineStr">
        <is>
          <t>{"0": [[[3, 5], [5, 4], [1, 4], [7, 1], [4, 2], [8, 5]], [[12, 5], [11, 5], [9, 5], [2, 2], [6, 4]]], "1": [[[10, 4]]]}</t>
        </is>
      </c>
      <c r="O26" t="inlineStr">
        <is>
          <t xml:space="preserve">8 metre (capacity 22):
3 (5) -&gt; 5 (4) -&gt; 1 (4) -&gt; 7 (1) -&gt; 4 (2) -&gt; 8 (5)
12 (5) -&gt; 11 (5) -&gt; 9 (5) -&gt; 2 (2) -&gt; 6 (4)
Rigid (capacity 16):
10 (4)
</t>
        </is>
      </c>
      <c r="P26" t="n">
        <v>323.1648336000001</v>
      </c>
      <c r="Q26" t="n">
        <v>1078.299811829309</v>
      </c>
      <c r="R26" s="11">
        <f>ROUND((Q26-G26)/G26,5)</f>
        <v/>
      </c>
      <c r="S26" s="12">
        <f>ROUND((Q26-K26)/K26,5)</f>
        <v/>
      </c>
      <c r="U26" t="n">
        <v>1034.284180844275</v>
      </c>
      <c r="V26" t="n">
        <v>1034.284180844275</v>
      </c>
      <c r="W26" s="12">
        <f>ROUND((V26-U26)/U26,5)</f>
        <v/>
      </c>
    </row>
    <row r="27" ht="15" customHeight="1" s="15">
      <c r="A27" t="n">
        <v>12</v>
      </c>
      <c r="B27" t="n">
        <v>3</v>
      </c>
      <c r="C27" t="n">
        <v>6</v>
      </c>
      <c r="D27">
        <f>E27/60</f>
        <v/>
      </c>
      <c r="E27">
        <f>F27/1000</f>
        <v/>
      </c>
      <c r="F27" t="n">
        <v>654427</v>
      </c>
      <c r="G27" t="n">
        <v>1077.167439887</v>
      </c>
      <c r="H27" s="16" t="inlineStr">
        <is>
      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      </is>
      </c>
      <c r="J27" t="inlineStr">
        <is>
          <t>{"0": [[[2, 6], [4, 1], [9, 5], [5, 3]]], "1": [[[11, 5], [3, 3]]], "2": [[[7, 2], [1, 5], [6, 6], [10, 4], [8, 6], [12, 6]]]}</t>
        </is>
      </c>
      <c r="K27" t="n">
        <v>1077.167439794624</v>
      </c>
      <c r="M27" s="11">
        <f>ROUND((K27-G27)/G27,5)</f>
        <v/>
      </c>
      <c r="N27" s="11" t="inlineStr">
        <is>
          <t>{"0": [[[5, 3], [9, 5], [4, 1], [2, 6]]], "1": [[[3, 3], [11, 5]]], "2": [[[12, 6], [8, 6], [10, 4], [6, 6], [1, 5], [7, 2]]]}</t>
        </is>
      </c>
      <c r="O27" t="inlineStr">
        <is>
          <t xml:space="preserve">Rigid (capacity 16):
5 (3) -&gt; 9 (5) -&gt; 4 (1) -&gt; 2 (6)
8 metre (capacity 22):
3 (3) -&gt; 11 (5)
11 metre (capacity 30):
12 (6) -&gt; 8 (6) -&gt; 10 (4) -&gt; 6 (6) -&gt; 1 (5) -&gt; 7 (2)
</t>
        </is>
      </c>
      <c r="P27" t="n">
        <v>396.6303631000001</v>
      </c>
      <c r="Q27" t="n">
        <v>1077.167439794624</v>
      </c>
      <c r="R27" s="11">
        <f>ROUND((Q27-G27)/G27,5)</f>
        <v/>
      </c>
      <c r="S27" s="12">
        <f>ROUND((Q27-K27)/K27,5)</f>
        <v/>
      </c>
      <c r="U27" t="n">
        <v>1022.759507244422</v>
      </c>
      <c r="V27" t="n">
        <v>1022.759507244422</v>
      </c>
      <c r="W27" s="12">
        <f>ROUND((V27-U27)/U27,5)</f>
        <v/>
      </c>
    </row>
    <row r="28" ht="15" customHeight="1" s="15">
      <c r="A28" t="n">
        <v>12</v>
      </c>
      <c r="B28" t="n">
        <v>3</v>
      </c>
      <c r="C28" t="n">
        <v>7</v>
      </c>
      <c r="D28">
        <f>E28/60</f>
        <v/>
      </c>
      <c r="E28">
        <f>F28/1000</f>
        <v/>
      </c>
      <c r="F28" t="n">
        <v>205976</v>
      </c>
      <c r="G28" t="n">
        <v>1048.318016634</v>
      </c>
      <c r="H28" s="16" t="inlineStr">
        <is>
      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      </is>
      </c>
      <c r="J28" t="inlineStr">
        <is>
          <t>{"0": [[[11, 6], [1, 3], [9, 2]], [[12, 2], [6, 6], [8, 3]]], "1": [[[3, 4], [5, 4], [4, 4], [2, 2], [10, 3], [7, 3]]]}</t>
        </is>
      </c>
      <c r="K28" t="n">
        <v>1048.318016484704</v>
      </c>
      <c r="M28" s="11">
        <f>ROUND((K28-G28)/G28,5)</f>
        <v/>
      </c>
      <c r="N28" s="11" t="inlineStr">
        <is>
          <t>{"0": [[[11, 6], [1, 3], [9, 2]], [[8, 3], [6, 6], [12, 2]]], "1": [[[3, 4], [5, 4], [4, 4], [2, 2], [10, 3], [7, 3]]]}</t>
        </is>
      </c>
      <c r="O28" t="inlineStr">
        <is>
          <t xml:space="preserve">Rigid (capacity 16):
11 (6) -&gt; 1 (3) -&gt; 9 (2)
8 (3) -&gt; 6 (6) -&gt; 12 (2)
11 metre (capacity 30):
3 (4) -&gt; 5 (4) -&gt; 4 (4) -&gt; 2 (2) -&gt; 10 (3) -&gt; 7 (3)
</t>
        </is>
      </c>
      <c r="P28" t="n">
        <v>500.6159608</v>
      </c>
      <c r="Q28" t="n">
        <v>1048.318016484704</v>
      </c>
      <c r="R28" s="11">
        <f>ROUND((Q28-G28)/G28,5)</f>
        <v/>
      </c>
      <c r="S28" s="12">
        <f>ROUND((Q28-K28)/K28,5)</f>
        <v/>
      </c>
      <c r="U28" t="n">
        <v>1003.589778043422</v>
      </c>
      <c r="V28" t="n">
        <v>1003.589778043422</v>
      </c>
      <c r="W28" s="12">
        <f>ROUND((V28-U28)/U28,5)</f>
        <v/>
      </c>
    </row>
    <row r="29" ht="15" customHeight="1" s="15">
      <c r="A29" t="n">
        <v>12</v>
      </c>
      <c r="B29" t="n">
        <v>3</v>
      </c>
      <c r="C29" t="n">
        <v>8</v>
      </c>
      <c r="D29">
        <f>E29/60</f>
        <v/>
      </c>
      <c r="E29">
        <f>F29/1000</f>
        <v/>
      </c>
      <c r="F29" t="n">
        <v>8990</v>
      </c>
      <c r="G29" t="n">
        <v>1136.667757352</v>
      </c>
      <c r="H29" s="16" t="inlineStr">
        <is>
      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      </is>
      </c>
      <c r="J29" t="inlineStr">
        <is>
          <t>{"0": [[[2, 2], [1, 3], [6, 1], [7, 2], [9, 4], [4, 3]], [[12, 1], [5, 2], [10, 3], [11, 1], [3, 3], [8, 3]]]}</t>
        </is>
      </c>
      <c r="K29" t="n">
        <v>1136.667756966691</v>
      </c>
      <c r="M29" s="11">
        <f>ROUND((K29-G29)/G29,5)</f>
        <v/>
      </c>
      <c r="N29" s="11" t="inlineStr">
        <is>
          <t>{"0": [[[4, 3], [9, 4], [7, 2], [6, 1], [1, 3], [2, 2]], [[12, 1], [5, 2], [10, 3], [11, 1], [3, 3], [8, 3]]]}</t>
        </is>
      </c>
      <c r="O29" t="inlineStr">
        <is>
          <t xml:space="preserve">Rigid (capacity 16):
4 (3) -&gt; 9 (4) -&gt; 7 (2) -&gt; 6 (1) -&gt; 1 (3) -&gt; 2 (2)
12 (1) -&gt; 5 (2) -&gt; 10 (3) -&gt; 11 (1) -&gt; 3 (3) -&gt; 8 (3)
</t>
        </is>
      </c>
      <c r="P29" t="n">
        <v>171.4782233000001</v>
      </c>
      <c r="Q29" t="n">
        <v>1136.667756966691</v>
      </c>
      <c r="R29" s="11">
        <f>ROUND((Q29-G29)/G29,5)</f>
        <v/>
      </c>
      <c r="S29" s="12">
        <f>ROUND((Q29-K29)/K29,5)</f>
        <v/>
      </c>
      <c r="U29" t="n">
        <v>1115.457582835203</v>
      </c>
      <c r="V29" t="n">
        <v>1115.457582835203</v>
      </c>
      <c r="W29" s="12">
        <f>ROUND((V29-U29)/U29,5)</f>
        <v/>
      </c>
    </row>
    <row r="30" ht="15" customHeight="1" s="15">
      <c r="A30" t="n">
        <v>12</v>
      </c>
      <c r="B30" t="n">
        <v>3</v>
      </c>
      <c r="C30" t="n">
        <v>9</v>
      </c>
      <c r="D30">
        <f>E30/60</f>
        <v/>
      </c>
      <c r="E30">
        <f>F30/1000</f>
        <v/>
      </c>
      <c r="F30" t="n">
        <v>21004</v>
      </c>
      <c r="G30" t="n">
        <v>1272.345104704</v>
      </c>
      <c r="H30" s="16" t="inlineStr">
        <is>
      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      </is>
      </c>
      <c r="J30" t="inlineStr">
        <is>
          <t>{"0": [[[12, 6], [11, 6], [5, 3], [3, 1]]], "1": [[[2, 4], [8, 5], [1, 6], [6, 1], [10, 4]]], "2": [[[9, 4], [7, 3], [4, 4]]]}</t>
        </is>
      </c>
      <c r="K30" t="n">
        <v>1272.345104477296</v>
      </c>
      <c r="M30" s="11">
        <f>ROUND((K30-G30)/G30,5)</f>
        <v/>
      </c>
      <c r="N30" s="11" t="inlineStr">
        <is>
          <t>{"0": [[[3, 1], [5, 3], [11, 6], [12, 6]]], "1": [[[2, 4], [8, 5], [1, 6], [6, 1], [10, 4]]], "2": [[[4, 4], [7, 3], [9, 4]]]}</t>
        </is>
      </c>
      <c r="O30" t="inlineStr">
        <is>
          <t xml:space="preserve">Rigid (capacity 16):
3 (1) -&gt; 5 (3) -&gt; 11 (6) -&gt; 12 (6)
8 metre (capacity 22):
2 (4) -&gt; 8 (5) -&gt; 1 (6) -&gt; 6 (1) -&gt; 10 (4)
11 metre (capacity 30):
4 (4) -&gt; 7 (3) -&gt; 9 (4)
</t>
        </is>
      </c>
      <c r="P30" t="n">
        <v>387.3338505000002</v>
      </c>
      <c r="Q30" t="n">
        <v>1272.345104477296</v>
      </c>
      <c r="R30" s="11">
        <f>ROUND((Q30-G30)/G30,5)</f>
        <v/>
      </c>
      <c r="S30" s="12">
        <f>ROUND((Q30-K30)/K30,5)</f>
        <v/>
      </c>
      <c r="U30" t="n">
        <v>1220.227035565441</v>
      </c>
      <c r="V30" t="n">
        <v>1220.227035565441</v>
      </c>
      <c r="W30" s="12">
        <f>ROUND((V30-U30)/U30,5)</f>
        <v/>
      </c>
    </row>
    <row r="31" ht="15" customHeight="1" s="15">
      <c r="A31" t="n">
        <v>12</v>
      </c>
      <c r="B31" t="n">
        <v>3</v>
      </c>
      <c r="C31" t="n">
        <v>10</v>
      </c>
      <c r="D31">
        <f>E31/60</f>
        <v/>
      </c>
      <c r="E31">
        <f>F31/1000</f>
        <v/>
      </c>
      <c r="F31" t="n">
        <v>81806</v>
      </c>
      <c r="G31" t="n">
        <v>734.136979203</v>
      </c>
      <c r="H31" s="16" t="inlineStr">
        <is>
      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      </is>
      </c>
      <c r="J31" t="inlineStr">
        <is>
          <t>{"0": [[[6, 4], [11, 3], [1, 1], [10, 3], [7, 3], [12, 1], [5, 1]], [[8, 4], [2, 2], [4, 4], [9, 1], [3, 2], [5, 3]]]}</t>
        </is>
      </c>
      <c r="K31" t="n">
        <v>734.1369792097994</v>
      </c>
      <c r="M31" s="11">
        <f>ROUND((K31-G31)/G31,5)</f>
        <v/>
      </c>
      <c r="N31" s="11" t="inlineStr">
        <is>
          <t>{"0": [[[6, 4], [11, 3], [1, 1], [7, 3], [12, 1], [5, 4]], [[10, 3], [3, 2], [9, 1], [4, 4], [2, 2], [8, 4]]]}</t>
        </is>
      </c>
      <c r="O31" t="inlineStr">
        <is>
          <t xml:space="preserve">Rigid (capacity 16):
6 (4) -&gt; 11 (3) -&gt; 1 (1) -&gt; 7 (3) -&gt; 12 (1) -&gt; 5 (4)
10 (3) -&gt; 3 (2) -&gt; 9 (1) -&gt; 4 (4) -&gt; 2 (2) -&gt; 8 (4)
</t>
        </is>
      </c>
      <c r="P31" t="n">
        <v>396.3892006999999</v>
      </c>
      <c r="Q31" t="n">
        <v>765.15981731728</v>
      </c>
      <c r="R31" s="11">
        <f>ROUND((Q31-G31)/G31,5)</f>
        <v/>
      </c>
      <c r="S31" s="12">
        <f>ROUND((Q31-K31)/K31,5)</f>
        <v/>
      </c>
      <c r="U31" t="n">
        <v>699.4700869890765</v>
      </c>
      <c r="V31" t="n">
        <v>730.4929250965572</v>
      </c>
      <c r="W31" s="12">
        <f>ROUND((V31-U31)/U31,5)</f>
        <v/>
      </c>
    </row>
    <row r="32" ht="15" customHeight="1" s="15">
      <c r="A32" t="n">
        <v>6</v>
      </c>
      <c r="B32" t="n">
        <v>5</v>
      </c>
      <c r="C32" t="n">
        <v>1</v>
      </c>
      <c r="D32">
        <f>E32/60</f>
        <v/>
      </c>
      <c r="E32">
        <f>F32/1000</f>
        <v/>
      </c>
      <c r="F32" t="n">
        <v>4244</v>
      </c>
      <c r="G32" t="n">
        <v>812.256704428</v>
      </c>
      <c r="H32" s="16" t="inlineStr">
        <is>
      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      </is>
      </c>
      <c r="J32" t="inlineStr">
        <is>
          <t>{"0": [[[1, 5]], [[3, 12], [4, 9]]], "1": [[[4, 7], [2, 2], [5, 2], [6, 5]]], "2": []}</t>
        </is>
      </c>
      <c r="K32" t="n">
        <v>812.2567044500715</v>
      </c>
      <c r="M32" s="11">
        <f>ROUND((K32-G32)/G32,5)</f>
        <v/>
      </c>
      <c r="N32" s="11" t="inlineStr">
        <is>
          <t>{"0": [[[4, 16], [6, 5]], [[1, 5]]], "1": [[[5, 2], [2, 2], [3, 12]]], "2": [[]]}</t>
        </is>
      </c>
      <c r="O32" t="inlineStr">
        <is>
          <t xml:space="preserve">8 metre (capacity 22):
4 (16) -&gt; 6 (5)
1 (5)
Rigid (capacity 16):
5 (2) -&gt; 2 (2) -&gt; 3 (12)
11 metre (capacity 30):
</t>
        </is>
      </c>
      <c r="P32" t="n">
        <v>226.4990143</v>
      </c>
      <c r="Q32" t="n">
        <v>825.6680875343193</v>
      </c>
      <c r="R32" s="11">
        <f>ROUND((Q32-G32)/G32,5)</f>
        <v/>
      </c>
      <c r="S32" s="12">
        <f>ROUND((Q32-K32)/K32,5)</f>
        <v/>
      </c>
      <c r="U32" t="n">
        <v>765.5962802217272</v>
      </c>
      <c r="V32" t="n">
        <v>750.3182492647884</v>
      </c>
      <c r="W32" s="12">
        <f>ROUND((V32-U32)/U32,5)</f>
        <v/>
      </c>
    </row>
    <row r="33" ht="15" customHeight="1" s="15">
      <c r="A33" t="n">
        <v>6</v>
      </c>
      <c r="B33" t="n">
        <v>5</v>
      </c>
      <c r="C33" t="n">
        <v>2</v>
      </c>
      <c r="D33">
        <f>E33/60</f>
        <v/>
      </c>
      <c r="E33">
        <f>F33/1000</f>
        <v/>
      </c>
      <c r="F33" t="n">
        <v>534</v>
      </c>
      <c r="G33" t="n">
        <v>693.067048877</v>
      </c>
      <c r="H33" s="16" t="inlineStr">
        <is>
      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      </is>
      </c>
      <c r="J33" t="inlineStr">
        <is>
          <t>{"0": [], "1": [[[6, 9], [4, 4], [1, 9]], [[3, 10]]], "2": [[[2, 8], [5, 14]]]}</t>
        </is>
      </c>
      <c r="K33" t="n">
        <v>693.0670489755869</v>
      </c>
      <c r="M33" s="11">
        <f>ROUND((K33-G33)/G33,5)</f>
        <v/>
      </c>
      <c r="N33" s="11" t="inlineStr">
        <is>
          <t>{"0": [[]], "1": [[[6, 9], [4, 4], [1, 9]], [[3, 10]]], "2": [[[2, 8], [5, 14]]]}</t>
        </is>
      </c>
      <c r="O33" t="inlineStr">
        <is>
          <t xml:space="preserve">Rigid (capacity 16):
11 metre (capacity 30):
6 (9) -&gt; 4 (4) -&gt; 1 (9)
3 (10)
8 metre (capacity 22):
2 (8) -&gt; 5 (14)
</t>
        </is>
      </c>
      <c r="P33" t="n">
        <v>180.2311289000002</v>
      </c>
      <c r="Q33" t="n">
        <v>693.0670489755869</v>
      </c>
      <c r="R33" s="11">
        <f>ROUND((Q33-G33)/G33,5)</f>
        <v/>
      </c>
      <c r="S33" s="12">
        <f>ROUND((Q33-K33)/K33,5)</f>
        <v/>
      </c>
      <c r="U33" t="n">
        <v>582.0975628366479</v>
      </c>
      <c r="V33" t="n">
        <v>582.0975628366479</v>
      </c>
      <c r="W33" s="12">
        <f>ROUND((V33-U33)/U33,5)</f>
        <v/>
      </c>
    </row>
    <row r="34" ht="15" customHeight="1" s="15">
      <c r="A34" t="n">
        <v>6</v>
      </c>
      <c r="B34" t="n">
        <v>5</v>
      </c>
      <c r="C34" t="n">
        <v>3</v>
      </c>
      <c r="D34">
        <f>E34/60</f>
        <v/>
      </c>
      <c r="E34">
        <f>F34/1000</f>
        <v/>
      </c>
      <c r="F34" t="n">
        <v>837</v>
      </c>
      <c r="G34" t="n">
        <v>737.529804375</v>
      </c>
      <c r="H34" s="16" t="inlineStr">
        <is>
      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      </is>
      </c>
      <c r="J34" t="inlineStr">
        <is>
          <t>{"0": [[[5, 18]], [[3, 3], [6, 4]]], "1": [[[4, 9], [1, 9], [2, 12]]], "2": []}</t>
        </is>
      </c>
      <c r="K34" t="n">
        <v>737.5298044484408</v>
      </c>
      <c r="M34" s="11">
        <f>ROUND((K34-G34)/G34,5)</f>
        <v/>
      </c>
      <c r="N34" s="11" t="inlineStr">
        <is>
          <t>{"0": [[[6, 4], [3, 3]], [[5, 18]]], "1": [[[4, 9], [1, 9], [2, 12]]], "2": [[]]}</t>
        </is>
      </c>
      <c r="O34" t="inlineStr">
        <is>
          <t xml:space="preserve">8 metre (capacity 22):
6 (4) -&gt; 3 (3)
5 (18)
11 metre (capacity 30):
4 (9) -&gt; 1 (9) -&gt; 2 (12)
Rigid (capacity 16):
</t>
        </is>
      </c>
      <c r="P34" t="n">
        <v>209.2859457</v>
      </c>
      <c r="Q34" t="n">
        <v>726.0064994806569</v>
      </c>
      <c r="R34" s="11">
        <f>ROUND((Q34-G34)/G34,5)</f>
        <v/>
      </c>
      <c r="S34" s="12">
        <f>ROUND((Q34-K34)/K34,5)</f>
        <v/>
      </c>
      <c r="U34" t="n">
        <v>663.8094351405823</v>
      </c>
      <c r="V34" t="n">
        <v>663.8094351405823</v>
      </c>
      <c r="W34" s="12">
        <f>ROUND((V34-U34)/U34,5)</f>
        <v/>
      </c>
    </row>
    <row r="35" ht="15" customHeight="1" s="15">
      <c r="A35" t="n">
        <v>6</v>
      </c>
      <c r="B35" t="n">
        <v>5</v>
      </c>
      <c r="C35" t="n">
        <v>4</v>
      </c>
      <c r="D35">
        <f>E35/60</f>
        <v/>
      </c>
      <c r="E35">
        <f>F35/1000</f>
        <v/>
      </c>
      <c r="F35" t="n">
        <v>859</v>
      </c>
      <c r="G35" t="n">
        <v>656.558784095</v>
      </c>
      <c r="H35" s="16" t="inlineStr">
        <is>
      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      </is>
      </c>
      <c r="J35" t="inlineStr">
        <is>
          <t>{"0": [[[5, 7], [6, 1], [4, 13]], [[1, 17], [2, 4]]], "1": [[[3, 11]]]}</t>
        </is>
      </c>
      <c r="K35" t="n">
        <v>656.5587838417349</v>
      </c>
      <c r="M35" s="11">
        <f>ROUND((K35-G35)/G35,5)</f>
        <v/>
      </c>
      <c r="N35" s="11" t="inlineStr">
        <is>
          <t>{"0": [[[1, 17], [2, 4]], [[4, 13], [6, 1], [5, 7]]], "1": [[[3, 11]]]}</t>
        </is>
      </c>
      <c r="O35" t="inlineStr">
        <is>
          <t xml:space="preserve">8 metre (capacity 22):
1 (17) -&gt; 2 (4)
4 (13) -&gt; 6 (1) -&gt; 5 (7)
Rigid (capacity 16):
3 (11)
</t>
        </is>
      </c>
      <c r="P35" t="n">
        <v>172.4180168</v>
      </c>
      <c r="Q35" t="n">
        <v>642.5531845117245</v>
      </c>
      <c r="R35" s="11">
        <f>ROUND((Q35-G35)/G35,5)</f>
        <v/>
      </c>
      <c r="S35" s="12">
        <f>ROUND((Q35-K35)/K35,5)</f>
        <v/>
      </c>
      <c r="U35" t="n">
        <v>616.4106772089158</v>
      </c>
      <c r="V35" t="n">
        <v>616.4106772089158</v>
      </c>
      <c r="W35" s="12">
        <f>ROUND((V35-U35)/U35,5)</f>
        <v/>
      </c>
    </row>
    <row r="36" ht="15" customHeight="1" s="15">
      <c r="A36" t="n">
        <v>6</v>
      </c>
      <c r="B36" t="n">
        <v>5</v>
      </c>
      <c r="C36" t="n">
        <v>5</v>
      </c>
      <c r="D36">
        <f>E36/60</f>
        <v/>
      </c>
      <c r="E36">
        <f>F36/1000</f>
        <v/>
      </c>
      <c r="F36" t="n">
        <v>762</v>
      </c>
      <c r="G36" t="n">
        <v>1195.611144615</v>
      </c>
      <c r="H36" s="16" t="inlineStr">
        <is>
      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      </is>
      </c>
      <c r="J36" t="inlineStr">
        <is>
          <t>{"0": [], "1": [[[3, 15], [4, 5]], [[6, 6]]], "2": [[[5, 11], [1, 5], [2, 8]]]}</t>
        </is>
      </c>
      <c r="K36" t="n">
        <v>1195.611144737432</v>
      </c>
      <c r="M36" s="11">
        <f>ROUND((K36-G36)/G36,5)</f>
        <v/>
      </c>
      <c r="N36" s="11" t="inlineStr">
        <is>
          <t>{"0": [[]], "1": [[[3, 15], [4, 5]], [[6, 6]]], "2": [[[2, 8], [1, 5], [5, 11]]]}</t>
        </is>
      </c>
      <c r="O36" t="inlineStr">
        <is>
          <t xml:space="preserve">Rigid (capacity 16):
8 metre (capacity 22):
3 (15) -&gt; 4 (5)
6 (6)
11 metre (capacity 30):
2 (8) -&gt; 1 (5) -&gt; 5 (11)
</t>
        </is>
      </c>
      <c r="P36" t="n">
        <v>190.2647391</v>
      </c>
      <c r="Q36" t="n">
        <v>1195.611144737432</v>
      </c>
      <c r="R36" s="11">
        <f>ROUND((Q36-G36)/G36,5)</f>
        <v/>
      </c>
      <c r="S36" s="12">
        <f>ROUND((Q36-K36)/K36,5)</f>
        <v/>
      </c>
      <c r="U36" t="n">
        <v>1075.925812216501</v>
      </c>
      <c r="V36" t="n">
        <v>1075.925812216501</v>
      </c>
      <c r="W36" s="12">
        <f>ROUND((V36-U36)/U36,5)</f>
        <v/>
      </c>
    </row>
    <row r="37" ht="15" customHeight="1" s="15">
      <c r="A37" t="n">
        <v>6</v>
      </c>
      <c r="B37" t="n">
        <v>5</v>
      </c>
      <c r="C37" t="n">
        <v>6</v>
      </c>
      <c r="D37">
        <f>E37/60</f>
        <v/>
      </c>
      <c r="E37">
        <f>F37/1000</f>
        <v/>
      </c>
      <c r="F37" t="n">
        <v>1994</v>
      </c>
      <c r="G37" t="n">
        <v>889.265508263</v>
      </c>
      <c r="H37" s="16" t="inlineStr">
        <is>
      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      </is>
      </c>
      <c r="J37" t="inlineStr">
        <is>
          <t>{"0": [[[5, 14], [3, 8]], [[6, 10], [2, 8], [5, 4]]], "1": [[[1, 3], [4, 1]]]}</t>
        </is>
      </c>
      <c r="K37" t="n">
        <v>889.265507951744</v>
      </c>
      <c r="M37" s="11">
        <f>ROUND((K37-G37)/G37,5)</f>
        <v/>
      </c>
      <c r="N37" s="11" t="inlineStr">
        <is>
          <t>{"0": [[[5, 18]], [[2, 8], [6, 10]]], "1": [[[1, 3], [4, 1], [3, 8]]]}</t>
        </is>
      </c>
      <c r="O37" t="inlineStr">
        <is>
          <t xml:space="preserve">8 metre (capacity 22):
5 (18)
2 (8) -&gt; 6 (10)
Rigid (capacity 16):
1 (3) -&gt; 4 (1) -&gt; 3 (8)
</t>
        </is>
      </c>
      <c r="P37" t="n">
        <v>169.0047686</v>
      </c>
      <c r="Q37" t="n">
        <v>885.2360474818561</v>
      </c>
      <c r="R37" s="11">
        <f>ROUND((Q37-G37)/G37,5)</f>
        <v/>
      </c>
      <c r="S37" s="12">
        <f>ROUND((Q37-K37)/K37,5)</f>
        <v/>
      </c>
      <c r="U37" t="n">
        <v>843.922785869641</v>
      </c>
      <c r="V37" t="n">
        <v>855.9094820734194</v>
      </c>
      <c r="W37" s="12">
        <f>ROUND((V37-U37)/U37,5)</f>
        <v/>
      </c>
    </row>
    <row r="38" ht="15" customHeight="1" s="15">
      <c r="A38" t="n">
        <v>6</v>
      </c>
      <c r="B38" t="n">
        <v>5</v>
      </c>
      <c r="C38" t="n">
        <v>7</v>
      </c>
      <c r="D38">
        <f>E38/60</f>
        <v/>
      </c>
      <c r="E38">
        <f>F38/1000</f>
        <v/>
      </c>
      <c r="F38" t="n">
        <v>8135</v>
      </c>
      <c r="G38" t="n">
        <v>678.148251586</v>
      </c>
      <c r="H38" s="16" t="inlineStr">
        <is>
      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      </is>
      </c>
      <c r="J38" t="inlineStr">
        <is>
          <t>{"0": [[[5, 6], [6, 6]]], "1": [[[4, 13], [1, 7]], [[3, 19]], [[2, 15]]], "2": []}</t>
        </is>
      </c>
      <c r="K38" t="n">
        <v>678.148251762738</v>
      </c>
      <c r="M38" s="11">
        <f>ROUND((K38-G38)/G38,5)</f>
        <v/>
      </c>
      <c r="N38" s="11" t="inlineStr">
        <is>
          <t>{"0": [[[5, 6], [6, 6]]], "1": [[[1, 7], [4, 13]], [[3, 19]], [[2, 15]]], "2": [[]]}</t>
        </is>
      </c>
      <c r="O38" t="inlineStr">
        <is>
          <t xml:space="preserve">Rigid (capacity 16):
5 (6) -&gt; 6 (6)
8 metre (capacity 22):
1 (7) -&gt; 4 (13)
3 (19)
2 (15)
11 metre (capacity 30):
</t>
        </is>
      </c>
      <c r="P38" t="n">
        <v>184.8538635</v>
      </c>
      <c r="Q38" t="n">
        <v>659.7577073740965</v>
      </c>
      <c r="R38" s="11">
        <f>ROUND((Q38-G38)/G38,5)</f>
        <v/>
      </c>
      <c r="S38" s="12">
        <f>ROUND((Q38-K38)/K38,5)</f>
        <v/>
      </c>
      <c r="U38" t="n">
        <v>604.4934696287221</v>
      </c>
      <c r="V38" t="n">
        <v>604.4934696287221</v>
      </c>
      <c r="W38" s="12">
        <f>ROUND((V38-U38)/U38,5)</f>
        <v/>
      </c>
    </row>
    <row r="39" ht="15" customHeight="1" s="15">
      <c r="A39" t="n">
        <v>6</v>
      </c>
      <c r="B39" t="n">
        <v>5</v>
      </c>
      <c r="C39" t="n">
        <v>8</v>
      </c>
      <c r="D39">
        <f>E39/60</f>
        <v/>
      </c>
      <c r="E39">
        <f>F39/1000</f>
        <v/>
      </c>
      <c r="F39" t="n">
        <v>965</v>
      </c>
      <c r="G39" t="n">
        <v>938.352545678</v>
      </c>
      <c r="H39" s="16" t="inlineStr">
        <is>
      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      </is>
      </c>
      <c r="J39" t="inlineStr">
        <is>
          <t>{"0": [[[1, 11]], [[5, 14]]], "1": [[[6, 20], [2, 6]], [[3, 10], [4, 18]]]}</t>
        </is>
      </c>
      <c r="K39" t="n">
        <v>938.3525456101431</v>
      </c>
      <c r="M39" s="11">
        <f>ROUND((K39-G39)/G39,5)</f>
        <v/>
      </c>
      <c r="N39" s="11" t="inlineStr">
        <is>
          <t>{"0": [[[1, 11]], [[5, 14]]], "1": [[[6, 20], [2, 6]], [[4, 18], [3, 10]]]}</t>
        </is>
      </c>
      <c r="O39" t="inlineStr">
        <is>
          <t xml:space="preserve">8 metre (capacity 22):
1 (11)
5 (14)
11 metre (capacity 30):
6 (20) -&gt; 2 (6)
4 (18) -&gt; 3 (10)
</t>
        </is>
      </c>
      <c r="P39" t="n">
        <v>180.7754052</v>
      </c>
      <c r="Q39" t="n">
        <v>938.3525456101431</v>
      </c>
      <c r="R39" s="11">
        <f>ROUND((Q39-G39)/G39,5)</f>
        <v/>
      </c>
      <c r="S39" s="12">
        <f>ROUND((Q39-K39)/K39,5)</f>
        <v/>
      </c>
      <c r="U39" t="n">
        <v>868.0017542131443</v>
      </c>
      <c r="V39" t="n">
        <v>868.0017542131443</v>
      </c>
      <c r="W39" s="12">
        <f>ROUND((V39-U39)/U39,5)</f>
        <v/>
      </c>
    </row>
    <row r="40">
      <c r="A40" t="n">
        <v>6</v>
      </c>
      <c r="B40" t="n">
        <v>5</v>
      </c>
      <c r="C40" t="n">
        <v>9</v>
      </c>
      <c r="D40">
        <f>E40/60</f>
        <v/>
      </c>
      <c r="E40">
        <f>F40/1000</f>
        <v/>
      </c>
      <c r="F40" t="n">
        <v>2446</v>
      </c>
      <c r="G40" t="n">
        <v>941.626876292</v>
      </c>
      <c r="H40" s="16" t="inlineStr">
        <is>
      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      </is>
      </c>
      <c r="J40" t="inlineStr">
        <is>
          <t>{"0": [[[3, 6], [6, 10]]], "1": [[[2, 10], [5, 14]]], "2": [[[1, 14], [4, 4]]]}</t>
        </is>
      </c>
      <c r="K40" t="n">
        <v>941.6268761430824</v>
      </c>
      <c r="M40" s="11">
        <f>ROUND((K40-G40)/G40,5)</f>
        <v/>
      </c>
      <c r="N40" s="11" t="inlineStr">
        <is>
          <t>{"0": [[[6, 10], [3, 6]]], "1": [[[5, 14], [2, 10]]], "2": [[[1, 14], [4, 4]]]}</t>
        </is>
      </c>
      <c r="O40" t="inlineStr">
        <is>
          <t xml:space="preserve">Rigid (capacity 16):
6 (10) -&gt; 3 (6)
11 metre (capacity 30):
5 (14) -&gt; 2 (10)
8 metre (capacity 22):
1 (14) -&gt; 4 (4)
</t>
        </is>
      </c>
      <c r="P40" t="n">
        <v>187.8318672999994</v>
      </c>
      <c r="Q40" t="n">
        <v>941.6268761430824</v>
      </c>
      <c r="R40" s="11">
        <f>ROUND((Q40-G40)/G40,5)</f>
        <v/>
      </c>
      <c r="S40" s="12">
        <f>ROUND((Q40-K40)/K40,5)</f>
        <v/>
      </c>
      <c r="U40" t="n">
        <v>898.2859176189384</v>
      </c>
      <c r="V40" t="n">
        <v>898.2859176189384</v>
      </c>
      <c r="W40" s="12">
        <f>ROUND((V40-U40)/U40,5)</f>
        <v/>
      </c>
    </row>
    <row r="41">
      <c r="A41" t="n">
        <v>6</v>
      </c>
      <c r="B41" t="n">
        <v>5</v>
      </c>
      <c r="C41" t="n">
        <v>10</v>
      </c>
      <c r="D41">
        <f>E41/60</f>
        <v/>
      </c>
      <c r="E41">
        <f>F41/1000</f>
        <v/>
      </c>
      <c r="F41" t="n">
        <v>2183</v>
      </c>
      <c r="G41" t="n">
        <v>672.476663425</v>
      </c>
      <c r="H41" s="16" t="inlineStr">
        <is>
      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      </is>
      </c>
      <c r="J41" t="inlineStr">
        <is>
          <t>{"0": [[[1, 11]], [[5, 2], [4, 8], [3, 10]]], "1": [[[2, 13], [6, 14]]], "2": []}</t>
        </is>
      </c>
      <c r="K41" t="n">
        <v>672.476663216454</v>
      </c>
      <c r="M41" s="11">
        <f>ROUND((K41-G41)/G41,5)</f>
        <v/>
      </c>
      <c r="N41" s="11" t="inlineStr">
        <is>
          <t>{"0": [[[3, 10], [4, 8], [5, 2]], [[1, 11]]], "1": [[[2, 13], [6, 14]]], "2": [[]]}</t>
        </is>
      </c>
      <c r="O41" t="inlineStr">
        <is>
          <t xml:space="preserve">8 metre (capacity 22):
3 (10) -&gt; 4 (8) -&gt; 5 (2)
1 (11)
11 metre (capacity 30):
2 (13) -&gt; 6 (14)
Rigid (capacity 16):
</t>
        </is>
      </c>
      <c r="P41" t="n">
        <v>176.7207965000007</v>
      </c>
      <c r="Q41" t="n">
        <v>672.476663216454</v>
      </c>
      <c r="R41" s="11">
        <f>ROUND((Q41-G41)/G41,5)</f>
        <v/>
      </c>
      <c r="S41" s="12">
        <f>ROUND((Q41-K41)/K41,5)</f>
        <v/>
      </c>
      <c r="U41" t="n">
        <v>640.3964061684818</v>
      </c>
      <c r="V41" t="n">
        <v>640.3964061684818</v>
      </c>
      <c r="W41" s="12">
        <f>ROUND((V41-U41)/U41,5)</f>
        <v/>
      </c>
    </row>
    <row r="42">
      <c r="A42" t="n">
        <v>9</v>
      </c>
      <c r="B42" t="n">
        <v>5</v>
      </c>
      <c r="C42" t="n">
        <v>1</v>
      </c>
      <c r="D42">
        <f>E42/60</f>
        <v/>
      </c>
      <c r="E42">
        <f>F42/1000</f>
        <v/>
      </c>
      <c r="F42" t="n">
        <v>9000</v>
      </c>
      <c r="G42" t="n">
        <v>893.0665832030001</v>
      </c>
      <c r="H42" s="16" t="inlineStr">
        <is>
      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      </is>
      </c>
      <c r="J42" t="inlineStr">
        <is>
          <t>{"0": [[[4, 11], [2, 2], [5, 8], [8, 1]], [[7, 10], [9, 6], [1, 4], [3, 5], [6, 3]]], "1": [], "2": []}</t>
        </is>
      </c>
      <c r="K42" t="n">
        <v>893.2598344845564</v>
      </c>
      <c r="M42" s="11">
        <f>ROUND((K42-G42)/G42,5)</f>
        <v/>
      </c>
      <c r="N42" s="11" t="inlineStr">
        <is>
          <t>{"0": [[[6, 3], [3, 5], [1, 4], [9, 6], [7, 10]], [[4, 11], [2, 2], [5, 8], [8, 1]]], "1": [[]], "2": [[]]}</t>
        </is>
      </c>
      <c r="O42" t="inlineStr">
        <is>
          <t xml:space="preserve">11 metre (capacity 30):
6 (3) -&gt; 3 (5) -&gt; 1 (4) -&gt; 9 (6) -&gt; 7 (10)
4 (11) -&gt; 2 (2) -&gt; 5 (8) -&gt; 8 (1)
8 metre (capacity 22):
Rigid (capacity 16):
</t>
        </is>
      </c>
      <c r="P42" t="n">
        <v>210.1581165</v>
      </c>
      <c r="Q42" t="n">
        <v>893.2598344845563</v>
      </c>
      <c r="R42" s="11">
        <f>ROUND((Q42-G42)/G42,5)</f>
        <v/>
      </c>
      <c r="S42" s="12">
        <f>ROUND((Q42-K42)/K42,5)</f>
        <v/>
      </c>
      <c r="U42" t="n">
        <v>826.9229303309405</v>
      </c>
      <c r="V42" t="n">
        <v>826.9229303309405</v>
      </c>
      <c r="W42" s="12">
        <f>ROUND((V42-U42)/U42,5)</f>
        <v/>
      </c>
    </row>
    <row r="43">
      <c r="A43" t="n">
        <v>9</v>
      </c>
      <c r="B43" t="n">
        <v>5</v>
      </c>
      <c r="C43" t="n">
        <v>2</v>
      </c>
      <c r="D43">
        <f>E43/60</f>
        <v/>
      </c>
      <c r="E43">
        <f>F43/1000</f>
        <v/>
      </c>
      <c r="F43" t="n">
        <v>347164</v>
      </c>
      <c r="G43" t="n">
        <v>821.873682734</v>
      </c>
      <c r="H43" s="16" t="inlineStr">
        <is>
      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      </is>
      </c>
      <c r="J43" t="inlineStr">
        <is>
          <t>{"0": [[[6, 7], [3, 2], [4, 14]], [[8, 12], [2, 2], [5, 13], [1, 1]], [[7, 9], [9, 8]]], "1": []}</t>
        </is>
      </c>
      <c r="K43" t="n">
        <v>821.8736830120431</v>
      </c>
      <c r="M43" s="11">
        <f>ROUND((K43-G43)/G43,5)</f>
        <v/>
      </c>
      <c r="N43" s="11" t="inlineStr">
        <is>
          <t>{"0": [[[1, 1], [5, 13], [2, 2], [8, 12]], [[6, 7], [3, 2], [4, 14]], [[7, 9], [9, 8]]], "1": [[]]}</t>
        </is>
      </c>
      <c r="O43" t="inlineStr">
        <is>
          <t xml:space="preserve">11 metre (capacity 30):
1 (1) -&gt; 5 (13) -&gt; 2 (2) -&gt; 8 (12)
6 (7) -&gt; 3 (2) -&gt; 4 (14)
7 (9) -&gt; 9 (8)
Rigid (capacity 16):
</t>
        </is>
      </c>
      <c r="P43" t="n">
        <v>251.2256288999999</v>
      </c>
      <c r="Q43" t="n">
        <v>821.8736830120431</v>
      </c>
      <c r="R43" s="11">
        <f>ROUND((Q43-G43)/G43,5)</f>
        <v/>
      </c>
      <c r="S43" s="12">
        <f>ROUND((Q43-K43)/K43,5)</f>
        <v/>
      </c>
      <c r="U43" t="n">
        <v>743.6205606708595</v>
      </c>
      <c r="V43" t="n">
        <v>743.6205606708594</v>
      </c>
      <c r="W43" s="12">
        <f>ROUND((V43-U43)/U43,5)</f>
        <v/>
      </c>
    </row>
    <row r="44">
      <c r="A44" t="n">
        <v>9</v>
      </c>
      <c r="B44" t="n">
        <v>5</v>
      </c>
      <c r="C44" t="n">
        <v>3</v>
      </c>
      <c r="D44">
        <f>E44/60</f>
        <v/>
      </c>
      <c r="E44">
        <f>F44/1000</f>
        <v/>
      </c>
      <c r="F44" t="n">
        <v>34405</v>
      </c>
      <c r="G44" t="n">
        <v>777.708567966</v>
      </c>
      <c r="H44" s="16" t="inlineStr">
        <is>
      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      </is>
      </c>
      <c r="J44" t="inlineStr">
        <is>
          <t>{"0": [[[3, 1], [8, 7], [4, 9], [9, 10], [1, 3]]], "1": [[[2, 15], [6, 3], [7, 1]]], "2": [[[1, 7], [5, 9]]]}</t>
        </is>
      </c>
      <c r="K44" t="n">
        <v>777.7085678113841</v>
      </c>
      <c r="M44" s="11">
        <f>ROUND((K44-G44)/G44,5)</f>
        <v/>
      </c>
      <c r="N44" s="11" t="inlineStr">
        <is>
          <t>{"0": [[[1, 10], [9, 10], [5, 9], [7, 1]]], "1": [[[3, 1], [2, 15], [6, 3]]], "2": [[[4, 9], [8, 7]]]}</t>
        </is>
      </c>
      <c r="O44" t="inlineStr">
        <is>
          <t xml:space="preserve">11 metre (capacity 30):
1 (10) -&gt; 9 (10) -&gt; 5 (9) -&gt; 7 (1)
8 metre (capacity 22):
3 (1) -&gt; 2 (15) -&gt; 6 (3)
Rigid (capacity 16):
4 (9) -&gt; 8 (7)
</t>
        </is>
      </c>
      <c r="P44" t="n">
        <v>312.9574884000003</v>
      </c>
      <c r="Q44" t="n">
        <v>815.6774550162049</v>
      </c>
      <c r="R44" s="11">
        <f>ROUND((Q44-G44)/G44,5)</f>
        <v/>
      </c>
      <c r="S44" s="12">
        <f>ROUND((Q44-K44)/K44,5)</f>
        <v/>
      </c>
      <c r="U44" t="n">
        <v>707.6731925496049</v>
      </c>
      <c r="V44" t="n">
        <v>738.6881272862269</v>
      </c>
      <c r="W44" s="12">
        <f>ROUND((V44-U44)/U44,5)</f>
        <v/>
      </c>
    </row>
    <row r="45">
      <c r="A45" t="n">
        <v>9</v>
      </c>
      <c r="B45" t="n">
        <v>5</v>
      </c>
      <c r="C45" t="n">
        <v>4</v>
      </c>
      <c r="D45">
        <f>E45/60</f>
        <v/>
      </c>
      <c r="E45">
        <f>F45/1000</f>
        <v/>
      </c>
      <c r="F45" t="n">
        <v>5040</v>
      </c>
      <c r="G45" t="n">
        <v>907.523615797</v>
      </c>
      <c r="H45" s="16" t="inlineStr">
        <is>
      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      </is>
      </c>
      <c r="J45" t="inlineStr">
        <is>
          <t>{"0": [[[4, 2], [8, 11], [2, 7], [7, 1], [5, 3]], [[9, 4], [6, 3], [1, 13], [3, 7]]], "1": [], "2": []}</t>
        </is>
      </c>
      <c r="K45" t="n">
        <v>914.6883021565079</v>
      </c>
      <c r="M45" s="11">
        <f>ROUND((K45-G45)/G45,5)</f>
        <v/>
      </c>
      <c r="N45" s="11" t="inlineStr">
        <is>
          <t>{"0": [[[3, 7], [1, 13], [6, 3], [9, 4]], [[4, 2], [8, 11], [2, 7], [7, 1], [5, 3]]], "1": [[]], "2": [[]]}</t>
        </is>
      </c>
      <c r="O45" t="inlineStr">
        <is>
          <t xml:space="preserve">11 metre (capacity 30):
3 (7) -&gt; 1 (13) -&gt; 6 (3) -&gt; 9 (4)
4 (2) -&gt; 8 (11) -&gt; 2 (7) -&gt; 7 (1) -&gt; 5 (3)
8 metre (capacity 22):
Rigid (capacity 16):
</t>
        </is>
      </c>
      <c r="P45" t="n">
        <v>284.083789</v>
      </c>
      <c r="Q45" t="n">
        <v>914.6883021565079</v>
      </c>
      <c r="R45" s="11">
        <f>ROUND((Q45-G45)/G45,5)</f>
        <v/>
      </c>
      <c r="S45" s="12">
        <f>ROUND((Q45-K45)/K45,5)</f>
        <v/>
      </c>
      <c r="U45" t="n">
        <v>867.0337789998922</v>
      </c>
      <c r="V45" t="n">
        <v>867.0337789998922</v>
      </c>
      <c r="W45" s="12">
        <f>ROUND((V45-U45)/U45,5)</f>
        <v/>
      </c>
    </row>
    <row r="46">
      <c r="A46" t="n">
        <v>9</v>
      </c>
      <c r="B46" t="n">
        <v>5</v>
      </c>
      <c r="C46" t="n">
        <v>5</v>
      </c>
      <c r="D46">
        <f>E46/60</f>
        <v/>
      </c>
      <c r="E46">
        <f>F46/1000</f>
        <v/>
      </c>
      <c r="F46" t="n">
        <v>4493</v>
      </c>
      <c r="G46" t="n">
        <v>1004.77149331</v>
      </c>
      <c r="H46" s="16" t="inlineStr">
        <is>
      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      </is>
      </c>
      <c r="J46" t="inlineStr">
        <is>
          <t>{"0": [[[9, 1], [3, 8], [1, 9]], [[4, 4], [6, 3], [2, 13], [7, 6]], [[8, 14], [5, 11]]]}</t>
        </is>
      </c>
      <c r="K46" t="n">
        <v>1008.26305168901</v>
      </c>
      <c r="M46" s="11">
        <f>ROUND((K46-G46)/G46,5)</f>
        <v/>
      </c>
      <c r="N46" s="11" t="inlineStr">
        <is>
          <t>{"0": [[[6, 3], [4, 4], [2, 13], [7, 6]], [[5, 11], [9, 1], [3, 8]], [[8, 14], [1, 9]]]}</t>
        </is>
      </c>
      <c r="O46" t="inlineStr">
        <is>
          <t xml:space="preserve">11 metre (capacity 30):
6 (3) -&gt; 4 (4) -&gt; 2 (13) -&gt; 7 (6)
5 (11) -&gt; 9 (1) -&gt; 3 (8)
8 (14) -&gt; 1 (9)
</t>
        </is>
      </c>
      <c r="P46" t="n">
        <v>455.9227582999999</v>
      </c>
      <c r="Q46" t="n">
        <v>1044.262178499589</v>
      </c>
      <c r="R46" s="11">
        <f>ROUND((Q46-G46)/G46,5)</f>
        <v/>
      </c>
      <c r="S46" s="12">
        <f>ROUND((Q46-K46)/K46,5)</f>
        <v/>
      </c>
      <c r="U46" t="n">
        <v>796.6434310344963</v>
      </c>
      <c r="V46" t="n">
        <v>904.1962709155146</v>
      </c>
      <c r="W46" s="12">
        <f>ROUND((V46-U46)/U46,5)</f>
        <v/>
      </c>
    </row>
    <row r="47">
      <c r="A47" t="n">
        <v>9</v>
      </c>
      <c r="B47" t="n">
        <v>5</v>
      </c>
      <c r="C47" t="n">
        <v>6</v>
      </c>
      <c r="D47">
        <f>E47/60</f>
        <v/>
      </c>
      <c r="E47">
        <f>F47/1000</f>
        <v/>
      </c>
      <c r="F47" t="n">
        <v>8197</v>
      </c>
      <c r="G47" t="n">
        <v>843.347971669</v>
      </c>
      <c r="H47" s="16" t="inlineStr">
        <is>
      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      </is>
      </c>
      <c r="J47" t="inlineStr">
        <is>
          <t>{"0": [[[7, 1], [2, 4], [4, 8], [9, 3], [5, 5]], [[6, 12]]], "1": [], "2": [[[3, 8], [8, 10], [1, 12]]]}</t>
        </is>
      </c>
      <c r="K47" t="n">
        <v>843.3479719678728</v>
      </c>
      <c r="M47" s="11">
        <f>ROUND((K47-G47)/G47,5)</f>
        <v/>
      </c>
      <c r="N47" s="11" t="inlineStr">
        <is>
          <t>{"0": [[[7, 1], [2, 4], [4, 8], [9, 3], [5, 5]], [[6, 12]]], "1": [[]], "2": [[[3, 8], [8, 10], [1, 12]]]}</t>
        </is>
      </c>
      <c r="O47" t="inlineStr">
        <is>
          <t xml:space="preserve">8 metre (capacity 22):
7 (1) -&gt; 2 (4) -&gt; 4 (8) -&gt; 9 (3) -&gt; 5 (5)
6 (12)
Rigid (capacity 16):
11 metre (capacity 30):
3 (8) -&gt; 8 (10) -&gt; 1 (12)
</t>
        </is>
      </c>
      <c r="P47" t="n">
        <v>271.4433973000005</v>
      </c>
      <c r="Q47" t="n">
        <v>843.3479719678728</v>
      </c>
      <c r="R47" s="11">
        <f>ROUND((Q47-G47)/G47,5)</f>
        <v/>
      </c>
      <c r="S47" s="12">
        <f>ROUND((Q47-K47)/K47,5)</f>
        <v/>
      </c>
      <c r="U47" t="n">
        <v>790.211040984113</v>
      </c>
      <c r="V47" t="n">
        <v>790.211040984113</v>
      </c>
      <c r="W47" s="12">
        <f>ROUND((V47-U47)/U47,5)</f>
        <v/>
      </c>
    </row>
    <row r="48">
      <c r="A48" t="n">
        <v>9</v>
      </c>
      <c r="B48" t="n">
        <v>5</v>
      </c>
      <c r="C48" t="n">
        <v>7</v>
      </c>
      <c r="D48">
        <f>E48/60</f>
        <v/>
      </c>
      <c r="E48">
        <f>F48/1000</f>
        <v/>
      </c>
      <c r="F48" t="n">
        <v>46751</v>
      </c>
      <c r="G48" t="n">
        <v>693.913364874</v>
      </c>
      <c r="H48" s="16" t="inlineStr">
        <is>
      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      </is>
      </c>
      <c r="J48" t="inlineStr">
        <is>
          <t>{"0": [[[9, 3], [5, 8]], [[6, 5], [8, 11], [7, 1], [4, 4]], [[2, 10], [1, 1], [3, 1]]], "1": [], "2": []}</t>
        </is>
      </c>
      <c r="K48" t="n">
        <v>693.9133650269337</v>
      </c>
      <c r="M48" s="11">
        <f>ROUND((K48-G48)/G48,5)</f>
        <v/>
      </c>
      <c r="N48" s="11" t="inlineStr">
        <is>
          <t>{"0": [[[2, 10], [1, 1], [3, 1]], [[5, 8], [9, 3]], [[4, 4], [7, 1], [8, 11], [6, 5]]], "1": [[]], "2": [[]]}</t>
        </is>
      </c>
      <c r="O48" t="inlineStr">
        <is>
          <t xml:space="preserve">11 metre (capacity 30):
2 (10) -&gt; 1 (1) -&gt; 3 (1)
5 (8) -&gt; 9 (3)
4 (4) -&gt; 7 (1) -&gt; 8 (11) -&gt; 6 (5)
8 metre (capacity 22):
Rigid (capacity 16):
</t>
        </is>
      </c>
      <c r="P48" t="n">
        <v>304.6506844</v>
      </c>
      <c r="Q48" t="n">
        <v>693.9133650269337</v>
      </c>
      <c r="R48" s="11">
        <f>ROUND((Q48-G48)/G48,5)</f>
        <v/>
      </c>
      <c r="S48" s="12">
        <f>ROUND((Q48-K48)/K48,5)</f>
        <v/>
      </c>
      <c r="U48" t="n">
        <v>636.7042369162627</v>
      </c>
      <c r="V48" t="n">
        <v>636.7042369162627</v>
      </c>
      <c r="W48" s="12">
        <f>ROUND((V48-U48)/U48,5)</f>
        <v/>
      </c>
    </row>
    <row r="49">
      <c r="A49" t="n">
        <v>9</v>
      </c>
      <c r="B49" t="n">
        <v>5</v>
      </c>
      <c r="C49" t="n">
        <v>8</v>
      </c>
      <c r="D49">
        <f>E49/60</f>
        <v/>
      </c>
      <c r="E49">
        <f>F49/1000</f>
        <v/>
      </c>
      <c r="F49" t="n">
        <v>49585</v>
      </c>
      <c r="G49" t="n">
        <v>607.143981912</v>
      </c>
      <c r="H49" s="16" t="inlineStr">
        <is>
      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      </is>
      </c>
      <c r="J49" t="inlineStr">
        <is>
          <t>{"0": [], "1": [[[1, 3], [8, 8], [3, 3], [6, 8], [2, 8]], [[7, 4], [4, 5], [9, 13], [5, 2]]], "2": []}</t>
        </is>
      </c>
      <c r="K49" t="n">
        <v>607.1439817452525</v>
      </c>
      <c r="M49" s="11">
        <f>ROUND((K49-G49)/G49,5)</f>
        <v/>
      </c>
      <c r="N49" s="11" t="inlineStr">
        <is>
          <t>{"0": [[]], "1": [[[5, 2], [9, 13], [4, 5], [7, 4]], [[2, 8], [6, 8], [3, 3], [8, 8], [1, 3]]], "2": [[]]}</t>
        </is>
      </c>
      <c r="O49" t="inlineStr">
        <is>
          <t xml:space="preserve">8 metre (capacity 22):
11 metre (capacity 30):
5 (2) -&gt; 9 (13) -&gt; 4 (5) -&gt; 7 (4)
2 (8) -&gt; 6 (8) -&gt; 3 (3) -&gt; 8 (8) -&gt; 1 (3)
Rigid (capacity 16):
</t>
        </is>
      </c>
      <c r="P49" t="n">
        <v>451.5197326</v>
      </c>
      <c r="Q49" t="n">
        <v>607.1439817452524</v>
      </c>
      <c r="R49" s="11">
        <f>ROUND((Q49-G49)/G49,5)</f>
        <v/>
      </c>
      <c r="S49" s="12">
        <f>ROUND((Q49-K49)/K49,5)</f>
        <v/>
      </c>
      <c r="U49" t="n">
        <v>564.953581224465</v>
      </c>
      <c r="V49" t="n">
        <v>564.953581224465</v>
      </c>
      <c r="W49" s="12">
        <f>ROUND((V49-U49)/U49,5)</f>
        <v/>
      </c>
    </row>
    <row r="50">
      <c r="A50" t="n">
        <v>9</v>
      </c>
      <c r="B50" t="n">
        <v>5</v>
      </c>
      <c r="C50" t="n">
        <v>9</v>
      </c>
      <c r="D50">
        <f>E50/60</f>
        <v/>
      </c>
      <c r="E50">
        <f>F50/1000</f>
        <v/>
      </c>
      <c r="F50" t="n">
        <v>56877</v>
      </c>
      <c r="G50" t="n">
        <v>1012.522905785</v>
      </c>
      <c r="H50" s="16" t="inlineStr">
        <is>
      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      </is>
      </c>
      <c r="J50" t="inlineStr">
        <is>
          <t>{"0": [[[9, 3], [6, 11]], [[5, 12]]], "1": [[[1, 10], [7, 8]]], "2": [[[8, 2], [4, 10], [3, 11], [2, 2]]]}</t>
        </is>
      </c>
      <c r="K50" t="n">
        <v>1019.716741712636</v>
      </c>
      <c r="M50" s="11">
        <f>ROUND((K50-G50)/G50,5)</f>
        <v/>
      </c>
      <c r="N50" s="11" t="inlineStr">
        <is>
          <t>{"0": [[[9, 3], [6, 11]], [[5, 12]]], "1": [[[1, 10], [7, 8]]], "2": [[[8, 2], [4, 10], [3, 11], [2, 2]]]}</t>
        </is>
      </c>
      <c r="O50" t="inlineStr">
        <is>
          <t xml:space="preserve">Rigid (capacity 16):
9 (3) -&gt; 6 (11)
5 (12)
8 metre (capacity 22):
1 (10) -&gt; 7 (8)
11 metre (capacity 30):
8 (2) -&gt; 4 (10) -&gt; 3 (11) -&gt; 2 (2)
</t>
        </is>
      </c>
      <c r="P50" t="n">
        <v>294.3199220999998</v>
      </c>
      <c r="Q50" t="n">
        <v>1019.716741712636</v>
      </c>
      <c r="R50" s="11">
        <f>ROUND((Q50-G50)/G50,5)</f>
        <v/>
      </c>
      <c r="S50" s="12">
        <f>ROUND((Q50-K50)/K50,5)</f>
        <v/>
      </c>
      <c r="U50" t="n">
        <v>945.8806700601344</v>
      </c>
      <c r="V50" t="n">
        <v>945.8806700601344</v>
      </c>
      <c r="W50" s="12">
        <f>ROUND((V50-U50)/U50,5)</f>
        <v/>
      </c>
    </row>
    <row r="51">
      <c r="A51" t="n">
        <v>9</v>
      </c>
      <c r="B51" t="n">
        <v>5</v>
      </c>
      <c r="C51" t="n">
        <v>10</v>
      </c>
      <c r="D51">
        <f>E51/60</f>
        <v/>
      </c>
      <c r="E51">
        <f>F51/1000</f>
        <v/>
      </c>
      <c r="F51" t="n">
        <v>51550</v>
      </c>
      <c r="G51" t="n">
        <v>900.172491194</v>
      </c>
      <c r="H51" s="16" t="inlineStr">
        <is>
      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      </is>
      </c>
      <c r="J51" t="inlineStr">
        <is>
          <t>{"0": [[[9, 8], [2, 6]], [[6, 5]]], "1": [[[7, 10], [8, 11]], [[4, 2], [1, 1], [5, 9], [3, 8]]]}</t>
        </is>
      </c>
      <c r="K51" t="n">
        <v>904.5378082988403</v>
      </c>
      <c r="M51" s="11">
        <f>ROUND((K51-G51)/G51,5)</f>
        <v/>
      </c>
      <c r="N51" s="11" t="inlineStr">
        <is>
          <t>{"0": [[[9, 8], [2, 6]], [[6, 5]]], "1": [[[7, 10], [8, 11]], [[3, 8], [5, 9], [1, 1], [4, 2]]]}</t>
        </is>
      </c>
      <c r="O51" t="inlineStr">
        <is>
          <t xml:space="preserve">Rigid (capacity 16):
9 (8) -&gt; 2 (6)
6 (5)
8 metre (capacity 22):
7 (10) -&gt; 8 (11)
3 (8) -&gt; 5 (9) -&gt; 1 (1) -&gt; 4 (2)
</t>
        </is>
      </c>
      <c r="P51" t="n">
        <v>254.2137308000001</v>
      </c>
      <c r="Q51" t="n">
        <v>904.5378082988403</v>
      </c>
      <c r="R51" s="11">
        <f>ROUND((Q51-G51)/G51,5)</f>
        <v/>
      </c>
      <c r="S51" s="12">
        <f>ROUND((Q51-K51)/K51,5)</f>
        <v/>
      </c>
      <c r="U51" t="n">
        <v>861.6615285311619</v>
      </c>
      <c r="V51" t="n">
        <v>861.6615285311619</v>
      </c>
      <c r="W51" s="12">
        <f>ROUND((V51-U51)/U51,5)</f>
        <v/>
      </c>
    </row>
    <row r="52">
      <c r="A52" t="n">
        <v>12</v>
      </c>
      <c r="B52" t="n">
        <v>5</v>
      </c>
      <c r="C52" t="n">
        <v>1</v>
      </c>
      <c r="D52">
        <f>E52/60</f>
        <v/>
      </c>
      <c r="E52">
        <f>F52/1000</f>
        <v/>
      </c>
      <c r="F52" t="n">
        <v>216795</v>
      </c>
      <c r="G52" t="n">
        <v>1213.639145111</v>
      </c>
      <c r="H52" s="16" t="inlineStr">
        <is>
      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      </is>
      </c>
      <c r="J52" t="inlineStr">
        <is>
          <t>{"0": [[[2, 7], [11, 9], [7, 6], [1, 2], [4, 3]], [[10, 5], [6, 10], [3, 8], [9, 5], [12, 2]]], "1": [[[5, 5], [8, 6], [4, 5]]], "2": []}</t>
        </is>
      </c>
      <c r="K52" t="n">
        <v>1210.828177855486</v>
      </c>
      <c r="M52" s="11">
        <f>ROUND((K52-G52)/G52,5)</f>
        <v/>
      </c>
      <c r="N52" s="11" t="inlineStr">
        <is>
          <t>{"0": [[[2, 7], [11, 9], [7, 6], [1, 2]], [[10, 5], [6, 10], [3, 8], [9, 5], [12, 2]]], "1": [[]], "2": [[[4, 8], [8, 6], [5, 5]]]}</t>
        </is>
      </c>
      <c r="O52" t="inlineStr">
        <is>
          <t xml:space="preserve">11 metre (capacity 30):
2 (7) -&gt; 11 (9) -&gt; 7 (6) -&gt; 1 (2)
10 (5) -&gt; 6 (10) -&gt; 3 (8) -&gt; 9 (5) -&gt; 12 (2)
Rigid (capacity 16):
8 metre (capacity 22):
4 (8) -&gt; 8 (6) -&gt; 5 (5)
</t>
        </is>
      </c>
      <c r="P52" t="n">
        <v>399.6152930000003</v>
      </c>
      <c r="Q52" t="n">
        <v>1222.399933248278</v>
      </c>
      <c r="R52" s="11">
        <f>ROUND((Q52-G52)/G52,5)</f>
        <v/>
      </c>
      <c r="S52" s="12">
        <f>ROUND((Q52-K52)/K52,5)</f>
        <v/>
      </c>
      <c r="U52" t="n">
        <v>1111.684077083364</v>
      </c>
      <c r="V52" t="n">
        <v>1126.916567567835</v>
      </c>
      <c r="W52" s="12">
        <f>ROUND((V52-U52)/U52,5)</f>
        <v/>
      </c>
    </row>
    <row r="53">
      <c r="A53" t="n">
        <v>12</v>
      </c>
      <c r="B53" t="n">
        <v>5</v>
      </c>
      <c r="C53" t="n">
        <v>2</v>
      </c>
      <c r="D53">
        <f>E53/60</f>
        <v/>
      </c>
      <c r="E53">
        <f>F53/1000</f>
        <v/>
      </c>
      <c r="F53" t="n">
        <v>694794</v>
      </c>
      <c r="G53" t="n">
        <v>928.294313086808</v>
      </c>
      <c r="H53" s="16" t="inlineStr">
        <is>
      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      </is>
      </c>
      <c r="J53" t="inlineStr">
        <is>
          <t>{"0": [[[2, 7], [10, 1], [4, 1], [12, 3], [6, 2], [3, 2]], [[1, 4], [9, 4], [7, 4], [8, 3], [2, 1]], [[1, 4], [5, 5], [11, 5]]], "1": []}</t>
        </is>
      </c>
      <c r="K53" t="n">
        <v>928.2943130868078</v>
      </c>
      <c r="M53" s="11">
        <f>ROUND((K53-G53)/G53,5)</f>
        <v/>
      </c>
      <c r="N53" s="11" t="inlineStr">
        <is>
          <t>{"0": [[[3, 2], [6, 2], [11, 5]], [[5, 5], [9, 4], [7, 4], [8, 3]], [[2, 8], [10, 1], [4, 1], [12, 3]]], "1": [[[1, 8]]]}</t>
        </is>
      </c>
      <c r="O53" t="inlineStr">
        <is>
          <t xml:space="preserve">Rigid (capacity 16):
3 (2) -&gt; 6 (2) -&gt; 11 (5)
5 (5) -&gt; 9 (4) -&gt; 7 (4) -&gt; 8 (3)
2 (8) -&gt; 10 (1) -&gt; 4 (1) -&gt; 12 (3)
8 metre (capacity 22):
1 (8)
</t>
        </is>
      </c>
      <c r="P53" t="n">
        <v>717.1615390999998</v>
      </c>
      <c r="Q53" t="n">
        <v>959.7170923181206</v>
      </c>
      <c r="R53" s="11">
        <f>ROUND((Q53-G53)/G53,5)</f>
        <v/>
      </c>
      <c r="S53" s="12">
        <f>ROUND((Q53-K53)/K53,5)</f>
        <v/>
      </c>
      <c r="U53" t="n">
        <v>899.7089934112416</v>
      </c>
      <c r="V53" t="n">
        <v>900.9017217174928</v>
      </c>
      <c r="W53" s="12">
        <f>ROUND((V53-U53)/U53,5)</f>
        <v/>
      </c>
    </row>
    <row r="54">
      <c r="A54" t="n">
        <v>12</v>
      </c>
      <c r="B54" t="n">
        <v>5</v>
      </c>
      <c r="C54" t="n">
        <v>3</v>
      </c>
      <c r="D54">
        <f>E54/60</f>
        <v/>
      </c>
      <c r="E54">
        <f>F54/1000</f>
        <v/>
      </c>
      <c r="F54" t="n">
        <v>385349</v>
      </c>
      <c r="G54" t="n">
        <v>994.2396579380001</v>
      </c>
      <c r="H54" s="16" t="inlineStr">
        <is>
      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      </is>
      </c>
      <c r="M54" s="11">
        <f>ROUND((K54-G54)/G54,5)</f>
        <v/>
      </c>
      <c r="N54" s="11" t="n"/>
      <c r="R54" s="11">
        <f>ROUND((Q54-G54)/G54,5)</f>
        <v/>
      </c>
      <c r="S54" s="12">
        <f>ROUND((Q54-K54)/K54,5)</f>
        <v/>
      </c>
      <c r="W54" s="12">
        <f>ROUND((V54-U54)/U54,5)</f>
        <v/>
      </c>
    </row>
    <row r="55">
      <c r="A55" t="n">
        <v>12</v>
      </c>
      <c r="B55" t="n">
        <v>5</v>
      </c>
      <c r="C55" t="n">
        <v>4</v>
      </c>
      <c r="D55">
        <f>E55/60</f>
        <v/>
      </c>
      <c r="E55">
        <f>F55/1000</f>
        <v/>
      </c>
      <c r="F55" t="n">
        <v>145025</v>
      </c>
      <c r="G55" t="n">
        <v>825.277177842</v>
      </c>
      <c r="H55" s="16" t="inlineStr">
        <is>
      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      </is>
      </c>
      <c r="M55" s="11">
        <f>ROUND((K55-G55)/G55,5)</f>
        <v/>
      </c>
      <c r="N55" s="11" t="n"/>
      <c r="R55" s="11">
        <f>ROUND((Q55-G55)/G55,5)</f>
        <v/>
      </c>
      <c r="S55" s="12">
        <f>ROUND((Q55-K55)/K55,5)</f>
        <v/>
      </c>
      <c r="W55" s="12">
        <f>ROUND((V55-U55)/U55,5)</f>
        <v/>
      </c>
    </row>
    <row r="56">
      <c r="A56" t="n">
        <v>12</v>
      </c>
      <c r="B56" t="n">
        <v>5</v>
      </c>
      <c r="C56" t="n">
        <v>5</v>
      </c>
      <c r="D56">
        <f>E56/60</f>
        <v/>
      </c>
      <c r="E56">
        <f>F56/1000</f>
        <v/>
      </c>
      <c r="F56" t="n">
        <v>430708</v>
      </c>
      <c r="G56" t="n">
        <v>847.969831264</v>
      </c>
      <c r="H56" s="16" t="inlineStr">
        <is>
      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      </is>
      </c>
      <c r="M56" s="11">
        <f>ROUND((K56-G56)/G56,5)</f>
        <v/>
      </c>
      <c r="N56" s="11" t="n"/>
      <c r="R56" s="11">
        <f>ROUND((Q56-G56)/G56,5)</f>
        <v/>
      </c>
      <c r="S56" s="12">
        <f>ROUND((Q56-K56)/K56,5)</f>
        <v/>
      </c>
      <c r="W56" s="12">
        <f>ROUND((V56-U56)/U56,5)</f>
        <v/>
      </c>
    </row>
    <row r="57" ht="15" customHeight="1" s="15">
      <c r="A57" t="n">
        <v>12</v>
      </c>
      <c r="B57" t="n">
        <v>5</v>
      </c>
      <c r="C57" t="n">
        <v>6</v>
      </c>
      <c r="D57">
        <f>E57/60</f>
        <v/>
      </c>
      <c r="E57">
        <f>F57/1000</f>
        <v/>
      </c>
      <c r="F57" t="n">
        <v>2335436</v>
      </c>
      <c r="G57" t="n">
        <v>1235.52305333</v>
      </c>
      <c r="H57" s="16" t="inlineStr">
        <is>
          <t>Input:
Customer 1 has 2 pallets demand and window 0-24 at (9.323766392, -75.027154434) and average unload time 0.153863026
Customer 2 has 5 pallets demand and window 0-24 at (-54.026006389, 31.120934846) and average unload time 0.16309667
Customer 3 has 12 pallets demand and window 0-24 at (61.353022315, 9.197128971) and average unload time 0.081370108
Customer 4 has 4 pallets demand and window 0-24 at (92.463302392, 34.781071736) and average unload time 0.051990036
Customer 5 has 4 pallets demand and window 17-18 at (40.33825566, -89.267972485) and average unload time 0.038344625
Customer 6 has 1 pallets demand and window 0-24 at (84.176793096, 18.764110183) and average unload time 0.089213447
Customer 7 has 2 pallets demand and window 0-24 at (-25.143650218, 37.440034642) and average unload time 0.117293614
Customer 8 has 10 pallets demand and window 0-24 at (-92.502826604, -45.905170828) and average unload time 0.041220897
Customer 9 has 5 pallets demand and window 0-24 at (-30.383074534, -14.636752348) and average unload time 0.157216861
Customer 10 has 9 pallets demand and window 0-24 at (36.88861806, -73.065528774) and average unload time 0.108515697
Customer 11 has 9 pallets demand and window 0-24 at (-28.703191014, -43.834436797) and average unload time 0.15624806
Customer 12 has 12 pallets demand and window 19-20 at (-55.176741996, 98.086344662) and average unload time 0.090735057
Vehicle SP1 is a 8 metre with capacity 22, distance cost 1.110220405, and time cost 11.507600006
Vehicle SP2 is a 11 metre with capacity 30, distance cost 1.30225705, and time cost 12.003990304
Vehicle SP3 is a 8 metre with capacity 22, distance cost 1.110220405, and time cost 11.507600006
Vehicle SP4 is a 11 metre with capacity 30, distance cost 1.30225705, and time cost 12.003990304
Vehicle SP5 is a 11 metre with capacity 30, distance cost 1.30225705, and time cost 12.003990304
Output:
Vehicle SP2 travels from Depot to 8 to deliver 10 pallets. Expected unload start time is 16.8588464
Vehicle SP2 travels from 2 to 12 to deliver 12 pallets. Expected unload start time is 20
Vehicle SP2 travels from 7 to DepotReturn to deliver 0 pallets. Expected unload start time is 22.733093549
Vehicle SP2 travels from 8 to 2 to deliver 5 pallets. Expected unload start time is 18.347325448
Vehicle SP2 travels from 12 to 7 to deliver 2 pallets. Expected unload start time is 21.934763342
Vehicle SP3 travels from Depot to 4 to deliver 4 pallets. Expected unload start time is 21.41613685
Vehicle SP3 travels from 3 to DepotReturn to deliver 0 pallets. Expected unload start time is 24
Vehicle SP3 travels from 4 to 6 to deliver 1 pallets. Expected unload start time is 21.849516495
Vehicle SP3 travels from 6 to 3 to deliver 12 pallets. Expected unload start time is 22.248076947
Vehicle SP4 travels from Depot to 10 to deliver 9 pallets. Expected unload start time is 16.816288701
Vehicle SP4 travels from 1 to 11 to deliver 9 pallets. Expected unload start time is 19.50249681
Vehicle SP4 travels from 5 to 1 to deliver 2 pallets. Expected unload start time is 18.579974664
Vehicle SP4 travels from 9 to DepotReturn to deliver 0 pallets. Expected unload start time is 22.481948952
Vehicle SP4 travels from 10 to 5 to deliver 4 pallets. Expected unload start time is 18
Vehicle SP4 travels from 11 to 9 to deliver 5 pallets. Expected unload start time is 21.274303981
Objective value: 1235.52305333
Solve time: 2335436</t>
        </is>
      </c>
      <c r="M57" s="11">
        <f>ROUND((K57-G57)/G57,5)</f>
        <v/>
      </c>
      <c r="N57" s="11" t="n"/>
      <c r="R57" s="11">
        <f>ROUND((Q57-G57)/G57,5)</f>
        <v/>
      </c>
      <c r="S57" s="12">
        <f>ROUND((Q57-K57)/K57,5)</f>
        <v/>
      </c>
      <c r="W57" s="12">
        <f>ROUND((V57-U57)/U57,5)</f>
        <v/>
      </c>
    </row>
    <row r="58" ht="15" customHeight="1" s="15">
      <c r="A58" t="n">
        <v>12</v>
      </c>
      <c r="B58" t="n">
        <v>5</v>
      </c>
      <c r="C58" t="n">
        <v>7</v>
      </c>
      <c r="D58">
        <f>E58/60</f>
        <v/>
      </c>
      <c r="E58">
        <f>F58/1000</f>
        <v/>
      </c>
      <c r="F58" t="n">
        <v>2049569</v>
      </c>
      <c r="G58" t="n">
        <v>1079.070671831</v>
      </c>
      <c r="H58" s="16" t="inlineStr">
        <is>
      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      </is>
      </c>
      <c r="M58" s="11">
        <f>ROUND((K58-G58)/G58,5)</f>
        <v/>
      </c>
      <c r="N58" s="11" t="n"/>
      <c r="R58" s="11">
        <f>ROUND((Q58-G58)/G58,5)</f>
        <v/>
      </c>
      <c r="S58" s="12">
        <f>ROUND((Q58-K58)/K58,5)</f>
        <v/>
      </c>
      <c r="W58" s="12">
        <f>ROUND((V58-U58)/U58,5)</f>
        <v/>
      </c>
    </row>
    <row r="59" ht="15" customHeight="1" s="15">
      <c r="A59" t="n">
        <v>12</v>
      </c>
      <c r="B59" t="n">
        <v>5</v>
      </c>
      <c r="C59" t="n">
        <v>8</v>
      </c>
      <c r="D59">
        <f>E59/60</f>
        <v/>
      </c>
      <c r="E59">
        <f>F59/1000</f>
        <v/>
      </c>
      <c r="F59" t="n">
        <v>142587</v>
      </c>
      <c r="G59" t="n">
        <v>1065.533632739</v>
      </c>
      <c r="H59" s="16" t="inlineStr">
        <is>
          <t>Input:
Customer 1 has 9 pallets demand and window 0-24 at (-21.058710905, -85.732132641) and average unload time 0.08006281
Customer 2 has 4 pallets demand and window 0-24 at (-61.530467477, 1.737117717) and average unload time 0.094669005
Customer 3 has 1 pallets demand and window 0-24 at (-50.677734248, -53.936729153) and average unload time 0.022009121
Customer 4 has 6 pallets demand and window 0-24 at (-69.054106936, -51.628713993) and average unload time 0.155332702
Customer 5 has 7 pallets demand and window 0-24 at (72.066314682, 21.176732398) and average unload time 0.101851625
Customer 6 has 4 pallets demand and window 0-24 at (99.703455051, -23.277342091) and average unload time 0.058345596
Customer 7 has 9 pallets demand and window 0-24 at (-99.403509456, -74.089731337) and average unload time 0.138604905
Customer 8 has 7 pallets demand and window 0-24 at (-94.024021409, -85.062275023) and average unload time 0.135408239
Customer 9 has 9 pallets demand and window 20-21 at (33.467209204, -64.83280491) and average unload time 0.079560351
Customer 10 has 2 pallets demand and window 6-7 at (-89.273295195, 57.58077261) and average unload time 0.03541879
Customer 11 has 1 pallets demand and window 0-24 at (-23.053132966, 62.283270093) and average unload time 0.128154381
Customer 12 has 6 pallets demand and window 16-17 at (60.17467471, -61.397482643) and average unload time 0.146222627
Vehicle SP1 is a 11 metre with capacity 30, distance cost 0.963034084, and time cost 12.240195381
Vehicle SP2 is a 8 metre with capacity 22, distance cost 1.28918797, and time cost 13.157882916
Vehicle SP3 is a 11 metre with capacity 30, distance cost 0.963034084, and time cost 12.240195381
Vehicle SP4 is a Rigid with capacity 16, distance cost 0.734679723, and time cost 14.412072107
Vehicle SP5 is a 8 metre with capacity 22, distance cost 1.28918797, and time cost 13.157882916
Output:
Vehicle SP1 travels from Depot to 5 to deliver 7 pallets. Expected unload start time is 14.712907548
Vehicle SP1 travels from 5 to 6 to deliver 4 pallets. Expected unload start time is 16.080178708
Vehicle SP1 travels from 6 to 12 to deliver 6 pallets. Expected unload start time is 17
Vehicle SP1 travels from 9 to DepotReturn to deliver 0 pallets. Expected unload start time is 21.628059012
Vehicle SP1 travels from 12 to 9 to deliver 9 pallets. Expected unload start time is 20
Vehicle SP3 travels from Depot to 11 to deliver 1 pallets. Expected unload start time is 6.042009098
Vehicle SP3 travels from 2 to 7 to deliver 9 pallets. Expected unload start time is 9.288441114
Vehicle SP3 travels from 3 to DepotReturn to deliver 0 pallets. Expected unload start time is 14.26874083
Vehicle SP3 travels from 4 to 3 to deliver 1 pallets. Expected unload start time is 13.321613177
Vehicle SP3 travels from 7 to 8 to deliver 7 pallets. Expected unload start time is 10.688638945
Vehicle SP3 travels from 8 to 4 to deliver 6 pallets. Expected unload start time is 12.158107649
Vehicle SP3 travels from 10 to 2 to deliver 4 pallets. Expected unload start time is 7.850278313
Vehicle SP3 travels from 11 to 10 to deliver 2 pallets. Expected unload start time is 7
Vehicle SP4 travels from Depot to 1 to deliver 9 pallets. Expected unload start time is 1.10350775
Vehicle SP4 travels from 1 to DepotReturn to deliver 0 pallets. Expected unload start time is 2.927580787
Objective value: 1065.533632739
Solve time: 142587</t>
        </is>
      </c>
      <c r="M59" s="11">
        <f>ROUND((K59-G59)/G59,5)</f>
        <v/>
      </c>
      <c r="N59" s="11" t="n"/>
      <c r="R59" s="11">
        <f>ROUND((Q59-G59)/G59,5)</f>
        <v/>
      </c>
      <c r="S59" s="12">
        <f>ROUND((Q59-K59)/K59,5)</f>
        <v/>
      </c>
      <c r="W59" s="12">
        <f>ROUND((V59-U59)/U59,5)</f>
        <v/>
      </c>
    </row>
    <row r="60" ht="15" customHeight="1" s="15">
      <c r="A60" t="n">
        <v>12</v>
      </c>
      <c r="B60" t="n">
        <v>5</v>
      </c>
      <c r="C60" t="n">
        <v>9</v>
      </c>
      <c r="D60">
        <f>E60/60</f>
        <v/>
      </c>
      <c r="E60">
        <f>F60/1000</f>
        <v/>
      </c>
      <c r="F60" t="n">
        <v>100543</v>
      </c>
      <c r="G60" t="n">
        <v>1187.542333671</v>
      </c>
      <c r="H60" s="16" t="inlineStr">
        <is>
      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      </is>
      </c>
      <c r="M60" s="11">
        <f>ROUND((K60-G60)/G60,5)</f>
        <v/>
      </c>
      <c r="N60" s="11" t="n"/>
      <c r="R60" s="11">
        <f>ROUND((Q60-G60)/G60,5)</f>
        <v/>
      </c>
      <c r="S60" s="12">
        <f>ROUND((Q60-K60)/K60,5)</f>
        <v/>
      </c>
      <c r="W60" s="12">
        <f>ROUND((V60-U60)/U60,5)</f>
        <v/>
      </c>
    </row>
    <row r="61" ht="15" customHeight="1" s="15">
      <c r="A61" t="n">
        <v>12</v>
      </c>
      <c r="B61" t="n">
        <v>5</v>
      </c>
      <c r="C61" t="n">
        <v>10</v>
      </c>
      <c r="D61">
        <f>E61/60</f>
        <v/>
      </c>
      <c r="E61">
        <f>F61/1000</f>
        <v/>
      </c>
      <c r="F61" t="n">
        <v>3916742</v>
      </c>
      <c r="G61" t="n">
        <v>1014.184533394</v>
      </c>
      <c r="H61" s="16" t="inlineStr">
        <is>
          <t>Input:
Customer 1 has 4 pallets demand and window 0-24 at (-29.236009491, 13.763775838) and average unload time 0.028283481
Customer 2 has 4 pallets demand and window 0-24 at (70.149307077, 13.79415784) and average unload time 0.071559976
Customer 3 has 1 pallets demand and window 0-24 at (-42.049988492, -84.896454508) and average unload time 0.102735431
Customer 4 has 11 pallets demand and window 0-24 at (47.755556562, -11.732306242) and average unload time 0.096625309
Customer 5 has 9 pallets demand and window 0-24 at (91.110804245, -45.197705153) and average unload time 0.137938956
Customer 6 has 9 pallets demand and window 12-13 at (-57.200885301, -12.54838386) and average unload time 0.028373223
Customer 7 has 4 pallets demand and window 0-24 at (78.032734314, 40.08765245) and average unload time 0.166425632
Customer 8 has 3 pallets demand and window 14-15 at (-78.467693829, -20.077883184) and average unload time 0.08331469
Customer 9 has 9 pallets demand and window 0-24 at (-68.401786042, 4.948386826) and average unload time 0.077273626
Customer 10 has 6 pallets demand and window 0-24 at (72.527057688, -0.556721134) and average unload time 0.02137963
Customer 11 has 11 pallets demand and window 0-24 at (83.57894321, 10.511544341) and average unload time 0.094713115
Customer 12 has 2 pallets demand and window 0-24 at (-42.817211399, -51.000071044) and average unload time 0.020278036
Vehicle SP1 is a 8 metre with capacity 22, distance cost 1.389215585, and time cost 8.60907932
Vehicle SP2 is a 11 metre with capacity 30, distance cost 1.285845201, and time cost 7.081749349
Vehicle SP3 is a 11 metre with capacity 30, distance cost 1.285845201, and time cost 7.081749349
Vehicle SP4 is a Rigid with capacity 16, distance cost 1.088041369, and time cost 14.33111071
Vehicle SP5 is a 11 metre with capacity 30, distance cost 1.285845201, and time cost 7.081749349
Output:
Vehicle SP2 travels from Depot to 7 to deliver 4 pallets. Expected unload start time is 1.096594692
Vehicle SP2 travels from 2 to 11 to deliver 11 pallets. Expected unload start time is 2.564473233
Vehicle SP2 travels from 4 to DepotReturn to deliver 0 pallets. Expected unload start time is 5.367630083
Vehicle SP2 travels from 7 to 2 to deliver 4 pallets. Expected unload start time is 2.105420806
Vehicle SP2 travels from 10 to 4 to deliver 5 pallets. Expected unload start time is 4.269808466
Vehicle SP2 travels from 11 to 10 to deliver 6 pallets. Expected unload start time is 3.801833905
Vehicle SP4 travels from Depot to 5 to deliver 9 pallets. Expected unload start time is 0.732013833
Vehicle SP4 travels from 4 to DepotReturn to deliver 0 pallets. Expected unload start time is 3.8525201
Vehicle SP4 travels from 5 to 4 to deliver 6 pallets. Expected unload start time is 2.658073174
Vehicle SP5 travels from Depot to 1 to deliver 4 pallets. Expected unload start time is 11.429896998
Vehicle SP5 travels from 1 to 9 to deliver 9 pallets. Expected unload start time is 12.04485091
Vehicle SP5 travels from 3 to 12 to deliver 2 pallets. Expected unload start time is 15.70584881
Vehicle SP5 travels from 6 to 8 to deliver 3 pallets. Expected unload start time is 13.999999997
Vehicle SP5 travels from 8 to 3 to deliver 1 pallets. Expected unload start time is 15.179300064
Vehicle SP5 travels from 9 to 6 to deliver 9 pallets. Expected unload start time is 13.000000001
Vehicle SP5 travels from 12 to DepotReturn to deliver 0 pallets. Expected unload start time is 16.578788585
Objective value: 1014.184533394
Solve time: 3916742</t>
        </is>
      </c>
      <c r="M61" s="11">
        <f>ROUND((K61-G61)/G61,5)</f>
        <v/>
      </c>
      <c r="N61" s="11" t="n"/>
      <c r="R61" s="11">
        <f>ROUND((Q61-G61)/G61,5)</f>
        <v/>
      </c>
      <c r="S61" s="12">
        <f>ROUND((Q61-K61)/K61,5)</f>
        <v/>
      </c>
      <c r="W61" s="12">
        <f>ROUND((V61-U61)/U61,5)</f>
        <v/>
      </c>
    </row>
    <row r="62" ht="15" customHeight="1" s="15">
      <c r="H62" s="16" t="n"/>
      <c r="M62" s="11" t="n"/>
      <c r="N62" s="11" t="n"/>
      <c r="R62" s="11" t="n"/>
      <c r="S62" s="12" t="n"/>
      <c r="W62" s="12" t="n"/>
    </row>
    <row r="63" ht="15" customHeight="1" s="15">
      <c r="H63" s="16" t="n"/>
    </row>
    <row r="64" ht="15" customHeight="1" s="15">
      <c r="H64" s="16" t="n"/>
    </row>
    <row r="65">
      <c r="H65" s="16" t="n"/>
    </row>
    <row r="66">
      <c r="H66" s="16" t="n"/>
    </row>
    <row r="67">
      <c r="H67" s="16" t="n"/>
    </row>
    <row r="68">
      <c r="H68" s="16" t="n"/>
    </row>
    <row r="69">
      <c r="H69" s="16" t="n"/>
    </row>
    <row r="70">
      <c r="H70" s="16" t="n"/>
    </row>
    <row r="71">
      <c r="H71" s="16" t="n"/>
    </row>
    <row r="72">
      <c r="H72" s="16" t="n"/>
    </row>
    <row r="73">
      <c r="H73" s="16" t="n"/>
    </row>
    <row r="74">
      <c r="H74" s="16" t="n"/>
    </row>
    <row r="75">
      <c r="H75" s="16" t="n"/>
    </row>
    <row r="76">
      <c r="H76" s="16" t="n"/>
    </row>
    <row r="77">
      <c r="H77" s="16" t="n"/>
    </row>
    <row r="78">
      <c r="H78" s="16" t="n"/>
    </row>
    <row r="79">
      <c r="H79" s="16" t="n"/>
    </row>
    <row r="80">
      <c r="H80" s="16" t="n"/>
    </row>
    <row r="81">
      <c r="H81" s="16" t="n"/>
    </row>
    <row r="82">
      <c r="H82" s="16" t="n"/>
    </row>
    <row r="83">
      <c r="H83" s="16" t="n"/>
    </row>
    <row r="84">
      <c r="H84" s="16" t="n"/>
    </row>
    <row r="85">
      <c r="H85" s="16" t="n"/>
    </row>
    <row r="86">
      <c r="H86" s="16" t="n"/>
    </row>
    <row r="87">
      <c r="H87" s="16" t="n"/>
    </row>
    <row r="88">
      <c r="H88" s="16" t="n"/>
    </row>
    <row r="89">
      <c r="H89" s="16" t="n"/>
    </row>
    <row r="90">
      <c r="H90" s="16" t="n"/>
    </row>
    <row r="91">
      <c r="H91" s="16" t="n"/>
    </row>
    <row r="92">
      <c r="H92" s="16" t="n"/>
    </row>
    <row r="93">
      <c r="H93" s="16" t="n"/>
    </row>
    <row r="94">
      <c r="H94" s="16" t="n"/>
    </row>
    <row r="95">
      <c r="H95" s="16" t="n"/>
    </row>
    <row r="96">
      <c r="H96" s="16" t="n"/>
    </row>
    <row r="97">
      <c r="H97" s="16" t="n"/>
    </row>
    <row r="98">
      <c r="H98" s="16" t="n"/>
    </row>
    <row r="99">
      <c r="H99" s="16" t="n"/>
    </row>
    <row r="100">
      <c r="H100" s="16" t="n"/>
    </row>
    <row r="101">
      <c r="H101" s="16" t="n"/>
    </row>
    <row r="102">
      <c r="H102" s="16" t="n"/>
    </row>
    <row r="103">
      <c r="H103" s="16" t="n"/>
    </row>
    <row r="104">
      <c r="H104" s="16" t="n"/>
    </row>
    <row r="105">
      <c r="H105" s="16" t="n"/>
    </row>
    <row r="106">
      <c r="H106" s="16" t="n"/>
    </row>
    <row r="107">
      <c r="H107" s="16" t="n"/>
    </row>
    <row r="108">
      <c r="H108" s="16" t="n"/>
    </row>
    <row r="109">
      <c r="H109" s="16" t="n"/>
    </row>
    <row r="110">
      <c r="H110" s="16" t="n"/>
    </row>
    <row r="111">
      <c r="H111" s="16" t="n"/>
    </row>
    <row r="112">
      <c r="H112" s="16" t="n"/>
    </row>
    <row r="113">
      <c r="H113" s="16" t="n"/>
    </row>
    <row r="114">
      <c r="H114" s="16" t="n"/>
    </row>
    <row r="115">
      <c r="H115" s="16" t="n"/>
    </row>
    <row r="116">
      <c r="H116" s="16" t="n"/>
    </row>
    <row r="117">
      <c r="H117" s="16" t="n"/>
    </row>
    <row r="118">
      <c r="H118" s="16" t="n"/>
    </row>
    <row r="119">
      <c r="H119" s="16" t="n"/>
    </row>
    <row r="120">
      <c r="H120" s="16" t="n"/>
    </row>
    <row r="121">
      <c r="H121" s="16" t="n"/>
    </row>
    <row r="122">
      <c r="H122" s="16" t="n"/>
    </row>
    <row r="123">
      <c r="H123" s="16" t="n"/>
    </row>
    <row r="124">
      <c r="H124" s="16" t="n"/>
    </row>
    <row r="125">
      <c r="H125" s="16" t="n"/>
    </row>
    <row r="126">
      <c r="H126" s="16" t="n"/>
    </row>
    <row r="127">
      <c r="H127" s="16" t="n"/>
    </row>
    <row r="128">
      <c r="H128" s="16" t="n"/>
    </row>
    <row r="129">
      <c r="H129" s="16" t="n"/>
    </row>
    <row r="130">
      <c r="H130" s="16" t="n"/>
    </row>
    <row r="131">
      <c r="H131" s="16" t="n"/>
    </row>
    <row r="132">
      <c r="H132" s="16" t="n"/>
    </row>
    <row r="133">
      <c r="H133" s="16" t="n"/>
    </row>
    <row r="134">
      <c r="H134" s="16" t="n"/>
    </row>
    <row r="135">
      <c r="H135" s="16" t="n"/>
    </row>
    <row r="136">
      <c r="H136" s="16" t="n"/>
    </row>
    <row r="137">
      <c r="H137" s="16" t="n"/>
    </row>
    <row r="138">
      <c r="H138" s="16" t="n"/>
    </row>
    <row r="139">
      <c r="H139" s="16" t="n"/>
    </row>
    <row r="140">
      <c r="H140" s="16" t="n"/>
    </row>
    <row r="141">
      <c r="H141" s="16" t="n"/>
    </row>
    <row r="142">
      <c r="H142" s="16" t="n"/>
    </row>
    <row r="143">
      <c r="H143" s="16" t="n"/>
    </row>
    <row r="144">
      <c r="H144" s="16" t="n"/>
    </row>
    <row r="145">
      <c r="H145" s="16" t="n"/>
    </row>
    <row r="146">
      <c r="H146" s="16" t="n"/>
    </row>
    <row r="147">
      <c r="H147" s="16" t="n"/>
    </row>
    <row r="148">
      <c r="H148" s="16" t="n"/>
    </row>
    <row r="149">
      <c r="H149" s="16" t="n"/>
    </row>
    <row r="150">
      <c r="H150" s="16" t="n"/>
    </row>
    <row r="151">
      <c r="H151" s="16" t="n"/>
    </row>
    <row r="152">
      <c r="H152" s="16" t="n"/>
    </row>
    <row r="153">
      <c r="H153" s="16" t="n"/>
    </row>
    <row r="154">
      <c r="H154" s="16" t="n"/>
    </row>
    <row r="155">
      <c r="H155" s="16" t="n"/>
    </row>
    <row r="156">
      <c r="H156" s="16" t="n"/>
    </row>
    <row r="157">
      <c r="H157" s="16" t="n"/>
    </row>
    <row r="158">
      <c r="H158" s="16" t="n"/>
    </row>
    <row r="159">
      <c r="H159" s="16" t="n"/>
    </row>
    <row r="160">
      <c r="H160" s="16" t="n"/>
    </row>
    <row r="161">
      <c r="H161" s="16" t="n"/>
    </row>
    <row r="162">
      <c r="H162" s="16" t="n"/>
    </row>
    <row r="163">
      <c r="H163" s="16" t="n"/>
    </row>
    <row r="164">
      <c r="H164" s="16" t="n"/>
    </row>
    <row r="165">
      <c r="H165" s="16" t="n"/>
    </row>
    <row r="166">
      <c r="H166" s="16" t="n"/>
    </row>
    <row r="167">
      <c r="H167" s="16" t="n"/>
    </row>
    <row r="168">
      <c r="H168" s="16" t="n"/>
    </row>
    <row r="169">
      <c r="H169" s="16" t="n"/>
    </row>
    <row r="170">
      <c r="H170" s="16" t="n"/>
    </row>
    <row r="171">
      <c r="H171" s="16" t="n"/>
    </row>
    <row r="172">
      <c r="H172" s="16" t="n"/>
    </row>
    <row r="173">
      <c r="H173" s="16" t="n"/>
    </row>
    <row r="174">
      <c r="H174" s="16" t="n"/>
    </row>
    <row r="175">
      <c r="H175" s="16" t="n"/>
    </row>
    <row r="176">
      <c r="H176" s="16" t="n"/>
    </row>
    <row r="177">
      <c r="H177" s="16" t="n"/>
    </row>
    <row r="178">
      <c r="H178" s="16" t="n"/>
    </row>
    <row r="179">
      <c r="H179" s="16" t="n"/>
    </row>
    <row r="180">
      <c r="H180" s="16" t="n"/>
    </row>
    <row r="181">
      <c r="H181" s="16" t="n"/>
    </row>
    <row r="182">
      <c r="H182" s="16" t="n"/>
    </row>
    <row r="183">
      <c r="H183" s="16" t="n"/>
    </row>
    <row r="184">
      <c r="H184" s="16" t="n"/>
    </row>
    <row r="185">
      <c r="H185" s="16" t="n"/>
    </row>
    <row r="186">
      <c r="H186" s="16" t="n"/>
    </row>
    <row r="187">
      <c r="H187" s="16" t="n"/>
    </row>
    <row r="188">
      <c r="H188" s="16" t="n"/>
    </row>
    <row r="189">
      <c r="H189" s="16" t="n"/>
    </row>
    <row r="190">
      <c r="H190" s="16" t="n"/>
    </row>
    <row r="191">
      <c r="H191" s="16" t="n"/>
    </row>
    <row r="192">
      <c r="H192" s="16" t="n"/>
    </row>
    <row r="193">
      <c r="H193" s="16" t="n"/>
    </row>
    <row r="194">
      <c r="H194" s="16" t="n"/>
    </row>
    <row r="195">
      <c r="H195" s="16" t="n"/>
    </row>
    <row r="196">
      <c r="H196" s="16" t="n"/>
    </row>
    <row r="197">
      <c r="H197" s="16" t="n"/>
    </row>
    <row r="198">
      <c r="H198" s="16" t="n"/>
    </row>
    <row r="199">
      <c r="H199" s="16" t="n"/>
    </row>
    <row r="200">
      <c r="H200" s="16" t="n"/>
    </row>
    <row r="201">
      <c r="H201" s="16" t="n"/>
    </row>
    <row r="202">
      <c r="H202" s="16" t="n"/>
    </row>
    <row r="203">
      <c r="H203" s="16" t="n"/>
    </row>
    <row r="204">
      <c r="H204" s="16" t="n"/>
    </row>
    <row r="205">
      <c r="H205" s="16" t="n"/>
    </row>
    <row r="206">
      <c r="H206" s="16" t="n"/>
    </row>
    <row r="207">
      <c r="H207" s="16" t="n"/>
    </row>
    <row r="208">
      <c r="H208" s="16" t="n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priority="35" operator="lessThan" dxfId="0">
      <formula>0</formula>
    </cfRule>
  </conditionalFormatting>
  <conditionalFormatting sqref="R62">
    <cfRule type="cellIs" priority="18" operator="lessThan" dxfId="0">
      <formula>0</formula>
    </cfRule>
  </conditionalFormatting>
  <conditionalFormatting sqref="S2:S1048576">
    <cfRule type="cellIs" priority="33" operator="notBetween" dxfId="8">
      <formula>-0.1</formula>
      <formula>0.1</formula>
    </cfRule>
    <cfRule type="cellIs" priority="34" operator="lessThan" dxfId="4">
      <formula>0</formula>
    </cfRule>
    <cfRule type="cellIs" priority="36" operator="equal" dxfId="3">
      <formula>0</formula>
    </cfRule>
  </conditionalFormatting>
  <conditionalFormatting sqref="W2:W1048576">
    <cfRule type="cellIs" priority="10" operator="notBetween" dxfId="8">
      <formula>-0.1</formula>
      <formula>0.1</formula>
    </cfRule>
    <cfRule type="cellIs" priority="11" operator="lessThan" dxfId="4">
      <formula>0</formula>
    </cfRule>
    <cfRule type="cellIs" priority="12" operator="equal" dxfId="3">
      <formula>0</formula>
    </cfRule>
  </conditionalFormatting>
  <conditionalFormatting sqref="M2:M1048576">
    <cfRule type="cellIs" priority="5" operator="lessThan" dxfId="0">
      <formula>-0.01</formula>
    </cfRule>
    <cfRule type="cellIs" priority="6" operator="greaterThan" dxfId="4">
      <formula>0.01</formula>
    </cfRule>
    <cfRule type="cellIs" priority="1" operator="equal" dxfId="3">
      <formula>0</formula>
    </cfRule>
  </conditionalFormatting>
  <conditionalFormatting sqref="P2:P11 P63:P1048576 P19:P61">
    <cfRule type="cellIs" priority="4" operator="greaterThan" dxfId="0">
      <formula>1800</formula>
    </cfRule>
  </conditionalFormatting>
  <conditionalFormatting sqref="P62">
    <cfRule type="cellIs" priority="3" operator="greaterThan" dxfId="0">
      <formula>1800</formula>
    </cfRule>
  </conditionalFormatting>
  <conditionalFormatting sqref="P12:P18">
    <cfRule type="cellIs" priority="2" operator="greaterThan" dxfId="0">
      <formula>1800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baseColWidth="8" defaultRowHeight="15"/>
  <cols>
    <col width="12.28515625" bestFit="1" customWidth="1" style="15" min="1" max="1"/>
    <col width="14.42578125" bestFit="1" customWidth="1" style="15" min="2" max="2"/>
    <col width="14.42578125" customWidth="1" style="15" min="3" max="3"/>
    <col width="12" bestFit="1" customWidth="1" style="15" min="4" max="4"/>
    <col width="15" bestFit="1" customWidth="1" style="15" min="5" max="5"/>
    <col width="19" bestFit="1" customWidth="1" style="15" min="6" max="6"/>
    <col width="51.140625" customWidth="1" style="15" min="7" max="7"/>
    <col width="16" bestFit="1" customWidth="1" style="15" min="8" max="8"/>
    <col width="12" bestFit="1" customWidth="1" style="15" min="9" max="9"/>
    <col width="12.85546875" bestFit="1" customWidth="1" style="15" min="10" max="10"/>
    <col width="13.5703125" bestFit="1" customWidth="1" style="15" min="11" max="11"/>
    <col width="14" bestFit="1" customWidth="1" style="15" min="12" max="12"/>
    <col width="41.7109375" customWidth="1" style="15" min="13" max="13"/>
  </cols>
  <sheetData>
    <row r="1">
      <c r="A1" s="5" t="inlineStr">
        <is>
          <t>Archive Date</t>
        </is>
      </c>
      <c r="B1" s="1" t="inlineStr">
        <is>
          <t>Archive Routes</t>
        </is>
      </c>
      <c r="C1" s="1" t="inlineStr">
        <is>
          <t>Archive Routes (Pretty)</t>
        </is>
      </c>
      <c r="D1" s="5" t="inlineStr">
        <is>
          <t>Archive Cost</t>
        </is>
      </c>
      <c r="E1" s="5" t="inlineStr">
        <is>
          <t>Archive Penalty</t>
        </is>
      </c>
      <c r="F1" s="5" t="inlineStr">
        <is>
          <t>Meta Routes (JSON)</t>
        </is>
      </c>
      <c r="G1" s="5" t="inlineStr">
        <is>
          <t>Meta Routes (Pretty)</t>
        </is>
      </c>
      <c r="H1" s="5" t="inlineStr">
        <is>
          <t>Meta Solve Time</t>
        </is>
      </c>
      <c r="I1" s="5" t="inlineStr">
        <is>
          <t>Meta Cost</t>
        </is>
      </c>
      <c r="J1" s="5" t="inlineStr">
        <is>
          <t>Meta Penalty</t>
        </is>
      </c>
      <c r="K1" s="5" t="inlineStr">
        <is>
          <t>Difference (R)</t>
        </is>
      </c>
      <c r="L1" s="5" t="inlineStr">
        <is>
          <t>Difference (%)</t>
        </is>
      </c>
      <c r="M1" s="5" t="inlineStr">
        <is>
          <t>Aspects changed</t>
        </is>
      </c>
      <c r="N1" s="5" t="inlineStr">
        <is>
          <t>Meta Stops</t>
        </is>
      </c>
    </row>
    <row r="2">
      <c r="A2" s="9" t="n">
        <v>43745</v>
      </c>
      <c r="B2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2" t="n">
        <v>469154.8897999998</v>
      </c>
      <c r="G2" t="inlineStr">
        <is>
      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      </is>
      </c>
      <c r="H2" t="n">
        <v>3603.7618334</v>
      </c>
      <c r="I2" t="n">
        <v>455532.2174666666</v>
      </c>
      <c r="K2">
        <f>D2-I2</f>
        <v/>
      </c>
      <c r="L2" s="11">
        <f>K2/D2</f>
        <v/>
      </c>
    </row>
    <row r="3" ht="14.25" customHeight="1" s="15">
      <c r="A3" s="10" t="n">
        <v>43768</v>
      </c>
      <c r="B3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3" t="n">
        <v>592286.4353333331</v>
      </c>
      <c r="G3" s="7" t="inlineStr">
        <is>
      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      </is>
      </c>
      <c r="H3" t="n">
        <v>3600.6243162</v>
      </c>
      <c r="I3" t="n">
        <v>609208.492333333</v>
      </c>
      <c r="K3">
        <f>D3-I3</f>
        <v/>
      </c>
      <c r="L3" s="11">
        <f>K3/D3</f>
        <v/>
      </c>
      <c r="M3" t="inlineStr">
        <is>
          <t>Unlimited fleets</t>
        </is>
      </c>
    </row>
    <row r="4">
      <c r="A4" s="8" t="n">
        <v>43775</v>
      </c>
      <c r="B4" t="inlineStr">
        <is>
      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      </is>
      </c>
      <c r="D4" t="n">
        <v>471229.1394000001</v>
      </c>
      <c r="F4" t="inlineStr">
        <is>
      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      </is>
      </c>
      <c r="G4" t="inlineStr">
        <is>
      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      </is>
      </c>
      <c r="H4" t="n">
        <v>3893.4923676</v>
      </c>
      <c r="I4" t="n">
        <v>468885.1420666666</v>
      </c>
      <c r="K4">
        <f>D4-(I4+J4*10)</f>
        <v/>
      </c>
      <c r="L4" s="11">
        <f>K4/D4</f>
        <v/>
      </c>
    </row>
    <row r="5">
      <c r="A5" s="8" t="n">
        <v>43775</v>
      </c>
      <c r="B5" t="inlineStr">
        <is>
      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      </is>
      </c>
      <c r="D5" t="n">
        <v>1428685.831666667</v>
      </c>
      <c r="F5" t="inlineStr">
        <is>
      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      </is>
      </c>
      <c r="G5" t="inlineStr">
        <is>
      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      </is>
      </c>
      <c r="H5" t="n">
        <v>3661.454996</v>
      </c>
      <c r="I5" t="n">
        <v>1267130.2462</v>
      </c>
      <c r="K5">
        <f>D5-(I5+J5*10)</f>
        <v/>
      </c>
      <c r="L5" s="11">
        <f>K5/D5</f>
        <v/>
      </c>
      <c r="M5" t="inlineStr">
        <is>
          <t>Performance Optimisations</t>
        </is>
      </c>
    </row>
    <row r="6">
      <c r="A6" s="10" t="n">
        <v>43768</v>
      </c>
      <c r="B6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6" t="n">
        <v>592286.4353333331</v>
      </c>
      <c r="F6" t="inlineStr">
        <is>
      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      </is>
      </c>
      <c r="G6" t="inlineStr">
        <is>
      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      </is>
      </c>
      <c r="H6" t="n">
        <v>3786.4904318</v>
      </c>
      <c r="I6" t="n">
        <v>611931.9450000001</v>
      </c>
      <c r="K6">
        <f>D6-(I6+J6*10)</f>
        <v/>
      </c>
      <c r="L6" s="11">
        <f>K6/D6</f>
        <v/>
      </c>
    </row>
    <row r="7">
      <c r="A7" s="9" t="n">
        <v>43745</v>
      </c>
      <c r="B7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7" t="n">
        <v>469154.8897999998</v>
      </c>
      <c r="F7" t="inlineStr">
        <is>
      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      </is>
      </c>
      <c r="G7" t="inlineStr">
        <is>
      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      </is>
      </c>
      <c r="H7" t="n">
        <v>3601.0539597</v>
      </c>
      <c r="I7" t="n">
        <v>412483.5701333333</v>
      </c>
      <c r="K7">
        <f>D7-(I7+J7*10)</f>
        <v/>
      </c>
      <c r="L7" s="11">
        <f>K7/D7</f>
        <v/>
      </c>
    </row>
    <row r="8">
      <c r="A8" s="8" t="n">
        <v>43795</v>
      </c>
      <c r="B8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      </is>
      </c>
      <c r="D8" t="n">
        <v>1275847.080066667</v>
      </c>
      <c r="F8" t="inlineStr">
        <is>
      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      </is>
      </c>
      <c r="G8" t="inlineStr">
        <is>
      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      </is>
      </c>
      <c r="H8" t="n">
        <v>3902.6114637</v>
      </c>
      <c r="I8" t="n">
        <v>1140670.6408</v>
      </c>
      <c r="K8">
        <f>D8-(I8+J8*10)</f>
        <v/>
      </c>
      <c r="L8" s="11">
        <f>K8/D8</f>
        <v/>
      </c>
    </row>
    <row r="9">
      <c r="A9" s="10" t="n">
        <v>43768</v>
      </c>
      <c r="B9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9" t="n">
        <v>592286.4353333331</v>
      </c>
      <c r="F9" t="inlineStr">
        <is>
      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      </is>
      </c>
      <c r="G9" t="inlineStr">
        <is>
      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      </is>
      </c>
      <c r="H9" t="n">
        <v>7200.1489792</v>
      </c>
      <c r="I9" t="n">
        <v>603863.9999999999</v>
      </c>
      <c r="K9">
        <f>D9-(I9+J9*10)</f>
        <v/>
      </c>
      <c r="L9" s="11">
        <f>K9/D9</f>
        <v/>
      </c>
    </row>
    <row r="10">
      <c r="A10" s="9" t="n">
        <v>43745</v>
      </c>
      <c r="B10" t="inlineStr">
        <is>
      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      </is>
      </c>
      <c r="D10" t="n">
        <v>475403.3544666665</v>
      </c>
      <c r="F10" t="inlineStr">
        <is>
      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      </is>
      </c>
      <c r="G10" t="inlineStr">
        <is>
      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      </is>
      </c>
      <c r="H10" t="n">
        <v>3601.0659418</v>
      </c>
      <c r="I10" t="n">
        <v>415161.9247999996</v>
      </c>
      <c r="K10">
        <f>D10-(I10+J10*10)</f>
        <v/>
      </c>
      <c r="L10" s="11">
        <f>K10/D10</f>
        <v/>
      </c>
      <c r="M10" t="inlineStr">
        <is>
          <t>Seeding solutions</t>
        </is>
      </c>
    </row>
    <row r="11">
      <c r="A11" s="10" t="n">
        <v>43768</v>
      </c>
      <c r="B11" t="inlineStr">
        <is>
      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      </is>
      </c>
      <c r="D11" t="n">
        <v>600912.631666666</v>
      </c>
      <c r="F11" t="inlineStr">
        <is>
      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      </is>
      </c>
      <c r="G11" t="inlineStr">
        <is>
      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      </is>
      </c>
      <c r="H11" t="n">
        <v>3600.2064667</v>
      </c>
      <c r="I11" t="n">
        <v>609615.0336666666</v>
      </c>
      <c r="K11">
        <f>D11-(I11+J11*10)</f>
        <v/>
      </c>
      <c r="L11" s="11">
        <f>K11/D11</f>
        <v/>
      </c>
    </row>
    <row r="12">
      <c r="A12" s="9" t="n">
        <v>43745</v>
      </c>
      <c r="B12" t="inlineStr">
        <is>
      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      </is>
      </c>
      <c r="D12" t="n">
        <v>494345.5818</v>
      </c>
      <c r="F12" t="inlineStr">
        <is>
      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      </is>
      </c>
      <c r="G12" t="inlineStr">
        <is>
      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      </is>
      </c>
      <c r="H12" t="n">
        <v>7170.8296077</v>
      </c>
      <c r="I12" t="n">
        <v>462138.4968</v>
      </c>
      <c r="K12">
        <f>D12-(I12+J12*10)</f>
        <v/>
      </c>
      <c r="L12" s="11">
        <f>K12/D12</f>
        <v/>
      </c>
      <c r="M12" t="inlineStr">
        <is>
          <t>Excess vehicles used have increased costs</t>
        </is>
      </c>
    </row>
    <row r="13">
      <c r="A13" s="10" t="n">
        <v>43768</v>
      </c>
      <c r="B1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      </is>
      </c>
      <c r="D13" t="n">
        <v>593149.5743333333</v>
      </c>
      <c r="F13" t="inlineStr">
        <is>
      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      </is>
      </c>
      <c r="G13" t="inlineStr">
        <is>
      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      </is>
      </c>
      <c r="H13" t="n">
        <v>5056.3446751</v>
      </c>
      <c r="I13" t="n">
        <v>593149.5743333333</v>
      </c>
      <c r="K13">
        <f>D13-(I13+J13*10)</f>
        <v/>
      </c>
      <c r="L13" s="11">
        <f>K13/D13</f>
        <v/>
      </c>
    </row>
    <row r="14">
      <c r="A14" s="8" t="n">
        <v>43795</v>
      </c>
      <c r="B14" t="inlineStr">
        <is>
      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      </is>
      </c>
      <c r="D14" t="n">
        <v>1372973.317933334</v>
      </c>
      <c r="F14" t="inlineStr">
        <is>
      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      </is>
      </c>
      <c r="G14" t="inlineStr">
        <is>
      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      </is>
      </c>
      <c r="H14" t="n">
        <v>7318.0830248</v>
      </c>
      <c r="I14" t="n">
        <v>1254723.047633333</v>
      </c>
      <c r="K14">
        <f>D14-(I14+J14*10)</f>
        <v/>
      </c>
      <c r="L14" s="11">
        <f>K14/D14</f>
        <v/>
      </c>
    </row>
    <row r="15">
      <c r="A15" s="10" t="n">
        <v>43754</v>
      </c>
      <c r="B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      </is>
      </c>
      <c r="D15" t="n">
        <v>636315.9281333333</v>
      </c>
      <c r="F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      </is>
      </c>
      <c r="G15" t="inlineStr">
        <is>
      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      </is>
      </c>
      <c r="H15" t="n">
        <v>4347.3198691</v>
      </c>
      <c r="I15" t="n">
        <v>636315.9281333333</v>
      </c>
      <c r="K15">
        <f>D15-(I15+J15*10)</f>
        <v/>
      </c>
      <c r="L15" s="11">
        <f>K15/D15</f>
        <v/>
      </c>
    </row>
    <row r="16">
      <c r="A16" s="9" t="n">
        <v>43745</v>
      </c>
      <c r="B16" t="inlineStr">
        <is>
      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      </is>
      </c>
      <c r="D16" t="n">
        <v>538213.8701333335</v>
      </c>
      <c r="F16" t="inlineStr">
        <is>
      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      </is>
      </c>
      <c r="G16" t="inlineStr">
        <is>
      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      </is>
      </c>
      <c r="H16" t="n">
        <v>7527.1272962</v>
      </c>
      <c r="I16" t="n">
        <v>464391.8816</v>
      </c>
      <c r="K16">
        <f>D16-(I16+J16*10)</f>
        <v/>
      </c>
      <c r="L16" s="11">
        <f>K16/D16</f>
        <v/>
      </c>
      <c r="M16" t="inlineStr">
        <is>
          <t>Seeded solutions will be split again if customer completion changed their chromosomes (I am also regenerating the model data sheets just in case of errors).</t>
        </is>
      </c>
    </row>
    <row r="17">
      <c r="A17" s="10" t="n">
        <v>43768</v>
      </c>
      <c r="B17" t="inlineStr">
        <is>
      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      </is>
      </c>
      <c r="D17" t="n">
        <v>632705.8529999999</v>
      </c>
      <c r="F17" t="inlineStr">
        <is>
      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      </is>
      </c>
      <c r="G17" t="inlineStr">
        <is>
      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      </is>
      </c>
      <c r="H17" t="n">
        <v>6666.2375193</v>
      </c>
      <c r="I17" t="n">
        <v>590658.4569999998</v>
      </c>
      <c r="K17">
        <f>D17-(I17+J17*10)</f>
        <v/>
      </c>
      <c r="L17" s="11">
        <f>K17/D17</f>
        <v/>
      </c>
    </row>
    <row r="18">
      <c r="A18" s="8" t="n">
        <v>43795</v>
      </c>
      <c r="B18" t="inlineStr">
        <is>
      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      </is>
      </c>
      <c r="D18" t="n">
        <v>1432583.6294</v>
      </c>
      <c r="F18" t="inlineStr">
        <is>
      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      </is>
      </c>
      <c r="G18" t="inlineStr">
        <is>
      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      </is>
      </c>
      <c r="H18" t="n">
        <v>7733.803919</v>
      </c>
      <c r="I18" t="n">
        <v>1254822.769166666</v>
      </c>
      <c r="K18">
        <f>D18-(I18+J18*10)</f>
        <v/>
      </c>
      <c r="L18" s="11">
        <f>K18/D18</f>
        <v/>
      </c>
    </row>
    <row r="19">
      <c r="A19" s="9" t="n">
        <v>43745</v>
      </c>
      <c r="B19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19" t="n">
        <v>496052.9814666667</v>
      </c>
      <c r="F19" t="inlineStr">
        <is>
      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      </is>
      </c>
      <c r="G19" t="inlineStr">
        <is>
      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      </is>
      </c>
      <c r="H19" t="n">
        <v>7561.5297926</v>
      </c>
      <c r="I19" t="n">
        <v>464851.7984666667</v>
      </c>
      <c r="K19">
        <f>D19-(I19+J19*10)</f>
        <v/>
      </c>
      <c r="L19" s="11">
        <f>K19/D19</f>
        <v/>
      </c>
      <c r="M19" t="inlineStr">
        <is>
          <t>Fixed last route in archive not being added to tour</t>
        </is>
      </c>
    </row>
    <row r="20">
      <c r="A20" s="10" t="n">
        <v>43768</v>
      </c>
      <c r="B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0" t="n">
        <v>595195.3826666666</v>
      </c>
      <c r="F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G20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      </is>
      </c>
      <c r="H20" t="n">
        <v>3968.0924329</v>
      </c>
      <c r="I20" t="n">
        <v>595195.3826666666</v>
      </c>
      <c r="K20">
        <f>D20-(I20+J20*10)</f>
        <v/>
      </c>
      <c r="L20" s="11">
        <f>K20/D20</f>
        <v/>
      </c>
    </row>
    <row r="21">
      <c r="A21" s="8" t="n">
        <v>43795</v>
      </c>
      <c r="B21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1" t="n">
        <v>1381861.717933334</v>
      </c>
      <c r="F21" t="inlineStr">
        <is>
      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      </is>
      </c>
      <c r="G21" t="inlineStr">
        <is>
      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      </is>
      </c>
      <c r="H21" t="n">
        <v>7200.6445294</v>
      </c>
      <c r="I21" t="n">
        <v>1244380.835933333</v>
      </c>
      <c r="K21">
        <f>D21-(I21+J21*10)</f>
        <v/>
      </c>
      <c r="L21" s="11">
        <f>K21/D21</f>
        <v/>
      </c>
    </row>
    <row r="22">
      <c r="A22" s="9" t="n">
        <v>43745</v>
      </c>
      <c r="B22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2" t="n">
        <v>496052.9814666667</v>
      </c>
      <c r="F22" t="inlineStr">
        <is>
      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      </is>
      </c>
      <c r="G22" t="inlineStr">
        <is>
      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      </is>
      </c>
      <c r="H22" t="n">
        <v>3601.0062647</v>
      </c>
      <c r="I22" t="n">
        <v>464705.0618</v>
      </c>
      <c r="K22">
        <f>D22-(I22+J22*10)</f>
        <v/>
      </c>
      <c r="L22" s="11">
        <f>K22/D22</f>
        <v/>
      </c>
      <c r="M22" t="inlineStr">
        <is>
          <t>Fixed split algorithm bug and reworked customer completion to be less aggressive about satisfying demand at the first-encountered stops</t>
        </is>
      </c>
    </row>
    <row r="23">
      <c r="A23" s="10" t="n">
        <v>43768</v>
      </c>
      <c r="B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3" t="n">
        <v>595195.3826666666</v>
      </c>
      <c r="F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      </is>
      </c>
      <c r="G23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      </is>
      </c>
      <c r="H23" t="n">
        <v>3600.8390132</v>
      </c>
      <c r="I23" t="n">
        <v>595195.3826666666</v>
      </c>
      <c r="K23">
        <f>D23-(I23+J23*10)</f>
        <v/>
      </c>
      <c r="L23" s="11">
        <f>K23/D23</f>
        <v/>
      </c>
    </row>
    <row r="24">
      <c r="A24" s="8" t="n">
        <v>43795</v>
      </c>
      <c r="B24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4" t="n">
        <v>1381861.717933334</v>
      </c>
      <c r="F24" t="inlineStr">
        <is>
      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      </is>
      </c>
      <c r="G24" t="inlineStr">
        <is>
      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      </is>
      </c>
      <c r="H24" t="n">
        <v>3601.3254473</v>
      </c>
      <c r="I24" t="n">
        <v>1338925.967433334</v>
      </c>
      <c r="K24">
        <f>D24-(I24+J24*10)</f>
        <v/>
      </c>
      <c r="L24" s="11">
        <f>K24/D24</f>
        <v/>
      </c>
    </row>
    <row r="25">
      <c r="A25" s="9" t="n">
        <v>43745</v>
      </c>
      <c r="B25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5" s="13" t="n">
        <v>496052.9814666667</v>
      </c>
      <c r="F25" t="inlineStr">
        <is>
      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      </is>
      </c>
      <c r="G25" t="inlineStr">
        <is>
      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      </is>
      </c>
      <c r="H25" s="13" t="n">
        <v>7048.7007023</v>
      </c>
      <c r="I25" s="13" t="n">
        <v>448073.0931333331</v>
      </c>
      <c r="J25" s="13" t="n"/>
      <c r="K25" s="13">
        <f>D25-(I25+J25*10)</f>
        <v/>
      </c>
      <c r="L25" s="11">
        <f>K25/D25</f>
        <v/>
      </c>
      <c r="M25" t="inlineStr">
        <is>
          <t>Customer completion bugfixes</t>
        </is>
      </c>
      <c r="N25" t="n">
        <v>83</v>
      </c>
    </row>
    <row r="26">
      <c r="A26" s="10" t="n">
        <v>43768</v>
      </c>
      <c r="B26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6" s="13" t="n">
        <v>595195.3826666666</v>
      </c>
      <c r="F26" t="inlineStr">
        <is>
      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      </is>
      </c>
      <c r="G26" t="inlineStr">
        <is>
      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      </is>
      </c>
      <c r="H26" s="13" t="n">
        <v>7200.4963603</v>
      </c>
      <c r="I26" s="13" t="n">
        <v>559057.7403333329</v>
      </c>
      <c r="J26" s="13" t="n"/>
      <c r="K26" s="13">
        <f>D26-(I26+J26*10)</f>
        <v/>
      </c>
      <c r="L26" s="11">
        <f>K26/D26</f>
        <v/>
      </c>
      <c r="N26" t="n">
        <v>127</v>
      </c>
    </row>
    <row r="27">
      <c r="A27" s="8" t="n">
        <v>43795</v>
      </c>
      <c r="B27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7" s="13" t="n">
        <v>1381861.717933334</v>
      </c>
      <c r="F27" t="inlineStr">
        <is>
      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      </is>
      </c>
      <c r="G27" t="inlineStr">
        <is>
      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      </is>
      </c>
      <c r="H27" s="13" t="n">
        <v>7888.9231545</v>
      </c>
      <c r="I27" s="13" t="n">
        <v>1204977.810166667</v>
      </c>
      <c r="J27" s="13" t="n"/>
      <c r="K27" s="13">
        <f>D27-(I27+J27*10)</f>
        <v/>
      </c>
      <c r="L27" s="11">
        <f>K27/D27</f>
        <v/>
      </c>
      <c r="N27" t="n">
        <v>172</v>
      </c>
    </row>
    <row r="28">
      <c r="A28" s="9" t="n">
        <v>43745</v>
      </c>
      <c r="B28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8" t="n">
        <v>588323.3974999997</v>
      </c>
      <c r="F28" t="inlineStr">
        <is>
      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      </is>
      </c>
      <c r="G28" t="inlineStr">
        <is>
      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      </is>
      </c>
      <c r="H28" t="n">
        <v>6176.4342453</v>
      </c>
      <c r="I28" t="n">
        <v>541168.9366666665</v>
      </c>
      <c r="K28" s="13">
        <f>D28-(I28+J28*10)</f>
        <v/>
      </c>
      <c r="L28" s="11">
        <f>K28/D28</f>
        <v/>
      </c>
      <c r="M28" t="inlineStr">
        <is>
          <t>150km local service radius for SPAR's own fleet</t>
        </is>
      </c>
      <c r="N28" t="n">
        <v>81</v>
      </c>
    </row>
    <row r="29">
      <c r="A29" s="10" t="n">
        <v>43768</v>
      </c>
      <c r="B29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9" t="n">
        <v>692416.2950000002</v>
      </c>
      <c r="F29" t="inlineStr">
        <is>
      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      </is>
      </c>
      <c r="G29" t="inlineStr">
        <is>
      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      </is>
      </c>
      <c r="H29" t="n">
        <v>7200.3923278</v>
      </c>
      <c r="I29" t="n">
        <v>661103.9565833332</v>
      </c>
      <c r="K29" s="13">
        <f>D29-(I29+J29*10)</f>
        <v/>
      </c>
      <c r="L29" s="11">
        <f>K29/D29</f>
        <v/>
      </c>
      <c r="N29" t="n">
        <v>123</v>
      </c>
    </row>
    <row r="30">
      <c r="A30" s="8" t="n">
        <v>43795</v>
      </c>
      <c r="B30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30" t="n">
        <v>1565696.622916667</v>
      </c>
      <c r="F30" t="inlineStr">
        <is>
      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      </is>
      </c>
      <c r="G30" t="inlineStr">
        <is>
      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      </is>
      </c>
      <c r="H30" t="n">
        <v>7200.5053573</v>
      </c>
      <c r="I30" t="n">
        <v>1410468.586666666</v>
      </c>
      <c r="K30" s="13">
        <f>D30-(I30+J30*10)</f>
        <v/>
      </c>
      <c r="L30" s="11">
        <f>K30/D30</f>
        <v/>
      </c>
      <c r="N30" t="n">
        <v>165</v>
      </c>
    </row>
    <row r="31">
      <c r="L31" s="11" t="n"/>
    </row>
  </sheetData>
  <autoFilter ref="A1:A28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Shuttleworth</dc:creator>
  <dcterms:created xsi:type="dcterms:W3CDTF">2020-03-29T06:49:31Z</dcterms:created>
  <dcterms:modified xsi:type="dcterms:W3CDTF">2020-10-08T13:27:35Z</dcterms:modified>
  <cp:lastModifiedBy>Aaron Shuttleworth</cp:lastModifiedBy>
</cp:coreProperties>
</file>