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c\Desktop\ece\Mineur\"/>
    </mc:Choice>
  </mc:AlternateContent>
  <xr:revisionPtr revIDLastSave="0" documentId="13_ncr:1_{1D9EC32D-D818-48E2-AAE2-40F93CC2FD15}" xr6:coauthVersionLast="47" xr6:coauthVersionMax="47" xr10:uidLastSave="{00000000-0000-0000-0000-000000000000}"/>
  <bookViews>
    <workbookView minimized="1" xWindow="15420" yWindow="1884" windowWidth="2388" windowHeight="564" xr2:uid="{8C14E2EB-ACB0-4BFB-93DC-172C5D2C596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  <c r="J36" i="1"/>
  <c r="J33" i="1"/>
  <c r="J34" i="1"/>
  <c r="J35" i="1"/>
  <c r="J37" i="1"/>
  <c r="J38" i="1"/>
  <c r="J32" i="1"/>
  <c r="H33" i="1"/>
  <c r="H34" i="1"/>
  <c r="H35" i="1"/>
  <c r="H36" i="1"/>
  <c r="H37" i="1"/>
  <c r="H38" i="1"/>
  <c r="I33" i="1"/>
  <c r="I34" i="1"/>
  <c r="I35" i="1"/>
  <c r="I36" i="1"/>
  <c r="I37" i="1"/>
  <c r="I38" i="1"/>
  <c r="I32" i="1"/>
  <c r="G29" i="1"/>
  <c r="S30" i="1"/>
  <c r="S31" i="1"/>
  <c r="F9" i="1"/>
  <c r="U19" i="1" l="1"/>
  <c r="T19" i="1"/>
  <c r="S19" i="1"/>
  <c r="R19" i="1"/>
  <c r="Q19" i="1"/>
  <c r="P19" i="1"/>
  <c r="O19" i="1"/>
  <c r="N19" i="1"/>
  <c r="M19" i="1"/>
  <c r="G19" i="1"/>
  <c r="L19" i="1"/>
  <c r="J19" i="1"/>
  <c r="H19" i="1"/>
  <c r="K19" i="1"/>
  <c r="I19" i="1"/>
  <c r="P29" i="1"/>
  <c r="O29" i="1"/>
  <c r="N29" i="1"/>
  <c r="M29" i="1"/>
  <c r="U29" i="1"/>
  <c r="T29" i="1"/>
  <c r="R29" i="1"/>
  <c r="S29" i="1"/>
  <c r="Q29" i="1"/>
  <c r="L29" i="1"/>
  <c r="K29" i="1"/>
  <c r="J29" i="1"/>
  <c r="I29" i="1"/>
  <c r="H29" i="1"/>
  <c r="U20" i="1"/>
  <c r="T20" i="1"/>
  <c r="S20" i="1"/>
  <c r="R20" i="1"/>
  <c r="Q20" i="1"/>
  <c r="P20" i="1"/>
  <c r="O20" i="1"/>
  <c r="N20" i="1"/>
  <c r="M20" i="1"/>
  <c r="K20" i="1"/>
  <c r="I20" i="1"/>
  <c r="G20" i="1"/>
  <c r="L20" i="1"/>
  <c r="J20" i="1"/>
  <c r="H20" i="1"/>
  <c r="H17" i="1"/>
  <c r="U17" i="1"/>
  <c r="I17" i="1"/>
  <c r="T17" i="1"/>
  <c r="G17" i="1"/>
  <c r="S17" i="1"/>
  <c r="J17" i="1"/>
  <c r="R17" i="1"/>
  <c r="M17" i="1"/>
  <c r="K17" i="1"/>
  <c r="Q17" i="1"/>
  <c r="P17" i="1"/>
  <c r="O17" i="1"/>
  <c r="N17" i="1"/>
  <c r="L17" i="1"/>
  <c r="G28" i="1"/>
  <c r="P28" i="1"/>
  <c r="O28" i="1"/>
  <c r="M28" i="1"/>
  <c r="N28" i="1"/>
  <c r="L28" i="1"/>
  <c r="K28" i="1"/>
  <c r="J28" i="1"/>
  <c r="I28" i="1"/>
  <c r="H28" i="1"/>
  <c r="U28" i="1"/>
  <c r="T28" i="1"/>
  <c r="S28" i="1"/>
  <c r="R28" i="1"/>
  <c r="Q28" i="1"/>
  <c r="G26" i="1"/>
  <c r="L26" i="1"/>
  <c r="K26" i="1"/>
  <c r="J26" i="1"/>
  <c r="I26" i="1"/>
  <c r="H26" i="1"/>
  <c r="U26" i="1"/>
  <c r="T26" i="1"/>
  <c r="S26" i="1"/>
  <c r="R26" i="1"/>
  <c r="Q26" i="1"/>
  <c r="P26" i="1"/>
  <c r="O26" i="1"/>
  <c r="N26" i="1"/>
  <c r="M26" i="1"/>
  <c r="L25" i="1"/>
  <c r="K25" i="1"/>
  <c r="J25" i="1"/>
  <c r="I25" i="1"/>
  <c r="H25" i="1"/>
  <c r="U25" i="1"/>
  <c r="T25" i="1"/>
  <c r="S25" i="1"/>
  <c r="R25" i="1"/>
  <c r="Q25" i="1"/>
  <c r="P25" i="1"/>
  <c r="O25" i="1"/>
  <c r="N25" i="1"/>
  <c r="M25" i="1"/>
  <c r="G25" i="1"/>
  <c r="L23" i="1"/>
  <c r="K23" i="1"/>
  <c r="J23" i="1"/>
  <c r="I23" i="1"/>
  <c r="H23" i="1"/>
  <c r="U23" i="1"/>
  <c r="T23" i="1"/>
  <c r="S23" i="1"/>
  <c r="R23" i="1"/>
  <c r="Q23" i="1"/>
  <c r="P23" i="1"/>
  <c r="O23" i="1"/>
  <c r="N23" i="1"/>
  <c r="M23" i="1"/>
  <c r="G23" i="1"/>
  <c r="L22" i="1"/>
  <c r="K22" i="1"/>
  <c r="J22" i="1"/>
  <c r="I22" i="1"/>
  <c r="H22" i="1"/>
  <c r="U22" i="1"/>
  <c r="T22" i="1"/>
  <c r="S22" i="1"/>
  <c r="R22" i="1"/>
  <c r="Q22" i="1"/>
  <c r="P22" i="1"/>
  <c r="O22" i="1"/>
  <c r="N22" i="1"/>
  <c r="M22" i="1"/>
  <c r="G22" i="1"/>
  <c r="P18" i="1"/>
  <c r="O18" i="1"/>
  <c r="N18" i="1"/>
  <c r="M18" i="1"/>
  <c r="G18" i="1"/>
  <c r="T18" i="1"/>
  <c r="Q18" i="1"/>
  <c r="U18" i="1"/>
  <c r="S18" i="1"/>
  <c r="R18" i="1"/>
  <c r="L18" i="1"/>
  <c r="K18" i="1"/>
  <c r="J18" i="1"/>
  <c r="I18" i="1"/>
  <c r="H18" i="1"/>
  <c r="P27" i="1"/>
  <c r="N27" i="1"/>
  <c r="O27" i="1"/>
  <c r="M27" i="1"/>
  <c r="G27" i="1"/>
  <c r="L27" i="1"/>
  <c r="K27" i="1"/>
  <c r="J27" i="1"/>
  <c r="I27" i="1"/>
  <c r="H27" i="1"/>
  <c r="U27" i="1"/>
  <c r="T27" i="1"/>
  <c r="S27" i="1"/>
  <c r="R27" i="1"/>
  <c r="Q27" i="1"/>
  <c r="L24" i="1"/>
  <c r="K24" i="1"/>
  <c r="J24" i="1"/>
  <c r="I24" i="1"/>
  <c r="H24" i="1"/>
  <c r="U24" i="1"/>
  <c r="T24" i="1"/>
  <c r="S24" i="1"/>
  <c r="R24" i="1"/>
  <c r="Q24" i="1"/>
  <c r="P24" i="1"/>
  <c r="O24" i="1"/>
  <c r="N24" i="1"/>
  <c r="M24" i="1"/>
  <c r="G24" i="1"/>
  <c r="L21" i="1"/>
  <c r="K21" i="1"/>
  <c r="J21" i="1"/>
  <c r="I21" i="1"/>
  <c r="H21" i="1"/>
  <c r="U21" i="1"/>
  <c r="T21" i="1"/>
  <c r="S21" i="1"/>
  <c r="R21" i="1"/>
  <c r="Q21" i="1"/>
  <c r="P21" i="1"/>
  <c r="O21" i="1"/>
  <c r="N21" i="1"/>
  <c r="M21" i="1"/>
  <c r="G21" i="1"/>
</calcChain>
</file>

<file path=xl/sharedStrings.xml><?xml version="1.0" encoding="utf-8"?>
<sst xmlns="http://schemas.openxmlformats.org/spreadsheetml/2006/main" count="39" uniqueCount="38">
  <si>
    <t>France</t>
  </si>
  <si>
    <t>états unis</t>
  </si>
  <si>
    <t>Royaume unis</t>
  </si>
  <si>
    <t>Allemagne</t>
  </si>
  <si>
    <t>Iceland</t>
  </si>
  <si>
    <t>Taiwan</t>
  </si>
  <si>
    <t>taille du training set</t>
  </si>
  <si>
    <t>Situations</t>
  </si>
  <si>
    <t>Eolien</t>
  </si>
  <si>
    <t>Eolien en mer</t>
  </si>
  <si>
    <t>Photovoltaïque</t>
  </si>
  <si>
    <t>Hydraulique</t>
  </si>
  <si>
    <t>Géothermie</t>
  </si>
  <si>
    <t>Nucléaire</t>
  </si>
  <si>
    <t>Charbon</t>
  </si>
  <si>
    <t>Fioul</t>
  </si>
  <si>
    <t>Gaz</t>
  </si>
  <si>
    <t>Pays</t>
  </si>
  <si>
    <t>Moyenne des émissions en CO2eq/kWh</t>
  </si>
  <si>
    <t>% d'énergies low carbon</t>
  </si>
  <si>
    <t>France (87%)</t>
  </si>
  <si>
    <t>Etats unis (37,5%)</t>
  </si>
  <si>
    <t>Roayume unis (45%)</t>
  </si>
  <si>
    <t>Taiwan (17%)</t>
  </si>
  <si>
    <t>Allemagne (50%)</t>
  </si>
  <si>
    <t>Islande (100%)</t>
  </si>
  <si>
    <t>Energy (kwh)</t>
  </si>
  <si>
    <t>Source d'énergie</t>
  </si>
  <si>
    <t>Bioénergie</t>
  </si>
  <si>
    <t>énergie Hydroéléctrique</t>
  </si>
  <si>
    <t>Solaire photvoltaïque</t>
  </si>
  <si>
    <t>Solaireà concentration</t>
  </si>
  <si>
    <t>éolien terrestre</t>
  </si>
  <si>
    <t>éolien offshore</t>
  </si>
  <si>
    <t>Coût actualisé de l'énergie en 2022 (USD/kWh)</t>
  </si>
  <si>
    <t>Coût de l'énergie nécessaire pour 30000 images en USD</t>
  </si>
  <si>
    <t>Coût de l'énergie nécessaire pour 60000 images en USD</t>
  </si>
  <si>
    <t>économies faites en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</si>
</sst>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/>
    <xf numFmtId="10" fontId="0" fillId="0" borderId="1" xfId="0" applyNumberForma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Feuil1!$G$16</c:f>
              <c:strCache>
                <c:ptCount val="1"/>
                <c:pt idx="0">
                  <c:v>France (87%)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Feuil1!$G$17:$G$29</c:f>
              <c:numCache>
                <c:formatCode>General</c:formatCode>
                <c:ptCount val="13"/>
                <c:pt idx="0">
                  <c:v>2766.96</c:v>
                </c:pt>
                <c:pt idx="1">
                  <c:v>4015.386</c:v>
                </c:pt>
                <c:pt idx="2">
                  <c:v>4410.6989400000002</c:v>
                </c:pt>
                <c:pt idx="3">
                  <c:v>5102.2742399999997</c:v>
                </c:pt>
                <c:pt idx="4">
                  <c:v>9112.3239599999997</c:v>
                </c:pt>
                <c:pt idx="5">
                  <c:v>7396.7758199999998</c:v>
                </c:pt>
                <c:pt idx="6">
                  <c:v>23417.638919999998</c:v>
                </c:pt>
                <c:pt idx="7">
                  <c:v>30632.948280000001</c:v>
                </c:pt>
                <c:pt idx="8">
                  <c:v>30692.372040000002</c:v>
                </c:pt>
                <c:pt idx="9">
                  <c:v>59552.028360000004</c:v>
                </c:pt>
                <c:pt idx="10">
                  <c:v>69924.933179999993</c:v>
                </c:pt>
                <c:pt idx="11">
                  <c:v>75174.152759999997</c:v>
                </c:pt>
                <c:pt idx="12">
                  <c:v>99475.176599999992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5-481F-B94E-36909612239A}"/>
            </c:ext>
          </c:extLst>
        </c:ser>
        <c:ser>
          <c:idx val="1"/>
          <c:order val="1"/>
          <c:tx>
            <c:strRef>
              <c:f>Feuil1!$H$16</c:f>
              <c:strCache>
                <c:ptCount val="1"/>
                <c:pt idx="0">
                  <c:v>Etats unis (37,5%)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Feuil1!$H$17:$H$29</c:f>
              <c:numCache>
                <c:formatCode>General</c:formatCode>
                <c:ptCount val="13"/>
                <c:pt idx="0">
                  <c:v>11981.088</c:v>
                </c:pt>
                <c:pt idx="1">
                  <c:v>17386.840799999998</c:v>
                </c:pt>
                <c:pt idx="2">
                  <c:v>19098.567432</c:v>
                </c:pt>
                <c:pt idx="3">
                  <c:v>22093.126272000001</c:v>
                </c:pt>
                <c:pt idx="4">
                  <c:v>39456.860688000001</c:v>
                </c:pt>
                <c:pt idx="5">
                  <c:v>32028.443495999996</c:v>
                </c:pt>
                <c:pt idx="6">
                  <c:v>101399.65617599999</c:v>
                </c:pt>
                <c:pt idx="7">
                  <c:v>132642.33998399999</c:v>
                </c:pt>
                <c:pt idx="8">
                  <c:v>132899.648112</c:v>
                </c:pt>
                <c:pt idx="9">
                  <c:v>257863.53700800001</c:v>
                </c:pt>
                <c:pt idx="10">
                  <c:v>302778.78170399996</c:v>
                </c:pt>
                <c:pt idx="11">
                  <c:v>325508.18932799995</c:v>
                </c:pt>
                <c:pt idx="12">
                  <c:v>430732.95048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5-481F-B94E-36909612239A}"/>
            </c:ext>
          </c:extLst>
        </c:ser>
        <c:ser>
          <c:idx val="2"/>
          <c:order val="2"/>
          <c:tx>
            <c:strRef>
              <c:f>Feuil1!$I$16</c:f>
              <c:strCache>
                <c:ptCount val="1"/>
                <c:pt idx="0">
                  <c:v>Roayume unis (45%)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Feuil1!$I$17:$I$29</c:f>
              <c:numCache>
                <c:formatCode>General</c:formatCode>
                <c:ptCount val="13"/>
                <c:pt idx="0">
                  <c:v>9743.3279999999995</c:v>
                </c:pt>
                <c:pt idx="1">
                  <c:v>14139.424799999999</c:v>
                </c:pt>
                <c:pt idx="2">
                  <c:v>15531.444792</c:v>
                </c:pt>
                <c:pt idx="3">
                  <c:v>17966.696831999998</c:v>
                </c:pt>
                <c:pt idx="4">
                  <c:v>32087.330927999999</c:v>
                </c:pt>
                <c:pt idx="5">
                  <c:v>26046.351575999997</c:v>
                </c:pt>
                <c:pt idx="6">
                  <c:v>82460.800655999992</c:v>
                </c:pt>
                <c:pt idx="7">
                  <c:v>107868.15230399999</c:v>
                </c:pt>
                <c:pt idx="8">
                  <c:v>108077.401872</c:v>
                </c:pt>
                <c:pt idx="9">
                  <c:v>209701.24084800002</c:v>
                </c:pt>
                <c:pt idx="10">
                  <c:v>246227.46962399999</c:v>
                </c:pt>
                <c:pt idx="11">
                  <c:v>264711.606768</c:v>
                </c:pt>
                <c:pt idx="12">
                  <c:v>350283.08087999996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5-481F-B94E-36909612239A}"/>
            </c:ext>
          </c:extLst>
        </c:ser>
        <c:ser>
          <c:idx val="3"/>
          <c:order val="3"/>
          <c:tx>
            <c:strRef>
              <c:f>Feuil1!$J$16</c:f>
              <c:strCache>
                <c:ptCount val="1"/>
                <c:pt idx="0">
                  <c:v>Taiwan (17%)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Feuil1!$J$17:$J$29</c:f>
              <c:numCache>
                <c:formatCode>General</c:formatCode>
                <c:ptCount val="13"/>
                <c:pt idx="0">
                  <c:v>17902.079999999998</c:v>
                </c:pt>
                <c:pt idx="1">
                  <c:v>25979.328000000001</c:v>
                </c:pt>
                <c:pt idx="2">
                  <c:v>28536.98112</c:v>
                </c:pt>
                <c:pt idx="3">
                  <c:v>33011.435519999999</c:v>
                </c:pt>
                <c:pt idx="4">
                  <c:v>58956.238080000003</c:v>
                </c:pt>
                <c:pt idx="5">
                  <c:v>47856.735359999999</c:v>
                </c:pt>
                <c:pt idx="6">
                  <c:v>151510.84415999998</c:v>
                </c:pt>
                <c:pt idx="7">
                  <c:v>198193.50143999999</c:v>
                </c:pt>
                <c:pt idx="8">
                  <c:v>198577.96992</c:v>
                </c:pt>
                <c:pt idx="9">
                  <c:v>385298.36928000004</c:v>
                </c:pt>
                <c:pt idx="10">
                  <c:v>452410.49663999997</c:v>
                </c:pt>
                <c:pt idx="11">
                  <c:v>486372.66047999996</c:v>
                </c:pt>
                <c:pt idx="12">
                  <c:v>643598.95680000004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5-481F-B94E-36909612239A}"/>
            </c:ext>
          </c:extLst>
        </c:ser>
        <c:ser>
          <c:idx val="4"/>
          <c:order val="4"/>
          <c:tx>
            <c:strRef>
              <c:f>Feuil1!$K$16</c:f>
              <c:strCache>
                <c:ptCount val="1"/>
                <c:pt idx="0">
                  <c:v>Allemagne (50%)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Feuil1!$K$17:$K$29</c:f>
              <c:numCache>
                <c:formatCode>General</c:formatCode>
                <c:ptCount val="13"/>
                <c:pt idx="0">
                  <c:v>8769.6</c:v>
                </c:pt>
                <c:pt idx="1">
                  <c:v>12726.36</c:v>
                </c:pt>
                <c:pt idx="2">
                  <c:v>13979.2644</c:v>
                </c:pt>
                <c:pt idx="3">
                  <c:v>16171.142400000001</c:v>
                </c:pt>
                <c:pt idx="4">
                  <c:v>28880.589599999999</c:v>
                </c:pt>
                <c:pt idx="5">
                  <c:v>23443.333199999997</c:v>
                </c:pt>
                <c:pt idx="6">
                  <c:v>74219.839200000002</c:v>
                </c:pt>
                <c:pt idx="7">
                  <c:v>97088.032800000001</c:v>
                </c:pt>
                <c:pt idx="8">
                  <c:v>97276.3704</c:v>
                </c:pt>
                <c:pt idx="9">
                  <c:v>188744.1336</c:v>
                </c:pt>
                <c:pt idx="10">
                  <c:v>221620.0068</c:v>
                </c:pt>
                <c:pt idx="11">
                  <c:v>238256.87759999998</c:v>
                </c:pt>
                <c:pt idx="12">
                  <c:v>315276.516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5-481F-B94E-36909612239A}"/>
            </c:ext>
          </c:extLst>
        </c:ser>
        <c:ser>
          <c:idx val="5"/>
          <c:order val="5"/>
          <c:tx>
            <c:strRef>
              <c:f>Feuil1!$L$16</c:f>
              <c:strCache>
                <c:ptCount val="1"/>
                <c:pt idx="0">
                  <c:v>Islande (100%)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Feuil1!$L$17:$L$29</c:f>
              <c:numCache>
                <c:formatCode>General</c:formatCode>
                <c:ptCount val="13"/>
                <c:pt idx="0">
                  <c:v>855.79200000000003</c:v>
                </c:pt>
                <c:pt idx="1">
                  <c:v>1241.9172000000001</c:v>
                </c:pt>
                <c:pt idx="2">
                  <c:v>1364.1833880000001</c:v>
                </c:pt>
                <c:pt idx="3">
                  <c:v>1578.0804480000002</c:v>
                </c:pt>
                <c:pt idx="4">
                  <c:v>2818.3471920000002</c:v>
                </c:pt>
                <c:pt idx="5">
                  <c:v>2287.7459639999997</c:v>
                </c:pt>
                <c:pt idx="6">
                  <c:v>7242.8325839999998</c:v>
                </c:pt>
                <c:pt idx="7">
                  <c:v>9474.4528559999999</c:v>
                </c:pt>
                <c:pt idx="8">
                  <c:v>9492.8320080000012</c:v>
                </c:pt>
                <c:pt idx="9">
                  <c:v>18418.824072000003</c:v>
                </c:pt>
                <c:pt idx="10">
                  <c:v>21627.055836</c:v>
                </c:pt>
                <c:pt idx="11">
                  <c:v>23250.584952000001</c:v>
                </c:pt>
                <c:pt idx="12">
                  <c:v>30766.639320000002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5-481F-B94E-36909612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78304"/>
        <c:axId val="137572064"/>
      </c:barChart>
      <c:catAx>
        <c:axId val="13757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Taille de l'ensemble d'entrainement (kimages)</a:t>
                </a:r>
                <a:endParaRPr lang="fr-F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7968552536981944"/>
              <c:y val="0.7039561197927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72064"/>
        <c:crosses val="autoZero"/>
        <c:auto val="1"/>
        <c:lblAlgn val="ctr"/>
        <c:lblOffset val="100"/>
        <c:noMultiLvlLbl val="0"/>
      </c:catAx>
      <c:valAx>
        <c:axId val="1375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émissions en CO2eq/kWh</a:t>
                </a:r>
              </a:p>
            </c:rich>
          </c:tx>
          <c:layout>
            <c:manualLayout>
              <c:xMode val="edge"/>
              <c:yMode val="edge"/>
              <c:x val="2.9921913871580798E-2"/>
              <c:y val="0.1146083233063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Feuil1!$M$16</c:f>
              <c:strCache>
                <c:ptCount val="1"/>
                <c:pt idx="0">
                  <c:v>Eolien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Feuil1!$M$17:$M$29</c:f>
              <c:numCache>
                <c:formatCode>General</c:formatCode>
                <c:ptCount val="13"/>
                <c:pt idx="0">
                  <c:v>426.38399999999996</c:v>
                </c:pt>
                <c:pt idx="1">
                  <c:v>618.76440000000002</c:v>
                </c:pt>
                <c:pt idx="2">
                  <c:v>679.68147599999998</c:v>
                </c:pt>
                <c:pt idx="3">
                  <c:v>786.25209599999994</c:v>
                </c:pt>
                <c:pt idx="4">
                  <c:v>1404.194184</c:v>
                </c:pt>
                <c:pt idx="5">
                  <c:v>1139.8310279999998</c:v>
                </c:pt>
                <c:pt idx="6">
                  <c:v>3608.6197679999996</c:v>
                </c:pt>
                <c:pt idx="7">
                  <c:v>4720.4871119999998</c:v>
                </c:pt>
                <c:pt idx="8">
                  <c:v>4729.6442159999997</c:v>
                </c:pt>
                <c:pt idx="9">
                  <c:v>9176.869944</c:v>
                </c:pt>
                <c:pt idx="10">
                  <c:v>10775.317572</c:v>
                </c:pt>
                <c:pt idx="11">
                  <c:v>11584.213704</c:v>
                </c:pt>
                <c:pt idx="12">
                  <c:v>15328.96164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8-45BF-9E7B-5E31E901AE48}"/>
            </c:ext>
          </c:extLst>
        </c:ser>
        <c:ser>
          <c:idx val="1"/>
          <c:order val="1"/>
          <c:tx>
            <c:strRef>
              <c:f>Feuil1!$N$16</c:f>
              <c:strCache>
                <c:ptCount val="1"/>
                <c:pt idx="0">
                  <c:v>Eolien en 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Feuil1!$N$17:$N$29</c:f>
              <c:numCache>
                <c:formatCode>General</c:formatCode>
                <c:ptCount val="13"/>
                <c:pt idx="0">
                  <c:v>471.74399999999997</c:v>
                </c:pt>
                <c:pt idx="1">
                  <c:v>684.59040000000005</c:v>
                </c:pt>
                <c:pt idx="2">
                  <c:v>751.98801600000002</c:v>
                </c:pt>
                <c:pt idx="3">
                  <c:v>869.89593600000001</c:v>
                </c:pt>
                <c:pt idx="4">
                  <c:v>1553.576544</c:v>
                </c:pt>
                <c:pt idx="5">
                  <c:v>1261.0896479999999</c:v>
                </c:pt>
                <c:pt idx="6">
                  <c:v>3992.5154879999996</c:v>
                </c:pt>
                <c:pt idx="7">
                  <c:v>5222.6665919999996</c:v>
                </c:pt>
                <c:pt idx="8">
                  <c:v>5232.7978560000001</c:v>
                </c:pt>
                <c:pt idx="9">
                  <c:v>10153.132704</c:v>
                </c:pt>
                <c:pt idx="10">
                  <c:v>11921.627951999999</c:v>
                </c:pt>
                <c:pt idx="11">
                  <c:v>12816.576863999999</c:v>
                </c:pt>
                <c:pt idx="12">
                  <c:v>16959.702239999999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8-45BF-9E7B-5E31E901AE48}"/>
            </c:ext>
          </c:extLst>
        </c:ser>
        <c:ser>
          <c:idx val="2"/>
          <c:order val="2"/>
          <c:tx>
            <c:strRef>
              <c:f>Feuil1!$O$16</c:f>
              <c:strCache>
                <c:ptCount val="1"/>
                <c:pt idx="0">
                  <c:v>Photovoltaïque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Feuil1!$O$17:$O$29</c:f>
              <c:numCache>
                <c:formatCode>General</c:formatCode>
                <c:ptCount val="13"/>
                <c:pt idx="0">
                  <c:v>1300.32</c:v>
                </c:pt>
                <c:pt idx="1">
                  <c:v>1887.0119999999999</c:v>
                </c:pt>
                <c:pt idx="2">
                  <c:v>2072.78748</c:v>
                </c:pt>
                <c:pt idx="3">
                  <c:v>2397.7900800000002</c:v>
                </c:pt>
                <c:pt idx="4">
                  <c:v>4282.29432</c:v>
                </c:pt>
                <c:pt idx="5">
                  <c:v>3476.0804399999997</c:v>
                </c:pt>
                <c:pt idx="6">
                  <c:v>11005.01064</c:v>
                </c:pt>
                <c:pt idx="7">
                  <c:v>14395.811759999999</c:v>
                </c:pt>
                <c:pt idx="8">
                  <c:v>14423.73768</c:v>
                </c:pt>
                <c:pt idx="9">
                  <c:v>27986.199120000001</c:v>
                </c:pt>
                <c:pt idx="10">
                  <c:v>32860.897559999998</c:v>
                </c:pt>
                <c:pt idx="11">
                  <c:v>35327.743920000001</c:v>
                </c:pt>
                <c:pt idx="12">
                  <c:v>46747.897199999999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8-45BF-9E7B-5E31E901AE48}"/>
            </c:ext>
          </c:extLst>
        </c:ser>
        <c:ser>
          <c:idx val="3"/>
          <c:order val="3"/>
          <c:tx>
            <c:strRef>
              <c:f>Feuil1!$P$16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Feuil1!$P$17:$P$29</c:f>
              <c:numCache>
                <c:formatCode>General</c:formatCode>
                <c:ptCount val="13"/>
                <c:pt idx="0">
                  <c:v>181.44</c:v>
                </c:pt>
                <c:pt idx="1">
                  <c:v>263.30399999999997</c:v>
                </c:pt>
                <c:pt idx="2">
                  <c:v>289.22615999999999</c:v>
                </c:pt>
                <c:pt idx="3">
                  <c:v>334.57535999999999</c:v>
                </c:pt>
                <c:pt idx="4">
                  <c:v>597.52944000000002</c:v>
                </c:pt>
                <c:pt idx="5">
                  <c:v>485.03447999999997</c:v>
                </c:pt>
                <c:pt idx="6">
                  <c:v>1535.5828799999999</c:v>
                </c:pt>
                <c:pt idx="7">
                  <c:v>2008.71792</c:v>
                </c:pt>
                <c:pt idx="8">
                  <c:v>2012.61456</c:v>
                </c:pt>
                <c:pt idx="9">
                  <c:v>3905.0510400000003</c:v>
                </c:pt>
                <c:pt idx="10">
                  <c:v>4585.2415199999996</c:v>
                </c:pt>
                <c:pt idx="11">
                  <c:v>4929.4526399999995</c:v>
                </c:pt>
                <c:pt idx="12">
                  <c:v>6522.9624000000003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8-45BF-9E7B-5E31E901AE48}"/>
            </c:ext>
          </c:extLst>
        </c:ser>
        <c:ser>
          <c:idx val="4"/>
          <c:order val="4"/>
          <c:tx>
            <c:strRef>
              <c:f>Feuil1!$Q$16</c:f>
              <c:strCache>
                <c:ptCount val="1"/>
                <c:pt idx="0">
                  <c:v>Géothermie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Feuil1!$Q$17:$Q$29</c:f>
              <c:numCache>
                <c:formatCode>General</c:formatCode>
                <c:ptCount val="13"/>
                <c:pt idx="0">
                  <c:v>1360.8</c:v>
                </c:pt>
                <c:pt idx="1">
                  <c:v>1974.78</c:v>
                </c:pt>
                <c:pt idx="2">
                  <c:v>2169.1961999999999</c:v>
                </c:pt>
                <c:pt idx="3">
                  <c:v>2509.3152</c:v>
                </c:pt>
                <c:pt idx="4">
                  <c:v>4481.4708000000001</c:v>
                </c:pt>
                <c:pt idx="5">
                  <c:v>3637.7585999999997</c:v>
                </c:pt>
                <c:pt idx="6">
                  <c:v>11516.871599999999</c:v>
                </c:pt>
                <c:pt idx="7">
                  <c:v>15065.384399999999</c:v>
                </c:pt>
                <c:pt idx="8">
                  <c:v>15094.609200000001</c:v>
                </c:pt>
                <c:pt idx="9">
                  <c:v>29287.882800000003</c:v>
                </c:pt>
                <c:pt idx="10">
                  <c:v>34389.311399999999</c:v>
                </c:pt>
                <c:pt idx="11">
                  <c:v>36970.894799999995</c:v>
                </c:pt>
                <c:pt idx="12">
                  <c:v>48922.218000000001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8-45BF-9E7B-5E31E901AE48}"/>
            </c:ext>
          </c:extLst>
        </c:ser>
        <c:ser>
          <c:idx val="5"/>
          <c:order val="5"/>
          <c:tx>
            <c:strRef>
              <c:f>Feuil1!$R$16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Feuil1!$R$17:$R$29</c:f>
              <c:numCache>
                <c:formatCode>General</c:formatCode>
                <c:ptCount val="13"/>
                <c:pt idx="0">
                  <c:v>181.44</c:v>
                </c:pt>
                <c:pt idx="1">
                  <c:v>263.30399999999997</c:v>
                </c:pt>
                <c:pt idx="2">
                  <c:v>289.22615999999999</c:v>
                </c:pt>
                <c:pt idx="3">
                  <c:v>334.57535999999999</c:v>
                </c:pt>
                <c:pt idx="4">
                  <c:v>597.52944000000002</c:v>
                </c:pt>
                <c:pt idx="5">
                  <c:v>485.03447999999997</c:v>
                </c:pt>
                <c:pt idx="6">
                  <c:v>1535.5828799999999</c:v>
                </c:pt>
                <c:pt idx="7">
                  <c:v>2008.71792</c:v>
                </c:pt>
                <c:pt idx="8">
                  <c:v>2012.61456</c:v>
                </c:pt>
                <c:pt idx="9">
                  <c:v>3905.0510400000003</c:v>
                </c:pt>
                <c:pt idx="10">
                  <c:v>4585.2415199999996</c:v>
                </c:pt>
                <c:pt idx="11">
                  <c:v>4929.4526399999995</c:v>
                </c:pt>
                <c:pt idx="12">
                  <c:v>6522.9624000000003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8-45BF-9E7B-5E31E901AE48}"/>
            </c:ext>
          </c:extLst>
        </c:ser>
        <c:ser>
          <c:idx val="6"/>
          <c:order val="6"/>
          <c:tx>
            <c:strRef>
              <c:f>Feuil1!$S$16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Feuil1!$S$17:$S$29</c:f>
              <c:numCache>
                <c:formatCode>General</c:formatCode>
                <c:ptCount val="13"/>
                <c:pt idx="0">
                  <c:v>32054.399999999998</c:v>
                </c:pt>
                <c:pt idx="1">
                  <c:v>46517.04</c:v>
                </c:pt>
                <c:pt idx="2">
                  <c:v>51096.621599999999</c:v>
                </c:pt>
                <c:pt idx="3">
                  <c:v>59108.313600000001</c:v>
                </c:pt>
                <c:pt idx="4">
                  <c:v>105563.5344</c:v>
                </c:pt>
                <c:pt idx="5">
                  <c:v>85689.424799999993</c:v>
                </c:pt>
                <c:pt idx="6">
                  <c:v>271286.3088</c:v>
                </c:pt>
                <c:pt idx="7">
                  <c:v>354873.49919999996</c:v>
                </c:pt>
                <c:pt idx="8">
                  <c:v>355561.9056</c:v>
                </c:pt>
                <c:pt idx="9">
                  <c:v>689892.3504</c:v>
                </c:pt>
                <c:pt idx="10">
                  <c:v>810059.33519999997</c:v>
                </c:pt>
                <c:pt idx="11">
                  <c:v>870869.96639999992</c:v>
                </c:pt>
                <c:pt idx="12">
                  <c:v>1152390.024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8-45BF-9E7B-5E31E901AE48}"/>
            </c:ext>
          </c:extLst>
        </c:ser>
        <c:ser>
          <c:idx val="7"/>
          <c:order val="7"/>
          <c:tx>
            <c:strRef>
              <c:f>Feuil1!$T$16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Feuil1!$T$17:$T$29</c:f>
              <c:numCache>
                <c:formatCode>General</c:formatCode>
                <c:ptCount val="13"/>
                <c:pt idx="0">
                  <c:v>22075.199999999997</c:v>
                </c:pt>
                <c:pt idx="1">
                  <c:v>32035.32</c:v>
                </c:pt>
                <c:pt idx="2">
                  <c:v>35189.182800000002</c:v>
                </c:pt>
                <c:pt idx="3">
                  <c:v>40706.668799999999</c:v>
                </c:pt>
                <c:pt idx="4">
                  <c:v>72699.415200000003</c:v>
                </c:pt>
                <c:pt idx="5">
                  <c:v>59012.528399999996</c:v>
                </c:pt>
                <c:pt idx="6">
                  <c:v>186829.25039999999</c:v>
                </c:pt>
                <c:pt idx="7">
                  <c:v>244394.01360000001</c:v>
                </c:pt>
                <c:pt idx="8">
                  <c:v>244868.1048</c:v>
                </c:pt>
                <c:pt idx="9">
                  <c:v>475114.54320000001</c:v>
                </c:pt>
                <c:pt idx="10">
                  <c:v>557871.05160000001</c:v>
                </c:pt>
                <c:pt idx="11">
                  <c:v>599750.07120000001</c:v>
                </c:pt>
                <c:pt idx="12">
                  <c:v>793627.09199999995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8-45BF-9E7B-5E31E901AE48}"/>
            </c:ext>
          </c:extLst>
        </c:ser>
        <c:ser>
          <c:idx val="8"/>
          <c:order val="8"/>
          <c:tx>
            <c:strRef>
              <c:f>Feuil1!$U$16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Feuil1!$D$17:$D$29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Feuil1!$U$17:$U$29</c:f>
              <c:numCache>
                <c:formatCode>General</c:formatCode>
                <c:ptCount val="13"/>
                <c:pt idx="0">
                  <c:v>12640.32</c:v>
                </c:pt>
                <c:pt idx="1">
                  <c:v>18343.511999999999</c:v>
                </c:pt>
                <c:pt idx="2">
                  <c:v>20149.422480000001</c:v>
                </c:pt>
                <c:pt idx="3">
                  <c:v>23308.750080000002</c:v>
                </c:pt>
                <c:pt idx="4">
                  <c:v>41627.884319999997</c:v>
                </c:pt>
                <c:pt idx="5">
                  <c:v>33790.735439999997</c:v>
                </c:pt>
                <c:pt idx="6">
                  <c:v>106978.94064</c:v>
                </c:pt>
                <c:pt idx="7">
                  <c:v>139940.68176000001</c:v>
                </c:pt>
                <c:pt idx="8">
                  <c:v>140212.14767999999</c:v>
                </c:pt>
                <c:pt idx="9">
                  <c:v>272051.88912000001</c:v>
                </c:pt>
                <c:pt idx="10">
                  <c:v>319438.49255999998</c:v>
                </c:pt>
                <c:pt idx="11">
                  <c:v>343418.53391999996</c:v>
                </c:pt>
                <c:pt idx="12">
                  <c:v>454433.04719999997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8-45BF-9E7B-5E31E901AE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904832"/>
        <c:axId val="2090902336"/>
      </c:barChart>
      <c:catAx>
        <c:axId val="209090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Taille de l'ensemble d'entrainement (kimages)</a:t>
                </a:r>
              </a:p>
            </c:rich>
          </c:tx>
          <c:layout>
            <c:manualLayout>
              <c:xMode val="edge"/>
              <c:yMode val="edge"/>
              <c:x val="0.26103184217604064"/>
              <c:y val="0.9031829130109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902336"/>
        <c:crosses val="autoZero"/>
        <c:auto val="1"/>
        <c:lblAlgn val="ctr"/>
        <c:lblOffset val="100"/>
        <c:noMultiLvlLbl val="0"/>
      </c:catAx>
      <c:valAx>
        <c:axId val="2090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émissions en CO2eq/kWh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</a:t>
            </a:r>
            <a:r>
              <a:rPr lang="fr-FR" baseline="0"/>
              <a:t> de l'énergie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Feuil1!$H$31</c:f>
              <c:strCache>
                <c:ptCount val="1"/>
                <c:pt idx="0">
                  <c:v>Coût de l'énergie nécessaire pour 30000 images en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Feuil1!$F$32:$F$38</c:f>
              <c:strCache>
                <c:ptCount val="7"/>
                <c:pt idx="0">
                  <c:v>Bioénergie</c:v>
                </c:pt>
                <c:pt idx="1">
                  <c:v>Géothermie</c:v>
                </c:pt>
                <c:pt idx="2">
                  <c:v>énergie Hydroéléctrique</c:v>
                </c:pt>
                <c:pt idx="3">
                  <c:v>Solaire photvoltaïque</c:v>
                </c:pt>
                <c:pt idx="4">
                  <c:v>Solaireà concentration</c:v>
                </c:pt>
                <c:pt idx="5">
                  <c:v>éolien terrestre</c:v>
                </c:pt>
                <c:pt idx="6">
                  <c:v>éolien offshore</c:v>
                </c:pt>
              </c:strCache>
            </c:strRef>
          </c:cat>
          <c:val>
            <c:numRef>
              <c:f>Feuil1!$H$32:$H$38</c:f>
              <c:numCache>
                <c:formatCode>General</c:formatCode>
                <c:ptCount val="7"/>
                <c:pt idx="0">
                  <c:v>49.46397984</c:v>
                </c:pt>
                <c:pt idx="1">
                  <c:v>46.209770640000002</c:v>
                </c:pt>
                <c:pt idx="2">
                  <c:v>28.63704096</c:v>
                </c:pt>
                <c:pt idx="3">
                  <c:v>37.097984880000006</c:v>
                </c:pt>
                <c:pt idx="4">
                  <c:v>70.290918720000008</c:v>
                </c:pt>
                <c:pt idx="5">
                  <c:v>25.382831760000002</c:v>
                </c:pt>
                <c:pt idx="6">
                  <c:v>54.670714560000008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015-9ABF-421FEF1D0843}"/>
            </c:ext>
          </c:extLst>
        </c:ser>
        <c:ser>
          <c:idx val="1"/>
          <c:order val="1"/>
          <c:tx>
            <c:strRef>
              <c:f>Feuil1!$I$31</c:f>
              <c:strCache>
                <c:ptCount val="1"/>
                <c:pt idx="0">
                  <c:v>Coût de l'énergie nécessaire pour 60000 images en 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Feuil1!$F$32:$F$38</c:f>
              <c:strCache>
                <c:ptCount val="7"/>
                <c:pt idx="0">
                  <c:v>Bioénergie</c:v>
                </c:pt>
                <c:pt idx="1">
                  <c:v>Géothermie</c:v>
                </c:pt>
                <c:pt idx="2">
                  <c:v>énergie Hydroéléctrique</c:v>
                </c:pt>
                <c:pt idx="3">
                  <c:v>Solaire photvoltaïque</c:v>
                </c:pt>
                <c:pt idx="4">
                  <c:v>Solaireà concentration</c:v>
                </c:pt>
                <c:pt idx="5">
                  <c:v>éolien terrestre</c:v>
                </c:pt>
                <c:pt idx="6">
                  <c:v>éolien offshore</c:v>
                </c:pt>
              </c:strCache>
            </c:strRef>
          </c:cat>
          <c:val>
            <c:numRef>
              <c:f>Feuil1!$I$32:$I$38</c:f>
              <c:numCache>
                <c:formatCode>General</c:formatCode>
                <c:ptCount val="7"/>
                <c:pt idx="0">
                  <c:v>82.624190400000003</c:v>
                </c:pt>
                <c:pt idx="1">
                  <c:v>77.188388399999994</c:v>
                </c:pt>
                <c:pt idx="2">
                  <c:v>47.835057599999999</c:v>
                </c:pt>
                <c:pt idx="3">
                  <c:v>61.968142800000003</c:v>
                </c:pt>
                <c:pt idx="4">
                  <c:v>117.41332319999999</c:v>
                </c:pt>
                <c:pt idx="5">
                  <c:v>42.399255599999996</c:v>
                </c:pt>
                <c:pt idx="6">
                  <c:v>91.321473600000004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1-4015-9ABF-421FEF1D0843}"/>
            </c:ext>
          </c:extLst>
        </c:ser>
        <c:ser>
          <c:idx val="2"/>
          <c:order val="2"/>
          <c:tx>
            <c:strRef>
              <c:f>Feuil1!$J$31</c:f>
              <c:strCache>
                <c:ptCount val="1"/>
                <c:pt idx="0">
                  <c:v>économies faites en USD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Feuil1!$F$32:$F$38</c:f>
              <c:strCache>
                <c:ptCount val="7"/>
                <c:pt idx="0">
                  <c:v>Bioénergie</c:v>
                </c:pt>
                <c:pt idx="1">
                  <c:v>Géothermie</c:v>
                </c:pt>
                <c:pt idx="2">
                  <c:v>énergie Hydroéléctrique</c:v>
                </c:pt>
                <c:pt idx="3">
                  <c:v>Solaire photvoltaïque</c:v>
                </c:pt>
                <c:pt idx="4">
                  <c:v>Solaireà concentration</c:v>
                </c:pt>
                <c:pt idx="5">
                  <c:v>éolien terrestre</c:v>
                </c:pt>
                <c:pt idx="6">
                  <c:v>éolien offshore</c:v>
                </c:pt>
              </c:strCache>
            </c:strRef>
          </c:cat>
          <c:val>
            <c:numRef>
              <c:f>Feuil1!$J$32:$J$38</c:f>
              <c:numCache>
                <c:formatCode>General</c:formatCode>
                <c:ptCount val="7"/>
                <c:pt idx="0">
                  <c:v>33.160210560000003</c:v>
                </c:pt>
                <c:pt idx="1">
                  <c:v>30.978617759999992</c:v>
                </c:pt>
                <c:pt idx="2">
                  <c:v>19.198016639999999</c:v>
                </c:pt>
                <c:pt idx="3">
                  <c:v>24.870157919999997</c:v>
                </c:pt>
                <c:pt idx="4">
                  <c:v>47.122404479999986</c:v>
                </c:pt>
                <c:pt idx="5">
                  <c:v>17.016423839999995</c:v>
                </c:pt>
                <c:pt idx="6">
                  <c:v>36.650759039999997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1-4015-9ABF-421FEF1D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864736"/>
        <c:axId val="499866400"/>
      </c:barChart>
      <c:catAx>
        <c:axId val="49986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866400"/>
        <c:crosses val="autoZero"/>
        <c:auto val="1"/>
        <c:lblAlgn val="ctr"/>
        <c:lblOffset val="100"/>
        <c:noMultiLvlLbl val="0"/>
      </c:catAx>
      <c:valAx>
        <c:axId val="499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8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337910</xdr:colOff>
      <xdr:row>0</xdr:row>
      <xdr:rowOff>10886</xdr:rowOff>
    </xdr:from>
    <xdr:to>
      <xdr:col>8</xdr:col>
      <xdr:colOff>2306904</xdr:colOff>
      <xdr:row>15</xdr:row>
      <xdr:rowOff>10886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FA6128-B1AA-4815-AD43-5F0C0873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43544</xdr:colOff>
      <xdr:row>49</xdr:row>
      <xdr:rowOff>133952</xdr:rowOff>
    </xdr:from>
    <xdr:to>
      <xdr:col>9</xdr:col>
      <xdr:colOff>15833</xdr:colOff>
      <xdr:row>67</xdr:row>
      <xdr:rowOff>118241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CEAEF9-F79A-4A0E-A249-DB251B456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757517</xdr:colOff>
      <xdr:row>36</xdr:row>
      <xdr:rowOff>129989</xdr:rowOff>
    </xdr:from>
    <xdr:to>
      <xdr:col>7</xdr:col>
      <xdr:colOff>67235</xdr:colOff>
      <xdr:row>52</xdr:row>
      <xdr:rowOff>4483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F6C4B68-5BA5-43B1-8048-85C1C321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4EF7-E97A-414F-AF92-16775D8AEE5D}">
  <dimension ref="D5:U38"/>
  <sheetViews>
    <sheetView tabSelected="1" topLeftCell="D1" zoomScale="55" zoomScaleNormal="55" zoomScalePageLayoutView="25" workbookViewId="0">
      <selection activeCell="N23" sqref="N23"/>
    </sheetView>
  </sheetViews>
  <sheetFormatPr baseColWidth="10" defaultRowHeight="14.4" x14ac:dyDescent="0.3"/>
  <cols>
    <col min="4" max="4" width="11.6640625" bestFit="1" customWidth="1"/>
    <col min="5" max="5" width="17.109375" bestFit="1" customWidth="1"/>
    <col min="6" max="6" width="35.21875" bestFit="1" customWidth="1"/>
    <col min="7" max="7" width="41.5546875" bestFit="1" customWidth="1"/>
    <col min="8" max="9" width="42.44140625" bestFit="1" customWidth="1"/>
    <col min="10" max="10" width="15.44140625" bestFit="1" customWidth="1"/>
    <col min="11" max="21" width="12.21875" bestFit="1" customWidth="1"/>
    <col min="22" max="23" width="12" bestFit="1" customWidth="1"/>
  </cols>
  <sheetData>
    <row r="5" spans="4:21" x14ac:dyDescent="0.3">
      <c r="E5" s="4" t="s">
        <v>17</v>
      </c>
      <c r="F5" s="5" t="s">
        <v>18</v>
      </c>
      <c r="G5" s="4" t="s">
        <v>19</v>
      </c>
    </row>
    <row r="6" spans="4:21" x14ac:dyDescent="0.3">
      <c r="E6" s="4" t="s">
        <v>0</v>
      </c>
      <c r="F6" s="4">
        <v>91.5</v>
      </c>
      <c r="G6" s="6">
        <v>0.87</v>
      </c>
    </row>
    <row r="7" spans="4:21" x14ac:dyDescent="0.3">
      <c r="E7" s="4" t="s">
        <v>1</v>
      </c>
      <c r="F7" s="4">
        <v>396.2</v>
      </c>
      <c r="G7" s="7">
        <v>0.379</v>
      </c>
    </row>
    <row r="8" spans="4:21" x14ac:dyDescent="0.3">
      <c r="E8" s="4" t="s">
        <v>2</v>
      </c>
      <c r="F8" s="4">
        <v>322.2</v>
      </c>
      <c r="G8" s="7">
        <v>0.45</v>
      </c>
    </row>
    <row r="9" spans="4:21" x14ac:dyDescent="0.3">
      <c r="E9" s="4" t="s">
        <v>5</v>
      </c>
      <c r="F9" s="4">
        <f>(366+818)/2</f>
        <v>592</v>
      </c>
      <c r="G9" s="7">
        <v>0.17</v>
      </c>
    </row>
    <row r="10" spans="4:21" x14ac:dyDescent="0.3">
      <c r="E10" s="4" t="s">
        <v>3</v>
      </c>
      <c r="F10" s="4">
        <v>290</v>
      </c>
      <c r="G10" s="6">
        <v>0.5</v>
      </c>
    </row>
    <row r="11" spans="4:21" x14ac:dyDescent="0.3">
      <c r="E11" s="4" t="s">
        <v>4</v>
      </c>
      <c r="F11" s="4">
        <v>28.3</v>
      </c>
      <c r="G11" s="6">
        <v>1</v>
      </c>
    </row>
    <row r="16" spans="4:21" x14ac:dyDescent="0.3">
      <c r="D16" s="2" t="s">
        <v>7</v>
      </c>
      <c r="E16" s="2" t="s">
        <v>6</v>
      </c>
      <c r="F16" s="1" t="s">
        <v>26</v>
      </c>
      <c r="G16" s="2" t="s">
        <v>20</v>
      </c>
      <c r="H16" s="2" t="s">
        <v>21</v>
      </c>
      <c r="I16" s="2" t="s">
        <v>22</v>
      </c>
      <c r="J16" s="2" t="s">
        <v>23</v>
      </c>
      <c r="K16" s="2" t="s">
        <v>24</v>
      </c>
      <c r="L16" s="2" t="s">
        <v>25</v>
      </c>
      <c r="M16" s="3" t="s">
        <v>8</v>
      </c>
      <c r="N16" s="3" t="s">
        <v>9</v>
      </c>
      <c r="O16" s="3" t="s">
        <v>10</v>
      </c>
      <c r="P16" s="3" t="s">
        <v>11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</row>
    <row r="17" spans="4:21" x14ac:dyDescent="0.3">
      <c r="D17" s="2">
        <v>1</v>
      </c>
      <c r="E17" s="2">
        <v>1000</v>
      </c>
      <c r="F17" s="1">
        <v>30.24</v>
      </c>
      <c r="G17" s="2">
        <f t="shared" ref="G17:G29" si="0">F17*F$6</f>
        <v>2766.96</v>
      </c>
      <c r="H17" s="2">
        <f t="shared" ref="H17:H29" si="1">F17*F$7</f>
        <v>11981.088</v>
      </c>
      <c r="I17" s="2">
        <f t="shared" ref="I17:I29" si="2">F17*F$8</f>
        <v>9743.3279999999995</v>
      </c>
      <c r="J17" s="2">
        <f t="shared" ref="J17:J29" si="3">F17*F$9</f>
        <v>17902.079999999998</v>
      </c>
      <c r="K17" s="2">
        <f t="shared" ref="K17:K29" si="4">F17*F$10</f>
        <v>8769.6</v>
      </c>
      <c r="L17" s="2">
        <f t="shared" ref="L17:L29" si="5">F17*F$11</f>
        <v>855.79200000000003</v>
      </c>
      <c r="M17" s="1">
        <f>F17*14.1</f>
        <v>426.38399999999996</v>
      </c>
      <c r="N17" s="1">
        <f>F17*15.6</f>
        <v>471.74399999999997</v>
      </c>
      <c r="O17" s="1">
        <f>F17*43</f>
        <v>1300.32</v>
      </c>
      <c r="P17" s="1">
        <f>F17*6</f>
        <v>181.44</v>
      </c>
      <c r="Q17" s="1">
        <f>F17*45</f>
        <v>1360.8</v>
      </c>
      <c r="R17" s="1">
        <f>F17*6</f>
        <v>181.44</v>
      </c>
      <c r="S17" s="1">
        <f>F17*1060</f>
        <v>32054.399999999998</v>
      </c>
      <c r="T17" s="1">
        <f>F17*730</f>
        <v>22075.199999999997</v>
      </c>
      <c r="U17" s="1">
        <f>F17*418</f>
        <v>12640.32</v>
      </c>
    </row>
    <row r="18" spans="4:21" x14ac:dyDescent="0.3">
      <c r="D18" s="2">
        <v>2</v>
      </c>
      <c r="E18" s="2">
        <v>2000</v>
      </c>
      <c r="F18" s="1">
        <v>43.884</v>
      </c>
      <c r="G18" s="2">
        <f t="shared" si="0"/>
        <v>4015.386</v>
      </c>
      <c r="H18" s="2">
        <f t="shared" si="1"/>
        <v>17386.840799999998</v>
      </c>
      <c r="I18" s="2">
        <f t="shared" si="2"/>
        <v>14139.424799999999</v>
      </c>
      <c r="J18" s="2">
        <f t="shared" si="3"/>
        <v>25979.328000000001</v>
      </c>
      <c r="K18" s="2">
        <f t="shared" si="4"/>
        <v>12726.36</v>
      </c>
      <c r="L18" s="2">
        <f t="shared" si="5"/>
        <v>1241.9172000000001</v>
      </c>
      <c r="M18" s="1">
        <f t="shared" ref="M18:M29" si="6">F18*14.1</f>
        <v>618.76440000000002</v>
      </c>
      <c r="N18" s="1">
        <f t="shared" ref="N18:N29" si="7">F18*15.6</f>
        <v>684.59040000000005</v>
      </c>
      <c r="O18" s="1">
        <f t="shared" ref="O18:O29" si="8">F18*43</f>
        <v>1887.0119999999999</v>
      </c>
      <c r="P18" s="1">
        <f t="shared" ref="P18:P29" si="9">F18*6</f>
        <v>263.30399999999997</v>
      </c>
      <c r="Q18" s="1">
        <f t="shared" ref="Q18:S31" si="10">F18*45</f>
        <v>1974.78</v>
      </c>
      <c r="R18" s="1">
        <f t="shared" ref="R18:R29" si="11">F18*6</f>
        <v>263.30399999999997</v>
      </c>
      <c r="S18" s="1">
        <f t="shared" ref="S18:S29" si="12">F18*1060</f>
        <v>46517.04</v>
      </c>
      <c r="T18" s="1">
        <f t="shared" ref="T18:T29" si="13">F18*730</f>
        <v>32035.32</v>
      </c>
      <c r="U18" s="1">
        <f t="shared" ref="U18:U29" si="14">F18*418</f>
        <v>18343.511999999999</v>
      </c>
    </row>
    <row r="19" spans="4:21" x14ac:dyDescent="0.3">
      <c r="D19" s="2">
        <v>3</v>
      </c>
      <c r="E19" s="2">
        <v>3000</v>
      </c>
      <c r="F19" s="1">
        <v>48.204360000000001</v>
      </c>
      <c r="G19" s="2">
        <f t="shared" si="0"/>
        <v>4410.6989400000002</v>
      </c>
      <c r="H19" s="2">
        <f t="shared" si="1"/>
        <v>19098.567432</v>
      </c>
      <c r="I19" s="2">
        <f t="shared" si="2"/>
        <v>15531.444792</v>
      </c>
      <c r="J19" s="2">
        <f t="shared" si="3"/>
        <v>28536.98112</v>
      </c>
      <c r="K19" s="2">
        <f t="shared" si="4"/>
        <v>13979.2644</v>
      </c>
      <c r="L19" s="2">
        <f t="shared" si="5"/>
        <v>1364.1833880000001</v>
      </c>
      <c r="M19" s="1">
        <f t="shared" si="6"/>
        <v>679.68147599999998</v>
      </c>
      <c r="N19" s="1">
        <f t="shared" si="7"/>
        <v>751.98801600000002</v>
      </c>
      <c r="O19" s="1">
        <f t="shared" si="8"/>
        <v>2072.78748</v>
      </c>
      <c r="P19" s="1">
        <f t="shared" si="9"/>
        <v>289.22615999999999</v>
      </c>
      <c r="Q19" s="1">
        <f t="shared" si="10"/>
        <v>2169.1961999999999</v>
      </c>
      <c r="R19" s="1">
        <f t="shared" si="11"/>
        <v>289.22615999999999</v>
      </c>
      <c r="S19" s="1">
        <f t="shared" si="12"/>
        <v>51096.621599999999</v>
      </c>
      <c r="T19" s="1">
        <f t="shared" si="13"/>
        <v>35189.182800000002</v>
      </c>
      <c r="U19" s="1">
        <f t="shared" si="14"/>
        <v>20149.422480000001</v>
      </c>
    </row>
    <row r="20" spans="4:21" x14ac:dyDescent="0.3">
      <c r="D20" s="2">
        <v>4</v>
      </c>
      <c r="E20" s="2">
        <v>4000</v>
      </c>
      <c r="F20" s="1">
        <v>55.762560000000001</v>
      </c>
      <c r="G20" s="2">
        <f t="shared" si="0"/>
        <v>5102.2742399999997</v>
      </c>
      <c r="H20" s="2">
        <f t="shared" si="1"/>
        <v>22093.126272000001</v>
      </c>
      <c r="I20" s="2">
        <f t="shared" si="2"/>
        <v>17966.696831999998</v>
      </c>
      <c r="J20" s="2">
        <f t="shared" si="3"/>
        <v>33011.435519999999</v>
      </c>
      <c r="K20" s="2">
        <f t="shared" si="4"/>
        <v>16171.142400000001</v>
      </c>
      <c r="L20" s="2">
        <f t="shared" si="5"/>
        <v>1578.0804480000002</v>
      </c>
      <c r="M20" s="1">
        <f t="shared" si="6"/>
        <v>786.25209599999994</v>
      </c>
      <c r="N20" s="1">
        <f t="shared" si="7"/>
        <v>869.89593600000001</v>
      </c>
      <c r="O20" s="1">
        <f t="shared" si="8"/>
        <v>2397.7900800000002</v>
      </c>
      <c r="P20" s="1">
        <f t="shared" si="9"/>
        <v>334.57535999999999</v>
      </c>
      <c r="Q20" s="1">
        <f t="shared" si="10"/>
        <v>2509.3152</v>
      </c>
      <c r="R20" s="1">
        <f t="shared" si="11"/>
        <v>334.57535999999999</v>
      </c>
      <c r="S20" s="1">
        <f t="shared" si="12"/>
        <v>59108.313600000001</v>
      </c>
      <c r="T20" s="1">
        <f t="shared" si="13"/>
        <v>40706.668799999999</v>
      </c>
      <c r="U20" s="1">
        <f t="shared" si="14"/>
        <v>23308.750080000002</v>
      </c>
    </row>
    <row r="21" spans="4:21" x14ac:dyDescent="0.3">
      <c r="D21" s="2">
        <v>5</v>
      </c>
      <c r="E21" s="2">
        <v>5000</v>
      </c>
      <c r="F21" s="1">
        <v>99.588239999999999</v>
      </c>
      <c r="G21" s="2">
        <f t="shared" si="0"/>
        <v>9112.3239599999997</v>
      </c>
      <c r="H21" s="2">
        <f t="shared" si="1"/>
        <v>39456.860688000001</v>
      </c>
      <c r="I21" s="2">
        <f t="shared" si="2"/>
        <v>32087.330927999999</v>
      </c>
      <c r="J21" s="2">
        <f t="shared" si="3"/>
        <v>58956.238080000003</v>
      </c>
      <c r="K21" s="2">
        <f t="shared" si="4"/>
        <v>28880.589599999999</v>
      </c>
      <c r="L21" s="2">
        <f t="shared" si="5"/>
        <v>2818.3471920000002</v>
      </c>
      <c r="M21" s="1">
        <f t="shared" si="6"/>
        <v>1404.194184</v>
      </c>
      <c r="N21" s="1">
        <f t="shared" si="7"/>
        <v>1553.576544</v>
      </c>
      <c r="O21" s="1">
        <f t="shared" si="8"/>
        <v>4282.29432</v>
      </c>
      <c r="P21" s="1">
        <f t="shared" si="9"/>
        <v>597.52944000000002</v>
      </c>
      <c r="Q21" s="1">
        <f t="shared" si="10"/>
        <v>4481.4708000000001</v>
      </c>
      <c r="R21" s="1">
        <f t="shared" si="11"/>
        <v>597.52944000000002</v>
      </c>
      <c r="S21" s="1">
        <f t="shared" si="12"/>
        <v>105563.5344</v>
      </c>
      <c r="T21" s="1">
        <f t="shared" si="13"/>
        <v>72699.415200000003</v>
      </c>
      <c r="U21" s="1">
        <f t="shared" si="14"/>
        <v>41627.884319999997</v>
      </c>
    </row>
    <row r="22" spans="4:21" x14ac:dyDescent="0.3">
      <c r="D22" s="2">
        <v>6</v>
      </c>
      <c r="E22" s="2">
        <v>6000</v>
      </c>
      <c r="F22" s="1">
        <v>80.839079999999996</v>
      </c>
      <c r="G22" s="2">
        <f t="shared" si="0"/>
        <v>7396.7758199999998</v>
      </c>
      <c r="H22" s="2">
        <f t="shared" si="1"/>
        <v>32028.443495999996</v>
      </c>
      <c r="I22" s="2">
        <f t="shared" si="2"/>
        <v>26046.351575999997</v>
      </c>
      <c r="J22" s="2">
        <f t="shared" si="3"/>
        <v>47856.735359999999</v>
      </c>
      <c r="K22" s="2">
        <f t="shared" si="4"/>
        <v>23443.333199999997</v>
      </c>
      <c r="L22" s="2">
        <f t="shared" si="5"/>
        <v>2287.7459639999997</v>
      </c>
      <c r="M22" s="1">
        <f t="shared" si="6"/>
        <v>1139.8310279999998</v>
      </c>
      <c r="N22" s="1">
        <f t="shared" si="7"/>
        <v>1261.0896479999999</v>
      </c>
      <c r="O22" s="1">
        <f t="shared" si="8"/>
        <v>3476.0804399999997</v>
      </c>
      <c r="P22" s="1">
        <f t="shared" si="9"/>
        <v>485.03447999999997</v>
      </c>
      <c r="Q22" s="1">
        <f t="shared" si="10"/>
        <v>3637.7585999999997</v>
      </c>
      <c r="R22" s="1">
        <f t="shared" si="11"/>
        <v>485.03447999999997</v>
      </c>
      <c r="S22" s="1">
        <f t="shared" si="12"/>
        <v>85689.424799999993</v>
      </c>
      <c r="T22" s="1">
        <f t="shared" si="13"/>
        <v>59012.528399999996</v>
      </c>
      <c r="U22" s="1">
        <f t="shared" si="14"/>
        <v>33790.735439999997</v>
      </c>
    </row>
    <row r="23" spans="4:21" x14ac:dyDescent="0.3">
      <c r="D23" s="2">
        <v>10</v>
      </c>
      <c r="E23" s="2">
        <v>10000</v>
      </c>
      <c r="F23" s="1">
        <v>255.93047999999999</v>
      </c>
      <c r="G23" s="2">
        <f t="shared" si="0"/>
        <v>23417.638919999998</v>
      </c>
      <c r="H23" s="2">
        <f t="shared" si="1"/>
        <v>101399.65617599999</v>
      </c>
      <c r="I23" s="2">
        <f t="shared" si="2"/>
        <v>82460.800655999992</v>
      </c>
      <c r="J23" s="2">
        <f t="shared" si="3"/>
        <v>151510.84415999998</v>
      </c>
      <c r="K23" s="2">
        <f t="shared" si="4"/>
        <v>74219.839200000002</v>
      </c>
      <c r="L23" s="2">
        <f t="shared" si="5"/>
        <v>7242.8325839999998</v>
      </c>
      <c r="M23" s="1">
        <f t="shared" si="6"/>
        <v>3608.6197679999996</v>
      </c>
      <c r="N23" s="1">
        <f t="shared" si="7"/>
        <v>3992.5154879999996</v>
      </c>
      <c r="O23" s="1">
        <f t="shared" si="8"/>
        <v>11005.01064</v>
      </c>
      <c r="P23" s="1">
        <f t="shared" si="9"/>
        <v>1535.5828799999999</v>
      </c>
      <c r="Q23" s="1">
        <f t="shared" si="10"/>
        <v>11516.871599999999</v>
      </c>
      <c r="R23" s="1">
        <f t="shared" si="11"/>
        <v>1535.5828799999999</v>
      </c>
      <c r="S23" s="1">
        <f t="shared" si="12"/>
        <v>271286.3088</v>
      </c>
      <c r="T23" s="1">
        <f t="shared" si="13"/>
        <v>186829.25039999999</v>
      </c>
      <c r="U23" s="1">
        <f t="shared" si="14"/>
        <v>106978.94064</v>
      </c>
    </row>
    <row r="24" spans="4:21" x14ac:dyDescent="0.3">
      <c r="D24" s="2">
        <v>15</v>
      </c>
      <c r="E24" s="2">
        <v>15000</v>
      </c>
      <c r="F24" s="1">
        <v>334.78631999999999</v>
      </c>
      <c r="G24" s="2">
        <f t="shared" si="0"/>
        <v>30632.948280000001</v>
      </c>
      <c r="H24" s="2">
        <f t="shared" si="1"/>
        <v>132642.33998399999</v>
      </c>
      <c r="I24" s="2">
        <f t="shared" si="2"/>
        <v>107868.15230399999</v>
      </c>
      <c r="J24" s="2">
        <f t="shared" si="3"/>
        <v>198193.50143999999</v>
      </c>
      <c r="K24" s="2">
        <f t="shared" si="4"/>
        <v>97088.032800000001</v>
      </c>
      <c r="L24" s="2">
        <f t="shared" si="5"/>
        <v>9474.4528559999999</v>
      </c>
      <c r="M24" s="1">
        <f t="shared" si="6"/>
        <v>4720.4871119999998</v>
      </c>
      <c r="N24" s="1">
        <f t="shared" si="7"/>
        <v>5222.6665919999996</v>
      </c>
      <c r="O24" s="1">
        <f t="shared" si="8"/>
        <v>14395.811759999999</v>
      </c>
      <c r="P24" s="1">
        <f t="shared" si="9"/>
        <v>2008.71792</v>
      </c>
      <c r="Q24" s="1">
        <f t="shared" si="10"/>
        <v>15065.384399999999</v>
      </c>
      <c r="R24" s="1">
        <f t="shared" si="11"/>
        <v>2008.71792</v>
      </c>
      <c r="S24" s="1">
        <f t="shared" si="12"/>
        <v>354873.49919999996</v>
      </c>
      <c r="T24" s="1">
        <f t="shared" si="13"/>
        <v>244394.01360000001</v>
      </c>
      <c r="U24" s="1">
        <f t="shared" si="14"/>
        <v>139940.68176000001</v>
      </c>
    </row>
    <row r="25" spans="4:21" x14ac:dyDescent="0.3">
      <c r="D25" s="2">
        <v>20</v>
      </c>
      <c r="E25" s="2">
        <v>20000</v>
      </c>
      <c r="F25" s="1">
        <v>335.43576000000002</v>
      </c>
      <c r="G25" s="2">
        <f t="shared" si="0"/>
        <v>30692.372040000002</v>
      </c>
      <c r="H25" s="2">
        <f t="shared" si="1"/>
        <v>132899.648112</v>
      </c>
      <c r="I25" s="2">
        <f t="shared" si="2"/>
        <v>108077.401872</v>
      </c>
      <c r="J25" s="2">
        <f t="shared" si="3"/>
        <v>198577.96992</v>
      </c>
      <c r="K25" s="2">
        <f t="shared" si="4"/>
        <v>97276.3704</v>
      </c>
      <c r="L25" s="2">
        <f t="shared" si="5"/>
        <v>9492.8320080000012</v>
      </c>
      <c r="M25" s="1">
        <f t="shared" si="6"/>
        <v>4729.6442159999997</v>
      </c>
      <c r="N25" s="1">
        <f t="shared" si="7"/>
        <v>5232.7978560000001</v>
      </c>
      <c r="O25" s="1">
        <f t="shared" si="8"/>
        <v>14423.73768</v>
      </c>
      <c r="P25" s="1">
        <f t="shared" si="9"/>
        <v>2012.61456</v>
      </c>
      <c r="Q25" s="1">
        <f t="shared" si="10"/>
        <v>15094.609200000001</v>
      </c>
      <c r="R25" s="1">
        <f t="shared" si="11"/>
        <v>2012.61456</v>
      </c>
      <c r="S25" s="1">
        <f t="shared" si="12"/>
        <v>355561.9056</v>
      </c>
      <c r="T25" s="1">
        <f t="shared" si="13"/>
        <v>244868.1048</v>
      </c>
      <c r="U25" s="1">
        <f t="shared" si="14"/>
        <v>140212.14767999999</v>
      </c>
    </row>
    <row r="26" spans="4:21" x14ac:dyDescent="0.3">
      <c r="D26" s="2">
        <v>30</v>
      </c>
      <c r="E26" s="2">
        <v>30000</v>
      </c>
      <c r="F26" s="1">
        <v>650.84184000000005</v>
      </c>
      <c r="G26" s="2">
        <f t="shared" si="0"/>
        <v>59552.028360000004</v>
      </c>
      <c r="H26" s="2">
        <f t="shared" si="1"/>
        <v>257863.53700800001</v>
      </c>
      <c r="I26" s="2">
        <f t="shared" si="2"/>
        <v>209701.24084800002</v>
      </c>
      <c r="J26" s="2">
        <f t="shared" si="3"/>
        <v>385298.36928000004</v>
      </c>
      <c r="K26" s="2">
        <f t="shared" si="4"/>
        <v>188744.1336</v>
      </c>
      <c r="L26" s="2">
        <f t="shared" si="5"/>
        <v>18418.824072000003</v>
      </c>
      <c r="M26" s="1">
        <f t="shared" si="6"/>
        <v>9176.869944</v>
      </c>
      <c r="N26" s="1">
        <f t="shared" si="7"/>
        <v>10153.132704</v>
      </c>
      <c r="O26" s="1">
        <f t="shared" si="8"/>
        <v>27986.199120000001</v>
      </c>
      <c r="P26" s="1">
        <f t="shared" si="9"/>
        <v>3905.0510400000003</v>
      </c>
      <c r="Q26" s="1">
        <f t="shared" si="10"/>
        <v>29287.882800000003</v>
      </c>
      <c r="R26" s="1">
        <f t="shared" si="11"/>
        <v>3905.0510400000003</v>
      </c>
      <c r="S26" s="1">
        <f t="shared" si="12"/>
        <v>689892.3504</v>
      </c>
      <c r="T26" s="1">
        <f t="shared" si="13"/>
        <v>475114.54320000001</v>
      </c>
      <c r="U26" s="1">
        <f t="shared" si="14"/>
        <v>272051.88912000001</v>
      </c>
    </row>
    <row r="27" spans="4:21" x14ac:dyDescent="0.3">
      <c r="D27" s="2">
        <v>40</v>
      </c>
      <c r="E27" s="2">
        <v>40000</v>
      </c>
      <c r="F27" s="1">
        <v>764.20691999999997</v>
      </c>
      <c r="G27" s="2">
        <f t="shared" si="0"/>
        <v>69924.933179999993</v>
      </c>
      <c r="H27" s="2">
        <f t="shared" si="1"/>
        <v>302778.78170399996</v>
      </c>
      <c r="I27" s="2">
        <f t="shared" si="2"/>
        <v>246227.46962399999</v>
      </c>
      <c r="J27" s="2">
        <f t="shared" si="3"/>
        <v>452410.49663999997</v>
      </c>
      <c r="K27" s="2">
        <f t="shared" si="4"/>
        <v>221620.0068</v>
      </c>
      <c r="L27" s="2">
        <f t="shared" si="5"/>
        <v>21627.055836</v>
      </c>
      <c r="M27" s="1">
        <f t="shared" si="6"/>
        <v>10775.317572</v>
      </c>
      <c r="N27" s="1">
        <f t="shared" si="7"/>
        <v>11921.627951999999</v>
      </c>
      <c r="O27" s="1">
        <f t="shared" si="8"/>
        <v>32860.897559999998</v>
      </c>
      <c r="P27" s="1">
        <f t="shared" si="9"/>
        <v>4585.2415199999996</v>
      </c>
      <c r="Q27" s="1">
        <f t="shared" si="10"/>
        <v>34389.311399999999</v>
      </c>
      <c r="R27" s="1">
        <f t="shared" si="11"/>
        <v>4585.2415199999996</v>
      </c>
      <c r="S27" s="1">
        <f t="shared" si="12"/>
        <v>810059.33519999997</v>
      </c>
      <c r="T27" s="1">
        <f t="shared" si="13"/>
        <v>557871.05160000001</v>
      </c>
      <c r="U27" s="1">
        <f t="shared" si="14"/>
        <v>319438.49255999998</v>
      </c>
    </row>
    <row r="28" spans="4:21" x14ac:dyDescent="0.3">
      <c r="D28" s="2">
        <v>50</v>
      </c>
      <c r="E28" s="2">
        <v>50000</v>
      </c>
      <c r="F28" s="1">
        <v>821.57543999999996</v>
      </c>
      <c r="G28" s="2">
        <f t="shared" si="0"/>
        <v>75174.152759999997</v>
      </c>
      <c r="H28" s="2">
        <f t="shared" si="1"/>
        <v>325508.18932799995</v>
      </c>
      <c r="I28" s="2">
        <f t="shared" si="2"/>
        <v>264711.606768</v>
      </c>
      <c r="J28" s="2">
        <f t="shared" si="3"/>
        <v>486372.66047999996</v>
      </c>
      <c r="K28" s="2">
        <f t="shared" si="4"/>
        <v>238256.87759999998</v>
      </c>
      <c r="L28" s="2">
        <f t="shared" si="5"/>
        <v>23250.584952000001</v>
      </c>
      <c r="M28" s="1">
        <f t="shared" si="6"/>
        <v>11584.213704</v>
      </c>
      <c r="N28" s="1">
        <f t="shared" si="7"/>
        <v>12816.576863999999</v>
      </c>
      <c r="O28" s="1">
        <f t="shared" si="8"/>
        <v>35327.743920000001</v>
      </c>
      <c r="P28" s="1">
        <f t="shared" si="9"/>
        <v>4929.4526399999995</v>
      </c>
      <c r="Q28" s="1">
        <f t="shared" si="10"/>
        <v>36970.894799999995</v>
      </c>
      <c r="R28" s="1">
        <f t="shared" si="11"/>
        <v>4929.4526399999995</v>
      </c>
      <c r="S28" s="1">
        <f t="shared" si="12"/>
        <v>870869.96639999992</v>
      </c>
      <c r="T28" s="1">
        <f t="shared" si="13"/>
        <v>599750.07120000001</v>
      </c>
      <c r="U28" s="1">
        <f t="shared" si="14"/>
        <v>343418.53391999996</v>
      </c>
    </row>
    <row r="29" spans="4:21" x14ac:dyDescent="0.3">
      <c r="D29" s="2">
        <v>60</v>
      </c>
      <c r="E29" s="2">
        <v>60000</v>
      </c>
      <c r="F29" s="1">
        <v>1087.1604</v>
      </c>
      <c r="G29" s="2">
        <f t="shared" si="0"/>
        <v>99475.176599999992</v>
      </c>
      <c r="H29" s="2">
        <f t="shared" si="1"/>
        <v>430732.95048</v>
      </c>
      <c r="I29" s="2">
        <f t="shared" si="2"/>
        <v>350283.08087999996</v>
      </c>
      <c r="J29" s="2">
        <f t="shared" si="3"/>
        <v>643598.95680000004</v>
      </c>
      <c r="K29" s="2">
        <f t="shared" si="4"/>
        <v>315276.516</v>
      </c>
      <c r="L29" s="2">
        <f t="shared" si="5"/>
        <v>30766.639320000002</v>
      </c>
      <c r="M29" s="1">
        <f t="shared" si="6"/>
        <v>15328.96164</v>
      </c>
      <c r="N29" s="1">
        <f t="shared" si="7"/>
        <v>16959.702239999999</v>
      </c>
      <c r="O29" s="1">
        <f t="shared" si="8"/>
        <v>46747.897199999999</v>
      </c>
      <c r="P29" s="1">
        <f t="shared" si="9"/>
        <v>6522.9624000000003</v>
      </c>
      <c r="Q29" s="1">
        <f t="shared" si="10"/>
        <v>48922.218000000001</v>
      </c>
      <c r="R29" s="1">
        <f t="shared" si="11"/>
        <v>6522.9624000000003</v>
      </c>
      <c r="S29" s="1">
        <f t="shared" si="12"/>
        <v>1152390.024</v>
      </c>
      <c r="T29" s="1">
        <f t="shared" si="13"/>
        <v>793627.09199999995</v>
      </c>
      <c r="U29" s="1">
        <f t="shared" si="14"/>
        <v>454433.04719999997</v>
      </c>
    </row>
    <row r="30" spans="4:21" x14ac:dyDescent="0.3">
      <c r="S30">
        <f t="shared" si="10"/>
        <v>0</v>
      </c>
    </row>
    <row r="31" spans="4:21" x14ac:dyDescent="0.3">
      <c r="F31" s="1" t="s">
        <v>27</v>
      </c>
      <c r="G31" s="1" t="s">
        <v>34</v>
      </c>
      <c r="H31" s="1" t="s">
        <v>35</v>
      </c>
      <c r="I31" s="1" t="s">
        <v>36</v>
      </c>
      <c r="J31" s="8" t="s">
        <v>37</v>
      </c>
      <c r="S31" t="e">
        <f t="shared" si="10"/>
        <v>#VALUE!</v>
      </c>
    </row>
    <row r="32" spans="4:21" x14ac:dyDescent="0.3">
      <c r="F32" s="1" t="s">
        <v>28</v>
      </c>
      <c r="G32" s="1">
        <v>7.5999999999999998E-2</v>
      </c>
      <c r="H32" s="1">
        <f>G32*650.84184</f>
        <v>49.46397984</v>
      </c>
      <c r="I32" s="1">
        <f>G32*1087.1604</f>
        <v>82.624190400000003</v>
      </c>
      <c r="J32">
        <f>I32-H32</f>
        <v>33.160210560000003</v>
      </c>
    </row>
    <row r="33" spans="6:10" x14ac:dyDescent="0.3">
      <c r="F33" s="1" t="s">
        <v>12</v>
      </c>
      <c r="G33" s="1">
        <v>7.0999999999999994E-2</v>
      </c>
      <c r="H33" s="1">
        <f t="shared" ref="H33:H38" si="15">G33*650.84184</f>
        <v>46.209770640000002</v>
      </c>
      <c r="I33" s="1">
        <f t="shared" ref="I33:I38" si="16">G33*1087.1604</f>
        <v>77.188388399999994</v>
      </c>
      <c r="J33">
        <f t="shared" ref="J33:J38" si="17">I33-H33</f>
        <v>30.978617759999992</v>
      </c>
    </row>
    <row r="34" spans="6:10" x14ac:dyDescent="0.3">
      <c r="F34" s="1" t="s">
        <v>29</v>
      </c>
      <c r="G34" s="1">
        <v>4.3999999999999997E-2</v>
      </c>
      <c r="H34" s="1">
        <f t="shared" si="15"/>
        <v>28.63704096</v>
      </c>
      <c r="I34" s="1">
        <f t="shared" si="16"/>
        <v>47.835057599999999</v>
      </c>
      <c r="J34">
        <f t="shared" si="17"/>
        <v>19.198016639999999</v>
      </c>
    </row>
    <row r="35" spans="6:10" x14ac:dyDescent="0.3">
      <c r="F35" s="1" t="s">
        <v>30</v>
      </c>
      <c r="G35" s="1">
        <v>5.7000000000000002E-2</v>
      </c>
      <c r="H35" s="1">
        <f t="shared" si="15"/>
        <v>37.097984880000006</v>
      </c>
      <c r="I35" s="1">
        <f t="shared" si="16"/>
        <v>61.968142800000003</v>
      </c>
      <c r="J35">
        <f t="shared" si="17"/>
        <v>24.870157919999997</v>
      </c>
    </row>
    <row r="36" spans="6:10" x14ac:dyDescent="0.3">
      <c r="F36" s="1" t="s">
        <v>31</v>
      </c>
      <c r="G36" s="1">
        <v>0.108</v>
      </c>
      <c r="H36" s="1">
        <f t="shared" si="15"/>
        <v>70.290918720000008</v>
      </c>
      <c r="I36" s="1">
        <f t="shared" si="16"/>
        <v>117.41332319999999</v>
      </c>
      <c r="J36">
        <f>I36-H36</f>
        <v>47.122404479999986</v>
      </c>
    </row>
    <row r="37" spans="6:10" x14ac:dyDescent="0.3">
      <c r="F37" s="1" t="s">
        <v>32</v>
      </c>
      <c r="G37" s="1">
        <v>3.9E-2</v>
      </c>
      <c r="H37" s="1">
        <f t="shared" si="15"/>
        <v>25.382831760000002</v>
      </c>
      <c r="I37" s="1">
        <f t="shared" si="16"/>
        <v>42.399255599999996</v>
      </c>
      <c r="J37">
        <f t="shared" si="17"/>
        <v>17.016423839999995</v>
      </c>
    </row>
    <row r="38" spans="6:10" x14ac:dyDescent="0.3">
      <c r="F38" s="1" t="s">
        <v>33</v>
      </c>
      <c r="G38" s="1">
        <v>8.4000000000000005E-2</v>
      </c>
      <c r="H38" s="1">
        <f t="shared" si="15"/>
        <v>54.670714560000008</v>
      </c>
      <c r="I38" s="1">
        <f t="shared" si="16"/>
        <v>91.321473600000004</v>
      </c>
      <c r="J38">
        <f t="shared" si="17"/>
        <v>36.650759039999997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aicha baccar</dc:creator>
  <cp:lastModifiedBy>aicha baccar</cp:lastModifiedBy>
  <dcterms:created xsi:type="dcterms:W3CDTF">2022-03-28T13:55:14Z</dcterms:created>
  <dcterms:modified xsi:type="dcterms:W3CDTF">2022-04-10T17:01:09Z</dcterms:modified>
</cp:coreProperties>
</file>