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lleb\Box Sync\Research\SPEED\WebGUI\Specifications\Parametric Relationship\"/>
    </mc:Choice>
  </mc:AlternateContent>
  <bookViews>
    <workbookView xWindow="0" yWindow="0" windowWidth="18780" windowHeight="10200"/>
  </bookViews>
  <sheets>
    <sheet name="Massing Generato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" l="1"/>
  <c r="I43" i="2" s="1"/>
  <c r="F33" i="2"/>
  <c r="G32" i="2" s="1"/>
  <c r="F24" i="2"/>
  <c r="K23" i="2" s="1"/>
  <c r="G45" i="2" l="1"/>
  <c r="H42" i="2"/>
  <c r="G42" i="2"/>
  <c r="G23" i="2"/>
  <c r="H32" i="2"/>
  <c r="G35" i="2"/>
  <c r="K32" i="2"/>
  <c r="I32" i="2"/>
  <c r="J32" i="2" s="1"/>
  <c r="I45" i="2" l="1"/>
  <c r="I35" i="2"/>
  <c r="K35" i="2" s="1"/>
  <c r="G26" i="2" l="1"/>
  <c r="G6" i="2"/>
  <c r="H23" i="2"/>
  <c r="I23" i="2"/>
  <c r="C14" i="2"/>
  <c r="G15" i="2" s="1"/>
  <c r="H15" i="2" s="1"/>
  <c r="J15" i="2" s="1"/>
  <c r="J23" i="2" l="1"/>
  <c r="I26" i="2"/>
  <c r="K26" i="2" s="1"/>
  <c r="G14" i="2"/>
  <c r="L15" i="2"/>
  <c r="G16" i="2"/>
  <c r="K15" i="2"/>
  <c r="G7" i="2"/>
  <c r="H6" i="2"/>
  <c r="J6" i="2" s="1"/>
  <c r="L6" i="2" s="1"/>
  <c r="G5" i="2"/>
  <c r="H14" i="2" l="1"/>
  <c r="J14" i="2" s="1"/>
  <c r="L14" i="2" s="1"/>
  <c r="H16" i="2"/>
  <c r="J16" i="2" s="1"/>
  <c r="L16" i="2" s="1"/>
  <c r="H7" i="2"/>
  <c r="J7" i="2" s="1"/>
  <c r="L7" i="2" s="1"/>
  <c r="H5" i="2"/>
  <c r="J5" i="2" s="1"/>
  <c r="L5" i="2" s="1"/>
  <c r="K6" i="2"/>
  <c r="K5" i="2" l="1"/>
  <c r="K14" i="2"/>
  <c r="K16" i="2"/>
  <c r="K7" i="2"/>
</calcChain>
</file>

<file path=xl/sharedStrings.xml><?xml version="1.0" encoding="utf-8"?>
<sst xmlns="http://schemas.openxmlformats.org/spreadsheetml/2006/main" count="114" uniqueCount="61">
  <si>
    <t>L_Shape</t>
  </si>
  <si>
    <t>min</t>
  </si>
  <si>
    <t>default</t>
  </si>
  <si>
    <t>max</t>
  </si>
  <si>
    <t>A</t>
  </si>
  <si>
    <t>A/x^2</t>
  </si>
  <si>
    <t>2/3*sqrt(A*1.8)</t>
  </si>
  <si>
    <t>sqrt(A*1.8)</t>
  </si>
  <si>
    <t>2*sqrt(A*1.8)</t>
  </si>
  <si>
    <t>x (length)</t>
  </si>
  <si>
    <t>k (depth)</t>
  </si>
  <si>
    <t>y (width) multiplier</t>
  </si>
  <si>
    <t>Default</t>
  </si>
  <si>
    <t>x range</t>
  </si>
  <si>
    <t>y range</t>
  </si>
  <si>
    <t>H_Shape</t>
  </si>
  <si>
    <t>A/x</t>
  </si>
  <si>
    <t>10*(A/x)-0.9*x</t>
  </si>
  <si>
    <r>
      <t>(x+y</t>
    </r>
    <r>
      <rPr>
        <sz val="11"/>
        <color theme="1"/>
        <rFont val="Calibri"/>
        <family val="2"/>
        <scheme val="minor"/>
      </rPr>
      <t>)/2-sqrt(((x+y</t>
    </r>
    <r>
      <rPr>
        <sz val="11"/>
        <color theme="1"/>
        <rFont val="Calibri"/>
        <family val="2"/>
        <scheme val="minor"/>
      </rPr>
      <t>)/2)^2-A)</t>
    </r>
  </si>
  <si>
    <t>sqrt(A*9/7)</t>
  </si>
  <si>
    <t>(x+2y)/4-sqrt(((x+2y)/4)^2-A/2)</t>
  </si>
  <si>
    <t>(x+2y*x)/4-sqrt(((x+2y*x)/4)^2-A/2)</t>
  </si>
  <si>
    <t>5*(A/x^2)-0.4</t>
  </si>
  <si>
    <t>5*(A/x)-0.4*x</t>
  </si>
  <si>
    <t xml:space="preserve">1/3*x or y </t>
  </si>
  <si>
    <t xml:space="preserve">y (width) </t>
  </si>
  <si>
    <t>(x+y)/2-sqrt(((x+y)/2)^2-A)</t>
  </si>
  <si>
    <t>calculated</t>
  </si>
  <si>
    <t>k (thickness)</t>
  </si>
  <si>
    <t>Number of Floors</t>
  </si>
  <si>
    <t>L-Shape</t>
  </si>
  <si>
    <t>H-Shape</t>
  </si>
  <si>
    <t>WHEN LENGTH AND WIDTH ARE BOTH VARIED</t>
  </si>
  <si>
    <t>2/3*sqrt(A*9/7)</t>
  </si>
  <si>
    <t>2*sqrt(A*9/7)</t>
  </si>
  <si>
    <t>sqrt(A)</t>
  </si>
  <si>
    <t>Box-Shape</t>
  </si>
  <si>
    <t>sqrt(A/10)</t>
  </si>
  <si>
    <t>sqrt(A*10)</t>
  </si>
  <si>
    <t xml:space="preserve">Building Area </t>
  </si>
  <si>
    <t>Building Area</t>
  </si>
  <si>
    <t>Floor Area (A)</t>
  </si>
  <si>
    <t>1. Default Building Area to 5000.</t>
  </si>
  <si>
    <t>2. Default # of Floors to 1.</t>
  </si>
  <si>
    <t>*Assume start in IP</t>
  </si>
  <si>
    <t>4. The default values for Length and Width are calculated using equation shown and displayed (in this case 95).</t>
  </si>
  <si>
    <t>5. The minimum and maximum values for the Length slider are shown in G23 and H23, and are caculated using the equations above those values.</t>
  </si>
  <si>
    <t>6. The minimum and maximum values for the Width slider are shown in I23 and J23, and are caculated using the equations above those values.</t>
  </si>
  <si>
    <t>3. There are 2 sliders, one for Length and one for Width. A third parameter called "Thickness" shows up below the sliders and is calculated.</t>
  </si>
  <si>
    <t>7. Thickness value is shown in L23 and calculated using equation above the value.</t>
  </si>
  <si>
    <t>Defaults (on Landing on Shape for L or H or any other shape other than Box)</t>
  </si>
  <si>
    <t>Changing of Defaults (on Landing on Shape for L or H or any other shape other than Box)</t>
  </si>
  <si>
    <t>1. If Building Area or # of Floors changed, Length and Width values are re-computed to be the sqrt(percentchange), so if number of floors doubles, the value for Length is multiplied by sqrt(0.5). The code does this now already.</t>
  </si>
  <si>
    <t>2. The user may change the slider for Length between the min and max. As Length is changed, the min and max for Width are continually updated.</t>
  </si>
  <si>
    <t xml:space="preserve">3. Each time the Width min and max is changed, the value of Width is calculated to be the same relative position between min and max. </t>
  </si>
  <si>
    <t>Example: With defaults of 95 and 95 for Length and Width, the range of Length is 63 and 190, and Width is 52.6 and 440.8.</t>
  </si>
  <si>
    <t>That means that the relative "position: of Width between it's range is (95-52.6)/(440.8-52.6)=0.11</t>
  </si>
  <si>
    <t>4. Then the user can change the Width value within it's valid range. When they do so, nothing changes for Length value, Length range, or Width range, only Thickness changes.</t>
  </si>
  <si>
    <t>Then the user changes Length to 120. The new range of Width is 41.7 to 308.7. Thus, the value of Width is calculated as ((308.7-41.7)*(0.11))+41.7=71.07 (this can't be done in Excel, so when change to 120, y stays at 95.)</t>
  </si>
  <si>
    <t>Note, Length here used to be X1, Width is Y1, and Thickness is X2=Y2 for L and X2=Y2=X3=Y3 for H.</t>
  </si>
  <si>
    <t>In General, let the values be displayed to the tenths decimal.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</si>
</sst>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3" xfId="0" applyBorder="1"/>
    <xf numFmtId="2" fontId="0" fillId="4" borderId="3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0" borderId="0" xfId="0" applyBorder="1"/>
    <xf numFmtId="1" fontId="0" fillId="4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 vertical="center"/>
    </xf>
    <xf numFmtId="0" fontId="0" fillId="0" borderId="10" xfId="0" applyBorder="1"/>
    <xf numFmtId="0" fontId="1" fillId="2" borderId="2" xfId="0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Border="1"/>
    <xf numFmtId="0" fontId="0" fillId="0" borderId="0" xfId="0" applyFont="1" applyBorder="1"/>
    <xf numFmtId="1" fontId="0" fillId="4" borderId="0" xfId="0" applyNumberFormat="1" applyFont="1" applyFill="1" applyBorder="1" applyAlignment="1">
      <alignment horizontal="center" vertical="center"/>
    </xf>
    <xf numFmtId="164" fontId="0" fillId="4" borderId="0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5" borderId="0" xfId="0" applyNumberFormat="1" applyFon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14" xfId="0" applyNumberFormat="1" applyFont="1" applyFill="1" applyBorder="1" applyAlignment="1">
      <alignment horizontal="center" vertical="center"/>
    </xf>
    <xf numFmtId="2" fontId="0" fillId="5" borderId="9" xfId="0" applyNumberFormat="1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5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3" xfId="0" applyFont="1" applyBorder="1" applyAlignment="1">
      <alignment horizontal="right" vertical="center" textRotation="90"/>
    </xf>
    <xf numFmtId="0" fontId="3" fillId="0" borderId="0" xfId="0" applyFont="1" applyBorder="1" applyAlignment="1">
      <alignment horizontal="right" vertical="center" textRotation="90"/>
    </xf>
    <xf numFmtId="0" fontId="3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1" fontId="0" fillId="4" borderId="6" xfId="0" applyNumberForma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4</xdr:row>
      <xdr:rowOff>95250</xdr:rowOff>
    </xdr:from>
    <xdr:to>
      <xdr:col>5</xdr:col>
      <xdr:colOff>123825</xdr:colOff>
      <xdr:row>6</xdr:row>
      <xdr:rowOff>133350</xdr:rowOff>
    </xdr:to>
    <xdr:cxnSp macro="">
      <xdr:nvCxnSpPr>
        <xdr:cNvPr id="2" name="Straight Arrow Connector 1"/>
        <xdr:cNvCxnSpPr/>
      </xdr:nvCxnSpPr>
      <xdr:spPr>
        <a:xfrm>
          <a:off x="3152775" y="857250"/>
          <a:ext cx="0" cy="419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7</xdr:row>
      <xdr:rowOff>85725</xdr:rowOff>
    </xdr:from>
    <xdr:to>
      <xdr:col>9</xdr:col>
      <xdr:colOff>971550</xdr:colOff>
      <xdr:row>7</xdr:row>
      <xdr:rowOff>85725</xdr:rowOff>
    </xdr:to>
    <xdr:cxnSp macro="">
      <xdr:nvCxnSpPr>
        <xdr:cNvPr id="3" name="Straight Arrow Connector 2"/>
        <xdr:cNvCxnSpPr/>
      </xdr:nvCxnSpPr>
      <xdr:spPr>
        <a:xfrm>
          <a:off x="3648075" y="1419225"/>
          <a:ext cx="31908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13</xdr:row>
      <xdr:rowOff>95250</xdr:rowOff>
    </xdr:from>
    <xdr:to>
      <xdr:col>5</xdr:col>
      <xdr:colOff>123825</xdr:colOff>
      <xdr:row>15</xdr:row>
      <xdr:rowOff>133350</xdr:rowOff>
    </xdr:to>
    <xdr:cxnSp macro="">
      <xdr:nvCxnSpPr>
        <xdr:cNvPr id="6" name="Straight Arrow Connector 5"/>
        <xdr:cNvCxnSpPr/>
      </xdr:nvCxnSpPr>
      <xdr:spPr>
        <a:xfrm>
          <a:off x="3152775" y="3952875"/>
          <a:ext cx="0" cy="419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16</xdr:row>
      <xdr:rowOff>85725</xdr:rowOff>
    </xdr:from>
    <xdr:to>
      <xdr:col>9</xdr:col>
      <xdr:colOff>971550</xdr:colOff>
      <xdr:row>16</xdr:row>
      <xdr:rowOff>85725</xdr:rowOff>
    </xdr:to>
    <xdr:cxnSp macro="">
      <xdr:nvCxnSpPr>
        <xdr:cNvPr id="7" name="Straight Arrow Connector 6"/>
        <xdr:cNvCxnSpPr/>
      </xdr:nvCxnSpPr>
      <xdr:spPr>
        <a:xfrm>
          <a:off x="3648075" y="4514850"/>
          <a:ext cx="31908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4</xdr:row>
      <xdr:rowOff>95250</xdr:rowOff>
    </xdr:from>
    <xdr:to>
      <xdr:col>5</xdr:col>
      <xdr:colOff>123825</xdr:colOff>
      <xdr:row>6</xdr:row>
      <xdr:rowOff>133350</xdr:rowOff>
    </xdr:to>
    <xdr:cxnSp macro="">
      <xdr:nvCxnSpPr>
        <xdr:cNvPr id="10" name="Straight Arrow Connector 9"/>
        <xdr:cNvCxnSpPr/>
      </xdr:nvCxnSpPr>
      <xdr:spPr>
        <a:xfrm>
          <a:off x="3969544" y="2131219"/>
          <a:ext cx="0" cy="419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0</xdr:row>
      <xdr:rowOff>275166</xdr:rowOff>
    </xdr:from>
    <xdr:to>
      <xdr:col>7</xdr:col>
      <xdr:colOff>201083</xdr:colOff>
      <xdr:row>0</xdr:row>
      <xdr:rowOff>444499</xdr:rowOff>
    </xdr:to>
    <xdr:sp macro="" textlink="">
      <xdr:nvSpPr>
        <xdr:cNvPr id="11" name="Rectangle 10"/>
        <xdr:cNvSpPr/>
      </xdr:nvSpPr>
      <xdr:spPr>
        <a:xfrm>
          <a:off x="5619750" y="275166"/>
          <a:ext cx="169333" cy="16933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243416</xdr:colOff>
      <xdr:row>0</xdr:row>
      <xdr:rowOff>243417</xdr:rowOff>
    </xdr:from>
    <xdr:to>
      <xdr:col>9</xdr:col>
      <xdr:colOff>931333</xdr:colOff>
      <xdr:row>1</xdr:row>
      <xdr:rowOff>0</xdr:rowOff>
    </xdr:to>
    <xdr:sp macro="" textlink="">
      <xdr:nvSpPr>
        <xdr:cNvPr id="12" name="TextBox 11"/>
        <xdr:cNvSpPr txBox="1"/>
      </xdr:nvSpPr>
      <xdr:spPr>
        <a:xfrm>
          <a:off x="5831416" y="243417"/>
          <a:ext cx="2783417" cy="222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Field</a:t>
          </a:r>
          <a:r>
            <a:rPr lang="en-US" sz="1100" baseline="0">
              <a:solidFill>
                <a:srgbClr val="FF0000"/>
              </a:solidFill>
            </a:rPr>
            <a:t> to be inserted by user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956733</xdr:colOff>
      <xdr:row>0</xdr:row>
      <xdr:rowOff>279400</xdr:rowOff>
    </xdr:from>
    <xdr:to>
      <xdr:col>9</xdr:col>
      <xdr:colOff>78316</xdr:colOff>
      <xdr:row>0</xdr:row>
      <xdr:rowOff>444501</xdr:rowOff>
    </xdr:to>
    <xdr:sp macro="" textlink="">
      <xdr:nvSpPr>
        <xdr:cNvPr id="13" name="Rectangle 12"/>
        <xdr:cNvSpPr/>
      </xdr:nvSpPr>
      <xdr:spPr>
        <a:xfrm>
          <a:off x="7592483" y="279400"/>
          <a:ext cx="169333" cy="1651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120649</xdr:colOff>
      <xdr:row>0</xdr:row>
      <xdr:rowOff>258234</xdr:rowOff>
    </xdr:from>
    <xdr:to>
      <xdr:col>10</xdr:col>
      <xdr:colOff>268816</xdr:colOff>
      <xdr:row>17</xdr:row>
      <xdr:rowOff>14817</xdr:rowOff>
    </xdr:to>
    <xdr:sp macro="" textlink="">
      <xdr:nvSpPr>
        <xdr:cNvPr id="14" name="TextBox 13"/>
        <xdr:cNvSpPr txBox="1"/>
      </xdr:nvSpPr>
      <xdr:spPr>
        <a:xfrm>
          <a:off x="7804149" y="258234"/>
          <a:ext cx="2783417" cy="222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Calculated fields</a:t>
          </a:r>
        </a:p>
      </xdr:txBody>
    </xdr:sp>
    <xdr:clientData/>
  </xdr:twoCellAnchor>
  <xdr:twoCellAnchor>
    <xdr:from>
      <xdr:col>7</xdr:col>
      <xdr:colOff>47625</xdr:colOff>
      <xdr:row>17</xdr:row>
      <xdr:rowOff>71438</xdr:rowOff>
    </xdr:from>
    <xdr:to>
      <xdr:col>7</xdr:col>
      <xdr:colOff>216958</xdr:colOff>
      <xdr:row>18</xdr:row>
      <xdr:rowOff>50271</xdr:rowOff>
    </xdr:to>
    <xdr:sp macro="" textlink="">
      <xdr:nvSpPr>
        <xdr:cNvPr id="15" name="Rectangle 14"/>
        <xdr:cNvSpPr/>
      </xdr:nvSpPr>
      <xdr:spPr>
        <a:xfrm>
          <a:off x="5643563" y="535782"/>
          <a:ext cx="169333" cy="169333"/>
        </a:xfrm>
        <a:prstGeom prst="rect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321469</xdr:colOff>
      <xdr:row>17</xdr:row>
      <xdr:rowOff>47626</xdr:rowOff>
    </xdr:from>
    <xdr:to>
      <xdr:col>10</xdr:col>
      <xdr:colOff>0</xdr:colOff>
      <xdr:row>18</xdr:row>
      <xdr:rowOff>47626</xdr:rowOff>
    </xdr:to>
    <xdr:sp macro="" textlink="">
      <xdr:nvSpPr>
        <xdr:cNvPr id="16" name="TextBox 15"/>
        <xdr:cNvSpPr txBox="1"/>
      </xdr:nvSpPr>
      <xdr:spPr>
        <a:xfrm>
          <a:off x="5917407" y="511970"/>
          <a:ext cx="3119437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Field</a:t>
          </a:r>
          <a:r>
            <a:rPr lang="en-US" sz="1100" baseline="0">
              <a:solidFill>
                <a:srgbClr val="FF0000"/>
              </a:solidFill>
            </a:rPr>
            <a:t> to be both calculated and modified by user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6"/>
  <sheetViews>
    <sheetView tabSelected="1" zoomScale="80" zoomScaleNormal="80" workbookViewId="0">
      <selection activeCell="F58" sqref="F58"/>
    </sheetView>
  </sheetViews>
  <sheetFormatPr defaultRowHeight="15" x14ac:dyDescent="0.25"/>
  <cols>
    <col min="1" max="1" width="3.42578125" customWidth="1"/>
    <col min="3" max="3" width="9.42578125" customWidth="1"/>
    <col min="4" max="4" width="15.140625" customWidth="1"/>
    <col min="5" max="5" width="15.28515625" customWidth="1"/>
    <col min="6" max="10" width="15.7109375" customWidth="1"/>
    <col min="11" max="11" width="41.42578125" customWidth="1"/>
    <col min="12" max="12" width="15.7109375" customWidth="1"/>
    <col min="13" max="13" width="10.5703125" bestFit="1" customWidth="1"/>
    <col min="14" max="14" width="11.5703125" bestFit="1" customWidth="1"/>
  </cols>
  <sheetData>
    <row r="1" spans="2:16" ht="36.75" customHeight="1" x14ac:dyDescent="0.35">
      <c r="C1" s="36" t="s">
        <v>32</v>
      </c>
    </row>
    <row r="2" spans="2:16" hidden="1" x14ac:dyDescent="0.25">
      <c r="B2" s="49"/>
      <c r="C2" s="50" t="s">
        <v>4</v>
      </c>
      <c r="D2" s="50" t="s">
        <v>9</v>
      </c>
      <c r="E2" s="50"/>
      <c r="F2" s="50"/>
      <c r="G2" s="50"/>
      <c r="H2" s="50" t="s">
        <v>25</v>
      </c>
      <c r="I2" s="50"/>
      <c r="J2" s="50"/>
      <c r="K2" s="50" t="s">
        <v>10</v>
      </c>
      <c r="L2" s="50"/>
    </row>
    <row r="3" spans="2:16" hidden="1" x14ac:dyDescent="0.25">
      <c r="B3" s="49"/>
      <c r="C3" s="50"/>
      <c r="D3" s="50"/>
      <c r="E3" s="50"/>
      <c r="F3" s="50"/>
      <c r="G3" s="50"/>
      <c r="H3" s="2" t="s">
        <v>1</v>
      </c>
      <c r="I3" s="2" t="s">
        <v>12</v>
      </c>
      <c r="J3" s="2" t="s">
        <v>3</v>
      </c>
      <c r="K3" s="50"/>
      <c r="L3" s="50"/>
      <c r="M3" s="51"/>
      <c r="N3" s="38"/>
      <c r="O3" s="38"/>
      <c r="P3" s="38"/>
    </row>
    <row r="4" spans="2:16" hidden="1" x14ac:dyDescent="0.25">
      <c r="B4" s="49"/>
      <c r="C4" s="50"/>
      <c r="D4" s="50"/>
      <c r="E4" s="50"/>
      <c r="F4" s="50"/>
      <c r="G4" s="50"/>
      <c r="H4" s="3" t="s">
        <v>16</v>
      </c>
      <c r="I4" s="3"/>
      <c r="J4" s="3" t="s">
        <v>17</v>
      </c>
      <c r="K4" s="39" t="s">
        <v>18</v>
      </c>
      <c r="L4" s="40"/>
    </row>
    <row r="5" spans="2:16" ht="15" hidden="1" customHeight="1" x14ac:dyDescent="0.25">
      <c r="B5" s="41" t="s">
        <v>0</v>
      </c>
      <c r="C5" s="44">
        <v>1000</v>
      </c>
      <c r="D5" s="6" t="s">
        <v>1</v>
      </c>
      <c r="E5" s="6" t="s">
        <v>6</v>
      </c>
      <c r="F5" s="46" t="s">
        <v>13</v>
      </c>
      <c r="G5" s="7">
        <f>G6*2/3</f>
        <v>28.284271247461902</v>
      </c>
      <c r="H5" s="8">
        <f>$C$5/(G5)</f>
        <v>35.355339059327378</v>
      </c>
      <c r="I5" s="8">
        <v>2</v>
      </c>
      <c r="J5" s="7">
        <f>10*H5-0.9*G5</f>
        <v>328.09754647055809</v>
      </c>
      <c r="K5" s="29">
        <f>($G5+H5)/2-SQRT((($G5+H5)/2)^2-$C$5)</f>
        <v>28.284271247461888</v>
      </c>
      <c r="L5" s="30">
        <f>($G5+J5)/2-SQRT((($G5+J5)/2)^2-$C$5)</f>
        <v>2.8284271247461845</v>
      </c>
      <c r="M5" s="5"/>
      <c r="N5" s="5"/>
      <c r="O5" s="5"/>
      <c r="P5" s="5"/>
    </row>
    <row r="6" spans="2:16" hidden="1" x14ac:dyDescent="0.25">
      <c r="B6" s="42"/>
      <c r="C6" s="45"/>
      <c r="D6" s="9" t="s">
        <v>2</v>
      </c>
      <c r="E6" s="9" t="s">
        <v>7</v>
      </c>
      <c r="F6" s="47"/>
      <c r="G6" s="10">
        <f>SQRT(C5*1.8)</f>
        <v>42.426406871192853</v>
      </c>
      <c r="H6" s="11">
        <f>$C$5/(G6)</f>
        <v>23.570226039551585</v>
      </c>
      <c r="I6" s="11">
        <v>1</v>
      </c>
      <c r="J6" s="10">
        <f t="shared" ref="J6:J7" si="0">10*H6-0.9*G6</f>
        <v>197.51849421144229</v>
      </c>
      <c r="K6" s="26">
        <f>($G6+H6)/2-SQRT((($G6+H6)/2)^2-$C$5)</f>
        <v>23.570226039551585</v>
      </c>
      <c r="L6" s="27">
        <f>($G6+J6)/2-SQRT((($G6+J6)/2)^2-$C$5)</f>
        <v>4.242640687119291</v>
      </c>
      <c r="M6" s="5"/>
      <c r="N6" s="5"/>
      <c r="O6" s="5"/>
      <c r="P6" s="5"/>
    </row>
    <row r="7" spans="2:16" hidden="1" x14ac:dyDescent="0.25">
      <c r="B7" s="42"/>
      <c r="C7" s="45"/>
      <c r="D7" s="9" t="s">
        <v>3</v>
      </c>
      <c r="E7" s="9" t="s">
        <v>8</v>
      </c>
      <c r="F7" s="47"/>
      <c r="G7" s="10">
        <f>G6*2</f>
        <v>84.852813742385706</v>
      </c>
      <c r="H7" s="11">
        <f>$C$5/(G7)</f>
        <v>11.785113019775793</v>
      </c>
      <c r="I7" s="12">
        <v>0.66666666666666663</v>
      </c>
      <c r="J7" s="10">
        <f t="shared" si="0"/>
        <v>41.483597829610787</v>
      </c>
      <c r="K7" s="26">
        <f>($G7+H7)/2-SQRT((($G7+H7)/2)^2-$C$5)</f>
        <v>11.785113019775793</v>
      </c>
      <c r="L7" s="27">
        <f>($G7+J7)/2-SQRT((($G7+J7)/2)^2-$C$5)</f>
        <v>8.4852813742385749</v>
      </c>
      <c r="M7" s="5"/>
      <c r="N7" s="5"/>
      <c r="O7" s="5"/>
      <c r="P7" s="5"/>
    </row>
    <row r="8" spans="2:16" ht="24" hidden="1" customHeight="1" x14ac:dyDescent="0.25">
      <c r="B8" s="43"/>
      <c r="C8" s="1"/>
      <c r="D8" s="1"/>
      <c r="E8" s="1"/>
      <c r="F8" s="1"/>
      <c r="G8" s="48" t="s">
        <v>14</v>
      </c>
      <c r="H8" s="48"/>
      <c r="I8" s="48"/>
      <c r="J8" s="48"/>
      <c r="K8" s="1"/>
      <c r="L8" s="13"/>
    </row>
    <row r="9" spans="2:16" hidden="1" x14ac:dyDescent="0.25">
      <c r="K9" s="4"/>
    </row>
    <row r="10" spans="2:16" hidden="1" x14ac:dyDescent="0.25"/>
    <row r="11" spans="2:16" hidden="1" x14ac:dyDescent="0.25">
      <c r="B11" s="49"/>
      <c r="C11" s="50" t="s">
        <v>4</v>
      </c>
      <c r="D11" s="50" t="s">
        <v>9</v>
      </c>
      <c r="E11" s="50"/>
      <c r="F11" s="50"/>
      <c r="G11" s="50"/>
      <c r="H11" s="50" t="s">
        <v>11</v>
      </c>
      <c r="I11" s="50"/>
      <c r="J11" s="50"/>
      <c r="K11" s="50" t="s">
        <v>10</v>
      </c>
      <c r="L11" s="50"/>
    </row>
    <row r="12" spans="2:16" hidden="1" x14ac:dyDescent="0.25">
      <c r="B12" s="49"/>
      <c r="C12" s="50"/>
      <c r="D12" s="50"/>
      <c r="E12" s="50"/>
      <c r="F12" s="50"/>
      <c r="G12" s="50"/>
      <c r="H12" s="2" t="s">
        <v>1</v>
      </c>
      <c r="I12" s="2" t="s">
        <v>12</v>
      </c>
      <c r="J12" s="2" t="s">
        <v>3</v>
      </c>
      <c r="K12" s="50"/>
      <c r="L12" s="50"/>
    </row>
    <row r="13" spans="2:16" hidden="1" x14ac:dyDescent="0.25">
      <c r="B13" s="49"/>
      <c r="C13" s="50"/>
      <c r="D13" s="50"/>
      <c r="E13" s="50"/>
      <c r="F13" s="50"/>
      <c r="G13" s="50"/>
      <c r="H13" s="14" t="s">
        <v>5</v>
      </c>
      <c r="I13" s="14" t="s">
        <v>24</v>
      </c>
      <c r="J13" s="14" t="s">
        <v>22</v>
      </c>
      <c r="K13" s="52" t="s">
        <v>21</v>
      </c>
      <c r="L13" s="53"/>
    </row>
    <row r="14" spans="2:16" hidden="1" x14ac:dyDescent="0.25">
      <c r="B14" s="41" t="s">
        <v>15</v>
      </c>
      <c r="C14" s="59">
        <f>C5</f>
        <v>1000</v>
      </c>
      <c r="D14" s="6" t="s">
        <v>1</v>
      </c>
      <c r="E14" s="17" t="s">
        <v>6</v>
      </c>
      <c r="F14" s="46" t="s">
        <v>13</v>
      </c>
      <c r="G14" s="22">
        <f>G15*2/3</f>
        <v>23.904572186687872</v>
      </c>
      <c r="H14" s="23">
        <f>$C$5/(G14)</f>
        <v>41.83300132670378</v>
      </c>
      <c r="I14" s="15"/>
      <c r="J14" s="23">
        <f>5*H14-0.4*G14</f>
        <v>199.60317775884374</v>
      </c>
      <c r="K14" s="31">
        <f>($G14+2*H14)/4-SQRT((($G14+2*H14)/4)^2-$C$5/2)</f>
        <v>11.952286093343936</v>
      </c>
      <c r="L14" s="32">
        <f>($G14+2*J14)/4-SQRT((($G14+2*J14)/4)^2-$C$5/2)</f>
        <v>2.3904572186687858</v>
      </c>
    </row>
    <row r="15" spans="2:16" hidden="1" x14ac:dyDescent="0.25">
      <c r="B15" s="42"/>
      <c r="C15" s="60"/>
      <c r="D15" s="9" t="s">
        <v>2</v>
      </c>
      <c r="E15" s="19" t="s">
        <v>19</v>
      </c>
      <c r="F15" s="47"/>
      <c r="G15" s="20">
        <f>SQRT(C14*9/7)</f>
        <v>35.856858280031808</v>
      </c>
      <c r="H15" s="21">
        <f>$C$5/(G15)</f>
        <v>27.888667551135853</v>
      </c>
      <c r="I15" s="12">
        <v>1</v>
      </c>
      <c r="J15" s="21">
        <f t="shared" ref="J15:J16" si="1">5*H15-0.4*G15</f>
        <v>125.10059444366654</v>
      </c>
      <c r="K15" s="28">
        <f>($G15+2*H15)/4-SQRT((($G15+2*H15)/4)^2-$C$5/2)</f>
        <v>17.92842914001589</v>
      </c>
      <c r="L15" s="33">
        <f>($G15+2*J15)/4-SQRT((($G15+2*J15)/4)^2-$C$5/2)</f>
        <v>3.5856858280031787</v>
      </c>
    </row>
    <row r="16" spans="2:16" hidden="1" x14ac:dyDescent="0.25">
      <c r="B16" s="42"/>
      <c r="C16" s="60"/>
      <c r="D16" s="9" t="s">
        <v>3</v>
      </c>
      <c r="E16" s="16" t="s">
        <v>8</v>
      </c>
      <c r="F16" s="47"/>
      <c r="G16" s="20">
        <f>G15*2</f>
        <v>71.713716560063617</v>
      </c>
      <c r="H16" s="21">
        <f>$C$5/(G16)</f>
        <v>13.944333775567927</v>
      </c>
      <c r="I16" s="12"/>
      <c r="J16" s="21">
        <f t="shared" si="1"/>
        <v>41.036182253814189</v>
      </c>
      <c r="K16" s="28">
        <f>($G16+2*H16)/4-SQRT((($G16+2*H16)/4)^2-$C$5/2)</f>
        <v>13.944333775567927</v>
      </c>
      <c r="L16" s="33">
        <f>($G16+2*J16)/4-SQRT((($G16+2*J16)/4)^2-$C$5/2)</f>
        <v>7.171371656006361</v>
      </c>
    </row>
    <row r="17" spans="2:12" ht="24.95" hidden="1" customHeight="1" x14ac:dyDescent="0.25">
      <c r="B17" s="43"/>
      <c r="C17" s="1"/>
      <c r="D17" s="1"/>
      <c r="E17" s="18"/>
      <c r="F17" s="1"/>
      <c r="G17" s="48" t="s">
        <v>14</v>
      </c>
      <c r="H17" s="48"/>
      <c r="I17" s="48"/>
      <c r="J17" s="48"/>
      <c r="K17" s="1"/>
      <c r="L17" s="13"/>
    </row>
    <row r="18" spans="2:12" x14ac:dyDescent="0.25">
      <c r="L18" t="s">
        <v>44</v>
      </c>
    </row>
    <row r="19" spans="2:12" x14ac:dyDescent="0.25">
      <c r="L19" s="37" t="s">
        <v>50</v>
      </c>
    </row>
    <row r="20" spans="2:12" x14ac:dyDescent="0.25">
      <c r="C20" s="61" t="s">
        <v>30</v>
      </c>
      <c r="D20" s="62" t="s">
        <v>39</v>
      </c>
      <c r="E20" s="62" t="s">
        <v>29</v>
      </c>
      <c r="F20" s="65" t="s">
        <v>41</v>
      </c>
      <c r="G20" s="68" t="s">
        <v>9</v>
      </c>
      <c r="H20" s="69"/>
      <c r="I20" s="68" t="s">
        <v>25</v>
      </c>
      <c r="J20" s="69"/>
      <c r="K20" s="2" t="s">
        <v>28</v>
      </c>
      <c r="L20" t="s">
        <v>59</v>
      </c>
    </row>
    <row r="21" spans="2:12" ht="15" customHeight="1" x14ac:dyDescent="0.25">
      <c r="C21" s="61"/>
      <c r="D21" s="63"/>
      <c r="E21" s="63"/>
      <c r="F21" s="66"/>
      <c r="G21" s="2" t="s">
        <v>1</v>
      </c>
      <c r="H21" s="2" t="s">
        <v>3</v>
      </c>
      <c r="I21" s="2" t="s">
        <v>1</v>
      </c>
      <c r="J21" s="2" t="s">
        <v>3</v>
      </c>
      <c r="K21" s="2" t="s">
        <v>27</v>
      </c>
      <c r="L21" t="s">
        <v>42</v>
      </c>
    </row>
    <row r="22" spans="2:12" ht="24" customHeight="1" x14ac:dyDescent="0.25">
      <c r="C22" s="61"/>
      <c r="D22" s="63"/>
      <c r="E22" s="63"/>
      <c r="F22" s="66"/>
      <c r="G22" s="3" t="s">
        <v>6</v>
      </c>
      <c r="H22" s="3" t="s">
        <v>8</v>
      </c>
      <c r="I22" s="3" t="s">
        <v>16</v>
      </c>
      <c r="J22" s="3" t="s">
        <v>17</v>
      </c>
      <c r="K22" s="3" t="s">
        <v>26</v>
      </c>
      <c r="L22" t="s">
        <v>43</v>
      </c>
    </row>
    <row r="23" spans="2:12" ht="15" customHeight="1" x14ac:dyDescent="0.25">
      <c r="C23" s="61"/>
      <c r="D23" s="64"/>
      <c r="E23" s="64"/>
      <c r="F23" s="67"/>
      <c r="G23" s="25">
        <f>SQRT(F24*1.8)*2/3</f>
        <v>63.245553203367585</v>
      </c>
      <c r="H23" s="25">
        <f>SQRT(F24*1.8)*2</f>
        <v>189.73665961010275</v>
      </c>
      <c r="I23" s="35">
        <f>F24/G24</f>
        <v>41.666666666666664</v>
      </c>
      <c r="J23" s="35">
        <f>10*I23-0.9*G24</f>
        <v>308.66666666666663</v>
      </c>
      <c r="K23" s="54">
        <f>(G24+I24)/2-SQRT(((G24+I24)/2)^2-F24)</f>
        <v>31.532266255792791</v>
      </c>
      <c r="L23" t="s">
        <v>48</v>
      </c>
    </row>
    <row r="24" spans="2:12" ht="15" customHeight="1" x14ac:dyDescent="0.25">
      <c r="C24" s="61"/>
      <c r="D24" s="24">
        <v>5000</v>
      </c>
      <c r="E24" s="24">
        <v>1</v>
      </c>
      <c r="F24" s="25">
        <f>D24/E24</f>
        <v>5000</v>
      </c>
      <c r="G24" s="72">
        <v>120</v>
      </c>
      <c r="H24" s="73"/>
      <c r="I24" s="72">
        <v>70.099999999999994</v>
      </c>
      <c r="J24" s="73"/>
      <c r="K24" s="55"/>
      <c r="L24" t="s">
        <v>45</v>
      </c>
    </row>
    <row r="25" spans="2:12" x14ac:dyDescent="0.25">
      <c r="C25" s="61"/>
      <c r="I25" s="70"/>
      <c r="J25" s="70"/>
      <c r="L25" t="s">
        <v>46</v>
      </c>
    </row>
    <row r="26" spans="2:12" x14ac:dyDescent="0.25">
      <c r="C26" s="61"/>
      <c r="F26" s="2" t="s">
        <v>12</v>
      </c>
      <c r="G26" s="57">
        <f>SQRT(F24*1.8)</f>
        <v>94.868329805051374</v>
      </c>
      <c r="H26" s="58"/>
      <c r="I26" s="57">
        <f>G26</f>
        <v>94.868329805051374</v>
      </c>
      <c r="J26" s="74"/>
      <c r="K26" s="34">
        <f>(G26+I26)/2-SQRT(((G26+I26)/2)^2-F24)</f>
        <v>31.622776601683803</v>
      </c>
      <c r="L26" t="s">
        <v>47</v>
      </c>
    </row>
    <row r="27" spans="2:12" x14ac:dyDescent="0.25">
      <c r="G27" s="71" t="s">
        <v>7</v>
      </c>
      <c r="H27" s="71"/>
      <c r="I27" s="71" t="s">
        <v>7</v>
      </c>
      <c r="J27" s="71"/>
      <c r="L27" t="s">
        <v>49</v>
      </c>
    </row>
    <row r="28" spans="2:12" ht="42.75" customHeight="1" x14ac:dyDescent="0.25">
      <c r="L28" s="37" t="s">
        <v>51</v>
      </c>
    </row>
    <row r="29" spans="2:12" x14ac:dyDescent="0.25">
      <c r="C29" s="61" t="s">
        <v>31</v>
      </c>
      <c r="D29" s="62" t="s">
        <v>39</v>
      </c>
      <c r="E29" s="62" t="s">
        <v>29</v>
      </c>
      <c r="F29" s="65" t="s">
        <v>41</v>
      </c>
      <c r="G29" s="68" t="s">
        <v>9</v>
      </c>
      <c r="H29" s="69"/>
      <c r="I29" s="68" t="s">
        <v>25</v>
      </c>
      <c r="J29" s="69"/>
      <c r="K29" s="2" t="s">
        <v>28</v>
      </c>
      <c r="L29" t="s">
        <v>52</v>
      </c>
    </row>
    <row r="30" spans="2:12" ht="15" customHeight="1" x14ac:dyDescent="0.25">
      <c r="C30" s="61"/>
      <c r="D30" s="63"/>
      <c r="E30" s="63"/>
      <c r="F30" s="66"/>
      <c r="G30" s="2" t="s">
        <v>1</v>
      </c>
      <c r="H30" s="2" t="s">
        <v>3</v>
      </c>
      <c r="I30" s="2" t="s">
        <v>1</v>
      </c>
      <c r="J30" s="2" t="s">
        <v>3</v>
      </c>
      <c r="K30" s="2" t="s">
        <v>27</v>
      </c>
      <c r="L30" t="s">
        <v>53</v>
      </c>
    </row>
    <row r="31" spans="2:12" x14ac:dyDescent="0.25">
      <c r="C31" s="61"/>
      <c r="D31" s="63"/>
      <c r="E31" s="63"/>
      <c r="F31" s="66"/>
      <c r="G31" s="3" t="s">
        <v>33</v>
      </c>
      <c r="H31" s="3" t="s">
        <v>34</v>
      </c>
      <c r="I31" s="3" t="s">
        <v>16</v>
      </c>
      <c r="J31" s="3" t="s">
        <v>23</v>
      </c>
      <c r="K31" s="3" t="s">
        <v>20</v>
      </c>
      <c r="L31" t="s">
        <v>54</v>
      </c>
    </row>
    <row r="32" spans="2:12" x14ac:dyDescent="0.25">
      <c r="C32" s="61"/>
      <c r="D32" s="64"/>
      <c r="E32" s="64"/>
      <c r="F32" s="67"/>
      <c r="G32" s="25">
        <f>SQRT(F33*9/7)*2/3</f>
        <v>53.452248382484875</v>
      </c>
      <c r="H32" s="25">
        <f>SQRT(F33*9/7)*2</f>
        <v>160.35674514745463</v>
      </c>
      <c r="I32" s="35">
        <f>F33/G33</f>
        <v>62.5</v>
      </c>
      <c r="J32" s="35">
        <f>5*I32-0.4*G33</f>
        <v>280.5</v>
      </c>
      <c r="K32" s="54">
        <f>(G33+2*I33)/4-SQRT(((G33+2*I33)/4)^2-F33/2)</f>
        <v>26.833752096445998</v>
      </c>
      <c r="L32" t="s">
        <v>55</v>
      </c>
    </row>
    <row r="33" spans="3:12" x14ac:dyDescent="0.25">
      <c r="C33" s="61"/>
      <c r="D33" s="24">
        <v>5000</v>
      </c>
      <c r="E33" s="24">
        <v>1</v>
      </c>
      <c r="F33" s="25">
        <f>D33/E33</f>
        <v>5000</v>
      </c>
      <c r="G33" s="56">
        <v>80</v>
      </c>
      <c r="H33" s="56"/>
      <c r="I33" s="72">
        <v>80</v>
      </c>
      <c r="J33" s="73"/>
      <c r="K33" s="55"/>
      <c r="L33" t="s">
        <v>56</v>
      </c>
    </row>
    <row r="34" spans="3:12" x14ac:dyDescent="0.25">
      <c r="C34" s="61"/>
      <c r="G34" s="70"/>
      <c r="H34" s="70"/>
      <c r="I34" s="70"/>
      <c r="J34" s="70"/>
      <c r="L34" t="s">
        <v>58</v>
      </c>
    </row>
    <row r="35" spans="3:12" x14ac:dyDescent="0.25">
      <c r="C35" s="61"/>
      <c r="F35" s="2" t="s">
        <v>12</v>
      </c>
      <c r="G35" s="57">
        <f>SQRT(F33*9/7)</f>
        <v>80.178372573727316</v>
      </c>
      <c r="H35" s="58"/>
      <c r="I35" s="57">
        <f>G35</f>
        <v>80.178372573727316</v>
      </c>
      <c r="J35" s="74"/>
      <c r="K35" s="34">
        <f>(G35+2*I35)/4-SQRT(((G35+2*I35)/4)^2-F33/2)</f>
        <v>26.726124191242441</v>
      </c>
      <c r="L35" t="s">
        <v>57</v>
      </c>
    </row>
    <row r="36" spans="3:12" x14ac:dyDescent="0.25">
      <c r="G36" s="71" t="s">
        <v>19</v>
      </c>
      <c r="H36" s="71"/>
      <c r="I36" s="71" t="s">
        <v>19</v>
      </c>
      <c r="J36" s="71"/>
    </row>
    <row r="39" spans="3:12" x14ac:dyDescent="0.25">
      <c r="C39" s="61" t="s">
        <v>36</v>
      </c>
      <c r="D39" s="62" t="s">
        <v>40</v>
      </c>
      <c r="E39" s="62" t="s">
        <v>29</v>
      </c>
      <c r="F39" s="65" t="s">
        <v>41</v>
      </c>
      <c r="G39" s="68" t="s">
        <v>9</v>
      </c>
      <c r="H39" s="69"/>
      <c r="I39" s="68" t="s">
        <v>25</v>
      </c>
      <c r="J39" s="69"/>
      <c r="L39" t="s">
        <v>60</v>
      </c>
    </row>
    <row r="40" spans="3:12" x14ac:dyDescent="0.25">
      <c r="C40" s="61"/>
      <c r="D40" s="63"/>
      <c r="E40" s="63"/>
      <c r="F40" s="66"/>
      <c r="G40" s="2" t="s">
        <v>1</v>
      </c>
      <c r="H40" s="2" t="s">
        <v>3</v>
      </c>
      <c r="I40" s="68" t="s">
        <v>27</v>
      </c>
      <c r="J40" s="69"/>
    </row>
    <row r="41" spans="3:12" ht="24" customHeight="1" x14ac:dyDescent="0.25">
      <c r="C41" s="61"/>
      <c r="D41" s="63"/>
      <c r="E41" s="63"/>
      <c r="F41" s="66"/>
      <c r="G41" s="3" t="s">
        <v>37</v>
      </c>
      <c r="H41" s="3" t="s">
        <v>38</v>
      </c>
      <c r="I41" s="39" t="s">
        <v>16</v>
      </c>
      <c r="J41" s="40"/>
    </row>
    <row r="42" spans="3:12" ht="15" customHeight="1" x14ac:dyDescent="0.25">
      <c r="C42" s="61"/>
      <c r="D42" s="64"/>
      <c r="E42" s="64"/>
      <c r="F42" s="67"/>
      <c r="G42" s="25">
        <f>SQRT(F43/10)</f>
        <v>22.360679774997898</v>
      </c>
      <c r="H42" s="25">
        <f>SQRT(F43*10)</f>
        <v>223.60679774997897</v>
      </c>
      <c r="I42" s="75"/>
      <c r="J42" s="76"/>
    </row>
    <row r="43" spans="3:12" ht="15" customHeight="1" x14ac:dyDescent="0.25">
      <c r="C43" s="61"/>
      <c r="D43" s="24">
        <v>5000</v>
      </c>
      <c r="E43" s="24">
        <v>1</v>
      </c>
      <c r="F43" s="25">
        <f>D43/E43</f>
        <v>5000</v>
      </c>
      <c r="G43" s="77">
        <v>70.7</v>
      </c>
      <c r="H43" s="78"/>
      <c r="I43" s="79">
        <f>F43/G43</f>
        <v>70.721357850070717</v>
      </c>
      <c r="J43" s="80"/>
    </row>
    <row r="44" spans="3:12" x14ac:dyDescent="0.25">
      <c r="C44" s="61"/>
      <c r="I44" s="70"/>
      <c r="J44" s="70"/>
    </row>
    <row r="45" spans="3:12" x14ac:dyDescent="0.25">
      <c r="C45" s="61"/>
      <c r="F45" s="2" t="s">
        <v>12</v>
      </c>
      <c r="G45" s="81">
        <f>SQRT(F43)</f>
        <v>70.710678118654755</v>
      </c>
      <c r="H45" s="82"/>
      <c r="I45" s="81">
        <f>G45</f>
        <v>70.710678118654755</v>
      </c>
      <c r="J45" s="82"/>
    </row>
    <row r="46" spans="3:12" x14ac:dyDescent="0.25">
      <c r="G46" s="71" t="s">
        <v>35</v>
      </c>
      <c r="H46" s="71"/>
      <c r="I46" s="71" t="s">
        <v>16</v>
      </c>
      <c r="J46" s="71"/>
    </row>
  </sheetData>
  <mergeCells count="67">
    <mergeCell ref="G46:H46"/>
    <mergeCell ref="I46:J46"/>
    <mergeCell ref="I42:J42"/>
    <mergeCell ref="I40:J40"/>
    <mergeCell ref="I41:J41"/>
    <mergeCell ref="G43:H43"/>
    <mergeCell ref="I43:J43"/>
    <mergeCell ref="I44:J44"/>
    <mergeCell ref="G45:H45"/>
    <mergeCell ref="I45:J45"/>
    <mergeCell ref="C39:C45"/>
    <mergeCell ref="D39:D42"/>
    <mergeCell ref="E39:E42"/>
    <mergeCell ref="F39:F42"/>
    <mergeCell ref="G39:H39"/>
    <mergeCell ref="I39:J39"/>
    <mergeCell ref="G36:H36"/>
    <mergeCell ref="I36:J36"/>
    <mergeCell ref="G27:H27"/>
    <mergeCell ref="I27:J27"/>
    <mergeCell ref="I34:J34"/>
    <mergeCell ref="G35:H35"/>
    <mergeCell ref="I35:J35"/>
    <mergeCell ref="G34:H34"/>
    <mergeCell ref="K32:K33"/>
    <mergeCell ref="G33:H33"/>
    <mergeCell ref="I33:J33"/>
    <mergeCell ref="I29:J29"/>
    <mergeCell ref="I24:J24"/>
    <mergeCell ref="K23:K24"/>
    <mergeCell ref="C29:C35"/>
    <mergeCell ref="D29:D32"/>
    <mergeCell ref="E29:E32"/>
    <mergeCell ref="F29:F32"/>
    <mergeCell ref="G29:H29"/>
    <mergeCell ref="B5:B8"/>
    <mergeCell ref="B14:B17"/>
    <mergeCell ref="F20:F23"/>
    <mergeCell ref="G20:H20"/>
    <mergeCell ref="I20:J20"/>
    <mergeCell ref="D20:D23"/>
    <mergeCell ref="E20:E23"/>
    <mergeCell ref="C20:C26"/>
    <mergeCell ref="G24:H24"/>
    <mergeCell ref="G26:H26"/>
    <mergeCell ref="I26:J26"/>
    <mergeCell ref="I25:J25"/>
    <mergeCell ref="C14:C16"/>
    <mergeCell ref="F14:F16"/>
    <mergeCell ref="G17:J17"/>
    <mergeCell ref="B11:B13"/>
    <mergeCell ref="C11:C13"/>
    <mergeCell ref="D11:G13"/>
    <mergeCell ref="H11:J11"/>
    <mergeCell ref="K11:L12"/>
    <mergeCell ref="K13:L13"/>
    <mergeCell ref="O3:P3"/>
    <mergeCell ref="K4:L4"/>
    <mergeCell ref="C5:C7"/>
    <mergeCell ref="F5:F7"/>
    <mergeCell ref="G8:J8"/>
    <mergeCell ref="M3:N3"/>
    <mergeCell ref="B2:B4"/>
    <mergeCell ref="C2:C4"/>
    <mergeCell ref="D2:G4"/>
    <mergeCell ref="H2:J2"/>
    <mergeCell ref="K2:L3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Massing Generator</vt:lpstr>
    </vt:vector>
  </TitlesOfParts>
  <Company>Perkins+Will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Roya</dc:creator>
  <cp:lastModifiedBy>Welle, Benjamin</cp:lastModifiedBy>
  <dcterms:created xsi:type="dcterms:W3CDTF">2017-10-16T13:06:43Z</dcterms:created>
  <dcterms:modified xsi:type="dcterms:W3CDTF">2017-10-19T00:41:30Z</dcterms:modified>
</cp:coreProperties>
</file>