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4alan\SynologyDrive\projects\Autotrude\Tests\"/>
    </mc:Choice>
  </mc:AlternateContent>
  <bookViews>
    <workbookView xWindow="0" yWindow="0" windowWidth="25610" windowHeight="10040" firstSheet="3" activeTab="18"/>
  </bookViews>
  <sheets>
    <sheet name="Plan" sheetId="1" r:id="rId1"/>
    <sheet name="KPI" sheetId="5" r:id="rId2"/>
    <sheet name="Principles" sheetId="3" r:id="rId3"/>
    <sheet name="Milestones" sheetId="4" r:id="rId4"/>
    <sheet name="StepsPerMM" sheetId="6" r:id="rId5"/>
    <sheet name="T1" sheetId="7" r:id="rId6"/>
    <sheet name="T2" sheetId="8" r:id="rId7"/>
    <sheet name="T3" sheetId="10" r:id="rId8"/>
    <sheet name="T4" sheetId="11" r:id="rId9"/>
    <sheet name="T5" sheetId="12" r:id="rId10"/>
    <sheet name="T6" sheetId="13" r:id="rId11"/>
    <sheet name="T19" sheetId="14" r:id="rId12"/>
    <sheet name="T20" sheetId="16" r:id="rId13"/>
    <sheet name="T21" sheetId="20" r:id="rId14"/>
    <sheet name="Flow" sheetId="17" r:id="rId15"/>
    <sheet name="Spielen" sheetId="2" r:id="rId16"/>
    <sheet name="kWh" sheetId="18" r:id="rId17"/>
    <sheet name="Drying" sheetId="19" r:id="rId18"/>
    <sheet name="Hot Wire Cutting" sheetId="21" r:id="rId19"/>
  </sheets>
  <definedNames>
    <definedName name="_xlnm._FilterDatabase" localSheetId="11" hidden="1">'T19'!$A$57:$F$1146</definedName>
    <definedName name="_xlnm._FilterDatabase" localSheetId="12" hidden="1">'T20'!$A$58:$F$1147</definedName>
    <definedName name="_xlnm._FilterDatabase" localSheetId="13" hidden="1">'T21'!$A$44:$F$1133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1" i="19" l="1"/>
  <c r="M31" i="19" s="1"/>
  <c r="G1135" i="20"/>
  <c r="G1134" i="20"/>
  <c r="F11" i="20"/>
  <c r="G11" i="20" s="1"/>
  <c r="H11" i="20" s="1"/>
  <c r="D11" i="20"/>
  <c r="E11" i="20" s="1"/>
  <c r="I11" i="20" s="1"/>
  <c r="F10" i="20"/>
  <c r="G10" i="20" s="1"/>
  <c r="H10" i="20" s="1"/>
  <c r="D10" i="20"/>
  <c r="E10" i="20" s="1"/>
  <c r="I10" i="20" s="1"/>
  <c r="F9" i="20"/>
  <c r="G9" i="20" s="1"/>
  <c r="H9" i="20" s="1"/>
  <c r="D9" i="20"/>
  <c r="E9" i="20" s="1"/>
  <c r="I9" i="20" s="1"/>
  <c r="L31" i="19" l="1"/>
  <c r="I12" i="20"/>
  <c r="I13" i="20" s="1"/>
  <c r="M30" i="19" l="1"/>
  <c r="L30" i="19"/>
  <c r="K30" i="19"/>
  <c r="J33" i="19"/>
  <c r="I33" i="19"/>
  <c r="H33" i="19"/>
  <c r="G33" i="19"/>
  <c r="F33" i="19"/>
  <c r="E33" i="19"/>
  <c r="D33" i="19"/>
  <c r="C33" i="19"/>
  <c r="J32" i="19"/>
  <c r="I32" i="19"/>
  <c r="H32" i="19"/>
  <c r="G32" i="19"/>
  <c r="F32" i="19"/>
  <c r="E32" i="19"/>
  <c r="D32" i="19"/>
  <c r="C32" i="19"/>
  <c r="J31" i="19"/>
  <c r="I31" i="19"/>
  <c r="H31" i="19"/>
  <c r="G31" i="19"/>
  <c r="F31" i="19"/>
  <c r="E31" i="19"/>
  <c r="D31" i="19"/>
  <c r="C31" i="19"/>
  <c r="J30" i="19"/>
  <c r="I30" i="19"/>
  <c r="H30" i="19"/>
  <c r="G30" i="19"/>
  <c r="F30" i="19"/>
  <c r="E30" i="19"/>
  <c r="D30" i="19"/>
  <c r="C30" i="19"/>
  <c r="B33" i="19"/>
  <c r="B32" i="19"/>
  <c r="B31" i="19"/>
  <c r="B30" i="19"/>
  <c r="K33" i="19" l="1"/>
  <c r="L33" i="19" s="1"/>
  <c r="K32" i="19"/>
  <c r="M32" i="19" s="1"/>
  <c r="L32" i="19"/>
  <c r="I20" i="19"/>
  <c r="H20" i="19"/>
  <c r="I19" i="19"/>
  <c r="H19" i="19"/>
  <c r="I18" i="19"/>
  <c r="H18" i="19"/>
  <c r="G20" i="19"/>
  <c r="G19" i="19"/>
  <c r="K19" i="19" s="1"/>
  <c r="G18" i="19"/>
  <c r="K18" i="19" s="1"/>
  <c r="M33" i="19" l="1"/>
  <c r="K20" i="19"/>
  <c r="M20" i="19" s="1"/>
  <c r="M19" i="19"/>
  <c r="L19" i="19"/>
  <c r="M18" i="19"/>
  <c r="L18" i="19"/>
  <c r="F19" i="18"/>
  <c r="F21" i="18"/>
  <c r="D16" i="18"/>
  <c r="L20" i="19" l="1"/>
  <c r="J14" i="19"/>
  <c r="I14" i="19"/>
  <c r="H14" i="19"/>
  <c r="G14" i="19"/>
  <c r="K14" i="19" l="1"/>
  <c r="L14" i="19" s="1"/>
  <c r="F15" i="18"/>
  <c r="F14" i="18"/>
  <c r="F16" i="18" s="1"/>
  <c r="F17" i="18" s="1"/>
  <c r="F13" i="18"/>
  <c r="F11" i="18"/>
  <c r="F12" i="18"/>
  <c r="J13" i="19"/>
  <c r="I13" i="19"/>
  <c r="H13" i="19"/>
  <c r="G13" i="19"/>
  <c r="J12" i="19"/>
  <c r="I12" i="19"/>
  <c r="H12" i="19"/>
  <c r="G12" i="19"/>
  <c r="K12" i="19" l="1"/>
  <c r="L12" i="19" s="1"/>
  <c r="K13" i="19"/>
  <c r="M13" i="19" s="1"/>
  <c r="M12" i="19"/>
  <c r="M14" i="19"/>
  <c r="S12" i="17"/>
  <c r="S11" i="17"/>
  <c r="S10" i="17"/>
  <c r="S9" i="17"/>
  <c r="L13" i="19" l="1"/>
  <c r="H3" i="17"/>
  <c r="R12" i="17"/>
  <c r="P12" i="17"/>
  <c r="Q12" i="17" s="1"/>
  <c r="R11" i="17"/>
  <c r="P11" i="17"/>
  <c r="P10" i="17"/>
  <c r="Q10" i="17" s="1"/>
  <c r="R10" i="17"/>
  <c r="R9" i="17"/>
  <c r="Q9" i="17"/>
  <c r="H11" i="17" l="1"/>
  <c r="Q11" i="17" s="1"/>
  <c r="G1149" i="14"/>
  <c r="G1149" i="16"/>
  <c r="G1148" i="16"/>
  <c r="F25" i="16"/>
  <c r="G25" i="16" s="1"/>
  <c r="H25" i="16" s="1"/>
  <c r="D25" i="16"/>
  <c r="E25" i="16" s="1"/>
  <c r="I25" i="16" s="1"/>
  <c r="F24" i="16"/>
  <c r="G24" i="16" s="1"/>
  <c r="H24" i="16" s="1"/>
  <c r="D24" i="16"/>
  <c r="E24" i="16" s="1"/>
  <c r="I24" i="16" s="1"/>
  <c r="F23" i="16"/>
  <c r="G23" i="16" s="1"/>
  <c r="H23" i="16" s="1"/>
  <c r="D23" i="16"/>
  <c r="E23" i="16" s="1"/>
  <c r="I23" i="16" s="1"/>
  <c r="I26" i="16" s="1"/>
  <c r="I27" i="16" s="1"/>
  <c r="G1148" i="14"/>
  <c r="G1147" i="14"/>
  <c r="D25" i="14"/>
  <c r="E25" i="14" s="1"/>
  <c r="I25" i="14" s="1"/>
  <c r="D23" i="14"/>
  <c r="E23" i="14" s="1"/>
  <c r="I23" i="14" s="1"/>
  <c r="D24" i="14"/>
  <c r="E24" i="14" s="1"/>
  <c r="I24" i="14" s="1"/>
  <c r="F24" i="14"/>
  <c r="G24" i="14" s="1"/>
  <c r="H24" i="14" s="1"/>
  <c r="F25" i="14"/>
  <c r="G25" i="14" s="1"/>
  <c r="H25" i="14" s="1"/>
  <c r="F23" i="14"/>
  <c r="G23" i="14" s="1"/>
  <c r="H23" i="14" s="1"/>
  <c r="I26" i="14" l="1"/>
  <c r="I27" i="14" s="1"/>
  <c r="G21" i="11"/>
  <c r="D21" i="11"/>
  <c r="E21" i="11" s="1"/>
  <c r="I21" i="11" s="1"/>
  <c r="F24" i="13"/>
  <c r="G24" i="13" s="1"/>
  <c r="H24" i="13" s="1"/>
  <c r="E24" i="13"/>
  <c r="I24" i="13" s="1"/>
  <c r="D24" i="13"/>
  <c r="D23" i="13"/>
  <c r="E23" i="13" s="1"/>
  <c r="F22" i="13"/>
  <c r="G22" i="13" s="1"/>
  <c r="H22" i="13" s="1"/>
  <c r="E22" i="13"/>
  <c r="I22" i="13" s="1"/>
  <c r="D22" i="13"/>
  <c r="D24" i="12"/>
  <c r="E24" i="12" s="1"/>
  <c r="I24" i="12" s="1"/>
  <c r="F24" i="12"/>
  <c r="G24" i="12" s="1"/>
  <c r="H24" i="12" s="1"/>
  <c r="D23" i="12"/>
  <c r="E23" i="12" s="1"/>
  <c r="F22" i="12"/>
  <c r="G22" i="12" s="1"/>
  <c r="H22" i="12" s="1"/>
  <c r="D22" i="12"/>
  <c r="E22" i="12" s="1"/>
  <c r="I22" i="12" s="1"/>
  <c r="F23" i="11"/>
  <c r="G23" i="11" s="1"/>
  <c r="H23" i="11" s="1"/>
  <c r="D23" i="11"/>
  <c r="E23" i="11" s="1"/>
  <c r="I23" i="11" s="1"/>
  <c r="E22" i="11"/>
  <c r="F21" i="11"/>
  <c r="H21" i="11" s="1"/>
  <c r="I25" i="13" l="1"/>
  <c r="I26" i="13" s="1"/>
  <c r="I25" i="12"/>
  <c r="I26" i="12" s="1"/>
  <c r="I24" i="11"/>
  <c r="I25" i="11" s="1"/>
  <c r="F27" i="10"/>
  <c r="G27" i="10" s="1"/>
  <c r="H27" i="10" s="1"/>
  <c r="D27" i="10"/>
  <c r="E27" i="10" s="1"/>
  <c r="I27" i="10" s="1"/>
  <c r="D26" i="10"/>
  <c r="E26" i="10" s="1"/>
  <c r="F25" i="10"/>
  <c r="G25" i="10" s="1"/>
  <c r="H25" i="10" s="1"/>
  <c r="D25" i="10"/>
  <c r="E25" i="10" s="1"/>
  <c r="I25" i="10" s="1"/>
  <c r="I29" i="8"/>
  <c r="I28" i="8"/>
  <c r="F27" i="8"/>
  <c r="G27" i="8" s="1"/>
  <c r="H27" i="8" s="1"/>
  <c r="D27" i="8"/>
  <c r="E27" i="8" s="1"/>
  <c r="I27" i="8" s="1"/>
  <c r="G25" i="8"/>
  <c r="D25" i="8"/>
  <c r="I28" i="10" l="1"/>
  <c r="I29" i="10" s="1"/>
  <c r="O19" i="8"/>
  <c r="P25" i="8"/>
  <c r="O25" i="8"/>
  <c r="O24" i="8"/>
  <c r="P24" i="8" s="1"/>
  <c r="P23" i="8"/>
  <c r="O23" i="8"/>
  <c r="O22" i="8"/>
  <c r="P22" i="8" s="1"/>
  <c r="P21" i="8"/>
  <c r="O21" i="8"/>
  <c r="P20" i="8"/>
  <c r="P19" i="8"/>
  <c r="P18" i="8"/>
  <c r="O18" i="8"/>
  <c r="D26" i="8"/>
  <c r="E26" i="8" s="1"/>
  <c r="F25" i="8"/>
  <c r="H25" i="8" s="1"/>
  <c r="E25" i="8"/>
  <c r="I25" i="8" s="1"/>
  <c r="C30" i="7" l="1"/>
  <c r="C29" i="7"/>
  <c r="B5" i="6"/>
  <c r="B6" i="6" s="1"/>
  <c r="G30" i="1" l="1"/>
  <c r="F30" i="1"/>
  <c r="E30" i="1"/>
  <c r="D30" i="1"/>
  <c r="I24" i="1" l="1"/>
  <c r="J23" i="1"/>
  <c r="I23" i="1"/>
  <c r="K22" i="1"/>
  <c r="J22" i="1"/>
  <c r="I22" i="1"/>
  <c r="I19" i="1"/>
  <c r="K17" i="1"/>
  <c r="I17" i="1"/>
  <c r="I16" i="1"/>
  <c r="I15" i="1"/>
  <c r="I14" i="1"/>
  <c r="G21" i="1"/>
  <c r="G18" i="1"/>
  <c r="G23" i="1"/>
  <c r="G24" i="1" s="1"/>
  <c r="G13" i="1"/>
  <c r="G12" i="1"/>
  <c r="G8" i="1"/>
  <c r="G26" i="1" s="1"/>
  <c r="F26" i="1"/>
  <c r="F21" i="1"/>
  <c r="F14" i="1"/>
  <c r="F13" i="1"/>
  <c r="F12" i="1"/>
  <c r="F8" i="1"/>
  <c r="D12" i="1"/>
  <c r="E12" i="1" s="1"/>
  <c r="D21" i="1"/>
  <c r="E21" i="1" s="1"/>
  <c r="D15" i="1"/>
  <c r="E15" i="1" s="1"/>
  <c r="E8" i="1"/>
  <c r="E26" i="1" s="1"/>
  <c r="D26" i="1"/>
  <c r="D19" i="1"/>
  <c r="D18" i="1"/>
  <c r="E18" i="1" s="1"/>
  <c r="F18" i="1" s="1"/>
  <c r="D17" i="1"/>
  <c r="E17" i="1" s="1"/>
  <c r="D16" i="1"/>
  <c r="E16" i="1" s="1"/>
  <c r="D14" i="1"/>
  <c r="D13" i="1"/>
  <c r="E13" i="1" s="1"/>
  <c r="D11" i="1"/>
  <c r="E11" i="1" s="1"/>
  <c r="F11" i="1" s="1"/>
  <c r="G11" i="1" s="1"/>
  <c r="D8" i="1"/>
  <c r="C26" i="1"/>
  <c r="C23" i="1"/>
  <c r="C24" i="1" s="1"/>
  <c r="C28" i="1" s="1"/>
  <c r="C31" i="1" s="1"/>
  <c r="G27" i="1" l="1"/>
  <c r="G28" i="1"/>
  <c r="G31" i="1" s="1"/>
  <c r="C27" i="1"/>
  <c r="F23" i="1"/>
  <c r="F24" i="1" s="1"/>
  <c r="F27" i="1" s="1"/>
  <c r="D23" i="1"/>
  <c r="D24" i="1" s="1"/>
  <c r="E14" i="1"/>
  <c r="E23" i="1" s="1"/>
  <c r="E24" i="1" s="1"/>
  <c r="F28" i="1" l="1"/>
  <c r="F31" i="1" s="1"/>
  <c r="D28" i="1"/>
  <c r="D31" i="1" s="1"/>
  <c r="D27" i="1"/>
  <c r="E28" i="1"/>
  <c r="E31" i="1" s="1"/>
  <c r="E27" i="1"/>
</calcChain>
</file>

<file path=xl/comments1.xml><?xml version="1.0" encoding="utf-8"?>
<comments xmlns="http://schemas.openxmlformats.org/spreadsheetml/2006/main">
  <authors>
    <author>brian</author>
  </authors>
  <commentList>
    <comment ref="C30" authorId="0" shapeId="0">
      <text>
        <r>
          <rPr>
            <b/>
            <sz val="9"/>
            <color indexed="81"/>
            <rFont val="Tahoma"/>
            <family val="2"/>
          </rPr>
          <t>brian:</t>
        </r>
        <r>
          <rPr>
            <sz val="9"/>
            <color indexed="81"/>
            <rFont val="Tahoma"/>
            <family val="2"/>
          </rPr>
          <t xml:space="preserve">
source: Josh Bee https://www.facebook.com/groups/recreator3d/posts/962702020980695/?__cft__[0]=AZV_HvRkAF4kodEd6KSPWyO79Dcyr5aZsoy9LKT4rdmHkKFOzJoqWM4rBH9Lyan9QYbvIuyzZ7nvQshpA18-FVTCq6byZdodT2G_ZCcLuDjwplbJn5n4pR8V8XcAE1bCSnjC-8nppbGCZX3AGFcSoIqyfCY-7x4NRgFhq3dyYyEC4OG8SzucWCZ97R9QYuV9Xapd-wou25WHUayY_aofhkAw&amp;__tn__=%2CO%2CP-R</t>
        </r>
      </text>
    </comment>
  </commentList>
</comments>
</file>

<file path=xl/comments2.xml><?xml version="1.0" encoding="utf-8"?>
<comments xmlns="http://schemas.openxmlformats.org/spreadsheetml/2006/main">
  <authors>
    <author>brian</author>
  </authors>
  <commentList>
    <comment ref="B31" authorId="0" shapeId="0">
      <text>
        <r>
          <rPr>
            <b/>
            <sz val="9"/>
            <color indexed="81"/>
            <rFont val="Tahoma"/>
            <family val="2"/>
          </rPr>
          <t>brian:</t>
        </r>
        <r>
          <rPr>
            <sz val="9"/>
            <color indexed="81"/>
            <rFont val="Tahoma"/>
            <family val="2"/>
          </rPr>
          <t xml:space="preserve">
After weighing, hung filament on rods instead of tossing them in randomly</t>
        </r>
      </text>
    </comment>
  </commentList>
</comments>
</file>

<file path=xl/sharedStrings.xml><?xml version="1.0" encoding="utf-8"?>
<sst xmlns="http://schemas.openxmlformats.org/spreadsheetml/2006/main" count="3849" uniqueCount="264">
  <si>
    <t>Let’s recycle those plastic bottles!</t>
  </si>
  <si>
    <t>Let's do something about moving to a sustainable future. I recently discovered it's not hard to turn soda bottles into 3d-printing filament. I already can turn filament into valuable, custom products.</t>
  </si>
  <si>
    <t>Business plan:</t>
  </si>
  <si>
    <t>Make PET filament at &lt;$20/kg.</t>
  </si>
  <si>
    <t>Time to cut bottom</t>
  </si>
  <si>
    <t>Time to thread</t>
  </si>
  <si>
    <t>Time to cut ribbon</t>
  </si>
  <si>
    <t>Time to join</t>
  </si>
  <si>
    <t>Time to respool</t>
  </si>
  <si>
    <t>Manual process with PETBot</t>
  </si>
  <si>
    <t>Weight per 2-liter bottle</t>
  </si>
  <si>
    <t>Useable mass per bottle</t>
  </si>
  <si>
    <t>Time to pick (s)</t>
  </si>
  <si>
    <t>Total time (s)</t>
  </si>
  <si>
    <t>Total time (hr)</t>
  </si>
  <si>
    <t>Hourly rate</t>
  </si>
  <si>
    <t>g</t>
  </si>
  <si>
    <t>s</t>
  </si>
  <si>
    <t>hr</t>
  </si>
  <si>
    <t>Price per botle</t>
  </si>
  <si>
    <t>Material cost</t>
  </si>
  <si>
    <t>Margin</t>
  </si>
  <si>
    <t>Labor cost</t>
  </si>
  <si>
    <t>Cost/kg</t>
  </si>
  <si>
    <t>Auto respool</t>
  </si>
  <si>
    <t>Auto respool+Auto Join</t>
  </si>
  <si>
    <t>Time to wash</t>
  </si>
  <si>
    <t>Bottles per kg</t>
  </si>
  <si>
    <t>pullstruder shouldn't degrade the plastic, and takes minimal amount of energy</t>
  </si>
  <si>
    <t>Power</t>
  </si>
  <si>
    <t>Cost/kWhr</t>
  </si>
  <si>
    <t>w</t>
  </si>
  <si>
    <t>Power cost</t>
  </si>
  <si>
    <t>Auto all</t>
  </si>
  <si>
    <t>Automation R&amp;D Hours</t>
  </si>
  <si>
    <t>R&amp;D Material</t>
  </si>
  <si>
    <t>Unit Cost</t>
  </si>
  <si>
    <t>double * multiply by 3</t>
  </si>
  <si>
    <t>Let's make recycling plastic bottles profitable! Using open source software and robotics I can cut the cost of turning bottles into 3D printer filament from $120/kg to $20/kg. At that point we can cost-effectively upcycle the plastic into a million different new products through 3D printing. Those products will also be 100% recyclable.</t>
  </si>
  <si>
    <t xml:space="preserve">With this initial fundraiser I'll purchase the equipment to make those $120 rolls--the current state of the art. I'll use it to get a more detailed understanding of the product, the challenges and the development costs to get to a winning solution. This will take two to four months. </t>
  </si>
  <si>
    <t xml:space="preserve">In the second stage I--by then it will be "we"--we will design and build a proof-of-concept machine that automates at least seven of the manual steps in the recycling process. </t>
  </si>
  <si>
    <t>For the third stage we'll complete the design and build the first production unit.</t>
  </si>
  <si>
    <t xml:space="preserve">Everything we develop will be open source. That means every citizen of the world can take and use our plans to make their own machines, and improve them to make better, faster, cheaper machines. </t>
  </si>
  <si>
    <t>I will tap the Crowd. There is a quiet, but world-wide, grass roots, innovative and enthusiastic army with a shared goal of moving all economies to sustainable plastics.</t>
  </si>
  <si>
    <t>I could pay for this round myself, but I want you to be a part of the solution, and your participation will push me and hold me accountable.</t>
  </si>
  <si>
    <t>Why me, and why this project? Because I can apply my careers in software and hardware engineering and a hobby I love to solve a vexing problem my generation has created.</t>
  </si>
  <si>
    <t>Modularity</t>
  </si>
  <si>
    <t>process steps can be manual or automated, and use different automatic methods</t>
  </si>
  <si>
    <t>Automation</t>
  </si>
  <si>
    <t>Cost</t>
  </si>
  <si>
    <t>the primary goal is to produce an ecomonically viable product</t>
  </si>
  <si>
    <t>the primary cost driver is labor, so eliminate as much labor as possible</t>
  </si>
  <si>
    <t>Efficiency</t>
  </si>
  <si>
    <t>make optimal use of energy</t>
  </si>
  <si>
    <t>Sustainability</t>
  </si>
  <si>
    <t>eliminate the use of non-renewable consmables</t>
  </si>
  <si>
    <t>Constraints</t>
  </si>
  <si>
    <t>Software First</t>
  </si>
  <si>
    <t>Human Compatibility</t>
  </si>
  <si>
    <t>safe and comfortable for humans to work alongside</t>
  </si>
  <si>
    <t>Software has no reproduction cost, no inventory cost, gets cheaper over time, and is easier to change. Never do in hardware what can be done just as well in software.</t>
  </si>
  <si>
    <t>Open Source</t>
  </si>
  <si>
    <t>everything is open source</t>
  </si>
  <si>
    <t>Copyleft</t>
  </si>
  <si>
    <t>and must remain open source (LGPL?)</t>
  </si>
  <si>
    <t>Current System</t>
  </si>
  <si>
    <t>Best Anticipated system</t>
  </si>
  <si>
    <t>Back of the Envelope</t>
  </si>
  <si>
    <t>Updated yield</t>
  </si>
  <si>
    <t>291 ÷ 160.2 * 110 = 199.8.</t>
  </si>
  <si>
    <t>Spool D`</t>
  </si>
  <si>
    <t>Current Steps/mm</t>
  </si>
  <si>
    <t>New steps/mm</t>
  </si>
  <si>
    <t>New D</t>
  </si>
  <si>
    <t>Newer Steps/mm</t>
  </si>
  <si>
    <t>&gt;&gt;&gt; m407</t>
  </si>
  <si>
    <t>raw</t>
  </si>
  <si>
    <t>mm</t>
  </si>
  <si>
    <t>SENDING</t>
  </si>
  <si>
    <t>M407</t>
  </si>
  <si>
    <t>Filament dia (measured mm)</t>
  </si>
  <si>
    <t xml:space="preserve"> (measured mm)</t>
  </si>
  <si>
    <t>Pepsi bottle, 2L</t>
  </si>
  <si>
    <t>Speed 165, Temp 220</t>
  </si>
  <si>
    <t>Reducing speed to 50%, no noticable effect on diameter.</t>
  </si>
  <si>
    <t>Reduced to 225 and got clear filament.</t>
  </si>
  <si>
    <t>Increased speed to 200%. No noticable effect on diameter.</t>
  </si>
  <si>
    <t>Increasing temperature to 240. No noticable effect on diameter but filament started crackling and looking rough and terrible</t>
  </si>
  <si>
    <t>Increasing temperature to 230. No noticable effect on diameter</t>
  </si>
  <si>
    <t xml:space="preserve">Filament diameter not displaying on screen. </t>
  </si>
  <si>
    <t>Use Chrome app gcode Sender, but it's bad for datalogging. Maybe go back to printrun.</t>
  </si>
  <si>
    <t>Next time record filament location when tweak was made (using display of filament count or datalog)</t>
  </si>
  <si>
    <t>Incrased speed to 250%. No noticable effect on diameter. Motors occassionally seemed to audibly drop out. Maybe overcurrent protection?</t>
  </si>
  <si>
    <t xml:space="preserve">Reduced speed to 225% and less dropout. </t>
  </si>
  <si>
    <t>Reduced speed to 200% and no dropout.</t>
  </si>
  <si>
    <t>Unexpectedly, filament measured thicker when sensor appeared to be aligned with top of "U". Maybe because it was compressed into a near oval? Worth looking at under scope.</t>
  </si>
  <si>
    <t>Actions:</t>
  </si>
  <si>
    <t>Tape thickness ~0.3</t>
  </si>
  <si>
    <t>Tape width ~7.2 mm(?)</t>
  </si>
  <si>
    <t>Increase tape width 1/2 turn.</t>
  </si>
  <si>
    <t>Max diameter</t>
  </si>
  <si>
    <t>Min diameter</t>
  </si>
  <si>
    <t>Post-pultrusion measurements:</t>
  </si>
  <si>
    <t>Measure at center</t>
  </si>
  <si>
    <t>Take picture of cross-section, top of "U" and side of "U".</t>
  </si>
  <si>
    <t>Mass (g)</t>
  </si>
  <si>
    <t>Expected mass (for 1.75 mm PET) (1.38 g/cm^3)</t>
  </si>
  <si>
    <t>Expected volume of 20mm of 1.75mm filament</t>
  </si>
  <si>
    <t>Estimated actual cross section mm^2</t>
  </si>
  <si>
    <t>Expected mass for cross section</t>
  </si>
  <si>
    <t>Relative Density for equivalent diameter solid filament</t>
  </si>
  <si>
    <t>Density relative to 1.75 mm filament</t>
  </si>
  <si>
    <t>remove first and last 20 cm</t>
  </si>
  <si>
    <t>sample first 20 cm, middle 20 and last 20 cm</t>
  </si>
  <si>
    <t>Compare sensor measurements to sampled measurements.</t>
  </si>
  <si>
    <t>Tape width 7.77mm</t>
  </si>
  <si>
    <t>Speed 300, Temp 235</t>
  </si>
  <si>
    <t>At this speed and temp 240, started to get rough texture</t>
  </si>
  <si>
    <t>Observations:</t>
  </si>
  <si>
    <t>Could not save new max E speed: save settings disabled in firmware.</t>
  </si>
  <si>
    <t>Trouble despooling at speed. Probably bad max E speed (default 300 and while I could configure higher speed, didn't seem to make a difference).</t>
  </si>
  <si>
    <t xml:space="preserve">Printrun has no logging option. </t>
  </si>
  <si>
    <t>Set up Octoprint server so we can log to serial.log</t>
  </si>
  <si>
    <t>Filament diameter not displaying on screen.  Fix marlin</t>
  </si>
  <si>
    <t>Modify marlin message to be picked up as status message by Octoprint</t>
  </si>
  <si>
    <t>length (mm)</t>
  </si>
  <si>
    <t>Avg</t>
  </si>
  <si>
    <t>Flow comp</t>
  </si>
  <si>
    <t>Speed 300, Temp 233</t>
  </si>
  <si>
    <t>New filament cooling fan and shroud. 40x27.5, 24V,70mA. Works great.</t>
  </si>
  <si>
    <t xml:space="preserve">New firmware to support cooling fan, </t>
  </si>
  <si>
    <t>Tape width 8.3mm</t>
  </si>
  <si>
    <t>Modify marlin message to be picked up as status message by Octoprint, and to print filament position.</t>
  </si>
  <si>
    <t>Order a centigram scale.</t>
  </si>
  <si>
    <t>Unexpectedly, filament measured thicker when sensor appeared to be aligned with top of "U". Maybe because it was compressed into a near oval? Looked at under scope, and yep.</t>
  </si>
  <si>
    <t>Observations</t>
  </si>
  <si>
    <t xml:space="preserve">Tape width </t>
  </si>
  <si>
    <t>harder to pull manually, but Recreator managed w/o issue.</t>
  </si>
  <si>
    <t>Still a problem with despool speed. Probably a Marlin setting, since it was working in Nick Jones firmware.</t>
  </si>
  <si>
    <t>Tried bumping temp to 238, but got rough and clouding. Tried increasing speed to compensate, but motors started to struggle above 108%.</t>
  </si>
  <si>
    <t>At 235 and 108% speed, filament mostly smooth. At 234, probably smooth. Went back to 233 for some margin.</t>
  </si>
  <si>
    <t>Maybe impose helix on spool to get perfect winding?</t>
  </si>
  <si>
    <t>Diameters are consistently larger than before, ~1.84 typical.</t>
  </si>
  <si>
    <t>Make filament cleaner sponge for printer</t>
  </si>
  <si>
    <t>Typical yield has been ~6.5 meters.</t>
  </si>
  <si>
    <t>20 oz green bottle. Mountain Dew, I think</t>
  </si>
  <si>
    <t>Rough texture, even at 220. Raised temps by 5s from 233 to 240 to 245 to 250 to 255 to 260.</t>
  </si>
  <si>
    <t>At 240, started to get cloudy. Remained so up to 255. At 260, it broke. Also at 260, we were cutting the textured, rounded top of the bottle, so pulling was extra hard. Motors never skipped, though.</t>
  </si>
  <si>
    <t>From the images, it looks like the roughness is coming from shaving/reforming of the edges of the strip, not from shriveling of the surface.</t>
  </si>
  <si>
    <t>No sign of steaming at any of these temperatures, in sharp contrast to the Pepsi bottles.</t>
  </si>
  <si>
    <t>Speed 325, Temp 233</t>
  </si>
  <si>
    <t>Looks nice. Pulls fine. Thick: 1.85-2.08 mm measured by micrometer while running. Motors pausing--overcurrent?</t>
  </si>
  <si>
    <t>Pull Serial.log</t>
  </si>
  <si>
    <t>Expected volume of 1.75mm filament</t>
  </si>
  <si>
    <t>Serial log</t>
  </si>
  <si>
    <t>-</t>
  </si>
  <si>
    <t>Send:</t>
  </si>
  <si>
    <t>N7 M117 T19 RECREATING FILAMENT*89</t>
  </si>
  <si>
    <t>Recv:</t>
  </si>
  <si>
    <t>average</t>
  </si>
  <si>
    <t>stdev</t>
  </si>
  <si>
    <t>Bumpy</t>
  </si>
  <si>
    <t>Bottle slightly shrunken from heat of label removal.</t>
  </si>
  <si>
    <t>Motors skipping at last 25%. Had to help it, and terminated early. Maybe due to thicker bottle due to shrinkage</t>
  </si>
  <si>
    <t>Speed 325, Temp 240</t>
  </si>
  <si>
    <t>2 L Pepsi</t>
  </si>
  <si>
    <t>2L Pepsi</t>
  </si>
  <si>
    <t>n</t>
  </si>
  <si>
    <t xml:space="preserve">P value and statistical significance:
The two-tailed P value is less than 0.0001
By conventional criteria, this difference is considered to be extremely statistically significant.
Confidence interval:
The mean of 233 minus 240 equals 0.02155223700
95% confidence interval of this difference: From 0.01938010060 to 0.02372437340
Intermediate values used in calculations:
t = 19.4942
df = 1941
standard error of difference = 0.001
Learn more:
GraphPad's web site includes portions of the manual for GraphPad Prism that can help you learn statistics. First, review the meaning of P values and confidence intervals . Then learn how to interpret results from an unpaired or paired t test. These links include GraphPad's popular analysis checklists.
Review your data:
Group
Mean
SD
SEM
N
233 (T19)
1.85397612500
0.01804516800
0.00054682327
1089             
240 (T20)
1.83242388800
0.03026422400
0.00103562043
854    </t>
  </si>
  <si>
    <t>Statistically different, but maybe due to difference in bottle or differences in temperature. Try 247?</t>
  </si>
  <si>
    <t>Gunk in a ring around the warm pull.</t>
  </si>
  <si>
    <t>On next load attempt (T21), broke filament twice at nozzle trying to prime. Crud in nozzle from running at 240?</t>
  </si>
  <si>
    <t>Clean nozzle to see if it's the cause of breakage during priming.</t>
  </si>
  <si>
    <t>~200 mm sample</t>
  </si>
  <si>
    <t>weight</t>
  </si>
  <si>
    <t>flow rate</t>
  </si>
  <si>
    <t>min/max diameter</t>
  </si>
  <si>
    <t>tested flow rate</t>
  </si>
  <si>
    <t>measured wall size</t>
  </si>
  <si>
    <t>mass (g)</t>
  </si>
  <si>
    <t>min dia (mm)</t>
  </si>
  <si>
    <t>max dia (mm)</t>
  </si>
  <si>
    <t>tested flow factor</t>
  </si>
  <si>
    <t>nozzle dia.</t>
  </si>
  <si>
    <t>measured wall width (mm)</t>
  </si>
  <si>
    <t>line width (mm)</t>
  </si>
  <si>
    <t>adjusted flow</t>
  </si>
  <si>
    <t>linear density (g/m)</t>
  </si>
  <si>
    <t>layer thickness (mm)</t>
  </si>
  <si>
    <t>Ribbon width (mm)</t>
  </si>
  <si>
    <t>Ribbon thickness (mm)</t>
  </si>
  <si>
    <t>Recreator Nozzle diameter (mm)</t>
  </si>
  <si>
    <t>% void</t>
  </si>
  <si>
    <t>Goal: correlate something with adjusted flow</t>
  </si>
  <si>
    <t>Energy Usage Experiment</t>
  </si>
  <si>
    <t>Test Equipment</t>
  </si>
  <si>
    <t>Recreator 3D Straight Path configuration</t>
  </si>
  <si>
    <t>Zooz ZEN15 smart switch for metering (kWh every 5 s)</t>
  </si>
  <si>
    <t>First bottle: silver cap (Diet Coke?) 2L, 0.33 mm thickness</t>
  </si>
  <si>
    <t>Drying Time Experiment</t>
  </si>
  <si>
    <t>PrintDry filament dryer</t>
  </si>
  <si>
    <t>Test Conditions</t>
  </si>
  <si>
    <t>75 C</t>
  </si>
  <si>
    <t>Check every hour</t>
  </si>
  <si>
    <t>Clear w/Red cap: Regular Coke?</t>
  </si>
  <si>
    <t>Clear w/Blue cap: Regular Pepsi?</t>
  </si>
  <si>
    <t>Clear w/Black cap:</t>
  </si>
  <si>
    <t>Green w/Red Cap:</t>
  </si>
  <si>
    <t>Green w/White Cap: Regular Mtn Dew</t>
  </si>
  <si>
    <t>Sample 1: Green w/Red cap, WHT/BRN ties</t>
  </si>
  <si>
    <t>Sample 3: Pepsi, 2 GRN ties</t>
  </si>
  <si>
    <t>Sample 4: Pepsi, 2 BLK ties</t>
  </si>
  <si>
    <t>initial</t>
  </si>
  <si>
    <t>time</t>
  </si>
  <si>
    <t>Sample 2: Green w/red cap BLK/BRN ties</t>
  </si>
  <si>
    <t>Average</t>
  </si>
  <si>
    <t>one hour</t>
  </si>
  <si>
    <t>two hours</t>
  </si>
  <si>
    <t>Material Under Test</t>
  </si>
  <si>
    <t>pultruded PET from 2L beverage bottles</t>
  </si>
  <si>
    <t>1Sigma Low</t>
  </si>
  <si>
    <t>1Sigma High</t>
  </si>
  <si>
    <t>Bottle #</t>
  </si>
  <si>
    <t>Cumulative kWh</t>
  </si>
  <si>
    <t>Individual kWh</t>
  </si>
  <si>
    <t>average time (min)</t>
  </si>
  <si>
    <t>average W</t>
  </si>
  <si>
    <t>electricity cost</t>
  </si>
  <si>
    <t>USD</t>
  </si>
  <si>
    <t>per bottle electricity cost</t>
  </si>
  <si>
    <t>three hours</t>
  </si>
  <si>
    <t>Time (clock)</t>
  </si>
  <si>
    <t>Unit</t>
  </si>
  <si>
    <t>Cost Item</t>
  </si>
  <si>
    <t>Auto respool/ Join/ wash/ cut/ thread</t>
  </si>
  <si>
    <t>black</t>
  </si>
  <si>
    <t>white</t>
  </si>
  <si>
    <t>tan</t>
  </si>
  <si>
    <t>15 minutes</t>
  </si>
  <si>
    <t>3 bottles' worth in dryer</t>
  </si>
  <si>
    <t>aqua</t>
  </si>
  <si>
    <t>red</t>
  </si>
  <si>
    <t>purple</t>
  </si>
  <si>
    <t>tiny white</t>
  </si>
  <si>
    <t>orange</t>
  </si>
  <si>
    <t>T1</t>
  </si>
  <si>
    <t>T2</t>
  </si>
  <si>
    <t>T3</t>
  </si>
  <si>
    <t>T4</t>
  </si>
  <si>
    <t>delta t</t>
  </si>
  <si>
    <t>delta %</t>
  </si>
  <si>
    <t>average delta %</t>
  </si>
  <si>
    <t>Speed unknown, Temp 225</t>
  </si>
  <si>
    <t>New thermistor and new nozzle (steel, drilled with 1.6 mm bit to ~1.7 mm dia</t>
  </si>
  <si>
    <t>thermistor Temperature (C)</t>
  </si>
  <si>
    <t>center of wire temperature (C)</t>
  </si>
  <si>
    <t>Power supply voltage (V)</t>
  </si>
  <si>
    <t>Cutting strips</t>
  </si>
  <si>
    <t>cuts slowly</t>
  </si>
  <si>
    <t>residue smokes</t>
  </si>
  <si>
    <t>much less smoke</t>
  </si>
  <si>
    <t>slower. smoke is the same</t>
  </si>
  <si>
    <t>minor smoke, but slow</t>
  </si>
  <si>
    <t>smoke maybe less bad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</si>
</sst>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quot;$&quot;#,##0.000_);[Red]\(&quot;$&quot;#,##0.000\)"/>
    <numFmt numFmtId="167" formatCode="&quot;$&quot;#,##0.0000_);[Red]\(&quot;$&quot;#,##0.0000\)"/>
    <numFmt numFmtId="168" formatCode="_(&quot;$&quot;* #,##0_);_(&quot;$&quot;* \(#,##0\);_(&quot;$&quot;* &quot;-&quot;??_);_(@_)"/>
    <numFmt numFmtId="169" formatCode="0.000"/>
  </numFmts>
  <fonts count="26" x14ac:knownFonts="1">
    <font>
      <sz val="11"/>
      <color theme="1"/>
      <name val="Calibri"/>
      <family val="2"/>
      <scheme val="minor"/>
    </font>
    <font>
      <sz val="11"/>
      <color theme="1"/>
      <name val="Calibri"/>
      <family val="2"/>
      <scheme val="minor"/>
    </font>
    <font>
      <sz val="11.5"/>
      <color rgb="FF050505"/>
      <name val="Segoe UI Historic"/>
      <family val="2"/>
    </font>
    <font>
      <u/>
      <sz val="11"/>
      <color theme="10"/>
      <name val="Calibri"/>
      <family val="2"/>
      <scheme val="minor"/>
    </font>
    <font>
      <sz val="8"/>
      <color rgb="FF050505"/>
      <name val="Segoe UI Historic"/>
      <family val="2"/>
    </font>
    <font>
      <sz val="9"/>
      <color indexed="81"/>
      <name val="Tahoma"/>
      <family val="2"/>
    </font>
    <font>
      <b/>
      <sz val="9"/>
      <color indexed="81"/>
      <name val="Tahoma"/>
      <family val="2"/>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u/>
      <sz val="11"/>
      <color theme="1"/>
      <name val="Calibri"/>
      <family val="2"/>
      <scheme val="minor"/>
    </font>
    <font>
      <sz val="10"/>
      <color theme="1"/>
      <name val="Arial"/>
      <family val="2"/>
    </font>
  </fonts>
  <fills count="33">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E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7">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7" fillId="2" borderId="1" applyNumberFormat="0" applyAlignment="0" applyProtection="0"/>
    <xf numFmtId="0" fontId="8" fillId="3" borderId="2" applyNumberFormat="0" applyAlignment="0" applyProtection="0"/>
    <xf numFmtId="0" fontId="9" fillId="3" borderId="1"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2"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23" fillId="3" borderId="2" applyNumberFormat="0" applyAlignment="0" applyProtection="0"/>
    <xf numFmtId="9" fontId="1" fillId="0" borderId="0" applyFont="0" applyFill="0" applyBorder="0" applyAlignment="0" applyProtection="0"/>
  </cellStyleXfs>
  <cellXfs count="52">
    <xf numFmtId="0" fontId="0" fillId="0" borderId="0" xfId="0"/>
    <xf numFmtId="0" fontId="0" fillId="0" borderId="0" xfId="0" applyAlignment="1">
      <alignment vertical="center"/>
    </xf>
    <xf numFmtId="0" fontId="2" fillId="0" borderId="0" xfId="0" applyFont="1" applyAlignment="1">
      <alignment vertical="center"/>
    </xf>
    <xf numFmtId="6" fontId="0" fillId="0" borderId="0" xfId="0" applyNumberFormat="1"/>
    <xf numFmtId="8" fontId="0" fillId="0" borderId="0" xfId="0" applyNumberFormat="1"/>
    <xf numFmtId="9" fontId="0" fillId="0" borderId="0" xfId="0" applyNumberFormat="1"/>
    <xf numFmtId="44" fontId="0" fillId="0" borderId="0" xfId="2" applyFont="1"/>
    <xf numFmtId="164" fontId="0" fillId="0" borderId="0" xfId="1" applyNumberFormat="1" applyFont="1"/>
    <xf numFmtId="165" fontId="0" fillId="0" borderId="0" xfId="1" applyNumberFormat="1" applyFont="1"/>
    <xf numFmtId="166" fontId="0" fillId="0" borderId="0" xfId="0" applyNumberFormat="1"/>
    <xf numFmtId="167" fontId="0" fillId="0" borderId="0" xfId="0" applyNumberFormat="1"/>
    <xf numFmtId="168" fontId="0" fillId="0" borderId="0" xfId="2" applyNumberFormat="1" applyFont="1"/>
    <xf numFmtId="0" fontId="4" fillId="0" borderId="0" xfId="0" applyFont="1" applyAlignment="1">
      <alignment vertical="center"/>
    </xf>
    <xf numFmtId="0" fontId="3" fillId="0" borderId="0" xfId="3" applyAlignment="1">
      <alignment vertical="center"/>
    </xf>
    <xf numFmtId="14" fontId="0" fillId="0" borderId="0" xfId="0" applyNumberFormat="1"/>
    <xf numFmtId="44" fontId="0" fillId="0" borderId="0" xfId="0" applyNumberFormat="1"/>
    <xf numFmtId="0" fontId="4" fillId="0" borderId="0" xfId="0" applyFont="1"/>
    <xf numFmtId="0" fontId="0" fillId="0" borderId="0" xfId="0" applyAlignment="1">
      <alignment wrapText="1"/>
    </xf>
    <xf numFmtId="0" fontId="9" fillId="3" borderId="1" xfId="6"/>
    <xf numFmtId="0" fontId="7" fillId="2" borderId="1" xfId="4"/>
    <xf numFmtId="9" fontId="8" fillId="3" borderId="2" xfId="5" applyNumberFormat="1"/>
    <xf numFmtId="0" fontId="8" fillId="3" borderId="2" xfId="5"/>
    <xf numFmtId="22" fontId="0" fillId="0" borderId="0" xfId="0" applyNumberFormat="1"/>
    <xf numFmtId="0" fontId="21" fillId="0" borderId="0" xfId="0" applyFont="1"/>
    <xf numFmtId="0" fontId="7" fillId="2" borderId="0" xfId="4" applyBorder="1"/>
    <xf numFmtId="0" fontId="0" fillId="0" borderId="0" xfId="0"/>
    <xf numFmtId="0" fontId="24" fillId="0" borderId="0" xfId="0" applyFont="1" applyAlignment="1">
      <alignment wrapText="1"/>
    </xf>
    <xf numFmtId="2" fontId="9" fillId="3" borderId="1" xfId="6" applyNumberFormat="1"/>
    <xf numFmtId="169" fontId="9" fillId="3" borderId="1" xfId="6" applyNumberFormat="1"/>
    <xf numFmtId="0" fontId="7" fillId="8" borderId="8" xfId="18" applyFont="1"/>
    <xf numFmtId="2" fontId="7" fillId="8" borderId="8" xfId="18" applyNumberFormat="1" applyFont="1"/>
    <xf numFmtId="2" fontId="14" fillId="4" borderId="1" xfId="12" applyNumberFormat="1" applyBorder="1"/>
    <xf numFmtId="20" fontId="0" fillId="0" borderId="0" xfId="0" applyNumberFormat="1"/>
    <xf numFmtId="10" fontId="0" fillId="0" borderId="0" xfId="46" applyNumberFormat="1" applyFont="1"/>
    <xf numFmtId="0" fontId="0" fillId="0" borderId="0" xfId="0" applyFont="1"/>
    <xf numFmtId="10" fontId="0" fillId="0" borderId="0" xfId="0" applyNumberFormat="1"/>
    <xf numFmtId="0" fontId="0" fillId="0" borderId="0" xfId="0" applyAlignment="1"/>
    <xf numFmtId="169" fontId="0" fillId="0" borderId="0" xfId="0" applyNumberFormat="1"/>
    <xf numFmtId="0" fontId="0" fillId="0" borderId="0" xfId="0" applyBorder="1"/>
    <xf numFmtId="20" fontId="0" fillId="0" borderId="0" xfId="0" applyNumberFormat="1" applyBorder="1"/>
    <xf numFmtId="169" fontId="0" fillId="0" borderId="0" xfId="0" applyNumberFormat="1" applyBorder="1"/>
    <xf numFmtId="0" fontId="0" fillId="0" borderId="0" xfId="0" applyBorder="1" applyAlignment="1">
      <alignment horizontal="center" wrapText="1"/>
    </xf>
    <xf numFmtId="169" fontId="0" fillId="0" borderId="0" xfId="0" applyNumberFormat="1" applyBorder="1" applyAlignment="1">
      <alignment horizontal="right"/>
    </xf>
    <xf numFmtId="0" fontId="21" fillId="32" borderId="0" xfId="42" applyFont="1" applyAlignment="1">
      <alignment wrapText="1"/>
    </xf>
    <xf numFmtId="0" fontId="2" fillId="0" borderId="0" xfId="0" applyFont="1" applyAlignment="1">
      <alignment horizontal="center" vertical="center"/>
    </xf>
    <xf numFmtId="0" fontId="0" fillId="0" borderId="0" xfId="0" applyAlignment="1">
      <alignment horizontal="center" vertical="center"/>
    </xf>
    <xf numFmtId="0" fontId="21" fillId="32" borderId="0" xfId="42" applyFont="1" applyAlignment="1">
      <alignment horizontal="center" wrapText="1"/>
    </xf>
    <xf numFmtId="0" fontId="0" fillId="0" borderId="0" xfId="0" applyAlignment="1">
      <alignment horizontal="center"/>
    </xf>
    <xf numFmtId="0" fontId="0" fillId="0" borderId="0" xfId="0" applyAlignment="1">
      <alignment horizontal="left" wrapText="1"/>
    </xf>
    <xf numFmtId="0" fontId="25" fillId="0" borderId="10" xfId="0" applyFont="1" applyBorder="1" applyAlignment="1">
      <alignment wrapText="1"/>
    </xf>
    <xf numFmtId="0" fontId="25" fillId="0" borderId="10" xfId="0" applyFont="1" applyBorder="1" applyAlignment="1">
      <alignment horizontal="right" wrapText="1"/>
    </xf>
    <xf numFmtId="0" fontId="25" fillId="0" borderId="10" xfId="0" applyFont="1" applyBorder="1" applyAlignment="1">
      <alignment vertical="center"/>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3" builtinId="27" customBuiltin="1"/>
    <cellStyle name="Calculation" xfId="6" builtinId="22"/>
    <cellStyle name="Check Cell" xfId="16" builtinId="23" customBuiltin="1"/>
    <cellStyle name="Comma" xfId="1" builtinId="3"/>
    <cellStyle name="Currency" xfId="2" builtinId="4"/>
    <cellStyle name="Explanatory Text" xfId="19"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3" builtinId="8"/>
    <cellStyle name="Input" xfId="4" builtinId="20"/>
    <cellStyle name="Linked Cell" xfId="15" builtinId="24" customBuiltin="1"/>
    <cellStyle name="Neutral" xfId="14" builtinId="28" customBuiltin="1"/>
    <cellStyle name="Normal" xfId="0" builtinId="0"/>
    <cellStyle name="Note" xfId="18" builtinId="10" customBuiltin="1"/>
    <cellStyle name="Output" xfId="5" builtinId="21"/>
    <cellStyle name="Output 2" xfId="45"/>
    <cellStyle name="Percent" xfId="46" builtinId="5"/>
    <cellStyle name="Title" xfId="7" builtinId="15" customBuiltin="1"/>
    <cellStyle name="Total" xfId="20" builtinId="25" customBuiltin="1"/>
    <cellStyle name="Warning Text" xfId="17" builtinId="11" customBuiltin="1"/>
  </cellStyles>
  <dxfs count="4">
    <dxf>
      <numFmt numFmtId="169" formatCode="0.000"/>
    </dxf>
    <dxf>
      <numFmt numFmtId="169" formatCode="0.000"/>
    </dxf>
    <dxf>
      <border diagonalUp="0" diagonalDown="0">
        <left style="medium">
          <color indexed="64"/>
        </left>
        <right style="medium">
          <color indexed="64"/>
        </right>
        <top style="medium">
          <color indexed="64"/>
        </top>
        <bottom style="medium">
          <color indexed="64"/>
        </bottom>
      </border>
    </dxf>
    <dxf>
      <alignment horizontal="center" vertical="bottom" textRotation="0" wrapText="1" indent="0" justifyLastLine="0" shrinkToFit="0" readingOrder="0"/>
    </dxf>
  </dxfs>
  <tableStyles count="0" defaultTableStyle="TableStyleMedium2" defaultPivotStyle="PivotStyleLight16"/>
  <colors>
    <mruColors>
      <color rgb="FFE2E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24-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2107720909886265"/>
                  <c:y val="-3.7136920384951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'T1'!$E$1:$E$6</c:f>
              <c:numCache>
                <c:formatCode>General</c:formatCode>
                <c:ptCount val="6"/>
                <c:pt idx="2">
                  <c:v>15920.4</c:v>
                </c:pt>
                <c:pt idx="4">
                  <c:v>15417.571428571429</c:v>
                </c:pt>
                <c:pt idx="5">
                  <c:v>14867.571428571429</c:v>
                </c:pt>
              </c:numCache>
            </c:numRef>
          </c:xVal>
          <c:yVal>
            <c:numRef>
              <c:f>'T1'!$F$1:$F$6</c:f>
              <c:numCache>
                <c:formatCode>General</c:formatCode>
                <c:ptCount val="6"/>
                <c:pt idx="2">
                  <c:v>1.59</c:v>
                </c:pt>
                <c:pt idx="4">
                  <c:v>1.78</c:v>
                </c:pt>
                <c:pt idx="5">
                  <c:v>1.99</c:v>
                </c:pt>
              </c:numCache>
            </c:numRef>
          </c:yVal>
          <c:smooth val="0"/>
        </c:ser>
        <c:dLbls>
          <c:showLegendKey val="0"/>
          <c:showVal val="0"/>
          <c:showCatName val="0"/>
          <c:showSerName val="0"/>
          <c:showPercent val="0"/>
          <c:showBubbleSize val="0"/>
        </c:dLbls>
        <c:axId val="460587808"/>
        <c:axId val="460592512"/>
      </c:scatterChart>
      <c:valAx>
        <c:axId val="46058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92512"/>
        <c:crosses val="autoZero"/>
        <c:crossBetween val="midCat"/>
      </c:valAx>
      <c:valAx>
        <c:axId val="46059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8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'T19'!$G$58:$G$1146</c:f>
              <c:numCache>
                <c:formatCode>General</c:formatCode>
                <c:ptCount val="1089"/>
                <c:pt idx="0">
                  <c:v>1.9</c:v>
                </c:pt>
                <c:pt idx="1">
                  <c:v>1.9</c:v>
                </c:pt>
                <c:pt idx="2">
                  <c:v>1.9</c:v>
                </c:pt>
                <c:pt idx="3">
                  <c:v>1.91</c:v>
                </c:pt>
                <c:pt idx="4">
                  <c:v>1.91</c:v>
                </c:pt>
                <c:pt idx="5">
                  <c:v>1.91</c:v>
                </c:pt>
                <c:pt idx="6">
                  <c:v>1.89</c:v>
                </c:pt>
                <c:pt idx="7">
                  <c:v>1.88</c:v>
                </c:pt>
                <c:pt idx="8">
                  <c:v>1.89</c:v>
                </c:pt>
                <c:pt idx="9">
                  <c:v>1.89</c:v>
                </c:pt>
                <c:pt idx="10">
                  <c:v>1.89</c:v>
                </c:pt>
                <c:pt idx="11">
                  <c:v>1.9</c:v>
                </c:pt>
                <c:pt idx="12">
                  <c:v>1.9</c:v>
                </c:pt>
                <c:pt idx="13">
                  <c:v>1.88</c:v>
                </c:pt>
                <c:pt idx="14">
                  <c:v>1.86</c:v>
                </c:pt>
                <c:pt idx="15">
                  <c:v>1.86</c:v>
                </c:pt>
                <c:pt idx="16">
                  <c:v>1.86</c:v>
                </c:pt>
                <c:pt idx="17">
                  <c:v>1.85</c:v>
                </c:pt>
                <c:pt idx="18">
                  <c:v>1.85</c:v>
                </c:pt>
                <c:pt idx="19">
                  <c:v>1.84</c:v>
                </c:pt>
                <c:pt idx="20">
                  <c:v>1.83</c:v>
                </c:pt>
                <c:pt idx="21">
                  <c:v>1.83</c:v>
                </c:pt>
                <c:pt idx="22">
                  <c:v>1.83</c:v>
                </c:pt>
                <c:pt idx="23">
                  <c:v>1.84</c:v>
                </c:pt>
                <c:pt idx="24">
                  <c:v>1.85</c:v>
                </c:pt>
                <c:pt idx="25">
                  <c:v>1.86</c:v>
                </c:pt>
                <c:pt idx="26">
                  <c:v>1.87</c:v>
                </c:pt>
                <c:pt idx="27">
                  <c:v>1.88</c:v>
                </c:pt>
                <c:pt idx="28">
                  <c:v>1.89</c:v>
                </c:pt>
                <c:pt idx="29">
                  <c:v>1.9</c:v>
                </c:pt>
                <c:pt idx="30">
                  <c:v>1.91</c:v>
                </c:pt>
                <c:pt idx="31">
                  <c:v>1.92</c:v>
                </c:pt>
                <c:pt idx="32">
                  <c:v>1.93</c:v>
                </c:pt>
                <c:pt idx="33">
                  <c:v>1.91</c:v>
                </c:pt>
                <c:pt idx="34">
                  <c:v>1.9</c:v>
                </c:pt>
                <c:pt idx="35">
                  <c:v>1.89</c:v>
                </c:pt>
                <c:pt idx="36">
                  <c:v>1.89</c:v>
                </c:pt>
                <c:pt idx="37">
                  <c:v>1.88</c:v>
                </c:pt>
                <c:pt idx="38">
                  <c:v>1.88</c:v>
                </c:pt>
                <c:pt idx="39">
                  <c:v>1.88</c:v>
                </c:pt>
                <c:pt idx="40">
                  <c:v>1.88</c:v>
                </c:pt>
                <c:pt idx="41">
                  <c:v>1.88</c:v>
                </c:pt>
                <c:pt idx="42">
                  <c:v>1.87</c:v>
                </c:pt>
                <c:pt idx="43">
                  <c:v>1.88</c:v>
                </c:pt>
                <c:pt idx="44">
                  <c:v>1.88</c:v>
                </c:pt>
                <c:pt idx="45">
                  <c:v>1.88</c:v>
                </c:pt>
                <c:pt idx="46">
                  <c:v>1.88</c:v>
                </c:pt>
                <c:pt idx="47">
                  <c:v>1.88</c:v>
                </c:pt>
                <c:pt idx="48">
                  <c:v>1.88</c:v>
                </c:pt>
                <c:pt idx="49">
                  <c:v>1.88</c:v>
                </c:pt>
                <c:pt idx="50">
                  <c:v>1.89</c:v>
                </c:pt>
                <c:pt idx="51">
                  <c:v>1.89</c:v>
                </c:pt>
                <c:pt idx="52">
                  <c:v>1.89</c:v>
                </c:pt>
                <c:pt idx="53">
                  <c:v>1.89</c:v>
                </c:pt>
                <c:pt idx="54">
                  <c:v>1.89</c:v>
                </c:pt>
                <c:pt idx="55">
                  <c:v>1.89</c:v>
                </c:pt>
                <c:pt idx="56">
                  <c:v>1.89</c:v>
                </c:pt>
                <c:pt idx="57">
                  <c:v>1.89</c:v>
                </c:pt>
                <c:pt idx="58">
                  <c:v>1.89</c:v>
                </c:pt>
                <c:pt idx="59">
                  <c:v>1.89</c:v>
                </c:pt>
                <c:pt idx="60">
                  <c:v>1.89</c:v>
                </c:pt>
                <c:pt idx="61">
                  <c:v>1.89</c:v>
                </c:pt>
                <c:pt idx="62">
                  <c:v>1.89</c:v>
                </c:pt>
                <c:pt idx="63">
                  <c:v>1.89</c:v>
                </c:pt>
                <c:pt idx="64">
                  <c:v>1.89</c:v>
                </c:pt>
                <c:pt idx="65">
                  <c:v>1.89</c:v>
                </c:pt>
                <c:pt idx="66">
                  <c:v>1.89</c:v>
                </c:pt>
                <c:pt idx="67">
                  <c:v>1.89</c:v>
                </c:pt>
                <c:pt idx="68">
                  <c:v>1.89</c:v>
                </c:pt>
                <c:pt idx="69">
                  <c:v>1.89</c:v>
                </c:pt>
                <c:pt idx="70">
                  <c:v>1.89</c:v>
                </c:pt>
                <c:pt idx="71">
                  <c:v>1.89</c:v>
                </c:pt>
                <c:pt idx="72">
                  <c:v>1.89</c:v>
                </c:pt>
                <c:pt idx="73">
                  <c:v>1.88</c:v>
                </c:pt>
                <c:pt idx="74">
                  <c:v>1.88</c:v>
                </c:pt>
                <c:pt idx="75">
                  <c:v>1.88</c:v>
                </c:pt>
                <c:pt idx="76">
                  <c:v>1.88</c:v>
                </c:pt>
                <c:pt idx="77">
                  <c:v>1.89</c:v>
                </c:pt>
                <c:pt idx="78">
                  <c:v>1.89</c:v>
                </c:pt>
                <c:pt idx="79">
                  <c:v>1.89</c:v>
                </c:pt>
                <c:pt idx="80">
                  <c:v>1.89</c:v>
                </c:pt>
                <c:pt idx="81">
                  <c:v>1.89</c:v>
                </c:pt>
                <c:pt idx="82">
                  <c:v>1.89</c:v>
                </c:pt>
                <c:pt idx="83">
                  <c:v>1.89</c:v>
                </c:pt>
                <c:pt idx="84">
                  <c:v>1.89</c:v>
                </c:pt>
                <c:pt idx="85">
                  <c:v>1.89</c:v>
                </c:pt>
                <c:pt idx="86">
                  <c:v>1.89</c:v>
                </c:pt>
                <c:pt idx="87">
                  <c:v>1.89</c:v>
                </c:pt>
                <c:pt idx="88">
                  <c:v>1.89</c:v>
                </c:pt>
                <c:pt idx="89">
                  <c:v>1.89</c:v>
                </c:pt>
                <c:pt idx="90">
                  <c:v>1.88</c:v>
                </c:pt>
                <c:pt idx="91">
                  <c:v>1.89</c:v>
                </c:pt>
                <c:pt idx="92">
                  <c:v>1.89</c:v>
                </c:pt>
                <c:pt idx="93">
                  <c:v>1.89</c:v>
                </c:pt>
                <c:pt idx="94">
                  <c:v>1.89</c:v>
                </c:pt>
                <c:pt idx="95">
                  <c:v>1.89</c:v>
                </c:pt>
                <c:pt idx="96">
                  <c:v>1.89</c:v>
                </c:pt>
                <c:pt idx="97">
                  <c:v>1.89</c:v>
                </c:pt>
                <c:pt idx="98">
                  <c:v>1.89</c:v>
                </c:pt>
                <c:pt idx="99">
                  <c:v>1.89</c:v>
                </c:pt>
                <c:pt idx="100">
                  <c:v>1.89</c:v>
                </c:pt>
                <c:pt idx="101">
                  <c:v>1.89</c:v>
                </c:pt>
                <c:pt idx="102">
                  <c:v>1.89</c:v>
                </c:pt>
                <c:pt idx="103">
                  <c:v>1.89</c:v>
                </c:pt>
                <c:pt idx="104">
                  <c:v>1.88</c:v>
                </c:pt>
                <c:pt idx="105">
                  <c:v>1.89</c:v>
                </c:pt>
                <c:pt idx="106">
                  <c:v>1.88</c:v>
                </c:pt>
                <c:pt idx="107">
                  <c:v>1.89</c:v>
                </c:pt>
                <c:pt idx="108">
                  <c:v>1.88</c:v>
                </c:pt>
                <c:pt idx="109">
                  <c:v>1.88</c:v>
                </c:pt>
                <c:pt idx="110">
                  <c:v>1.88</c:v>
                </c:pt>
                <c:pt idx="111">
                  <c:v>1.88</c:v>
                </c:pt>
                <c:pt idx="112">
                  <c:v>1.88</c:v>
                </c:pt>
                <c:pt idx="113">
                  <c:v>1.88</c:v>
                </c:pt>
                <c:pt idx="114">
                  <c:v>1.89</c:v>
                </c:pt>
                <c:pt idx="115">
                  <c:v>1.88</c:v>
                </c:pt>
                <c:pt idx="116">
                  <c:v>1.89</c:v>
                </c:pt>
                <c:pt idx="117">
                  <c:v>1.89</c:v>
                </c:pt>
                <c:pt idx="118">
                  <c:v>1.89</c:v>
                </c:pt>
                <c:pt idx="119">
                  <c:v>1.89</c:v>
                </c:pt>
                <c:pt idx="120">
                  <c:v>1.89</c:v>
                </c:pt>
                <c:pt idx="121">
                  <c:v>1.9</c:v>
                </c:pt>
                <c:pt idx="122">
                  <c:v>1.9</c:v>
                </c:pt>
                <c:pt idx="123">
                  <c:v>1.9</c:v>
                </c:pt>
                <c:pt idx="124">
                  <c:v>1.9</c:v>
                </c:pt>
                <c:pt idx="125">
                  <c:v>1.89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1.91</c:v>
                </c:pt>
                <c:pt idx="139">
                  <c:v>1.91</c:v>
                </c:pt>
                <c:pt idx="140">
                  <c:v>1.92</c:v>
                </c:pt>
                <c:pt idx="141">
                  <c:v>1.92</c:v>
                </c:pt>
                <c:pt idx="142">
                  <c:v>1.91</c:v>
                </c:pt>
                <c:pt idx="143">
                  <c:v>1.91</c:v>
                </c:pt>
                <c:pt idx="144">
                  <c:v>1.91</c:v>
                </c:pt>
                <c:pt idx="145">
                  <c:v>1.91</c:v>
                </c:pt>
                <c:pt idx="146">
                  <c:v>1.91</c:v>
                </c:pt>
                <c:pt idx="147">
                  <c:v>1.92</c:v>
                </c:pt>
                <c:pt idx="148">
                  <c:v>1.93</c:v>
                </c:pt>
                <c:pt idx="149">
                  <c:v>1.94</c:v>
                </c:pt>
                <c:pt idx="150">
                  <c:v>1.94</c:v>
                </c:pt>
                <c:pt idx="151">
                  <c:v>1.93</c:v>
                </c:pt>
                <c:pt idx="152">
                  <c:v>1.91</c:v>
                </c:pt>
                <c:pt idx="153">
                  <c:v>1.9</c:v>
                </c:pt>
                <c:pt idx="154">
                  <c:v>1.88</c:v>
                </c:pt>
                <c:pt idx="155">
                  <c:v>1.87</c:v>
                </c:pt>
                <c:pt idx="156">
                  <c:v>1.87</c:v>
                </c:pt>
                <c:pt idx="157">
                  <c:v>1.86</c:v>
                </c:pt>
                <c:pt idx="158">
                  <c:v>1.86</c:v>
                </c:pt>
                <c:pt idx="159">
                  <c:v>1.86</c:v>
                </c:pt>
                <c:pt idx="160">
                  <c:v>1.86</c:v>
                </c:pt>
                <c:pt idx="161">
                  <c:v>1.86</c:v>
                </c:pt>
                <c:pt idx="162">
                  <c:v>1.86</c:v>
                </c:pt>
                <c:pt idx="163">
                  <c:v>1.86</c:v>
                </c:pt>
                <c:pt idx="164">
                  <c:v>1.86</c:v>
                </c:pt>
                <c:pt idx="165">
                  <c:v>1.86</c:v>
                </c:pt>
                <c:pt idx="166">
                  <c:v>1.85</c:v>
                </c:pt>
                <c:pt idx="167">
                  <c:v>1.85</c:v>
                </c:pt>
                <c:pt idx="168">
                  <c:v>1.85</c:v>
                </c:pt>
                <c:pt idx="169">
                  <c:v>1.85</c:v>
                </c:pt>
                <c:pt idx="170">
                  <c:v>1.85</c:v>
                </c:pt>
                <c:pt idx="171">
                  <c:v>1.85</c:v>
                </c:pt>
                <c:pt idx="172">
                  <c:v>1.85</c:v>
                </c:pt>
                <c:pt idx="173">
                  <c:v>1.85</c:v>
                </c:pt>
                <c:pt idx="174">
                  <c:v>1.86</c:v>
                </c:pt>
                <c:pt idx="175">
                  <c:v>1.86</c:v>
                </c:pt>
                <c:pt idx="176">
                  <c:v>1.86</c:v>
                </c:pt>
                <c:pt idx="177">
                  <c:v>1.86</c:v>
                </c:pt>
                <c:pt idx="178">
                  <c:v>1.86</c:v>
                </c:pt>
                <c:pt idx="179">
                  <c:v>1.86</c:v>
                </c:pt>
                <c:pt idx="180">
                  <c:v>1.86</c:v>
                </c:pt>
                <c:pt idx="181">
                  <c:v>1.86</c:v>
                </c:pt>
                <c:pt idx="182">
                  <c:v>1.86</c:v>
                </c:pt>
                <c:pt idx="183">
                  <c:v>1.86</c:v>
                </c:pt>
                <c:pt idx="184">
                  <c:v>1.85</c:v>
                </c:pt>
                <c:pt idx="185">
                  <c:v>1.85</c:v>
                </c:pt>
                <c:pt idx="186">
                  <c:v>1.85</c:v>
                </c:pt>
                <c:pt idx="187">
                  <c:v>1.86</c:v>
                </c:pt>
                <c:pt idx="188">
                  <c:v>1.86</c:v>
                </c:pt>
                <c:pt idx="189">
                  <c:v>1.86</c:v>
                </c:pt>
                <c:pt idx="190">
                  <c:v>1.86</c:v>
                </c:pt>
                <c:pt idx="191">
                  <c:v>1.86</c:v>
                </c:pt>
                <c:pt idx="192">
                  <c:v>1.86</c:v>
                </c:pt>
                <c:pt idx="193">
                  <c:v>1.86</c:v>
                </c:pt>
                <c:pt idx="194">
                  <c:v>1.85</c:v>
                </c:pt>
                <c:pt idx="195">
                  <c:v>1.86</c:v>
                </c:pt>
                <c:pt idx="196">
                  <c:v>1.86</c:v>
                </c:pt>
                <c:pt idx="197">
                  <c:v>1.85</c:v>
                </c:pt>
                <c:pt idx="198">
                  <c:v>1.85</c:v>
                </c:pt>
                <c:pt idx="199">
                  <c:v>1.85</c:v>
                </c:pt>
                <c:pt idx="200">
                  <c:v>1.85</c:v>
                </c:pt>
                <c:pt idx="201">
                  <c:v>1.85</c:v>
                </c:pt>
                <c:pt idx="202">
                  <c:v>1.84</c:v>
                </c:pt>
                <c:pt idx="203">
                  <c:v>1.84</c:v>
                </c:pt>
                <c:pt idx="204">
                  <c:v>1.84</c:v>
                </c:pt>
                <c:pt idx="205">
                  <c:v>1.84</c:v>
                </c:pt>
                <c:pt idx="206">
                  <c:v>1.84</c:v>
                </c:pt>
                <c:pt idx="207">
                  <c:v>1.84</c:v>
                </c:pt>
                <c:pt idx="208">
                  <c:v>1.84</c:v>
                </c:pt>
                <c:pt idx="209">
                  <c:v>1.84</c:v>
                </c:pt>
                <c:pt idx="210">
                  <c:v>1.85</c:v>
                </c:pt>
                <c:pt idx="211">
                  <c:v>1.85</c:v>
                </c:pt>
                <c:pt idx="212">
                  <c:v>1.85</c:v>
                </c:pt>
                <c:pt idx="213">
                  <c:v>1.85</c:v>
                </c:pt>
                <c:pt idx="214">
                  <c:v>1.85</c:v>
                </c:pt>
                <c:pt idx="215">
                  <c:v>1.85</c:v>
                </c:pt>
                <c:pt idx="216">
                  <c:v>1.85</c:v>
                </c:pt>
                <c:pt idx="217">
                  <c:v>1.85</c:v>
                </c:pt>
                <c:pt idx="218">
                  <c:v>1.85</c:v>
                </c:pt>
                <c:pt idx="219">
                  <c:v>1.86</c:v>
                </c:pt>
                <c:pt idx="220">
                  <c:v>1.85</c:v>
                </c:pt>
                <c:pt idx="221">
                  <c:v>1.85</c:v>
                </c:pt>
                <c:pt idx="222">
                  <c:v>1.86</c:v>
                </c:pt>
                <c:pt idx="223">
                  <c:v>1.86</c:v>
                </c:pt>
                <c:pt idx="224">
                  <c:v>1.86</c:v>
                </c:pt>
                <c:pt idx="225">
                  <c:v>1.86</c:v>
                </c:pt>
                <c:pt idx="226">
                  <c:v>1.86</c:v>
                </c:pt>
                <c:pt idx="227">
                  <c:v>1.86</c:v>
                </c:pt>
                <c:pt idx="228">
                  <c:v>1.86</c:v>
                </c:pt>
                <c:pt idx="229">
                  <c:v>1.86</c:v>
                </c:pt>
                <c:pt idx="230">
                  <c:v>1.86</c:v>
                </c:pt>
                <c:pt idx="231">
                  <c:v>1.86</c:v>
                </c:pt>
                <c:pt idx="232">
                  <c:v>1.86</c:v>
                </c:pt>
                <c:pt idx="233">
                  <c:v>1.86</c:v>
                </c:pt>
                <c:pt idx="234">
                  <c:v>1.85</c:v>
                </c:pt>
                <c:pt idx="235">
                  <c:v>1.86</c:v>
                </c:pt>
                <c:pt idx="236">
                  <c:v>1.86</c:v>
                </c:pt>
                <c:pt idx="237">
                  <c:v>1.86</c:v>
                </c:pt>
                <c:pt idx="238">
                  <c:v>1.86</c:v>
                </c:pt>
                <c:pt idx="239">
                  <c:v>1.85</c:v>
                </c:pt>
                <c:pt idx="240">
                  <c:v>1.85</c:v>
                </c:pt>
                <c:pt idx="241">
                  <c:v>1.85</c:v>
                </c:pt>
                <c:pt idx="242">
                  <c:v>1.85</c:v>
                </c:pt>
                <c:pt idx="243">
                  <c:v>1.84</c:v>
                </c:pt>
                <c:pt idx="244">
                  <c:v>1.84</c:v>
                </c:pt>
                <c:pt idx="245">
                  <c:v>1.84</c:v>
                </c:pt>
                <c:pt idx="246">
                  <c:v>1.84</c:v>
                </c:pt>
                <c:pt idx="247">
                  <c:v>1.84</c:v>
                </c:pt>
                <c:pt idx="248">
                  <c:v>1.84</c:v>
                </c:pt>
                <c:pt idx="249">
                  <c:v>1.84</c:v>
                </c:pt>
                <c:pt idx="250">
                  <c:v>1.85</c:v>
                </c:pt>
                <c:pt idx="251">
                  <c:v>1.85</c:v>
                </c:pt>
                <c:pt idx="252">
                  <c:v>1.85</c:v>
                </c:pt>
                <c:pt idx="253">
                  <c:v>1.85</c:v>
                </c:pt>
                <c:pt idx="254">
                  <c:v>1.85</c:v>
                </c:pt>
                <c:pt idx="255">
                  <c:v>1.85</c:v>
                </c:pt>
                <c:pt idx="256">
                  <c:v>1.85</c:v>
                </c:pt>
                <c:pt idx="257">
                  <c:v>1.85</c:v>
                </c:pt>
                <c:pt idx="258">
                  <c:v>1.85</c:v>
                </c:pt>
                <c:pt idx="259">
                  <c:v>1.85</c:v>
                </c:pt>
                <c:pt idx="260">
                  <c:v>1.86</c:v>
                </c:pt>
                <c:pt idx="261">
                  <c:v>1.86</c:v>
                </c:pt>
                <c:pt idx="262">
                  <c:v>1.85</c:v>
                </c:pt>
                <c:pt idx="263">
                  <c:v>1.86</c:v>
                </c:pt>
                <c:pt idx="264">
                  <c:v>1.86</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1.84</c:v>
                </c:pt>
                <c:pt idx="285">
                  <c:v>1.84</c:v>
                </c:pt>
                <c:pt idx="286">
                  <c:v>1.84</c:v>
                </c:pt>
                <c:pt idx="287">
                  <c:v>1.84</c:v>
                </c:pt>
                <c:pt idx="288">
                  <c:v>1.84</c:v>
                </c:pt>
                <c:pt idx="289">
                  <c:v>1.84</c:v>
                </c:pt>
                <c:pt idx="290">
                  <c:v>1.85</c:v>
                </c:pt>
                <c:pt idx="291">
                  <c:v>1.84</c:v>
                </c:pt>
                <c:pt idx="292">
                  <c:v>1.84</c:v>
                </c:pt>
                <c:pt idx="293">
                  <c:v>1.84</c:v>
                </c:pt>
                <c:pt idx="294">
                  <c:v>1.84</c:v>
                </c:pt>
                <c:pt idx="295">
                  <c:v>1.84</c:v>
                </c:pt>
                <c:pt idx="296">
                  <c:v>1.85</c:v>
                </c:pt>
                <c:pt idx="297">
                  <c:v>1.84</c:v>
                </c:pt>
                <c:pt idx="298">
                  <c:v>1.84</c:v>
                </c:pt>
                <c:pt idx="299">
                  <c:v>1.84</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1.84</c:v>
                </c:pt>
                <c:pt idx="318">
                  <c:v>1.84</c:v>
                </c:pt>
                <c:pt idx="319">
                  <c:v>1.84</c:v>
                </c:pt>
                <c:pt idx="320">
                  <c:v>1.85</c:v>
                </c:pt>
                <c:pt idx="321">
                  <c:v>1.85</c:v>
                </c:pt>
                <c:pt idx="322">
                  <c:v>1.85</c:v>
                </c:pt>
                <c:pt idx="323">
                  <c:v>1.85</c:v>
                </c:pt>
                <c:pt idx="324">
                  <c:v>1.85</c:v>
                </c:pt>
                <c:pt idx="325">
                  <c:v>1.85</c:v>
                </c:pt>
                <c:pt idx="326">
                  <c:v>1.85</c:v>
                </c:pt>
                <c:pt idx="327">
                  <c:v>1.85</c:v>
                </c:pt>
                <c:pt idx="328">
                  <c:v>1.85</c:v>
                </c:pt>
                <c:pt idx="329">
                  <c:v>1.85</c:v>
                </c:pt>
                <c:pt idx="330">
                  <c:v>1.85</c:v>
                </c:pt>
                <c:pt idx="331">
                  <c:v>1.86</c:v>
                </c:pt>
                <c:pt idx="332">
                  <c:v>1.86</c:v>
                </c:pt>
                <c:pt idx="333">
                  <c:v>1.85</c:v>
                </c:pt>
                <c:pt idx="334">
                  <c:v>1.85</c:v>
                </c:pt>
                <c:pt idx="335">
                  <c:v>1.85</c:v>
                </c:pt>
                <c:pt idx="336">
                  <c:v>1.85</c:v>
                </c:pt>
                <c:pt idx="337">
                  <c:v>1.85</c:v>
                </c:pt>
                <c:pt idx="338">
                  <c:v>1.85</c:v>
                </c:pt>
                <c:pt idx="339">
                  <c:v>1.85</c:v>
                </c:pt>
                <c:pt idx="340">
                  <c:v>1.85</c:v>
                </c:pt>
                <c:pt idx="341">
                  <c:v>1.85</c:v>
                </c:pt>
                <c:pt idx="342">
                  <c:v>1.85</c:v>
                </c:pt>
                <c:pt idx="343">
                  <c:v>1.85</c:v>
                </c:pt>
                <c:pt idx="344">
                  <c:v>1.85</c:v>
                </c:pt>
                <c:pt idx="345">
                  <c:v>1.85</c:v>
                </c:pt>
                <c:pt idx="346">
                  <c:v>1.85</c:v>
                </c:pt>
                <c:pt idx="347">
                  <c:v>1.85</c:v>
                </c:pt>
                <c:pt idx="348">
                  <c:v>1.85</c:v>
                </c:pt>
                <c:pt idx="349">
                  <c:v>1.85</c:v>
                </c:pt>
                <c:pt idx="350">
                  <c:v>1.85</c:v>
                </c:pt>
                <c:pt idx="351">
                  <c:v>1.84</c:v>
                </c:pt>
                <c:pt idx="352">
                  <c:v>1.84</c:v>
                </c:pt>
                <c:pt idx="353">
                  <c:v>1.85</c:v>
                </c:pt>
                <c:pt idx="354">
                  <c:v>1.85</c:v>
                </c:pt>
                <c:pt idx="355">
                  <c:v>1.85</c:v>
                </c:pt>
                <c:pt idx="356">
                  <c:v>1.85</c:v>
                </c:pt>
                <c:pt idx="357">
                  <c:v>1.85</c:v>
                </c:pt>
                <c:pt idx="358">
                  <c:v>1.85</c:v>
                </c:pt>
                <c:pt idx="359">
                  <c:v>1.85</c:v>
                </c:pt>
                <c:pt idx="360">
                  <c:v>1.85</c:v>
                </c:pt>
                <c:pt idx="361">
                  <c:v>1.84</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1.84</c:v>
                </c:pt>
                <c:pt idx="378">
                  <c:v>1.84</c:v>
                </c:pt>
                <c:pt idx="379">
                  <c:v>1.84</c:v>
                </c:pt>
                <c:pt idx="380">
                  <c:v>1.84</c:v>
                </c:pt>
                <c:pt idx="381">
                  <c:v>1.84</c:v>
                </c:pt>
                <c:pt idx="382">
                  <c:v>1.84</c:v>
                </c:pt>
                <c:pt idx="383">
                  <c:v>1.84</c:v>
                </c:pt>
                <c:pt idx="384">
                  <c:v>1.84</c:v>
                </c:pt>
                <c:pt idx="385">
                  <c:v>1.84</c:v>
                </c:pt>
                <c:pt idx="386">
                  <c:v>1.84</c:v>
                </c:pt>
                <c:pt idx="387">
                  <c:v>1.84</c:v>
                </c:pt>
                <c:pt idx="388">
                  <c:v>1.84</c:v>
                </c:pt>
                <c:pt idx="389">
                  <c:v>1.84</c:v>
                </c:pt>
                <c:pt idx="390">
                  <c:v>1.85</c:v>
                </c:pt>
                <c:pt idx="391">
                  <c:v>1.85</c:v>
                </c:pt>
                <c:pt idx="392">
                  <c:v>1.85</c:v>
                </c:pt>
                <c:pt idx="393">
                  <c:v>1.85</c:v>
                </c:pt>
                <c:pt idx="394">
                  <c:v>1.85</c:v>
                </c:pt>
                <c:pt idx="395">
                  <c:v>1.85</c:v>
                </c:pt>
                <c:pt idx="396">
                  <c:v>1.85</c:v>
                </c:pt>
                <c:pt idx="397">
                  <c:v>1.85</c:v>
                </c:pt>
                <c:pt idx="398">
                  <c:v>1.85</c:v>
                </c:pt>
                <c:pt idx="399">
                  <c:v>1.85</c:v>
                </c:pt>
                <c:pt idx="400">
                  <c:v>1.85</c:v>
                </c:pt>
                <c:pt idx="401">
                  <c:v>1.84</c:v>
                </c:pt>
                <c:pt idx="402">
                  <c:v>1.84</c:v>
                </c:pt>
                <c:pt idx="403">
                  <c:v>1.85</c:v>
                </c:pt>
                <c:pt idx="404">
                  <c:v>1.85</c:v>
                </c:pt>
                <c:pt idx="405">
                  <c:v>1.85</c:v>
                </c:pt>
                <c:pt idx="406">
                  <c:v>1.85</c:v>
                </c:pt>
                <c:pt idx="407">
                  <c:v>1.85</c:v>
                </c:pt>
                <c:pt idx="408">
                  <c:v>1.84</c:v>
                </c:pt>
                <c:pt idx="409">
                  <c:v>1.84</c:v>
                </c:pt>
                <c:pt idx="410">
                  <c:v>1.84</c:v>
                </c:pt>
                <c:pt idx="411">
                  <c:v>1.84</c:v>
                </c:pt>
                <c:pt idx="412">
                  <c:v>1.84</c:v>
                </c:pt>
                <c:pt idx="413">
                  <c:v>1.84</c:v>
                </c:pt>
                <c:pt idx="414">
                  <c:v>1.84</c:v>
                </c:pt>
                <c:pt idx="415">
                  <c:v>1.84</c:v>
                </c:pt>
                <c:pt idx="416">
                  <c:v>1.84</c:v>
                </c:pt>
                <c:pt idx="417">
                  <c:v>1.84</c:v>
                </c:pt>
                <c:pt idx="418">
                  <c:v>1.84</c:v>
                </c:pt>
                <c:pt idx="419">
                  <c:v>1.84</c:v>
                </c:pt>
                <c:pt idx="420">
                  <c:v>1.84</c:v>
                </c:pt>
                <c:pt idx="421">
                  <c:v>1.84</c:v>
                </c:pt>
                <c:pt idx="422">
                  <c:v>1.84</c:v>
                </c:pt>
                <c:pt idx="423">
                  <c:v>1.84</c:v>
                </c:pt>
                <c:pt idx="424">
                  <c:v>1.84</c:v>
                </c:pt>
                <c:pt idx="425">
                  <c:v>1.84</c:v>
                </c:pt>
                <c:pt idx="426">
                  <c:v>1.84</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1.84</c:v>
                </c:pt>
                <c:pt idx="455">
                  <c:v>1.84</c:v>
                </c:pt>
                <c:pt idx="456">
                  <c:v>1.84</c:v>
                </c:pt>
                <c:pt idx="457">
                  <c:v>1.84</c:v>
                </c:pt>
                <c:pt idx="458">
                  <c:v>1.84</c:v>
                </c:pt>
                <c:pt idx="459">
                  <c:v>1.84</c:v>
                </c:pt>
                <c:pt idx="460">
                  <c:v>1.84</c:v>
                </c:pt>
                <c:pt idx="461">
                  <c:v>1.84</c:v>
                </c:pt>
                <c:pt idx="462">
                  <c:v>1.84</c:v>
                </c:pt>
                <c:pt idx="463">
                  <c:v>1.84</c:v>
                </c:pt>
                <c:pt idx="464">
                  <c:v>1.84</c:v>
                </c:pt>
                <c:pt idx="465">
                  <c:v>1.84</c:v>
                </c:pt>
                <c:pt idx="466">
                  <c:v>1.85</c:v>
                </c:pt>
                <c:pt idx="467">
                  <c:v>1.84</c:v>
                </c:pt>
                <c:pt idx="468">
                  <c:v>1.84</c:v>
                </c:pt>
                <c:pt idx="469">
                  <c:v>1.84</c:v>
                </c:pt>
                <c:pt idx="470">
                  <c:v>1.84</c:v>
                </c:pt>
                <c:pt idx="471">
                  <c:v>1.84</c:v>
                </c:pt>
                <c:pt idx="472">
                  <c:v>1.84</c:v>
                </c:pt>
                <c:pt idx="473">
                  <c:v>1.84</c:v>
                </c:pt>
                <c:pt idx="474">
                  <c:v>1.84</c:v>
                </c:pt>
                <c:pt idx="475">
                  <c:v>1.84</c:v>
                </c:pt>
                <c:pt idx="476">
                  <c:v>1.84</c:v>
                </c:pt>
                <c:pt idx="477">
                  <c:v>1.84</c:v>
                </c:pt>
                <c:pt idx="478">
                  <c:v>1.84</c:v>
                </c:pt>
                <c:pt idx="479">
                  <c:v>1.84</c:v>
                </c:pt>
                <c:pt idx="480">
                  <c:v>1.84</c:v>
                </c:pt>
                <c:pt idx="481">
                  <c:v>1.84</c:v>
                </c:pt>
                <c:pt idx="482">
                  <c:v>1.84</c:v>
                </c:pt>
                <c:pt idx="483">
                  <c:v>1.84</c:v>
                </c:pt>
                <c:pt idx="484">
                  <c:v>1.84</c:v>
                </c:pt>
                <c:pt idx="485">
                  <c:v>1.84</c:v>
                </c:pt>
                <c:pt idx="486">
                  <c:v>1.84</c:v>
                </c:pt>
                <c:pt idx="487">
                  <c:v>1.85</c:v>
                </c:pt>
                <c:pt idx="488">
                  <c:v>1.85</c:v>
                </c:pt>
                <c:pt idx="489">
                  <c:v>1.85</c:v>
                </c:pt>
                <c:pt idx="490">
                  <c:v>1.85</c:v>
                </c:pt>
                <c:pt idx="491">
                  <c:v>1.85</c:v>
                </c:pt>
                <c:pt idx="492">
                  <c:v>1.85</c:v>
                </c:pt>
                <c:pt idx="493">
                  <c:v>1.85</c:v>
                </c:pt>
                <c:pt idx="494">
                  <c:v>1.85</c:v>
                </c:pt>
                <c:pt idx="495">
                  <c:v>1.86</c:v>
                </c:pt>
                <c:pt idx="496">
                  <c:v>1.85</c:v>
                </c:pt>
                <c:pt idx="497">
                  <c:v>1.85</c:v>
                </c:pt>
                <c:pt idx="498">
                  <c:v>1.85</c:v>
                </c:pt>
                <c:pt idx="499">
                  <c:v>1.85</c:v>
                </c:pt>
                <c:pt idx="500">
                  <c:v>1.85</c:v>
                </c:pt>
                <c:pt idx="501">
                  <c:v>1.85</c:v>
                </c:pt>
                <c:pt idx="502">
                  <c:v>1.85</c:v>
                </c:pt>
                <c:pt idx="503">
                  <c:v>1.85</c:v>
                </c:pt>
                <c:pt idx="504">
                  <c:v>1.85</c:v>
                </c:pt>
                <c:pt idx="505">
                  <c:v>1.85</c:v>
                </c:pt>
                <c:pt idx="506">
                  <c:v>1.85</c:v>
                </c:pt>
                <c:pt idx="507">
                  <c:v>1.85</c:v>
                </c:pt>
                <c:pt idx="508">
                  <c:v>1.85</c:v>
                </c:pt>
                <c:pt idx="509">
                  <c:v>1.85</c:v>
                </c:pt>
                <c:pt idx="510">
                  <c:v>1.85</c:v>
                </c:pt>
                <c:pt idx="511">
                  <c:v>1.85</c:v>
                </c:pt>
                <c:pt idx="512">
                  <c:v>1.85</c:v>
                </c:pt>
                <c:pt idx="513">
                  <c:v>1.85</c:v>
                </c:pt>
                <c:pt idx="514">
                  <c:v>1.85</c:v>
                </c:pt>
                <c:pt idx="515">
                  <c:v>1.85</c:v>
                </c:pt>
                <c:pt idx="516">
                  <c:v>1.85</c:v>
                </c:pt>
                <c:pt idx="517">
                  <c:v>1.85</c:v>
                </c:pt>
                <c:pt idx="518">
                  <c:v>1.85</c:v>
                </c:pt>
                <c:pt idx="519">
                  <c:v>1.85</c:v>
                </c:pt>
                <c:pt idx="520">
                  <c:v>1.85</c:v>
                </c:pt>
                <c:pt idx="521">
                  <c:v>1.85</c:v>
                </c:pt>
                <c:pt idx="522">
                  <c:v>1.85</c:v>
                </c:pt>
                <c:pt idx="523">
                  <c:v>1.85</c:v>
                </c:pt>
                <c:pt idx="524">
                  <c:v>1.85</c:v>
                </c:pt>
                <c:pt idx="525">
                  <c:v>1.85</c:v>
                </c:pt>
                <c:pt idx="526">
                  <c:v>1.85</c:v>
                </c:pt>
                <c:pt idx="527">
                  <c:v>1.85</c:v>
                </c:pt>
                <c:pt idx="528">
                  <c:v>1.85</c:v>
                </c:pt>
                <c:pt idx="529">
                  <c:v>1.85</c:v>
                </c:pt>
                <c:pt idx="530">
                  <c:v>1.85</c:v>
                </c:pt>
                <c:pt idx="531">
                  <c:v>1.85</c:v>
                </c:pt>
                <c:pt idx="532">
                  <c:v>1.85</c:v>
                </c:pt>
                <c:pt idx="533">
                  <c:v>1.84</c:v>
                </c:pt>
                <c:pt idx="534">
                  <c:v>1.85</c:v>
                </c:pt>
                <c:pt idx="535">
                  <c:v>1.85</c:v>
                </c:pt>
                <c:pt idx="536">
                  <c:v>1.85</c:v>
                </c:pt>
                <c:pt idx="537">
                  <c:v>1.85</c:v>
                </c:pt>
                <c:pt idx="538">
                  <c:v>1.85</c:v>
                </c:pt>
                <c:pt idx="539">
                  <c:v>1.85</c:v>
                </c:pt>
                <c:pt idx="540">
                  <c:v>1.85</c:v>
                </c:pt>
                <c:pt idx="541">
                  <c:v>1.85</c:v>
                </c:pt>
                <c:pt idx="542">
                  <c:v>1.84</c:v>
                </c:pt>
                <c:pt idx="543">
                  <c:v>1.85</c:v>
                </c:pt>
                <c:pt idx="544">
                  <c:v>1.85</c:v>
                </c:pt>
                <c:pt idx="545">
                  <c:v>1.85</c:v>
                </c:pt>
                <c:pt idx="546">
                  <c:v>1.84</c:v>
                </c:pt>
                <c:pt idx="547">
                  <c:v>1.84</c:v>
                </c:pt>
                <c:pt idx="548">
                  <c:v>1.84</c:v>
                </c:pt>
                <c:pt idx="549">
                  <c:v>1.84</c:v>
                </c:pt>
                <c:pt idx="550">
                  <c:v>1.84</c:v>
                </c:pt>
                <c:pt idx="551">
                  <c:v>1.84</c:v>
                </c:pt>
                <c:pt idx="552">
                  <c:v>1.84</c:v>
                </c:pt>
                <c:pt idx="553">
                  <c:v>1.84</c:v>
                </c:pt>
                <c:pt idx="554">
                  <c:v>1.84</c:v>
                </c:pt>
                <c:pt idx="555">
                  <c:v>1.84</c:v>
                </c:pt>
                <c:pt idx="556">
                  <c:v>1.84</c:v>
                </c:pt>
                <c:pt idx="557">
                  <c:v>1.85</c:v>
                </c:pt>
                <c:pt idx="558">
                  <c:v>1.85</c:v>
                </c:pt>
                <c:pt idx="559">
                  <c:v>1.85</c:v>
                </c:pt>
                <c:pt idx="560">
                  <c:v>1.85</c:v>
                </c:pt>
                <c:pt idx="561">
                  <c:v>1.85</c:v>
                </c:pt>
                <c:pt idx="562">
                  <c:v>1.85</c:v>
                </c:pt>
                <c:pt idx="563">
                  <c:v>1.85</c:v>
                </c:pt>
                <c:pt idx="564">
                  <c:v>1.85</c:v>
                </c:pt>
                <c:pt idx="565">
                  <c:v>1.85</c:v>
                </c:pt>
                <c:pt idx="566">
                  <c:v>1.85</c:v>
                </c:pt>
                <c:pt idx="567">
                  <c:v>1.85</c:v>
                </c:pt>
                <c:pt idx="568">
                  <c:v>1.85</c:v>
                </c:pt>
                <c:pt idx="569">
                  <c:v>1.85</c:v>
                </c:pt>
                <c:pt idx="570">
                  <c:v>1.86</c:v>
                </c:pt>
                <c:pt idx="571">
                  <c:v>1.85</c:v>
                </c:pt>
                <c:pt idx="572">
                  <c:v>1.84</c:v>
                </c:pt>
                <c:pt idx="573">
                  <c:v>1.84</c:v>
                </c:pt>
                <c:pt idx="574">
                  <c:v>1.83</c:v>
                </c:pt>
                <c:pt idx="575">
                  <c:v>1.83</c:v>
                </c:pt>
                <c:pt idx="576">
                  <c:v>1.84</c:v>
                </c:pt>
                <c:pt idx="577">
                  <c:v>1.84</c:v>
                </c:pt>
                <c:pt idx="578">
                  <c:v>1.85</c:v>
                </c:pt>
                <c:pt idx="579">
                  <c:v>1.85</c:v>
                </c:pt>
                <c:pt idx="580">
                  <c:v>1.85</c:v>
                </c:pt>
                <c:pt idx="581">
                  <c:v>1.85</c:v>
                </c:pt>
                <c:pt idx="582">
                  <c:v>1.85</c:v>
                </c:pt>
                <c:pt idx="583">
                  <c:v>1.85</c:v>
                </c:pt>
                <c:pt idx="584">
                  <c:v>1.85</c:v>
                </c:pt>
                <c:pt idx="585">
                  <c:v>1.85</c:v>
                </c:pt>
                <c:pt idx="586">
                  <c:v>1.85</c:v>
                </c:pt>
                <c:pt idx="587">
                  <c:v>1.85</c:v>
                </c:pt>
                <c:pt idx="588">
                  <c:v>1.85</c:v>
                </c:pt>
                <c:pt idx="589">
                  <c:v>1.85</c:v>
                </c:pt>
                <c:pt idx="590">
                  <c:v>1.85</c:v>
                </c:pt>
                <c:pt idx="591">
                  <c:v>1.85</c:v>
                </c:pt>
                <c:pt idx="592">
                  <c:v>1.85</c:v>
                </c:pt>
                <c:pt idx="593">
                  <c:v>1.86</c:v>
                </c:pt>
                <c:pt idx="594">
                  <c:v>1.86</c:v>
                </c:pt>
                <c:pt idx="595">
                  <c:v>1.86</c:v>
                </c:pt>
                <c:pt idx="596">
                  <c:v>1.86</c:v>
                </c:pt>
                <c:pt idx="597">
                  <c:v>1.86</c:v>
                </c:pt>
                <c:pt idx="598">
                  <c:v>1.86</c:v>
                </c:pt>
                <c:pt idx="599">
                  <c:v>1.86</c:v>
                </c:pt>
                <c:pt idx="600">
                  <c:v>1.86</c:v>
                </c:pt>
                <c:pt idx="601">
                  <c:v>1.86</c:v>
                </c:pt>
                <c:pt idx="602">
                  <c:v>1.86</c:v>
                </c:pt>
                <c:pt idx="603">
                  <c:v>1.85</c:v>
                </c:pt>
                <c:pt idx="604">
                  <c:v>1.85</c:v>
                </c:pt>
                <c:pt idx="605">
                  <c:v>1.85</c:v>
                </c:pt>
                <c:pt idx="606">
                  <c:v>1.86</c:v>
                </c:pt>
                <c:pt idx="607">
                  <c:v>1.85</c:v>
                </c:pt>
                <c:pt idx="608">
                  <c:v>1.85</c:v>
                </c:pt>
                <c:pt idx="609">
                  <c:v>1.85</c:v>
                </c:pt>
                <c:pt idx="610">
                  <c:v>1.85</c:v>
                </c:pt>
                <c:pt idx="611">
                  <c:v>1.85</c:v>
                </c:pt>
                <c:pt idx="612">
                  <c:v>1.84</c:v>
                </c:pt>
                <c:pt idx="613">
                  <c:v>1.84</c:v>
                </c:pt>
                <c:pt idx="614">
                  <c:v>1.84</c:v>
                </c:pt>
                <c:pt idx="615">
                  <c:v>1.84</c:v>
                </c:pt>
                <c:pt idx="616">
                  <c:v>1.84</c:v>
                </c:pt>
                <c:pt idx="617">
                  <c:v>1.84</c:v>
                </c:pt>
                <c:pt idx="618">
                  <c:v>1.85</c:v>
                </c:pt>
                <c:pt idx="619">
                  <c:v>1.85</c:v>
                </c:pt>
                <c:pt idx="620">
                  <c:v>1.85</c:v>
                </c:pt>
                <c:pt idx="621">
                  <c:v>1.85</c:v>
                </c:pt>
                <c:pt idx="622">
                  <c:v>1.85</c:v>
                </c:pt>
                <c:pt idx="623">
                  <c:v>1.85</c:v>
                </c:pt>
                <c:pt idx="624">
                  <c:v>1.85</c:v>
                </c:pt>
                <c:pt idx="625">
                  <c:v>1.85</c:v>
                </c:pt>
                <c:pt idx="626">
                  <c:v>1.85</c:v>
                </c:pt>
                <c:pt idx="627">
                  <c:v>1.85</c:v>
                </c:pt>
                <c:pt idx="628">
                  <c:v>1.85</c:v>
                </c:pt>
                <c:pt idx="629">
                  <c:v>1.85</c:v>
                </c:pt>
                <c:pt idx="630">
                  <c:v>1.85</c:v>
                </c:pt>
                <c:pt idx="631">
                  <c:v>1.85</c:v>
                </c:pt>
                <c:pt idx="632">
                  <c:v>1.85</c:v>
                </c:pt>
                <c:pt idx="633">
                  <c:v>1.84</c:v>
                </c:pt>
                <c:pt idx="634">
                  <c:v>1.84</c:v>
                </c:pt>
                <c:pt idx="635">
                  <c:v>1.85</c:v>
                </c:pt>
                <c:pt idx="636">
                  <c:v>1.85</c:v>
                </c:pt>
                <c:pt idx="637">
                  <c:v>1.85</c:v>
                </c:pt>
                <c:pt idx="638">
                  <c:v>1.85</c:v>
                </c:pt>
                <c:pt idx="639">
                  <c:v>1.85</c:v>
                </c:pt>
                <c:pt idx="640">
                  <c:v>1.85</c:v>
                </c:pt>
                <c:pt idx="641">
                  <c:v>1.85</c:v>
                </c:pt>
                <c:pt idx="642">
                  <c:v>1.85</c:v>
                </c:pt>
                <c:pt idx="643">
                  <c:v>1.85</c:v>
                </c:pt>
                <c:pt idx="644">
                  <c:v>1.85</c:v>
                </c:pt>
                <c:pt idx="645">
                  <c:v>1.85</c:v>
                </c:pt>
                <c:pt idx="646">
                  <c:v>1.85</c:v>
                </c:pt>
                <c:pt idx="647">
                  <c:v>1.85</c:v>
                </c:pt>
                <c:pt idx="648">
                  <c:v>1.85</c:v>
                </c:pt>
                <c:pt idx="649">
                  <c:v>1.85</c:v>
                </c:pt>
                <c:pt idx="650">
                  <c:v>1.85</c:v>
                </c:pt>
                <c:pt idx="651">
                  <c:v>1.85</c:v>
                </c:pt>
                <c:pt idx="652">
                  <c:v>1.85</c:v>
                </c:pt>
                <c:pt idx="653">
                  <c:v>1.84</c:v>
                </c:pt>
                <c:pt idx="654">
                  <c:v>1.84</c:v>
                </c:pt>
                <c:pt idx="655">
                  <c:v>1.84</c:v>
                </c:pt>
                <c:pt idx="656">
                  <c:v>1.84</c:v>
                </c:pt>
                <c:pt idx="657">
                  <c:v>1.85</c:v>
                </c:pt>
                <c:pt idx="658">
                  <c:v>1.85</c:v>
                </c:pt>
                <c:pt idx="659">
                  <c:v>1.85</c:v>
                </c:pt>
                <c:pt idx="660">
                  <c:v>1.85</c:v>
                </c:pt>
                <c:pt idx="661">
                  <c:v>1.84</c:v>
                </c:pt>
                <c:pt idx="662">
                  <c:v>1.85</c:v>
                </c:pt>
                <c:pt idx="663">
                  <c:v>1.85</c:v>
                </c:pt>
                <c:pt idx="664">
                  <c:v>1.85</c:v>
                </c:pt>
                <c:pt idx="665">
                  <c:v>1.85</c:v>
                </c:pt>
                <c:pt idx="666">
                  <c:v>1.85</c:v>
                </c:pt>
                <c:pt idx="667">
                  <c:v>1.85</c:v>
                </c:pt>
                <c:pt idx="668">
                  <c:v>1.85</c:v>
                </c:pt>
                <c:pt idx="669">
                  <c:v>1.85</c:v>
                </c:pt>
                <c:pt idx="670">
                  <c:v>1.85</c:v>
                </c:pt>
                <c:pt idx="671">
                  <c:v>1.86</c:v>
                </c:pt>
                <c:pt idx="672">
                  <c:v>1.86</c:v>
                </c:pt>
                <c:pt idx="673">
                  <c:v>1.86</c:v>
                </c:pt>
                <c:pt idx="674">
                  <c:v>1.86</c:v>
                </c:pt>
                <c:pt idx="675">
                  <c:v>1.86</c:v>
                </c:pt>
                <c:pt idx="676">
                  <c:v>1.86</c:v>
                </c:pt>
                <c:pt idx="677">
                  <c:v>1.86</c:v>
                </c:pt>
                <c:pt idx="678">
                  <c:v>1.86</c:v>
                </c:pt>
                <c:pt idx="679">
                  <c:v>1.86</c:v>
                </c:pt>
                <c:pt idx="680">
                  <c:v>1.86</c:v>
                </c:pt>
                <c:pt idx="681">
                  <c:v>1.86</c:v>
                </c:pt>
                <c:pt idx="682">
                  <c:v>1.86</c:v>
                </c:pt>
                <c:pt idx="683">
                  <c:v>1.86</c:v>
                </c:pt>
                <c:pt idx="684">
                  <c:v>1.86</c:v>
                </c:pt>
                <c:pt idx="685">
                  <c:v>1.87</c:v>
                </c:pt>
                <c:pt idx="686">
                  <c:v>1.87</c:v>
                </c:pt>
                <c:pt idx="687">
                  <c:v>1.86</c:v>
                </c:pt>
                <c:pt idx="688">
                  <c:v>1.86</c:v>
                </c:pt>
                <c:pt idx="689">
                  <c:v>1.86</c:v>
                </c:pt>
                <c:pt idx="690">
                  <c:v>1.86</c:v>
                </c:pt>
                <c:pt idx="691">
                  <c:v>1.86</c:v>
                </c:pt>
                <c:pt idx="692">
                  <c:v>1.85</c:v>
                </c:pt>
                <c:pt idx="693">
                  <c:v>1.85</c:v>
                </c:pt>
                <c:pt idx="694">
                  <c:v>1.86</c:v>
                </c:pt>
                <c:pt idx="695">
                  <c:v>1.85</c:v>
                </c:pt>
                <c:pt idx="696">
                  <c:v>1.85</c:v>
                </c:pt>
                <c:pt idx="697">
                  <c:v>1.84</c:v>
                </c:pt>
                <c:pt idx="698">
                  <c:v>1.84</c:v>
                </c:pt>
                <c:pt idx="699">
                  <c:v>1.84</c:v>
                </c:pt>
                <c:pt idx="700">
                  <c:v>1.84</c:v>
                </c:pt>
                <c:pt idx="701">
                  <c:v>1.83</c:v>
                </c:pt>
                <c:pt idx="702">
                  <c:v>1.82</c:v>
                </c:pt>
                <c:pt idx="703">
                  <c:v>1.82</c:v>
                </c:pt>
                <c:pt idx="704">
                  <c:v>1.83</c:v>
                </c:pt>
                <c:pt idx="705">
                  <c:v>1.83</c:v>
                </c:pt>
                <c:pt idx="706">
                  <c:v>1.84</c:v>
                </c:pt>
                <c:pt idx="707">
                  <c:v>1.85</c:v>
                </c:pt>
                <c:pt idx="708">
                  <c:v>1.86</c:v>
                </c:pt>
                <c:pt idx="709">
                  <c:v>1.86</c:v>
                </c:pt>
                <c:pt idx="710">
                  <c:v>1.86</c:v>
                </c:pt>
                <c:pt idx="711">
                  <c:v>1.86</c:v>
                </c:pt>
                <c:pt idx="712">
                  <c:v>1.86</c:v>
                </c:pt>
                <c:pt idx="713">
                  <c:v>1.86</c:v>
                </c:pt>
                <c:pt idx="714">
                  <c:v>1.86</c:v>
                </c:pt>
                <c:pt idx="715">
                  <c:v>1.85</c:v>
                </c:pt>
                <c:pt idx="716">
                  <c:v>1.85</c:v>
                </c:pt>
                <c:pt idx="717">
                  <c:v>1.85</c:v>
                </c:pt>
                <c:pt idx="718">
                  <c:v>1.85</c:v>
                </c:pt>
                <c:pt idx="719">
                  <c:v>1.85</c:v>
                </c:pt>
                <c:pt idx="720">
                  <c:v>1.85</c:v>
                </c:pt>
                <c:pt idx="721">
                  <c:v>1.85</c:v>
                </c:pt>
                <c:pt idx="722">
                  <c:v>1.85</c:v>
                </c:pt>
                <c:pt idx="723">
                  <c:v>1.85</c:v>
                </c:pt>
                <c:pt idx="724">
                  <c:v>1.85</c:v>
                </c:pt>
                <c:pt idx="725">
                  <c:v>1.85</c:v>
                </c:pt>
                <c:pt idx="726">
                  <c:v>1.85</c:v>
                </c:pt>
                <c:pt idx="727">
                  <c:v>1.85</c:v>
                </c:pt>
                <c:pt idx="728">
                  <c:v>1.85</c:v>
                </c:pt>
                <c:pt idx="729">
                  <c:v>1.85</c:v>
                </c:pt>
                <c:pt idx="730">
                  <c:v>1.85</c:v>
                </c:pt>
                <c:pt idx="731">
                  <c:v>1.85</c:v>
                </c:pt>
                <c:pt idx="732">
                  <c:v>1.85</c:v>
                </c:pt>
                <c:pt idx="733">
                  <c:v>1.85</c:v>
                </c:pt>
                <c:pt idx="734">
                  <c:v>1.84</c:v>
                </c:pt>
                <c:pt idx="735">
                  <c:v>1.84</c:v>
                </c:pt>
                <c:pt idx="736">
                  <c:v>1.83</c:v>
                </c:pt>
                <c:pt idx="737">
                  <c:v>1.83</c:v>
                </c:pt>
                <c:pt idx="738">
                  <c:v>1.83</c:v>
                </c:pt>
                <c:pt idx="739">
                  <c:v>1.83</c:v>
                </c:pt>
                <c:pt idx="740">
                  <c:v>1.83</c:v>
                </c:pt>
                <c:pt idx="741">
                  <c:v>1.83</c:v>
                </c:pt>
                <c:pt idx="742">
                  <c:v>1.83</c:v>
                </c:pt>
                <c:pt idx="743">
                  <c:v>1.83</c:v>
                </c:pt>
                <c:pt idx="744">
                  <c:v>1.83</c:v>
                </c:pt>
                <c:pt idx="745">
                  <c:v>1.84</c:v>
                </c:pt>
                <c:pt idx="746">
                  <c:v>1.84</c:v>
                </c:pt>
                <c:pt idx="747">
                  <c:v>1.84</c:v>
                </c:pt>
                <c:pt idx="748">
                  <c:v>1.84</c:v>
                </c:pt>
                <c:pt idx="749">
                  <c:v>1.84</c:v>
                </c:pt>
                <c:pt idx="750">
                  <c:v>1.84</c:v>
                </c:pt>
                <c:pt idx="751">
                  <c:v>1.84</c:v>
                </c:pt>
                <c:pt idx="752">
                  <c:v>1.84</c:v>
                </c:pt>
                <c:pt idx="753">
                  <c:v>1.84</c:v>
                </c:pt>
                <c:pt idx="754">
                  <c:v>1.84</c:v>
                </c:pt>
                <c:pt idx="755">
                  <c:v>1.85</c:v>
                </c:pt>
                <c:pt idx="756">
                  <c:v>1.85</c:v>
                </c:pt>
                <c:pt idx="757">
                  <c:v>1.85</c:v>
                </c:pt>
                <c:pt idx="758">
                  <c:v>1.85</c:v>
                </c:pt>
                <c:pt idx="759">
                  <c:v>1.85</c:v>
                </c:pt>
                <c:pt idx="760">
                  <c:v>1.85</c:v>
                </c:pt>
                <c:pt idx="761">
                  <c:v>1.85</c:v>
                </c:pt>
                <c:pt idx="762">
                  <c:v>1.85</c:v>
                </c:pt>
                <c:pt idx="763">
                  <c:v>1.85</c:v>
                </c:pt>
                <c:pt idx="764">
                  <c:v>1.85</c:v>
                </c:pt>
                <c:pt idx="765">
                  <c:v>1.85</c:v>
                </c:pt>
                <c:pt idx="766">
                  <c:v>1.85</c:v>
                </c:pt>
                <c:pt idx="767">
                  <c:v>1.85</c:v>
                </c:pt>
                <c:pt idx="768">
                  <c:v>1.85</c:v>
                </c:pt>
                <c:pt idx="769">
                  <c:v>1.85</c:v>
                </c:pt>
                <c:pt idx="770">
                  <c:v>1.85</c:v>
                </c:pt>
                <c:pt idx="771">
                  <c:v>1.85</c:v>
                </c:pt>
                <c:pt idx="772">
                  <c:v>1.85</c:v>
                </c:pt>
                <c:pt idx="773">
                  <c:v>1.85</c:v>
                </c:pt>
                <c:pt idx="774">
                  <c:v>1.85</c:v>
                </c:pt>
                <c:pt idx="775">
                  <c:v>1.85</c:v>
                </c:pt>
                <c:pt idx="776">
                  <c:v>1.85</c:v>
                </c:pt>
                <c:pt idx="777">
                  <c:v>1.85</c:v>
                </c:pt>
                <c:pt idx="778">
                  <c:v>1.85</c:v>
                </c:pt>
                <c:pt idx="779">
                  <c:v>1.85</c:v>
                </c:pt>
                <c:pt idx="780">
                  <c:v>1.85</c:v>
                </c:pt>
                <c:pt idx="781">
                  <c:v>1.85</c:v>
                </c:pt>
                <c:pt idx="782">
                  <c:v>1.85</c:v>
                </c:pt>
                <c:pt idx="783">
                  <c:v>1.85</c:v>
                </c:pt>
                <c:pt idx="784">
                  <c:v>1.85</c:v>
                </c:pt>
                <c:pt idx="785">
                  <c:v>1.85</c:v>
                </c:pt>
                <c:pt idx="786">
                  <c:v>1.85</c:v>
                </c:pt>
                <c:pt idx="787">
                  <c:v>1.85</c:v>
                </c:pt>
                <c:pt idx="788">
                  <c:v>1.85</c:v>
                </c:pt>
                <c:pt idx="789">
                  <c:v>1.85</c:v>
                </c:pt>
                <c:pt idx="790">
                  <c:v>1.85</c:v>
                </c:pt>
                <c:pt idx="791">
                  <c:v>1.85</c:v>
                </c:pt>
                <c:pt idx="792">
                  <c:v>1.86</c:v>
                </c:pt>
                <c:pt idx="793">
                  <c:v>1.86</c:v>
                </c:pt>
                <c:pt idx="794">
                  <c:v>1.87</c:v>
                </c:pt>
                <c:pt idx="795">
                  <c:v>1.87</c:v>
                </c:pt>
                <c:pt idx="796">
                  <c:v>1.87</c:v>
                </c:pt>
                <c:pt idx="797">
                  <c:v>1.86</c:v>
                </c:pt>
                <c:pt idx="798">
                  <c:v>1.86</c:v>
                </c:pt>
                <c:pt idx="799">
                  <c:v>1.86</c:v>
                </c:pt>
                <c:pt idx="800">
                  <c:v>1.86</c:v>
                </c:pt>
                <c:pt idx="801">
                  <c:v>1.86</c:v>
                </c:pt>
                <c:pt idx="802">
                  <c:v>1.86</c:v>
                </c:pt>
                <c:pt idx="803">
                  <c:v>1.86</c:v>
                </c:pt>
                <c:pt idx="804">
                  <c:v>1.86</c:v>
                </c:pt>
                <c:pt idx="805">
                  <c:v>1.86</c:v>
                </c:pt>
                <c:pt idx="806">
                  <c:v>1.86</c:v>
                </c:pt>
                <c:pt idx="807">
                  <c:v>1.86</c:v>
                </c:pt>
                <c:pt idx="808">
                  <c:v>1.86</c:v>
                </c:pt>
                <c:pt idx="809">
                  <c:v>1.86</c:v>
                </c:pt>
                <c:pt idx="810">
                  <c:v>1.85</c:v>
                </c:pt>
                <c:pt idx="811">
                  <c:v>1.85</c:v>
                </c:pt>
                <c:pt idx="812">
                  <c:v>1.85</c:v>
                </c:pt>
                <c:pt idx="813">
                  <c:v>1.84</c:v>
                </c:pt>
                <c:pt idx="814">
                  <c:v>1.84</c:v>
                </c:pt>
                <c:pt idx="815">
                  <c:v>1.84</c:v>
                </c:pt>
                <c:pt idx="816">
                  <c:v>1.84</c:v>
                </c:pt>
                <c:pt idx="817">
                  <c:v>1.83</c:v>
                </c:pt>
                <c:pt idx="818">
                  <c:v>1.83</c:v>
                </c:pt>
                <c:pt idx="819">
                  <c:v>1.82</c:v>
                </c:pt>
                <c:pt idx="820">
                  <c:v>1.82</c:v>
                </c:pt>
                <c:pt idx="821">
                  <c:v>1.82</c:v>
                </c:pt>
                <c:pt idx="822">
                  <c:v>1.82</c:v>
                </c:pt>
                <c:pt idx="823">
                  <c:v>1.81</c:v>
                </c:pt>
                <c:pt idx="824">
                  <c:v>1.81</c:v>
                </c:pt>
                <c:pt idx="825">
                  <c:v>1.82</c:v>
                </c:pt>
                <c:pt idx="826">
                  <c:v>1.82</c:v>
                </c:pt>
                <c:pt idx="827">
                  <c:v>1.83</c:v>
                </c:pt>
                <c:pt idx="828">
                  <c:v>1.83</c:v>
                </c:pt>
                <c:pt idx="829">
                  <c:v>1.84</c:v>
                </c:pt>
                <c:pt idx="830">
                  <c:v>1.85</c:v>
                </c:pt>
                <c:pt idx="831">
                  <c:v>1.85</c:v>
                </c:pt>
                <c:pt idx="832">
                  <c:v>1.85</c:v>
                </c:pt>
                <c:pt idx="833">
                  <c:v>1.84</c:v>
                </c:pt>
                <c:pt idx="834">
                  <c:v>1.85</c:v>
                </c:pt>
                <c:pt idx="835">
                  <c:v>1.84</c:v>
                </c:pt>
                <c:pt idx="836">
                  <c:v>1.85</c:v>
                </c:pt>
                <c:pt idx="837">
                  <c:v>1.85</c:v>
                </c:pt>
                <c:pt idx="838">
                  <c:v>1.85</c:v>
                </c:pt>
                <c:pt idx="839">
                  <c:v>1.85</c:v>
                </c:pt>
                <c:pt idx="840">
                  <c:v>1.84</c:v>
                </c:pt>
                <c:pt idx="841">
                  <c:v>1.84</c:v>
                </c:pt>
                <c:pt idx="842">
                  <c:v>1.84</c:v>
                </c:pt>
                <c:pt idx="843">
                  <c:v>1.84</c:v>
                </c:pt>
                <c:pt idx="844">
                  <c:v>1.85</c:v>
                </c:pt>
                <c:pt idx="845">
                  <c:v>1.85</c:v>
                </c:pt>
                <c:pt idx="846">
                  <c:v>1.85</c:v>
                </c:pt>
                <c:pt idx="847">
                  <c:v>1.85</c:v>
                </c:pt>
                <c:pt idx="848">
                  <c:v>1.85</c:v>
                </c:pt>
                <c:pt idx="849">
                  <c:v>1.85</c:v>
                </c:pt>
                <c:pt idx="850">
                  <c:v>1.85</c:v>
                </c:pt>
                <c:pt idx="851">
                  <c:v>1.86</c:v>
                </c:pt>
                <c:pt idx="852">
                  <c:v>1.86</c:v>
                </c:pt>
                <c:pt idx="853">
                  <c:v>1.86</c:v>
                </c:pt>
                <c:pt idx="854">
                  <c:v>1.86</c:v>
                </c:pt>
                <c:pt idx="855">
                  <c:v>1.86</c:v>
                </c:pt>
                <c:pt idx="856">
                  <c:v>1.86</c:v>
                </c:pt>
                <c:pt idx="857">
                  <c:v>1.86</c:v>
                </c:pt>
                <c:pt idx="858">
                  <c:v>1.85</c:v>
                </c:pt>
                <c:pt idx="859">
                  <c:v>1.85</c:v>
                </c:pt>
                <c:pt idx="860">
                  <c:v>1.85</c:v>
                </c:pt>
                <c:pt idx="861">
                  <c:v>1.85</c:v>
                </c:pt>
                <c:pt idx="862">
                  <c:v>1.84</c:v>
                </c:pt>
                <c:pt idx="863">
                  <c:v>1.83</c:v>
                </c:pt>
                <c:pt idx="864">
                  <c:v>1.82</c:v>
                </c:pt>
                <c:pt idx="865">
                  <c:v>1.82</c:v>
                </c:pt>
                <c:pt idx="866">
                  <c:v>1.82</c:v>
                </c:pt>
                <c:pt idx="867">
                  <c:v>1.81</c:v>
                </c:pt>
                <c:pt idx="868">
                  <c:v>1.8</c:v>
                </c:pt>
                <c:pt idx="869">
                  <c:v>1.79</c:v>
                </c:pt>
                <c:pt idx="870">
                  <c:v>1.8</c:v>
                </c:pt>
                <c:pt idx="871">
                  <c:v>1.79</c:v>
                </c:pt>
                <c:pt idx="872">
                  <c:v>1.8</c:v>
                </c:pt>
                <c:pt idx="873">
                  <c:v>1.82</c:v>
                </c:pt>
                <c:pt idx="874">
                  <c:v>1.83</c:v>
                </c:pt>
                <c:pt idx="875">
                  <c:v>1.83</c:v>
                </c:pt>
                <c:pt idx="876">
                  <c:v>1.83</c:v>
                </c:pt>
                <c:pt idx="877">
                  <c:v>1.84</c:v>
                </c:pt>
                <c:pt idx="878">
                  <c:v>1.84</c:v>
                </c:pt>
                <c:pt idx="879">
                  <c:v>1.84</c:v>
                </c:pt>
                <c:pt idx="880">
                  <c:v>1.84</c:v>
                </c:pt>
                <c:pt idx="881">
                  <c:v>1.84</c:v>
                </c:pt>
                <c:pt idx="882">
                  <c:v>1.84</c:v>
                </c:pt>
                <c:pt idx="883">
                  <c:v>1.84</c:v>
                </c:pt>
                <c:pt idx="884">
                  <c:v>1.84</c:v>
                </c:pt>
                <c:pt idx="885">
                  <c:v>1.84</c:v>
                </c:pt>
                <c:pt idx="886">
                  <c:v>1.84</c:v>
                </c:pt>
                <c:pt idx="887">
                  <c:v>1.84</c:v>
                </c:pt>
                <c:pt idx="888">
                  <c:v>1.84</c:v>
                </c:pt>
                <c:pt idx="889">
                  <c:v>1.84</c:v>
                </c:pt>
                <c:pt idx="890">
                  <c:v>1.84</c:v>
                </c:pt>
                <c:pt idx="891">
                  <c:v>1.84</c:v>
                </c:pt>
                <c:pt idx="892">
                  <c:v>1.84</c:v>
                </c:pt>
                <c:pt idx="893">
                  <c:v>1.85</c:v>
                </c:pt>
                <c:pt idx="894">
                  <c:v>1.85</c:v>
                </c:pt>
                <c:pt idx="895">
                  <c:v>1.85</c:v>
                </c:pt>
                <c:pt idx="896">
                  <c:v>1.85</c:v>
                </c:pt>
                <c:pt idx="897">
                  <c:v>1.85</c:v>
                </c:pt>
                <c:pt idx="898">
                  <c:v>1.84</c:v>
                </c:pt>
                <c:pt idx="899">
                  <c:v>1.85</c:v>
                </c:pt>
                <c:pt idx="900">
                  <c:v>1.85</c:v>
                </c:pt>
                <c:pt idx="901">
                  <c:v>1.84</c:v>
                </c:pt>
                <c:pt idx="902">
                  <c:v>1.84</c:v>
                </c:pt>
                <c:pt idx="903">
                  <c:v>1.84</c:v>
                </c:pt>
                <c:pt idx="904">
                  <c:v>1.84</c:v>
                </c:pt>
                <c:pt idx="905">
                  <c:v>1.85</c:v>
                </c:pt>
                <c:pt idx="906">
                  <c:v>1.85</c:v>
                </c:pt>
                <c:pt idx="907">
                  <c:v>1.85</c:v>
                </c:pt>
                <c:pt idx="908">
                  <c:v>1.85</c:v>
                </c:pt>
                <c:pt idx="909">
                  <c:v>1.85</c:v>
                </c:pt>
                <c:pt idx="910">
                  <c:v>1.85</c:v>
                </c:pt>
                <c:pt idx="911">
                  <c:v>1.85</c:v>
                </c:pt>
                <c:pt idx="912">
                  <c:v>1.85</c:v>
                </c:pt>
                <c:pt idx="913">
                  <c:v>1.85</c:v>
                </c:pt>
                <c:pt idx="914">
                  <c:v>1.85</c:v>
                </c:pt>
                <c:pt idx="915">
                  <c:v>1.85</c:v>
                </c:pt>
                <c:pt idx="916">
                  <c:v>1.85</c:v>
                </c:pt>
                <c:pt idx="917">
                  <c:v>1.85</c:v>
                </c:pt>
                <c:pt idx="918">
                  <c:v>1.85</c:v>
                </c:pt>
                <c:pt idx="919">
                  <c:v>1.85</c:v>
                </c:pt>
                <c:pt idx="920">
                  <c:v>1.85</c:v>
                </c:pt>
                <c:pt idx="921">
                  <c:v>1.85</c:v>
                </c:pt>
                <c:pt idx="922">
                  <c:v>1.85</c:v>
                </c:pt>
                <c:pt idx="923">
                  <c:v>1.85</c:v>
                </c:pt>
                <c:pt idx="924">
                  <c:v>1.85</c:v>
                </c:pt>
                <c:pt idx="925">
                  <c:v>1.85</c:v>
                </c:pt>
                <c:pt idx="926">
                  <c:v>1.85</c:v>
                </c:pt>
                <c:pt idx="927">
                  <c:v>1.85</c:v>
                </c:pt>
                <c:pt idx="928">
                  <c:v>1.85</c:v>
                </c:pt>
                <c:pt idx="929">
                  <c:v>1.85</c:v>
                </c:pt>
                <c:pt idx="930">
                  <c:v>1.85</c:v>
                </c:pt>
                <c:pt idx="931">
                  <c:v>1.85</c:v>
                </c:pt>
                <c:pt idx="932">
                  <c:v>1.85</c:v>
                </c:pt>
                <c:pt idx="933">
                  <c:v>1.85</c:v>
                </c:pt>
                <c:pt idx="934">
                  <c:v>1.85</c:v>
                </c:pt>
                <c:pt idx="935">
                  <c:v>1.85</c:v>
                </c:pt>
                <c:pt idx="936">
                  <c:v>1.85</c:v>
                </c:pt>
                <c:pt idx="937">
                  <c:v>1.85</c:v>
                </c:pt>
                <c:pt idx="938">
                  <c:v>1.85</c:v>
                </c:pt>
                <c:pt idx="939">
                  <c:v>1.85</c:v>
                </c:pt>
                <c:pt idx="940">
                  <c:v>1.85</c:v>
                </c:pt>
                <c:pt idx="941">
                  <c:v>1.85</c:v>
                </c:pt>
                <c:pt idx="942">
                  <c:v>1.85</c:v>
                </c:pt>
                <c:pt idx="943">
                  <c:v>1.85</c:v>
                </c:pt>
                <c:pt idx="944">
                  <c:v>1.85</c:v>
                </c:pt>
                <c:pt idx="945">
                  <c:v>1.85</c:v>
                </c:pt>
                <c:pt idx="946">
                  <c:v>1.85</c:v>
                </c:pt>
                <c:pt idx="947">
                  <c:v>1.84</c:v>
                </c:pt>
                <c:pt idx="948">
                  <c:v>1.84</c:v>
                </c:pt>
                <c:pt idx="949">
                  <c:v>1.84</c:v>
                </c:pt>
                <c:pt idx="950">
                  <c:v>1.84</c:v>
                </c:pt>
                <c:pt idx="951">
                  <c:v>1.83</c:v>
                </c:pt>
                <c:pt idx="952">
                  <c:v>1.83</c:v>
                </c:pt>
                <c:pt idx="953">
                  <c:v>1.84</c:v>
                </c:pt>
                <c:pt idx="954">
                  <c:v>1.84</c:v>
                </c:pt>
                <c:pt idx="955">
                  <c:v>1.84</c:v>
                </c:pt>
                <c:pt idx="956">
                  <c:v>1.84</c:v>
                </c:pt>
                <c:pt idx="957">
                  <c:v>1.84</c:v>
                </c:pt>
                <c:pt idx="958">
                  <c:v>1.84</c:v>
                </c:pt>
                <c:pt idx="959">
                  <c:v>1.84</c:v>
                </c:pt>
                <c:pt idx="960">
                  <c:v>1.84</c:v>
                </c:pt>
                <c:pt idx="961">
                  <c:v>1.85</c:v>
                </c:pt>
                <c:pt idx="962">
                  <c:v>1.85</c:v>
                </c:pt>
                <c:pt idx="963">
                  <c:v>1.85</c:v>
                </c:pt>
                <c:pt idx="964">
                  <c:v>1.84</c:v>
                </c:pt>
                <c:pt idx="965">
                  <c:v>1.85</c:v>
                </c:pt>
                <c:pt idx="966">
                  <c:v>1.84</c:v>
                </c:pt>
                <c:pt idx="967">
                  <c:v>1.84</c:v>
                </c:pt>
                <c:pt idx="968">
                  <c:v>1.84</c:v>
                </c:pt>
                <c:pt idx="969">
                  <c:v>1.85</c:v>
                </c:pt>
                <c:pt idx="970">
                  <c:v>1.85</c:v>
                </c:pt>
                <c:pt idx="971">
                  <c:v>1.85</c:v>
                </c:pt>
                <c:pt idx="972">
                  <c:v>1.85</c:v>
                </c:pt>
                <c:pt idx="973">
                  <c:v>1.85</c:v>
                </c:pt>
                <c:pt idx="974">
                  <c:v>1.85</c:v>
                </c:pt>
                <c:pt idx="975">
                  <c:v>1.85</c:v>
                </c:pt>
                <c:pt idx="976">
                  <c:v>1.85</c:v>
                </c:pt>
                <c:pt idx="977">
                  <c:v>1.84</c:v>
                </c:pt>
                <c:pt idx="978">
                  <c:v>1.84</c:v>
                </c:pt>
                <c:pt idx="979">
                  <c:v>1.84</c:v>
                </c:pt>
                <c:pt idx="980">
                  <c:v>1.84</c:v>
                </c:pt>
                <c:pt idx="981">
                  <c:v>1.84</c:v>
                </c:pt>
                <c:pt idx="982">
                  <c:v>1.84</c:v>
                </c:pt>
                <c:pt idx="983">
                  <c:v>1.85</c:v>
                </c:pt>
                <c:pt idx="984">
                  <c:v>1.85</c:v>
                </c:pt>
                <c:pt idx="985">
                  <c:v>1.85</c:v>
                </c:pt>
                <c:pt idx="986">
                  <c:v>1.84</c:v>
                </c:pt>
                <c:pt idx="987">
                  <c:v>1.85</c:v>
                </c:pt>
                <c:pt idx="988">
                  <c:v>1.85</c:v>
                </c:pt>
                <c:pt idx="989">
                  <c:v>1.84</c:v>
                </c:pt>
                <c:pt idx="990">
                  <c:v>1.85</c:v>
                </c:pt>
                <c:pt idx="991">
                  <c:v>1.85</c:v>
                </c:pt>
                <c:pt idx="992">
                  <c:v>1.85</c:v>
                </c:pt>
                <c:pt idx="993">
                  <c:v>1.85</c:v>
                </c:pt>
                <c:pt idx="994">
                  <c:v>1.85</c:v>
                </c:pt>
                <c:pt idx="995">
                  <c:v>1.85</c:v>
                </c:pt>
                <c:pt idx="996">
                  <c:v>1.85</c:v>
                </c:pt>
                <c:pt idx="997">
                  <c:v>1.85</c:v>
                </c:pt>
                <c:pt idx="998">
                  <c:v>1.85</c:v>
                </c:pt>
                <c:pt idx="999">
                  <c:v>1.85</c:v>
                </c:pt>
                <c:pt idx="1000">
                  <c:v>1.85</c:v>
                </c:pt>
                <c:pt idx="1001">
                  <c:v>1.85</c:v>
                </c:pt>
                <c:pt idx="1002">
                  <c:v>1.85</c:v>
                </c:pt>
                <c:pt idx="1003">
                  <c:v>1.85</c:v>
                </c:pt>
                <c:pt idx="1004">
                  <c:v>1.85</c:v>
                </c:pt>
                <c:pt idx="1005">
                  <c:v>1.85</c:v>
                </c:pt>
                <c:pt idx="1006">
                  <c:v>1.85</c:v>
                </c:pt>
                <c:pt idx="1007">
                  <c:v>1.85</c:v>
                </c:pt>
                <c:pt idx="1008">
                  <c:v>1.85</c:v>
                </c:pt>
                <c:pt idx="1009">
                  <c:v>1.85</c:v>
                </c:pt>
                <c:pt idx="1010">
                  <c:v>1.85</c:v>
                </c:pt>
                <c:pt idx="1011">
                  <c:v>1.85</c:v>
                </c:pt>
                <c:pt idx="1012">
                  <c:v>1.85</c:v>
                </c:pt>
                <c:pt idx="1013">
                  <c:v>1.85</c:v>
                </c:pt>
                <c:pt idx="1014">
                  <c:v>1.85</c:v>
                </c:pt>
                <c:pt idx="1015">
                  <c:v>1.85</c:v>
                </c:pt>
                <c:pt idx="1016">
                  <c:v>1.85</c:v>
                </c:pt>
                <c:pt idx="1017">
                  <c:v>1.85</c:v>
                </c:pt>
                <c:pt idx="1018">
                  <c:v>1.85</c:v>
                </c:pt>
                <c:pt idx="1019">
                  <c:v>1.85</c:v>
                </c:pt>
                <c:pt idx="1020">
                  <c:v>1.85</c:v>
                </c:pt>
                <c:pt idx="1021">
                  <c:v>1.85</c:v>
                </c:pt>
                <c:pt idx="1022">
                  <c:v>1.85</c:v>
                </c:pt>
                <c:pt idx="1023">
                  <c:v>1.85</c:v>
                </c:pt>
                <c:pt idx="1024">
                  <c:v>1.85</c:v>
                </c:pt>
                <c:pt idx="1025">
                  <c:v>1.85</c:v>
                </c:pt>
                <c:pt idx="1026">
                  <c:v>1.85</c:v>
                </c:pt>
                <c:pt idx="1027">
                  <c:v>1.85</c:v>
                </c:pt>
                <c:pt idx="1028">
                  <c:v>1.85</c:v>
                </c:pt>
                <c:pt idx="1029">
                  <c:v>1.85</c:v>
                </c:pt>
                <c:pt idx="1030">
                  <c:v>1.85</c:v>
                </c:pt>
                <c:pt idx="1031">
                  <c:v>1.85</c:v>
                </c:pt>
                <c:pt idx="1032">
                  <c:v>1.85</c:v>
                </c:pt>
                <c:pt idx="1033">
                  <c:v>1.85</c:v>
                </c:pt>
                <c:pt idx="1034">
                  <c:v>1.85</c:v>
                </c:pt>
                <c:pt idx="1035">
                  <c:v>1.85</c:v>
                </c:pt>
                <c:pt idx="1036">
                  <c:v>1.85</c:v>
                </c:pt>
                <c:pt idx="1037">
                  <c:v>1.85</c:v>
                </c:pt>
                <c:pt idx="1038">
                  <c:v>1.85</c:v>
                </c:pt>
                <c:pt idx="1039">
                  <c:v>1.85</c:v>
                </c:pt>
                <c:pt idx="1040">
                  <c:v>1.85</c:v>
                </c:pt>
                <c:pt idx="1041">
                  <c:v>1.85</c:v>
                </c:pt>
                <c:pt idx="1042">
                  <c:v>1.85</c:v>
                </c:pt>
                <c:pt idx="1043">
                  <c:v>1.85</c:v>
                </c:pt>
                <c:pt idx="1044">
                  <c:v>1.85</c:v>
                </c:pt>
                <c:pt idx="1045">
                  <c:v>1.85</c:v>
                </c:pt>
                <c:pt idx="1046">
                  <c:v>1.85</c:v>
                </c:pt>
                <c:pt idx="1047">
                  <c:v>1.85</c:v>
                </c:pt>
                <c:pt idx="1048">
                  <c:v>1.85</c:v>
                </c:pt>
                <c:pt idx="1049">
                  <c:v>1.85</c:v>
                </c:pt>
                <c:pt idx="1050">
                  <c:v>1.85</c:v>
                </c:pt>
                <c:pt idx="1051">
                  <c:v>1.85</c:v>
                </c:pt>
                <c:pt idx="1052">
                  <c:v>1.85</c:v>
                </c:pt>
                <c:pt idx="1053">
                  <c:v>1.85</c:v>
                </c:pt>
                <c:pt idx="1054">
                  <c:v>1.85</c:v>
                </c:pt>
                <c:pt idx="1055">
                  <c:v>1.85</c:v>
                </c:pt>
                <c:pt idx="1056">
                  <c:v>1.85</c:v>
                </c:pt>
                <c:pt idx="1057">
                  <c:v>1.85</c:v>
                </c:pt>
                <c:pt idx="1058">
                  <c:v>1.85</c:v>
                </c:pt>
                <c:pt idx="1059">
                  <c:v>1.85</c:v>
                </c:pt>
                <c:pt idx="1060">
                  <c:v>1.85</c:v>
                </c:pt>
                <c:pt idx="1061">
                  <c:v>1.85</c:v>
                </c:pt>
                <c:pt idx="1062">
                  <c:v>1.85</c:v>
                </c:pt>
                <c:pt idx="1063">
                  <c:v>1.86</c:v>
                </c:pt>
                <c:pt idx="1064">
                  <c:v>1.86</c:v>
                </c:pt>
                <c:pt idx="1065">
                  <c:v>1.85</c:v>
                </c:pt>
                <c:pt idx="1066">
                  <c:v>1.86</c:v>
                </c:pt>
                <c:pt idx="1067">
                  <c:v>1.86</c:v>
                </c:pt>
                <c:pt idx="1068">
                  <c:v>1.86</c:v>
                </c:pt>
                <c:pt idx="1069">
                  <c:v>1.86</c:v>
                </c:pt>
                <c:pt idx="1070">
                  <c:v>1.86</c:v>
                </c:pt>
                <c:pt idx="1071">
                  <c:v>1.86</c:v>
                </c:pt>
                <c:pt idx="1072">
                  <c:v>1.85</c:v>
                </c:pt>
                <c:pt idx="1073">
                  <c:v>1.86</c:v>
                </c:pt>
                <c:pt idx="1074">
                  <c:v>1.86</c:v>
                </c:pt>
                <c:pt idx="1075">
                  <c:v>1.86</c:v>
                </c:pt>
                <c:pt idx="1076">
                  <c:v>1.86</c:v>
                </c:pt>
                <c:pt idx="1077">
                  <c:v>1.85</c:v>
                </c:pt>
                <c:pt idx="1078">
                  <c:v>1.85</c:v>
                </c:pt>
                <c:pt idx="1079">
                  <c:v>1.85</c:v>
                </c:pt>
                <c:pt idx="1080">
                  <c:v>1.85</c:v>
                </c:pt>
                <c:pt idx="1081">
                  <c:v>1.85</c:v>
                </c:pt>
                <c:pt idx="1082">
                  <c:v>1.85</c:v>
                </c:pt>
                <c:pt idx="1083">
                  <c:v>1.86</c:v>
                </c:pt>
                <c:pt idx="1084">
                  <c:v>1.86</c:v>
                </c:pt>
                <c:pt idx="1085">
                  <c:v>1.86</c:v>
                </c:pt>
                <c:pt idx="1086">
                  <c:v>1.86</c:v>
                </c:pt>
                <c:pt idx="1087">
                  <c:v>1.85</c:v>
                </c:pt>
                <c:pt idx="1088">
                  <c:v>1.85</c:v>
                </c:pt>
              </c:numCache>
            </c:numRef>
          </c:val>
          <c:smooth val="0"/>
        </c:ser>
        <c:dLbls>
          <c:showLegendKey val="0"/>
          <c:showVal val="0"/>
          <c:showCatName val="0"/>
          <c:showSerName val="0"/>
          <c:showPercent val="0"/>
          <c:showBubbleSize val="0"/>
        </c:dLbls>
        <c:smooth val="0"/>
        <c:axId val="460593688"/>
        <c:axId val="455754456"/>
      </c:lineChart>
      <c:catAx>
        <c:axId val="460593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754456"/>
        <c:crosses val="autoZero"/>
        <c:auto val="1"/>
        <c:lblAlgn val="ctr"/>
        <c:lblOffset val="100"/>
        <c:noMultiLvlLbl val="0"/>
      </c:catAx>
      <c:valAx>
        <c:axId val="45575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9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rPET in hot air filament dryer, % mass loss over time</a:t>
            </a:r>
          </a:p>
        </c:rich>
      </c:tx>
      <c:layout>
        <c:manualLayout>
          <c:xMode val="edge"/>
          <c:yMode val="edge"/>
          <c:x val="0.12826470624551267"/>
          <c:y val="1.5393871431705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69616009071527E-2"/>
          <c:y val="0.10979352039199435"/>
          <c:w val="0.85892250651225766"/>
          <c:h val="0.59984885790205023"/>
        </c:manualLayout>
      </c:layout>
      <c:scatterChart>
        <c:scatterStyle val="lineMarker"/>
        <c:varyColors val="0"/>
        <c:ser>
          <c:idx val="4"/>
          <c:order val="4"/>
          <c:tx>
            <c:strRef>
              <c:f>Drying!$G$10</c:f>
              <c:strCache>
                <c:ptCount val="1"/>
                <c:pt idx="0">
                  <c:v>Sample 1: Green w/Red cap, WHT/BRN ties</c:v>
                </c:pt>
              </c:strCache>
            </c:strRef>
          </c:tx>
          <c:spPr>
            <a:ln w="9525" cap="rnd">
              <a:solidFill>
                <a:schemeClr val="accent5"/>
              </a:solidFill>
              <a:round/>
            </a:ln>
            <a:effectLst/>
          </c:spPr>
          <c:marker>
            <c:symbol val="triangle"/>
            <c:size val="5"/>
            <c:spPr>
              <a:solidFill>
                <a:schemeClr val="accent5"/>
              </a:solidFill>
              <a:ln w="9525">
                <a:solidFill>
                  <a:schemeClr val="accent5"/>
                </a:solidFill>
              </a:ln>
              <a:effectLst/>
            </c:spPr>
          </c:marker>
          <c:xVal>
            <c:numRef>
              <c:f>Drying!$B$12:$B$17</c:f>
              <c:numCache>
                <c:formatCode>h:mm</c:formatCode>
                <c:ptCount val="6"/>
                <c:pt idx="0">
                  <c:v>0.8125</c:v>
                </c:pt>
                <c:pt idx="1">
                  <c:v>0.85416666666666663</c:v>
                </c:pt>
                <c:pt idx="2">
                  <c:v>0.89236111111111116</c:v>
                </c:pt>
                <c:pt idx="5">
                  <c:v>0.62847222222222221</c:v>
                </c:pt>
              </c:numCache>
            </c:numRef>
          </c:xVal>
          <c:yVal>
            <c:numRef>
              <c:f>Drying!$G$12:$G$17</c:f>
              <c:numCache>
                <c:formatCode>0.00%</c:formatCode>
                <c:ptCount val="6"/>
                <c:pt idx="0">
                  <c:v>-1.8038018593034412E-3</c:v>
                </c:pt>
                <c:pt idx="1">
                  <c:v>-3.8851116969612297E-3</c:v>
                </c:pt>
                <c:pt idx="2">
                  <c:v>-2.913833772720953E-3</c:v>
                </c:pt>
                <c:pt idx="4" formatCode="General">
                  <c:v>0</c:v>
                </c:pt>
              </c:numCache>
            </c:numRef>
          </c:yVal>
          <c:smooth val="0"/>
        </c:ser>
        <c:ser>
          <c:idx val="5"/>
          <c:order val="5"/>
          <c:tx>
            <c:strRef>
              <c:f>Drying!$H$10</c:f>
              <c:strCache>
                <c:ptCount val="1"/>
                <c:pt idx="0">
                  <c:v>Sample 2: Green w/red cap BLK/BRN ties</c:v>
                </c:pt>
              </c:strCache>
            </c:strRef>
          </c:tx>
          <c:spPr>
            <a:ln w="9525" cap="rnd">
              <a:solidFill>
                <a:schemeClr val="accent6"/>
              </a:solidFill>
              <a:round/>
            </a:ln>
            <a:effectLst/>
          </c:spPr>
          <c:marker>
            <c:symbol val="triangle"/>
            <c:size val="5"/>
            <c:spPr>
              <a:solidFill>
                <a:schemeClr val="accent6"/>
              </a:solidFill>
              <a:ln w="9525">
                <a:solidFill>
                  <a:schemeClr val="accent6"/>
                </a:solidFill>
              </a:ln>
              <a:effectLst/>
            </c:spPr>
          </c:marker>
          <c:xVal>
            <c:numRef>
              <c:f>Drying!$B$12:$B$17</c:f>
              <c:numCache>
                <c:formatCode>h:mm</c:formatCode>
                <c:ptCount val="6"/>
                <c:pt idx="0">
                  <c:v>0.8125</c:v>
                </c:pt>
                <c:pt idx="1">
                  <c:v>0.85416666666666663</c:v>
                </c:pt>
                <c:pt idx="2">
                  <c:v>0.89236111111111116</c:v>
                </c:pt>
                <c:pt idx="5">
                  <c:v>0.62847222222222221</c:v>
                </c:pt>
              </c:numCache>
            </c:numRef>
          </c:xVal>
          <c:yVal>
            <c:numRef>
              <c:f>Drying!$H$12:$H$17</c:f>
              <c:numCache>
                <c:formatCode>0.00%</c:formatCode>
                <c:ptCount val="6"/>
                <c:pt idx="0">
                  <c:v>-1.6871535309712397E-3</c:v>
                </c:pt>
                <c:pt idx="1">
                  <c:v>-2.3499638467101396E-3</c:v>
                </c:pt>
                <c:pt idx="2">
                  <c:v>-2.832007712701892E-3</c:v>
                </c:pt>
                <c:pt idx="4" formatCode="General">
                  <c:v>0</c:v>
                </c:pt>
              </c:numCache>
            </c:numRef>
          </c:yVal>
          <c:smooth val="0"/>
        </c:ser>
        <c:ser>
          <c:idx val="6"/>
          <c:order val="6"/>
          <c:tx>
            <c:strRef>
              <c:f>Drying!$I$10</c:f>
              <c:strCache>
                <c:ptCount val="1"/>
                <c:pt idx="0">
                  <c:v>Sample 3: Pepsi, 2 GRN ties</c:v>
                </c:pt>
              </c:strCache>
            </c:strRef>
          </c:tx>
          <c:spPr>
            <a:ln w="12700" cap="rnd">
              <a:solidFill>
                <a:schemeClr val="accent1">
                  <a:lumMod val="60000"/>
                </a:schemeClr>
              </a:solidFill>
              <a:round/>
            </a:ln>
            <a:effectLst/>
          </c:spPr>
          <c:marker>
            <c:symbol val="triangle"/>
            <c:size val="5"/>
            <c:spPr>
              <a:solidFill>
                <a:schemeClr val="accent1">
                  <a:lumMod val="60000"/>
                </a:schemeClr>
              </a:solidFill>
              <a:ln w="9525">
                <a:solidFill>
                  <a:schemeClr val="accent1">
                    <a:lumMod val="60000"/>
                  </a:schemeClr>
                </a:solidFill>
              </a:ln>
              <a:effectLst/>
            </c:spPr>
          </c:marker>
          <c:xVal>
            <c:numRef>
              <c:f>Drying!$B$11:$B$17</c:f>
              <c:numCache>
                <c:formatCode>h:mm</c:formatCode>
                <c:ptCount val="7"/>
                <c:pt idx="0">
                  <c:v>0.76597222222222217</c:v>
                </c:pt>
                <c:pt idx="1">
                  <c:v>0.8125</c:v>
                </c:pt>
                <c:pt idx="2">
                  <c:v>0.85416666666666663</c:v>
                </c:pt>
                <c:pt idx="3">
                  <c:v>0.89236111111111116</c:v>
                </c:pt>
                <c:pt idx="6">
                  <c:v>0.62847222222222221</c:v>
                </c:pt>
              </c:numCache>
            </c:numRef>
          </c:xVal>
          <c:yVal>
            <c:numRef>
              <c:f>Drying!$I$12:$I$17</c:f>
              <c:numCache>
                <c:formatCode>0.00%</c:formatCode>
                <c:ptCount val="6"/>
                <c:pt idx="0">
                  <c:v>-2.2858517805582445E-3</c:v>
                </c:pt>
                <c:pt idx="1">
                  <c:v>-2.5866217516842677E-3</c:v>
                </c:pt>
                <c:pt idx="2">
                  <c:v>-2.8272377285850003E-3</c:v>
                </c:pt>
                <c:pt idx="4" formatCode="General">
                  <c:v>0</c:v>
                </c:pt>
              </c:numCache>
            </c:numRef>
          </c:yVal>
          <c:smooth val="0"/>
        </c:ser>
        <c:ser>
          <c:idx val="8"/>
          <c:order val="8"/>
          <c:tx>
            <c:strRef>
              <c:f>Drying!$K$10</c:f>
              <c:strCache>
                <c:ptCount val="1"/>
                <c:pt idx="0">
                  <c:v>Average</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Drying!$B$11:$B$17</c:f>
              <c:numCache>
                <c:formatCode>h:mm</c:formatCode>
                <c:ptCount val="7"/>
                <c:pt idx="0">
                  <c:v>0.76597222222222217</c:v>
                </c:pt>
                <c:pt idx="1">
                  <c:v>0.8125</c:v>
                </c:pt>
                <c:pt idx="2">
                  <c:v>0.85416666666666663</c:v>
                </c:pt>
                <c:pt idx="3">
                  <c:v>0.89236111111111116</c:v>
                </c:pt>
                <c:pt idx="6">
                  <c:v>0.62847222222222221</c:v>
                </c:pt>
              </c:numCache>
            </c:numRef>
          </c:xVal>
          <c:yVal>
            <c:numRef>
              <c:f>Drying!#REF!</c:f>
              <c:numCache>
                <c:formatCode>General</c:formatCode>
                <c:ptCount val="1"/>
                <c:pt idx="0">
                  <c:v>1</c:v>
                </c:pt>
              </c:numCache>
            </c:numRef>
          </c:yVal>
          <c:smooth val="0"/>
        </c:ser>
        <c:ser>
          <c:idx val="9"/>
          <c:order val="9"/>
          <c:tx>
            <c:strRef>
              <c:f>Drying!$L$10</c:f>
              <c:strCache>
                <c:ptCount val="1"/>
                <c:pt idx="0">
                  <c:v>1Sigma Low</c:v>
                </c:pt>
              </c:strCache>
            </c:strRef>
          </c:tx>
          <c:spPr>
            <a:ln w="19050" cap="rnd">
              <a:solidFill>
                <a:schemeClr val="accent4">
                  <a:lumMod val="60000"/>
                </a:schemeClr>
              </a:solidFill>
              <a:round/>
            </a:ln>
            <a:effectLst/>
          </c:spPr>
          <c:marker>
            <c:symbol val="none"/>
          </c:marker>
          <c:xVal>
            <c:numRef>
              <c:f>Drying!$B$11:$B$17</c:f>
              <c:numCache>
                <c:formatCode>h:mm</c:formatCode>
                <c:ptCount val="7"/>
                <c:pt idx="0">
                  <c:v>0.76597222222222217</c:v>
                </c:pt>
                <c:pt idx="1">
                  <c:v>0.8125</c:v>
                </c:pt>
                <c:pt idx="2">
                  <c:v>0.85416666666666663</c:v>
                </c:pt>
                <c:pt idx="3">
                  <c:v>0.89236111111111116</c:v>
                </c:pt>
                <c:pt idx="6">
                  <c:v>0.62847222222222221</c:v>
                </c:pt>
              </c:numCache>
            </c:numRef>
          </c:xVal>
          <c:yVal>
            <c:numRef>
              <c:f>Drying!#REF!</c:f>
              <c:numCache>
                <c:formatCode>General</c:formatCode>
                <c:ptCount val="1"/>
                <c:pt idx="0">
                  <c:v>1</c:v>
                </c:pt>
              </c:numCache>
            </c:numRef>
          </c:yVal>
          <c:smooth val="0"/>
        </c:ser>
        <c:dLbls>
          <c:showLegendKey val="0"/>
          <c:showVal val="0"/>
          <c:showCatName val="0"/>
          <c:showSerName val="0"/>
          <c:showPercent val="0"/>
          <c:showBubbleSize val="0"/>
        </c:dLbls>
        <c:axId val="533891792"/>
        <c:axId val="533892184"/>
        <c:extLst>
          <c:ext xmlns:c15="http://schemas.microsoft.com/office/drawing/2012/chart" uri="{02D57815-91ED-43cb-92C2-25804820EDAC}">
            <c15:filteredScatterSeries>
              <c15:ser>
                <c:idx val="0"/>
                <c:order val="0"/>
                <c:tx>
                  <c:strRef>
                    <c:extLst>
                      <c:ext uri="{02D57815-91ED-43cb-92C2-25804820EDAC}">
                        <c15:formulaRef>
                          <c15:sqref>Drying!$C$10</c15:sqref>
                        </c15:formulaRef>
                      </c:ext>
                    </c:extLst>
                    <c:strCache>
                      <c:ptCount val="1"/>
                      <c:pt idx="0">
                        <c:v>Sample 1: Green w/Red cap, WHT/BRN ties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Drying!$B$11:$B$12</c15:sqref>
                        </c15:formulaRef>
                      </c:ext>
                    </c:extLst>
                    <c:numCache>
                      <c:formatCode>h:mm</c:formatCode>
                      <c:ptCount val="2"/>
                      <c:pt idx="0">
                        <c:v>0.76597222222222217</c:v>
                      </c:pt>
                      <c:pt idx="1">
                        <c:v>0.8125</c:v>
                      </c:pt>
                    </c:numCache>
                  </c:numRef>
                </c:xVal>
                <c:yVal>
                  <c:numRef>
                    <c:extLst>
                      <c:ext uri="{02D57815-91ED-43cb-92C2-25804820EDAC}">
                        <c15:formulaRef>
                          <c15:sqref>Drying!$C$11:$C$12</c15:sqref>
                        </c15:formulaRef>
                      </c:ext>
                    </c:extLst>
                    <c:numCache>
                      <c:formatCode>General</c:formatCode>
                      <c:ptCount val="2"/>
                      <c:pt idx="0">
                        <c:v>14.414</c:v>
                      </c:pt>
                      <c:pt idx="1">
                        <c:v>14.388</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Drying!$D$10</c15:sqref>
                        </c15:formulaRef>
                      </c:ext>
                    </c:extLst>
                    <c:strCache>
                      <c:ptCount val="1"/>
                      <c:pt idx="0">
                        <c:v>Sample 2: Green w/red cap BLK/BRN ties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Drying!$D$11:$D$12</c15:sqref>
                        </c15:formulaRef>
                      </c:ext>
                    </c:extLst>
                    <c:numCache>
                      <c:formatCode>General</c:formatCode>
                      <c:ptCount val="2"/>
                      <c:pt idx="0">
                        <c:v>16.596</c:v>
                      </c:pt>
                      <c:pt idx="1">
                        <c:v>16.568000000000001</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Drying!$E$10</c15:sqref>
                        </c15:formulaRef>
                      </c:ext>
                    </c:extLst>
                    <c:strCache>
                      <c:ptCount val="1"/>
                      <c:pt idx="0">
                        <c:v>Sample 3: Pepsi, 2 GRN ties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Drying!$E$11:$E$12</c15:sqref>
                        </c15:formulaRef>
                      </c:ext>
                    </c:extLst>
                    <c:numCache>
                      <c:formatCode>General</c:formatCode>
                      <c:ptCount val="2"/>
                      <c:pt idx="0">
                        <c:v>16.623999999999999</c:v>
                      </c:pt>
                      <c:pt idx="1">
                        <c:v>16.585999999999999</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Drying!$F$10</c15:sqref>
                        </c15:formulaRef>
                      </c:ext>
                    </c:extLst>
                    <c:strCache>
                      <c:ptCount val="1"/>
                      <c:pt idx="0">
                        <c:v>Sample 4: Pepsi, 2 BLK ties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Drying!$F$11:$F$12</c15:sqref>
                        </c15:formulaRef>
                      </c:ext>
                    </c:extLst>
                    <c:numCache>
                      <c:formatCode>General</c:formatCode>
                      <c:ptCount val="2"/>
                      <c:pt idx="1">
                        <c:v>18.026</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Drying!$J$10</c15:sqref>
                        </c15:formulaRef>
                      </c:ext>
                    </c:extLst>
                    <c:strCache>
                      <c:ptCount val="1"/>
                      <c:pt idx="0">
                        <c:v>Sample 4: Pepsi, 2 BLK ties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Drying!$J$11:$J$12</c15:sqref>
                        </c15:formulaRef>
                      </c:ext>
                    </c:extLst>
                    <c:numCache>
                      <c:formatCode>0.00%</c:formatCode>
                      <c:ptCount val="2"/>
                      <c:pt idx="1">
                        <c:v>0</c:v>
                      </c:pt>
                    </c:numCache>
                  </c:numRef>
                </c:yVal>
                <c:smooth val="0"/>
              </c15:ser>
            </c15:filteredScatterSeries>
          </c:ext>
        </c:extLst>
      </c:scatterChart>
      <c:valAx>
        <c:axId val="533891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(hh:mm)</a:t>
                </a:r>
              </a:p>
            </c:rich>
          </c:tx>
          <c:layout>
            <c:manualLayout>
              <c:xMode val="edge"/>
              <c:yMode val="edge"/>
              <c:x val="0.4339449899692307"/>
              <c:y val="0.642769313278564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92184"/>
        <c:crosses val="autoZero"/>
        <c:crossBetween val="midCat"/>
      </c:valAx>
      <c:valAx>
        <c:axId val="533892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change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917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https://scitechdaily.com/warning-on-avocado-oil-sold-in-the-u-s-82-tested-rancid-or-mixed-with-other-oils/" TargetMode="External"/><Relationship Id="rId18" Type="http://schemas.openxmlformats.org/officeDocument/2006/relationships/hyperlink" Target="https://www.facebook.com/scitechdaily" TargetMode="External"/><Relationship Id="rId26" Type="http://schemas.openxmlformats.org/officeDocument/2006/relationships/hyperlink" Target="https://feeds.feedburner.com/scitechdaily" TargetMode="External"/><Relationship Id="rId39" Type="http://schemas.openxmlformats.org/officeDocument/2006/relationships/image" Target="../media/image26.jpeg"/><Relationship Id="rId3" Type="http://schemas.openxmlformats.org/officeDocument/2006/relationships/hyperlink" Target="https://scitechdaily.com/nasa-at-your-table-where-food-meets-methane-and-the-greenhouse-effect/" TargetMode="External"/><Relationship Id="rId21" Type="http://schemas.openxmlformats.org/officeDocument/2006/relationships/image" Target="../media/image17.png"/><Relationship Id="rId34" Type="http://schemas.openxmlformats.org/officeDocument/2006/relationships/hyperlink" Target="https://scitechdaily.com/deadliest-period-in-earths-history-was-also-the-stinkiest-toxic-microbe-burps-caused-mass-extinction/" TargetMode="External"/><Relationship Id="rId42" Type="http://schemas.openxmlformats.org/officeDocument/2006/relationships/hyperlink" Target="https://scitechdaily.com/mit-quantum-covid-sensor-may-offer-faster-cheaper-and-more-accurate-detection-of-sars-cov-2/" TargetMode="External"/><Relationship Id="rId7" Type="http://schemas.openxmlformats.org/officeDocument/2006/relationships/hyperlink" Target="https://scitechdaily.com/nasa-and-noaa-teaming-up-on-tech-to-aid-marine-oil-spill-response/" TargetMode="External"/><Relationship Id="rId12" Type="http://schemas.openxmlformats.org/officeDocument/2006/relationships/image" Target="../media/image12.jpeg"/><Relationship Id="rId17" Type="http://schemas.openxmlformats.org/officeDocument/2006/relationships/image" Target="../media/image15.png"/><Relationship Id="rId25" Type="http://schemas.openxmlformats.org/officeDocument/2006/relationships/image" Target="../media/image19.png"/><Relationship Id="rId33" Type="http://schemas.openxmlformats.org/officeDocument/2006/relationships/image" Target="../media/image23.jpeg"/><Relationship Id="rId38" Type="http://schemas.openxmlformats.org/officeDocument/2006/relationships/hyperlink" Target="https://scitechdaily.com/new-study-breakthrough-infections-generate-super-immunity-to-covid-19/" TargetMode="External"/><Relationship Id="rId2" Type="http://schemas.openxmlformats.org/officeDocument/2006/relationships/image" Target="../media/image7.jpeg"/><Relationship Id="rId16" Type="http://schemas.openxmlformats.org/officeDocument/2006/relationships/image" Target="../media/image14.jpeg"/><Relationship Id="rId20" Type="http://schemas.openxmlformats.org/officeDocument/2006/relationships/hyperlink" Target="https://twitter.com/SciTechDaily1" TargetMode="External"/><Relationship Id="rId29" Type="http://schemas.openxmlformats.org/officeDocument/2006/relationships/image" Target="../media/image21.jpeg"/><Relationship Id="rId41" Type="http://schemas.openxmlformats.org/officeDocument/2006/relationships/image" Target="../media/image27.jpeg"/><Relationship Id="rId1" Type="http://schemas.openxmlformats.org/officeDocument/2006/relationships/hyperlink" Target="https://scitechdaily.com/new-microbe-produces-methane-from-crude-oil/" TargetMode="External"/><Relationship Id="rId6" Type="http://schemas.openxmlformats.org/officeDocument/2006/relationships/image" Target="../media/image9.jpeg"/><Relationship Id="rId11" Type="http://schemas.openxmlformats.org/officeDocument/2006/relationships/hyperlink" Target="https://scitechdaily.com/oil-gas-industry-commits-to-new-tracking-and-disclosure-system-to-monitor-report-and-reduce-methane-emissions/" TargetMode="External"/><Relationship Id="rId24" Type="http://schemas.openxmlformats.org/officeDocument/2006/relationships/hyperlink" Target="https://www.pinterest.com/scitechdaily/" TargetMode="External"/><Relationship Id="rId32" Type="http://schemas.openxmlformats.org/officeDocument/2006/relationships/hyperlink" Target="https://scitechdaily.com/mrna-vaccines-highly-effective-at-preventing-death-from-covid-19-but-less-effective-at-preventing-infection/" TargetMode="External"/><Relationship Id="rId37" Type="http://schemas.openxmlformats.org/officeDocument/2006/relationships/image" Target="../media/image25.jpeg"/><Relationship Id="rId40" Type="http://schemas.openxmlformats.org/officeDocument/2006/relationships/hyperlink" Target="https://scitechdaily.com/researchers-have-discovered-an-exercise-sweet-spot-to-reverse-cognitive-decline/" TargetMode="External"/><Relationship Id="rId5" Type="http://schemas.openxmlformats.org/officeDocument/2006/relationships/hyperlink" Target="https://scitechdaily.com/deep-sea-microbes-discovered-that-feed-on-ethane-mechanism-is-reversible/" TargetMode="External"/><Relationship Id="rId15" Type="http://schemas.openxmlformats.org/officeDocument/2006/relationships/hyperlink" Target="https://scitechdaily.com/princeton-experts-controlling-methane-is-a-fast-and-critical-way-to-slow-global-warming/" TargetMode="External"/><Relationship Id="rId23" Type="http://schemas.openxmlformats.org/officeDocument/2006/relationships/image" Target="../media/image18.png"/><Relationship Id="rId28" Type="http://schemas.openxmlformats.org/officeDocument/2006/relationships/hyperlink" Target="https://scitechdaily.com/alien-life-acid-neutralizing-life-forms-could-make-habitable-pockets-in-venus-clouds/" TargetMode="External"/><Relationship Id="rId36" Type="http://schemas.openxmlformats.org/officeDocument/2006/relationships/hyperlink" Target="https://scitechdaily.com/how-the-female-brain-responds-to-genital-touch-and-how-it-varies-among-women/" TargetMode="External"/><Relationship Id="rId10" Type="http://schemas.openxmlformats.org/officeDocument/2006/relationships/image" Target="../media/image11.jpeg"/><Relationship Id="rId19" Type="http://schemas.openxmlformats.org/officeDocument/2006/relationships/image" Target="../media/image16.png"/><Relationship Id="rId31" Type="http://schemas.openxmlformats.org/officeDocument/2006/relationships/image" Target="../media/image22.jpeg"/><Relationship Id="rId44" Type="http://schemas.openxmlformats.org/officeDocument/2006/relationships/chart" Target="../charts/chart1.xml"/><Relationship Id="rId4" Type="http://schemas.openxmlformats.org/officeDocument/2006/relationships/image" Target="../media/image8.jpeg"/><Relationship Id="rId9" Type="http://schemas.openxmlformats.org/officeDocument/2006/relationships/hyperlink" Target="https://scitechdaily.com/the-first-battle-for-oil-in-norway-the-long-arm-of-john-d-rockefellers-standard-oil/" TargetMode="External"/><Relationship Id="rId14" Type="http://schemas.openxmlformats.org/officeDocument/2006/relationships/image" Target="../media/image13.jpeg"/><Relationship Id="rId22" Type="http://schemas.openxmlformats.org/officeDocument/2006/relationships/hyperlink" Target="https://www.youtube.com/channel/UC6E1FUUq5SuMxIFndY0yUEg" TargetMode="External"/><Relationship Id="rId27" Type="http://schemas.openxmlformats.org/officeDocument/2006/relationships/image" Target="../media/image20.png"/><Relationship Id="rId30" Type="http://schemas.openxmlformats.org/officeDocument/2006/relationships/hyperlink" Target="https://scitechdaily.com/your-likely-order-of-covid-19-symptoms-depends-on-the-variant/" TargetMode="External"/><Relationship Id="rId35" Type="http://schemas.openxmlformats.org/officeDocument/2006/relationships/image" Target="../media/image24.jpeg"/><Relationship Id="rId43"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3.jpeg"/><Relationship Id="rId1" Type="http://schemas.openxmlformats.org/officeDocument/2006/relationships/image" Target="../media/image32.jpeg"/><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36.jpeg"/><Relationship Id="rId1" Type="http://schemas.openxmlformats.org/officeDocument/2006/relationships/image" Target="../media/image35.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62</xdr:row>
      <xdr:rowOff>0</xdr:rowOff>
    </xdr:from>
    <xdr:to>
      <xdr:col>2</xdr:col>
      <xdr:colOff>495300</xdr:colOff>
      <xdr:row>67</xdr:row>
      <xdr:rowOff>44450</xdr:rowOff>
    </xdr:to>
    <xdr:pic>
      <xdr:nvPicPr>
        <xdr:cNvPr id="7" name="Picture 6" descr="Epifluorescence microscopy picture of Methanoliparia cells attached to a droplet of oil">
          <a:hlinkClick xmlns:r="http://schemas.openxmlformats.org/officeDocument/2006/relationships" r:id="rId1" tooltip="New Microbe Produces Methane From Crude Oil"/>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7264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2</xdr:col>
      <xdr:colOff>495300</xdr:colOff>
      <xdr:row>74</xdr:row>
      <xdr:rowOff>44450</xdr:rowOff>
    </xdr:to>
    <xdr:pic>
      <xdr:nvPicPr>
        <xdr:cNvPr id="8" name="Picture 7" descr="Greenhouse Gases in Our Atmosphere Act Like a Blanket">
          <a:hlinkClick xmlns:r="http://schemas.openxmlformats.org/officeDocument/2006/relationships" r:id="rId3" tooltip="NASA at Your Table: Where Food Meets Methane and the Greenhouse Effec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99362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2</xdr:col>
      <xdr:colOff>495300</xdr:colOff>
      <xdr:row>81</xdr:row>
      <xdr:rowOff>44450</xdr:rowOff>
    </xdr:to>
    <xdr:pic>
      <xdr:nvPicPr>
        <xdr:cNvPr id="9" name="Picture 8" descr="Collecting Samples Gulf of Mexico">
          <a:hlinkClick xmlns:r="http://schemas.openxmlformats.org/officeDocument/2006/relationships" r:id="rId5" tooltip="Deep-Sea Microbes Discovered That Feed on Ethane – Mechanism Is Reversible"/>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530667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2</xdr:col>
      <xdr:colOff>495300</xdr:colOff>
      <xdr:row>88</xdr:row>
      <xdr:rowOff>44450</xdr:rowOff>
    </xdr:to>
    <xdr:pic>
      <xdr:nvPicPr>
        <xdr:cNvPr id="10" name="Picture 9" descr="Marine Oil Spill Thickness (MOST) Project">
          <a:hlinkClick xmlns:r="http://schemas.openxmlformats.org/officeDocument/2006/relationships" r:id="rId7" tooltip="NASA and NOAA Teaming Up on Tech To Aid Marine Oil Spill Response"/>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0131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2</xdr:col>
      <xdr:colOff>495300</xdr:colOff>
      <xdr:row>95</xdr:row>
      <xdr:rowOff>44450</xdr:rowOff>
    </xdr:to>
    <xdr:pic>
      <xdr:nvPicPr>
        <xdr:cNvPr id="11" name="Picture 10" descr="Standard Oil's Long Reach">
          <a:hlinkClick xmlns:r="http://schemas.openxmlformats.org/officeDocument/2006/relationships" r:id="rId9" tooltip="The First Battle for Oil in Norway: The Long Arm of John D. Rockefeller’s Standard Oil"/>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91437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2</xdr:col>
      <xdr:colOff>495300</xdr:colOff>
      <xdr:row>102</xdr:row>
      <xdr:rowOff>44450</xdr:rowOff>
    </xdr:to>
    <xdr:pic>
      <xdr:nvPicPr>
        <xdr:cNvPr id="12" name="Picture 11" descr="Oil Well">
          <a:hlinkClick xmlns:r="http://schemas.openxmlformats.org/officeDocument/2006/relationships" r:id="rId11" tooltip="Oil &amp; Gas Industry Commits to New Tracking and Disclosure System to Monitor, Report and Reduce Methane Emissions"/>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2274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2</xdr:col>
      <xdr:colOff>495300</xdr:colOff>
      <xdr:row>109</xdr:row>
      <xdr:rowOff>44450</xdr:rowOff>
    </xdr:to>
    <xdr:pic>
      <xdr:nvPicPr>
        <xdr:cNvPr id="13" name="Picture 12" descr="Avocado Oil on Table">
          <a:hlinkClick xmlns:r="http://schemas.openxmlformats.org/officeDocument/2006/relationships" r:id="rId13" tooltip="Warning on Avocado Oil Sold in the U.S.: 82% Tested Rancid or Mixed With Other Oils"/>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663255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2</xdr:col>
      <xdr:colOff>495300</xdr:colOff>
      <xdr:row>116</xdr:row>
      <xdr:rowOff>44450</xdr:rowOff>
    </xdr:to>
    <xdr:pic>
      <xdr:nvPicPr>
        <xdr:cNvPr id="14" name="Picture 13" descr="Field Assessment of Methane Emissions">
          <a:hlinkClick xmlns:r="http://schemas.openxmlformats.org/officeDocument/2006/relationships" r:id="rId15" tooltip="Princeton Experts: Controlling Methane Is a Fast and Critical Way to Slow Global Warming"/>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9640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1</xdr:col>
      <xdr:colOff>57150</xdr:colOff>
      <xdr:row>124</xdr:row>
      <xdr:rowOff>114300</xdr:rowOff>
    </xdr:to>
    <xdr:pic>
      <xdr:nvPicPr>
        <xdr:cNvPr id="15" name="Picture 14" descr="https://secure.gravatar.com/avatar/?s=70&amp;d=identicon&amp;r=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77063400"/>
          <a:ext cx="6667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5</xdr:col>
          <xdr:colOff>63500</xdr:colOff>
          <xdr:row>137</xdr:row>
          <xdr:rowOff>177800</xdr:rowOff>
        </xdr:to>
        <xdr:sp macro="" textlink="">
          <xdr:nvSpPr>
            <xdr:cNvPr id="7183" name="Control 15" hidden="1">
              <a:extLst>
                <a:ext uri="{63B3BB69-23CF-44E3-9099-C40C66FF867C}">
                  <a14:compatExt spid="_x0000_s7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0</xdr:rowOff>
        </xdr:from>
        <xdr:to>
          <xdr:col>3</xdr:col>
          <xdr:colOff>0</xdr:colOff>
          <xdr:row>136</xdr:row>
          <xdr:rowOff>44450</xdr:rowOff>
        </xdr:to>
        <xdr:sp macro="" textlink="">
          <xdr:nvSpPr>
            <xdr:cNvPr id="7184" name="Control 16" hidden="1">
              <a:extLst>
                <a:ext uri="{63B3BB69-23CF-44E3-9099-C40C66FF867C}">
                  <a14:compatExt spid="_x0000_s7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3</xdr:col>
          <xdr:colOff>0</xdr:colOff>
          <xdr:row>139</xdr:row>
          <xdr:rowOff>44450</xdr:rowOff>
        </xdr:to>
        <xdr:sp macro="" textlink="">
          <xdr:nvSpPr>
            <xdr:cNvPr id="7185" name="Control 17" hidden="1">
              <a:extLst>
                <a:ext uri="{63B3BB69-23CF-44E3-9099-C40C66FF867C}">
                  <a14:compatExt spid="_x0000_s7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1</xdr:col>
          <xdr:colOff>361950</xdr:colOff>
          <xdr:row>141</xdr:row>
          <xdr:rowOff>101600</xdr:rowOff>
        </xdr:to>
        <xdr:sp macro="" textlink="">
          <xdr:nvSpPr>
            <xdr:cNvPr id="7186" name="Control 18" hidden="1">
              <a:extLst>
                <a:ext uri="{63B3BB69-23CF-44E3-9099-C40C66FF867C}">
                  <a14:compatExt spid="_x0000_s7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0</xdr:rowOff>
        </xdr:from>
        <xdr:to>
          <xdr:col>0</xdr:col>
          <xdr:colOff>209550</xdr:colOff>
          <xdr:row>143</xdr:row>
          <xdr:rowOff>50800</xdr:rowOff>
        </xdr:to>
        <xdr:sp macro="" textlink="">
          <xdr:nvSpPr>
            <xdr:cNvPr id="7187" name="Control 19" hidden="1">
              <a:extLst>
                <a:ext uri="{63B3BB69-23CF-44E3-9099-C40C66FF867C}">
                  <a14:compatExt spid="_x0000_s71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1</xdr:col>
          <xdr:colOff>304800</xdr:colOff>
          <xdr:row>147</xdr:row>
          <xdr:rowOff>44450</xdr:rowOff>
        </xdr:to>
        <xdr:sp macro="" textlink="">
          <xdr:nvSpPr>
            <xdr:cNvPr id="7188" name="Control 20" hidden="1">
              <a:extLst>
                <a:ext uri="{63B3BB69-23CF-44E3-9099-C40C66FF867C}">
                  <a14:compatExt spid="_x0000_s71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xdr:row>
          <xdr:rowOff>0</xdr:rowOff>
        </xdr:from>
        <xdr:to>
          <xdr:col>0</xdr:col>
          <xdr:colOff>527050</xdr:colOff>
          <xdr:row>149</xdr:row>
          <xdr:rowOff>101600</xdr:rowOff>
        </xdr:to>
        <xdr:sp macro="" textlink="">
          <xdr:nvSpPr>
            <xdr:cNvPr id="7189" name="Control 21" hidden="1">
              <a:extLst>
                <a:ext uri="{63B3BB69-23CF-44E3-9099-C40C66FF867C}">
                  <a14:compatExt spid="_x0000_s71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304800</xdr:colOff>
      <xdr:row>150</xdr:row>
      <xdr:rowOff>120650</xdr:rowOff>
    </xdr:to>
    <xdr:pic>
      <xdr:nvPicPr>
        <xdr:cNvPr id="23" name="Picture 22" descr="Facebook">
          <a:hlinkClick xmlns:r="http://schemas.openxmlformats.org/officeDocument/2006/relationships" r:id="rId18"/>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866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120650</xdr:rowOff>
    </xdr:to>
    <xdr:pic>
      <xdr:nvPicPr>
        <xdr:cNvPr id="24" name="Picture 23" descr="Twitter">
          <a:hlinkClick xmlns:r="http://schemas.openxmlformats.org/officeDocument/2006/relationships" r:id="rId20"/>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8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120650</xdr:rowOff>
    </xdr:to>
    <xdr:pic>
      <xdr:nvPicPr>
        <xdr:cNvPr id="25" name="Picture 24" descr="YouTube">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1870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120650</xdr:rowOff>
    </xdr:to>
    <xdr:pic>
      <xdr:nvPicPr>
        <xdr:cNvPr id="26" name="Picture 25" descr="Pinterest">
          <a:hlinkClick xmlns:r="http://schemas.openxmlformats.org/officeDocument/2006/relationships" r:id="rId24"/>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718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120650</xdr:rowOff>
    </xdr:to>
    <xdr:pic>
      <xdr:nvPicPr>
        <xdr:cNvPr id="27" name="Picture 26" descr="RSS feed">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8736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5</xdr:col>
      <xdr:colOff>508000</xdr:colOff>
      <xdr:row>165</xdr:row>
      <xdr:rowOff>158750</xdr:rowOff>
    </xdr:to>
    <xdr:pic>
      <xdr:nvPicPr>
        <xdr:cNvPr id="28" name="Picture 27" descr="Venus Aerial Biosphere">
          <a:hlinkClick xmlns:r="http://schemas.openxmlformats.org/officeDocument/2006/relationships" r:id="rId28" tooltip="Alien Life? Acid-Neutralizing Life-Forms Could Make Habitable Pockets in Venus’ Clouds"/>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88341000"/>
          <a:ext cx="35560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1</xdr:col>
      <xdr:colOff>533400</xdr:colOff>
      <xdr:row>173</xdr:row>
      <xdr:rowOff>88900</xdr:rowOff>
    </xdr:to>
    <xdr:pic>
      <xdr:nvPicPr>
        <xdr:cNvPr id="29" name="Picture 28" descr="COVID Variant Cough or Fever First">
          <a:hlinkClick xmlns:r="http://schemas.openxmlformats.org/officeDocument/2006/relationships" r:id="rId30" tooltip="Your Likely Order of COVID-19 Symptoms Depends on the Varian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953577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1</xdr:col>
      <xdr:colOff>533400</xdr:colOff>
      <xdr:row>179</xdr:row>
      <xdr:rowOff>88900</xdr:rowOff>
    </xdr:to>
    <xdr:pic>
      <xdr:nvPicPr>
        <xdr:cNvPr id="30" name="Picture 29" descr="COVID Coronavirus Vaccine Injection">
          <a:hlinkClick xmlns:r="http://schemas.openxmlformats.org/officeDocument/2006/relationships" r:id="rId32" tooltip="mRNA Vaccines Highly Effective at Preventing Death From COVID-19 – But Less Effective at Preventing Infection"/>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98120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1</xdr:col>
      <xdr:colOff>533400</xdr:colOff>
      <xdr:row>185</xdr:row>
      <xdr:rowOff>88900</xdr:rowOff>
    </xdr:to>
    <xdr:pic>
      <xdr:nvPicPr>
        <xdr:cNvPr id="31" name="Picture 30" descr="Volcanos Mass Extinction">
          <a:hlinkClick xmlns:r="http://schemas.openxmlformats.org/officeDocument/2006/relationships" r:id="rId34" tooltip="Deadliest Period in Earth’s History Was Also the Stinkiest – Toxic Microbe Burps Caused Mass Extinction"/>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2019871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1</xdr:col>
      <xdr:colOff>533400</xdr:colOff>
      <xdr:row>191</xdr:row>
      <xdr:rowOff>88900</xdr:rowOff>
    </xdr:to>
    <xdr:pic>
      <xdr:nvPicPr>
        <xdr:cNvPr id="32" name="Picture 31" descr="Female Brain Analysis Neuroscience Concept">
          <a:hlinkClick xmlns:r="http://schemas.openxmlformats.org/officeDocument/2006/relationships" r:id="rId36" tooltip="How the Female Brain Responds to Genital Touch – And How It Varies Among Women"/>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205486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1</xdr:col>
      <xdr:colOff>533400</xdr:colOff>
      <xdr:row>197</xdr:row>
      <xdr:rowOff>88900</xdr:rowOff>
    </xdr:to>
    <xdr:pic>
      <xdr:nvPicPr>
        <xdr:cNvPr id="33" name="Picture 32" descr="Plasma Samples COVID-19 Antibody Testing">
          <a:hlinkClick xmlns:r="http://schemas.openxmlformats.org/officeDocument/2006/relationships" r:id="rId38" tooltip="New Study: Breakthrough Infections Generate “Super Immunity” to COVID-19"/>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084324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1</xdr:col>
      <xdr:colOff>533400</xdr:colOff>
      <xdr:row>203</xdr:row>
      <xdr:rowOff>88900</xdr:rowOff>
    </xdr:to>
    <xdr:pic>
      <xdr:nvPicPr>
        <xdr:cNvPr id="34" name="Picture 33" descr="Exercise Senior Couple Jogging">
          <a:hlinkClick xmlns:r="http://schemas.openxmlformats.org/officeDocument/2006/relationships" r:id="rId40" tooltip="Researchers Have Discovered an Exercise “Sweet Spot” To Reverse Cognitive Decline"/>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2115629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1</xdr:col>
      <xdr:colOff>533400</xdr:colOff>
      <xdr:row>209</xdr:row>
      <xdr:rowOff>88900</xdr:rowOff>
    </xdr:to>
    <xdr:pic>
      <xdr:nvPicPr>
        <xdr:cNvPr id="35" name="Picture 34" descr="MIT Quantum COVID Sensor">
          <a:hlinkClick xmlns:r="http://schemas.openxmlformats.org/officeDocument/2006/relationships" r:id="rId42" tooltip="MIT Quantum COVID Sensor May Offer Faster, Cheaper, and More Accurate Detection of SARS-CoV-2"/>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2143252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257175</xdr:colOff>
      <xdr:row>9</xdr:row>
      <xdr:rowOff>47625</xdr:rowOff>
    </xdr:from>
    <xdr:to>
      <xdr:col>16</xdr:col>
      <xdr:colOff>561975</xdr:colOff>
      <xdr:row>24</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571500</xdr:colOff>
          <xdr:row>3</xdr:row>
          <xdr:rowOff>152400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190499</xdr:colOff>
      <xdr:row>35</xdr:row>
      <xdr:rowOff>59900</xdr:rowOff>
    </xdr:from>
    <xdr:to>
      <xdr:col>14</xdr:col>
      <xdr:colOff>603250</xdr:colOff>
      <xdr:row>52</xdr:row>
      <xdr:rowOff>133350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93" r="21666"/>
        <a:stretch/>
      </xdr:blipFill>
      <xdr:spPr>
        <a:xfrm>
          <a:off x="6286499" y="7794200"/>
          <a:ext cx="2851151" cy="3204000"/>
        </a:xfrm>
        <a:prstGeom prst="rect">
          <a:avLst/>
        </a:prstGeom>
      </xdr:spPr>
    </xdr:pic>
    <xdr:clientData/>
  </xdr:twoCellAnchor>
  <xdr:twoCellAnchor editAs="oneCell">
    <xdr:from>
      <xdr:col>5</xdr:col>
      <xdr:colOff>285749</xdr:colOff>
      <xdr:row>35</xdr:row>
      <xdr:rowOff>76550</xdr:rowOff>
    </xdr:from>
    <xdr:to>
      <xdr:col>9</xdr:col>
      <xdr:colOff>535800</xdr:colOff>
      <xdr:row>52</xdr:row>
      <xdr:rowOff>150000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068"/>
        <a:stretch/>
      </xdr:blipFill>
      <xdr:spPr>
        <a:xfrm>
          <a:off x="3333749" y="7810850"/>
          <a:ext cx="2688451" cy="3204000"/>
        </a:xfrm>
        <a:prstGeom prst="rect">
          <a:avLst/>
        </a:prstGeom>
      </xdr:spPr>
    </xdr:pic>
    <xdr:clientData/>
  </xdr:twoCellAnchor>
  <xdr:twoCellAnchor editAs="oneCell">
    <xdr:from>
      <xdr:col>0</xdr:col>
      <xdr:colOff>128551</xdr:colOff>
      <xdr:row>39</xdr:row>
      <xdr:rowOff>19050</xdr:rowOff>
    </xdr:from>
    <xdr:to>
      <xdr:col>4</xdr:col>
      <xdr:colOff>6350</xdr:colOff>
      <xdr:row>52</xdr:row>
      <xdr:rowOff>109500</xdr:rowOff>
    </xdr:to>
    <xdr:pic>
      <xdr:nvPicPr>
        <xdr:cNvPr id="4" name="Picture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59" r="32998"/>
        <a:stretch/>
      </xdr:blipFill>
      <xdr:spPr>
        <a:xfrm>
          <a:off x="128551" y="8489950"/>
          <a:ext cx="2862299" cy="2484400"/>
        </a:xfrm>
        <a:prstGeom prst="rect">
          <a:avLst/>
        </a:prstGeom>
      </xdr:spPr>
    </xdr:pic>
    <xdr:clientData/>
  </xdr:twoCellAnchor>
  <xdr:twoCellAnchor>
    <xdr:from>
      <xdr:col>8</xdr:col>
      <xdr:colOff>0</xdr:colOff>
      <xdr:row>57</xdr:row>
      <xdr:rowOff>0</xdr:rowOff>
    </xdr:from>
    <xdr:to>
      <xdr:col>15</xdr:col>
      <xdr:colOff>304800</xdr:colOff>
      <xdr:row>71</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234951</xdr:colOff>
      <xdr:row>37</xdr:row>
      <xdr:rowOff>165100</xdr:rowOff>
    </xdr:from>
    <xdr:to>
      <xdr:col>20</xdr:col>
      <xdr:colOff>438151</xdr:colOff>
      <xdr:row>40</xdr:row>
      <xdr:rowOff>1841500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397" t="11795" r="11364" b="30400"/>
        <a:stretch/>
      </xdr:blipFill>
      <xdr:spPr>
        <a:xfrm>
          <a:off x="9925051" y="8083550"/>
          <a:ext cx="3251200" cy="2228850"/>
        </a:xfrm>
        <a:prstGeom prst="rect">
          <a:avLst/>
        </a:prstGeom>
      </xdr:spPr>
    </xdr:pic>
    <xdr:clientData/>
  </xdr:twoCellAnchor>
  <xdr:twoCellAnchor editAs="oneCell">
    <xdr:from>
      <xdr:col>9</xdr:col>
      <xdr:colOff>469900</xdr:colOff>
      <xdr:row>37</xdr:row>
      <xdr:rowOff>158750</xdr:rowOff>
    </xdr:from>
    <xdr:to>
      <xdr:col>14</xdr:col>
      <xdr:colOff>527050</xdr:colOff>
      <xdr:row>40</xdr:row>
      <xdr:rowOff>2228850</xdr:rowOff>
    </xdr:to>
    <xdr:pic>
      <xdr:nvPicPr>
        <xdr:cNvPr id="7" name="Picture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404" t="4283" r="21198" b="27703"/>
        <a:stretch/>
      </xdr:blipFill>
      <xdr:spPr>
        <a:xfrm>
          <a:off x="6502400" y="8077200"/>
          <a:ext cx="3105150" cy="26225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558800</xdr:colOff>
      <xdr:row>0</xdr:row>
      <xdr:rowOff>187324</xdr:rowOff>
    </xdr:from>
    <xdr:to>
      <xdr:col>22</xdr:col>
      <xdr:colOff>12699</xdr:colOff>
      <xdr:row>21</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0</xdr:row>
      <xdr:rowOff>304800</xdr:rowOff>
    </xdr:to>
    <xdr:sp macro="" textlink="">
      <xdr:nvSpPr>
        <xdr:cNvPr id="21505" name="AutoShape 1" descr="data:image/png;base64,iVBORw0KGgoAAAANSUhEUgAABLAAAALWCAYAAABWXGqyAAAAAXNSR0IArs4c6QAAIABJREFUeF7snQfYHUXZ/ic9oSgtgEggAUIAISE0E4wUIUj/MIGAAYLUBCkK/CmiggjSi0ovAWkJJfQmJCi9Q4gCAgFJCL2DQEj/X/f47fvte3LO++45Z3fPnGd/e11eKu/uzDy/e+a4c/vMsx0WLFiwwHFBAAIQgAAEIAABCEAAAhCAAAQgAAEIQCBQAh0wsAJVhmFBAAIQgAAEIAABCEAAAhCAAAQgAAEIeAIYWEwECEAAAhCAAAQgAAEIQAACEIAABCAAgaAJYGAFLQ+DgwAEIAABCEAAAhCAAAQgAAEIQAACEMDAYg5AAAIQgAAEIAABCEAAAhCAAAQgAAEIBE0AAytoeRgcBCAAAQhAAAIQgAAEIAABCEAAAhCAAAYWcwACEIAABCAAAQhAAAIQgAAEIAABCEAgaAIYWEHLw+AgAAEIQAACEIAABCAAAQhAAAIQgAAEMLCYAxCAAAQgAAEIQAACEIAABCAAAQhAAAJBE8DACloeBgcBCEAAAhCAAAQgAAEIQAACEIAABCCAgcUcgAAEIAABCEAAAhCAAAQgAAEIQAACEAiaAAZW0PIwOAhAAAIQgAAEIAABCEAAAhCAAAQgAAEMLOYABCAAAQhAAAIQgAAEIAABCEAAAhCAQNAEMLCClofBQQACEIAABCAAAQhAAAIQgAAEIAABCGBgMQcgAAEIQAACEIAABCAAAQhAAAIQgAAEgiaAgRW0PAwOAhCAAAQgAAEIQAACEIAABCAAAQhAAAOLOQABCEAAAhCAAAQgAAEIQAACEIAABCAQNAEMrKDlYXAQgAAEIAABCEAAAhCAAAQgAAEIQAACGFjMAQhAAAIQgAAEIAABCEAAAhCAAAQgAIGgCWBgBS0Pg4MABCAAAQhAAAIQgAAEIAABCEAAAhDAwGIOQAACEIAABCAAAQhAAAIQgAAEIAABCARNAAMraHkYHAQgAAEIQAACEIAABCAAAQhAAAIQgAAGFnMAAhCAAAQgAAEIQAACEIAABCAAAQhAIGgCGFhBy8PgIAABCEAAAhCAAAQgAAEIQAACEIAABDCwmAMQgAAEIAABCEAAAhCAAAQgAAEIQAACQRPAwApaHgYHAQhAAAIQgAAEIAABCEAAAhCAAAQggIHFHIAABCAAAQhAAAIQgAAEIAABCEAAAhAImgAGVtDyMDgIQAACEIAABCAAAQhAAAIQgAAEIAABDCzmAAQgAAEIQAACEIAABCAAAQhAAAIQgEDQBDCwgpaHwUEAAhCAAAQgAAEIQAACEIAABCAAAQhgYDEHIAABCEAAAhCAAAQgAAEIQAACEIAABIImgIEVtDwMDgIQgAAEIAABCEAAAhCAAAQgAAEIQAADizkAAQhAAAIQgAAEIAABCEAAAhCAAAQgEDQBDKyg5WFwEIAABCAAAQhAAAIQgAAEIAABCEAAAhhYzAEIQAACEIAABCAAAQhAAAIQgAAEIACBoAlgYAUtD4ODAAQgAAEIQAACEIAABCAAAQhAAAIQwMBiDkAAAhCAAAQgAAEIQAACEIAABCAAAQgETQADK2h5GBwEIAABCEAAAhCAAAQgAAEIQAACEIAABhZzAAIQgAAEIAABCEAAAhCAAAQgAAEIQCBoAsEbWO+++6578skn3dZbb+26d+/eCuakSZPcfffd5//Znnvu6dZZZ52gYec9uG+++cZdfvnlbtq0aW6JJZZwBx10kPv2t7+d+jDa0ij1zgrc4D//+U939dVXewJbbbWV23LLLQtM4/9CL/r8U/x33XWXe+ONN9ycOXM8mMUWW8zttttubvXVV2/oHOE3uqH46RwCEIAABCAAAQhAAAKmCARrYGkjdscdd7innnrKrbTSSm6fffbBwKpy6mVtYCXRqMohc3sbBDCwWsNh/jk3ffp0d8UVV7ivv/66FZxFF13UjR492i2//PINXVMYWA3FT+cQgAAEIAABCEAAAhAwRSBYA+vzzz93559/vvvss89c7969MbBqmHZZG1hJNKph2DxSgQAGVmswRZ9/CxYscOPHj3fPP/+8B7PMMsu4wYMH++yrmTNnuoEDB7oePXo0dD1hYDUUP51DAAIQgAAEIAABCEDAFAEMLFNy5htM0Q2EfGk7h4GFgRUnEDeoZVqNGTPGLbvssnlPS/qDAAQgAAEIQAACEIAABCCQCwEMrFww2+wEAytfXTGwMLAqGVjf/e533f777+8WWWSRfCclvUEAAhCAAAQgAAEIQAACEMiJAAZWTqAtdoOBla+qGFgYWJUMrErHrPOdofQGAQhAAAIQgAAEIAABCEAgOwLBGVhvvvmmu+yyy5yOx5S7BgwY4HbffXf/p9L6KmussYZ77rnn3MMPP+w++ugjN3/+fF8DZtVVV3VDhw513/nOd9okqZoyKoqsdmfMmOHryOhafPHFXb9+/dymm27qlltuubJtxMetL8RttNFG7pZbbnGvvPKKH4fq02y22Wa+Ls1LL73kvyanryrut99+bsUVV/R1bP72t7+1jFt96quK+tKcjgfpUtHqxx57zP9LtcF06euCG2+8sf9Xly5dWo0tSQ0sjU1fKXzkkUfc66+/3hKzuCmrQ+2utdZarmPHji1tV6NR9JD6Udwa+9tvv+376dChg/vWt77l+vbt2ybbuFEm/XfeeWd39913u2eeecbNnTvXM/j+97/vfvjDHy7EoL2l8+GHH7rHH3/cj01MNU5dKoKt+H/0ox/5Gmzx+KM2o/kXfeFR2S9PPPGE/2pmLfNPekmHp59+uqy+L7/8cmpfIZw3b56P+cEHH3T6ip3mlmLUPF1vvfW87qVf/YyzjPR84IEHWp6XnmKheSstKn3xMjLi4vP/H//4h3vooYfce++95zXVXF555ZU9f61ftR1dtcw/Pat59Pe//929+OKL7osvvnBa71E/5eZ51F+W809t6/fqhRdeaJl/GpN+ZzQmzffSdR03MsvN74irPn7R1qV5duONN/pbKn3VsrTO1iabbOK23377ss3edNNNfu7HC8i3VQPr2muvdVOmTPFz5uc//7n797//7e655x6vk35/9Jurr88utdRSLf3V8xvd3m8Bf4cABCAAAQhAAAIQgAAEwiZgxsDSpmry5MneHCl3aXOuTdrmm2/eajMc3auveF1//fXuX//6V0XF1IY2ldttt53r1KlTq/vim2pt3jUObcjil0yt4cOH+81qZGCNGDHCmxal90bPLb300v5okPq+8sorK8a3yiqruL322qtV0eb2DCyZSIpZRkZbl4wcta2Npq5qDYSPP/7YjRs3zpuClS7FpwLU22677UIb9riBsPbaa7tu3bq5Z599tlVTq622mtt7770TG1gybGSCybyKTKtKY5OBt+uuuy5UEDtuYP30pz912sB/8MEHNc2/V1991V133XXuyy+/LPu8ahttsMEGfsy6KhkOSX5uZNKq+Pcnn3xS8XZpPWrUKG+ull7S85prrqk4F3W/TBeZD0OGDFlovcUNLJnRMtFee+21smORcbX++uv7dROtuWrnn/SVOXbfffd5c6zS1atXL7fnnnu2zPPovizmn8Yk40pj0lysdMm80dySmRddaRlYMgsvvvhi99VXX3kT+Wc/+9lC60e/i5deemmL1vqd0Rdhu3bt2mrI8fviazGpgaXf1VJ9ZAgfcMABboUVVvB91fsbnWRtcA8EIAABCEAAAhCAAAQgEC6B4AwsbVK0mdVGXhsa/fcoe0mb4iWXXNJnxOiKb44ixMpWWnfddZ02o2pDGQGRqdC5c2e/KVemVvySkSNzKDKRlMEgo0SZH1GmiTKpos2vNtTKAoqbWPFNtf65Mlz0CXuZMnpOmQYy2TT2aAOq+7QRVP/xcWu8MlYUuy6NQ23IeJCRoWwjbe6UkaNskmhcyvCSARRdbRlYymRQhpgyhnSpf8UcbZTVl7JiojGsvvrq3sSSBtVoJJNEG2CZHrribGfPnu25KAMsMpHKsY0bCDK6NHZl9/zgBz/w/DTODTfc0GcOJbmkjcwmZXBFY9Kc0CZec0RjVZvvv/++70tXOcMomn+KSXoo1riOyu5SRmBkFGmsMgm0wY9fYn3FFVe0sJZpoVh69uzpTT+1IebRvKo0niSxl/YVH6+ykjTvovFG5mk8A6ZUz/jzmm9xPWU+KfNxiy22aGViRfNfc0lGmTjF54ViVXZQxF/tyMCSAayrmvkn/e6//343ceJEr6Xmj9agMpvUp/gq+zEyDsvFnPb8Kx2T4lPGleaweJaOSXNL5my0NpUp+MYbb3jjSxlwyvaL/0ZqnmiOtVcPS89r3un3VpmQKgKvduJXqVlY6T5lb15++eV+TPG1ksTAUvz6l8ateS991J44Rb+zafxGJ1kf3AMBCEAAAhCAAAQgAAEIhEsgOAMrQpWkvlKpgdW/f3+3yy67+Ayd6JJZMWHChJaMHW2Qdtttt5a/lxo5a665ps+2Kd38ffrppz6LSAaANlq6R0ZZdJVu9JS1o+yS0uM/ur80g6LcuEuNBm3wdJxQZkD8OJs23zfccIM3sXRkSEcSo6NfbRlYMmkuuugif1xHG2NlVejYTvyKmxUyX/bdd1/Xp0+fllva00ibWRmDyi7SVYmtYtVxIm3MFecOO+zgM3fKzQX9M2WEaSzR0cpql5c2/2PHjnUy0MoZFmpP80IZfZo75djqnvj807gHDRrkTcq45mIgs0wmlC6ZjzJjoivOqFIbMmzEUeOOrloysEr1KDfvSscbZQ1qbEnGqvEp+1AZhpo/5Y6zlc7/cvNChqaMJzGWFuUyhNqbfxqLTN6rrrqq5aip1mQ8m0n3KC4ZXMoEU1/6jdDvSGRQx/tJY/7FxyQ+6kvmcfyYpMZ05513eoNZY5JxPXr0aH+cObri67vWGljRHFbfe+yxhz/+Gb+UHXr77be3/CPdp/8T4Hvf+16r++Jmrn6DouOLSQwsNaTfF7Uro7z0Sus3utrfCe6HAAQgAAEIQAACEIAABMIiYMbAkqmhjZPqr5Re77zzjrvkkkt85kbpRi/+t7baUJvKFNGRG2WqlLYTN7BkYMgQUuZUuSu+gVdGgzamyraJXzLeZAJEx/sqHZHTJlY1w9R/VIspqj3UloFVWrNL5li5S5kw2kiL60477dRqg9megaCNuowXxdIeW2WB/OUvf/GmkliIidjoKjUQtOFXtkqtl+LRkTJtxnWEU1lf5a622Or++Oa8rfjirEvnTdxMa8uEkOGoTLYoO6oWAyuuRyXTUnFpfmuea74r4/HAAw/0cyuq3SY9ZWDI8Cg9ShtxjOspo1fH4CKDJsn8VzsyNC+88EIn87h0bpfOi3Ls4hlGlbLfovEqJh2LVEZjqemW5vzTmDTPp06d6nnEM8tK52B8TPqbzFHVoIquNAyseOZUqbkar3+l+oE6aqi5UVoHKx5T6dcQkxpYMvx1fLPcfErrN7rW3wuegwAEIAABCEAAAhCAAATCIGDGwGprQx+vz6LjUCoYHJkj8QyDHXfcsVXmT6lE2tBpk6sNuLKVVJsqqhEUNylK+yhtJ76BV8aDjIB49kV0v45QagOoa5tttvH1u9oaU+nGuy0D66233vKGiI7mKAtJhlupidbeFG3PwIqKOqud9kynuGGnTayOK0ZHPeP9lHJvb4ylf1c2lQpF64igjEbV2Ilqe5Xe214NsfjmXAag5mC5S5v+Cy64wJtPpVlykZmWhJHqX+nImK5aDKxq+rr55pt9rTYZF1oXOuIW6VmqT7mY4+Zf6XpIOv9lZupYmo72ypQ96KCDWmnV3vxLUuMpPnZlMyrLsnS9pTn/4mMqNXvKcYwbTKVZaGkYWPHfxlITUMcqlaWpI806mizTTf8qHUc8plJzK6mBVen3TUzS+o2u9reC+yEAAQhAAAIQgAAEIACBsAiYMbD0/96XHn+JULdlRERfwtKxPG2+2vtSoTb12oDrivfZVpZNqeTxDXxbRkRbm794m1EM1RhYcSZqS7WflJWjryTKOIoMvrama1sGQtx8SGo66QtxMpfaMhDKZeKkuaRk6GnDro26snH0hT4dZyvXb1J9Ks2/eOZKEkbxDKpqDaxq+yplGo9B80xfB6z0lcHoWX1xUsdDS+dl0vmvdirNbf2tPQMr3o9MFxXBb+tSlpvmoFjFv3Ya76fe+ac5pSON0VHF+HHmcmOLm5+lRmAaBpb6LPf1QP3zyDzTf5bBrQ9cKHOxtA5W9DXDcsZmUgOrrd/vtH6j0/ydoC0IQAACEIAABCAAAQhAIH8ChTawSk2cavHHTYS4gdVWVpX6SLqBT2qQ1GJgaRwas44zlfvynWqA6ViPaiCpIH65oz1tGQjtHb8rxzrOJX6cKd5PaQZTtZrF79eRKGViqfC4TCv996hoe2m7WRhY7WV4lY4h6bHPckyq7au0jdJjdNVyjxsUSed/vQZWuY88JB13PBspzfkXz/JKYkLGddMxXh2t1cchdKVlYEkPZZZq7sczJaPMJ9XfUoF3mZEy32T2RxmS8WOG0X3x2nRJDCwZnKppV1qbrDTGpNrF70vCuJZ2eQYCEIAABCAAAQhAAAIQyJ8ABtbll/uv4NVyVTKw4tkb7Rk1jcrAisal+kJ//etfvakWfc2wdMwys3SMTNlZ8aOObRlYtWStxI2NShkwtRarjsekjKqHH37Yf+VS2TblLpkFOh6qL+GpFlMIBpa+NqcjXcrKqXZjjoFV3QqvZGDVO//ihk4SDUsz3+IF0tMysOK1xqJ6ZVojUQ2+6J9FH36I18GKPxsv+B/RTmpgxeOKK5Xm/8lQ3QzgbghAAAIQgAAEIAABCEAgNAIYWP9rYJX7Wlo1YsWzY5rJwIpiVA2qGTNm+K/l6aiQDKj4pawLfdI+fgwrywyseE2p9o6KVaOT7v3b3/7m7r33Xp9xIkNONcCUbaYMENUl0pfeVB+rPdMnaYZcpXbaa780rnjdsiTmRyUjoJZjcLUYkpV0aUQGVrW84mNPc/7Vk4FVWgcsLQMrXn8uyqKSgRXVbYtqA8aPBUd1sHTMUB9q0P3lvmKYpoFV7290tb8T3A8BCEAAAhCAAAQgAAEIhEWg0AaWpIiO3yUpTN2WdM1uYJXGplpQqrmkmkAq0qyrtOh0I2pg1ZsBE2WRaOyq+yVTrjSzLGLRnsFUr4EVNw6SbM51hGvs2LHeWKvWkKmlJlklA6z0KFu1P2l5GViVjqRWO940DawQa2CJR3RcMPqCqv6ZCujrdzGeHRV9CCAy0/Sc6mLFv1YZ51uvgZXmb3S1unM/BCAAAQhAAAIQgAAEIBAWgcIbWPEN1pAhQ9wOO+xQ9ouA7cnWbAaWNp5PPfWU/wqhMifK1Z9RzKoLdckll/hi5qXGRXsb+2q+QhgvMt7WVwjrNbDiBoKyrlSbqVx9L8UeP7KXxRFC9RGff+19BVNGgQwEXdUaWHqmGj1k/kyYMMFr/uMf/9j179/fjR8/3imDSNewYcPcoEGD2lsWZf+el4EVX5P6OIO+OKl4qr3am+fVtFftVwjjhfuz+AphNPb4uPRFQJmrOmJbalpH60cZmSpA/+ijj/oj2JXWUhoGVlq/0dXoxL0QgAAEIAABCEAAAhCAQHgECm9gxTe5Kj68//77V/wSoTJfdFxGmz1lzKjg8SqrrOJVbUYD6/bbb/dj32yzzdy2225bdnbGi7GXHmFqb2Mf33xrI6xMjkoGwmuvveYLyitTqGfPnr5YdfQlxPb6qWZZxc2Ttort63ihNs4TJ070zWdlYL3xxhs+q0pxt8VIRuJll13m3n777ZoNrJdeesnXNZI50ZYRqL8rM1Ff3IybifFi3zpqJo103LLcpdpIGu/XX3/tddx99929rrryMrDiGXQ6KipzWiZ1pUtHS/Uv1Xxbb7313NZbb+1vTXP+xY1ajWn48OH+QwnlLumg4uoyjXRtv/32/kup0ZXWEUK1F29LRpmOBOp4YFT/Kqp9Fzd1dZ+OHevZePH3eCxpGFhp/UZX8zvBvRCAAAQgAAEIQAACEIBAeASawsCq9OW5eo9wSQ5tEm+88UZf+0mXNub6wla02Y4k08ZT2S9PPPGEr52kAt8yu3r06OFvaTYDK36UTht2ZVOsscYarWao4pw8ebLPxFGB99VWW83tvffevj5U6ca+nEZiJsPv1Vdf9fevueaabtddd/UGQfzS0TgZJjI9tFFWxs+PfvSjllvSNBDiOmkciqc0+0xzQtlOMq+iwvbljvhlMf9kqskMUH/RNWvWLD9H9cXE6KolAysyYGVMiLMyqGSKRHqqbWn+5JNPOpmbij1udJUW1F511VV9BlupnjKtrr/+el9LTdfaa6/tDawo0y0LA6vSb4QyxjQWaao4dWRUpkz8YwSKWWadGCvGrl27+q/i9enTZ6F5Xm8GoBqUsauv+YlvZISLUXxMpb83+j3S742M1OhK08BSm3fffbd74IEHWnQSs1JjKm7AReNo60hpGgZWWr/R4f3PLyOCAAQgAAEIQAACEIAABKohEKyBpU3wpZde6jNOdFxFm85+/fr5WivaROpKw0BQO5988onvS6aOLtVGUl86FqO+ZbBog/vll1/6v5czPprNwNKm/f777/cmjf6z4pQJIANFmWiKdcqUKT7DQn8Xk1GjRrUyuZJoVMpWG3Zt1mV+KOtIfegIkjI+dIm5TK7IGNQ/S9PAKjXVZGqoz9VXX30hrcVEWotFVgZWufkn/prvvXr18vxlwkRzL1rctRhYelZz+YorrvCZUbpkiOh4oLK/1MfTTz/tv7wozcvN89Ln43pKw6lTp3qDRuaKLhXIl/Gy1FJLtfwupWVgJZl/Mj9kwD777LO+f5lEyy23nNtwww39PNealzEYxay/Dx061G2xxRYthlKa809jKF17pWMq1VyMR4wY4ddN/ErbwJKxqbpX0Zc5KxlTUR2saCylRxvjY0zDwErrN7qa/2HkXghAAAIQgAAEIAABCEAgPALBGlja5Ckj4MEHH2xFLV5rJS0DSx3o0/Djxo1z//73v9tUSZteZSvJ8IhfzWZgaeza3N9xxx3u8ccf95vqSlelLJEkGqlNmQPKsIqKwZfrR2aRTAVlBHXr1q3VLWkbCKWmWrnxSGeZBjoypWwkmQylX1lLc/7JSNFxseiIYOmYZLR9//vfd88880xNRdzj7elrhupLHCpdlea57peOOor44YcftrlWlDWkDK3ll1++1X1pGVhJ55/mubTSBwkio7TSHNx8882dvoAZr4uW9vyL1p7GoyOLUZZfuTHJ+NMxQ5lEpVfaBpYMzIsuush98MEHvqvS+ldR//GjwfpnpUcb4+NMy8BK4zc6vP/5ZUQQgAAEIAABCEAAAhCAQDUEgjWwok2eDCwVCv7Pf/6z0KYqTQNBjWtzq2wgFThXbSLVHdIl80BZGzpyNWDAgIUMFt3TjAaWxi0TQIbEww8/7LNnZORFGVfKntEX+jbeeONWR9riE0zmQFsaRfeKrWowPfbYYz4LSFkeMoVUH0mb80033dQzLndlYSBo8y+dZQjp6KLGF+mseKWz/ntc19KjcGnPPzHRUVZpIeNMY1ImmrIBlRGko4SqK1XLVwhLuaovZb9JD+kvE0Um4jLLLOPrP7WlebQ2pafMT5lu+hiALo1XxsfgwYN9Zlu5AvlpGVhJfiPicX/66af+t0TZlJHmillZaNL2Bz/4gc/wLL2ymH9RH2pbeouJxqS1V24ellsXaRtY6jteqF+Gqcyz0iteB6u9r2emaWDV+xtdzf8wci8EIAABCEAAAhCAAAQgEB6BoA2s8HAxI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WtzbJvAAAgAElEQVRNnP4gAAEIQAACEIAABCAAAQhAAAIQgAAEqiKAgVUVLm6GAAQgAAEIQAACEIAABCCQPYHpH813r38w3334xQI3e65zi/dw7rtLdnRrrNDRLd69Q/YDoAcIQAACgRHAwApMEIYDAQhAAAIQgAAEIAABCBSTwBczF7hbnp7jJr04z73z6fyKEDZYpZPbdkBnt+manYsJiqghAIFCEsDAKqTsBA0BCEAAAhCAAAQgAAEIhETgtmfnuEv/PsfNnL0g8bAG9u7kfr5lV7fKsh0TP8ONEIAABJqVQFMZWF999ZU77LDD3FNPPeWuv/56169fv7Lcp02b5s4991x31113uVdeecUNHDjQjRgxwu27776uZ8+eZZ/58MMP3dixY90NN9zgJk+e7Nvebrvt3CGHHOJ69+7drPoybghAAAIQgAAEIAABCEAgcALn3DPL3Tl5bs2jPGF4NzekX7GysT7++GN3yy23uF122cV9+9vfrpldox788ssv3VVXXeWuu+469/rrr7sVV1zRnXHGGW6TTTbJdEg333yz3+Nqvzxs2LBM+6JxCKRNoGkMrAULFrg///nP7pe//KUbMGBARQPr+eefd2PGjHFPPvmkN6F69erlpk6d6qZPn+622mord95557m+ffu24vjWW2/5Z2R4rbzyyv7vM2bM8OaX+rrwwgvd4MGD02ZPexCAAAQgAAEIQAACEIBAwQmcedcsd8+U2s2rCN+Ju3R3G/ftVAian3/+uTdh5s2b5/d3Sy65ZFPFrXGfffbZ7o9//KNbYokl3FprreW6devmfvWrX7nvfe97mcaCgZUpXhrPmEDTGFgPPvig22uvvbwRVcnAUhbV6NGj3aRJk9w555zj7+/cubNT5pbc7BNOOMEdfPDB7vTTT3c9evTwaGfOnOmOOuoo/8P3u9/9zv9n/W3WrFnummuu8RlfW265pbv44osrZm9lrBHNQwACEIAABCAAAQhAAAIGCYx7bI4b+8DsVCJbpFsHd9E+3X2hd+vXp59+6vd1uprRwPrmm2/83vPee+91V1xxhVt33XWtS0Z8EEiFQFMYWO+//743pj777DPXsWNH98knn5TNwJKbPHz4cHfooYd6k0oudnR98cUX3qWfOHGiu/XWW91GG23k/6TjiDvttJMbNGiQP0IYd+/nzp3rjj/+eHfyySe7m266iRTLVKYcjUAAAhCAAAQgAAEIQAAC//5gvtv/spmpgvjB6p3c73funmqbITZmxcB69tln3UUXXeRWXXXVEDEzJggERyB4Aysyka699lp3ySWXOJlUTzzxxEIG1uzZs90xxxzjM6/uu+8+N3To0IVg64yxsrKUrqnMKl26//DDD/c/HDLJSq+HHnrIbbrppv7+U0891XXt2jU4ERkQBCAAAQhAAAIQgAAEINBcBE65fZab9EL9RwdLoz5jZHe3Xu/0jhJ+/fXXPlNI/4f+008/7bvbcMMN3U9/+lO/5yrdH2lfpqSB8ePHJ7pfx+h0WkZJBssvv7xPKrjnnnucyrwMGTLEjRo1qlU/0RG4eNw6gldqBKkkzOWXX+7uv/9+X2NKJtEWW2zh9tlnH19mJn5FbapkzaKLLurH895777mtt97aHXHEEW6FFVZoc3Kp3M1rr73mxo0b12Z/UebV1VdfvVB7Rx55pC+XU+7S/nbvvff2WVv7779/q1sUm8rhvPTSSz6bS2VzokvjuvTSS/1JpOhv5Y4QJo1fdcek6x133OFeeOEFX7frhz/8oWe65pprug4dOjTXImS0TUcgeAPrtttuc3vuuac766yz3MiRI/0PSDkDSy687nvzzTd9IfY11lhjITEeffRR/yMoo0rGlRaY2rvgggucjiiWK5inOli77rqr/zGVibb00ks3ncgMGAIQgAAEIAABCEAAAhAIh8BnXy9ww//4dSYDGrp2Z3fMjv93EqWeTlSi5Te/+Y2788473WKLLdZSn+nFF190KkKu5AD9fZFFFvHdyOD4/e9/7yZMmNByf6dOnby5otM0O++8szvuuONa7akiA0vmjYwRtSFDSmbPc88959vVcUHt22SWyUy77LLLfJu6dK/2aKofpXrGMm1kgMm0kQkm40pGi9qNTBedstlmm21aDJfIwNlhhx38B72WXXZZ16VLF7fccsv5JIa2isQr4UKGlO4Tk7XXXtuPR33LXFKNK53o2XHHHZ3MvT/96U8+rjfeeMMzUc2r7t27+7I1MoLKXZFJpVj/8Ic/eLbRFZlb+u9K6NCpo+j6z3/+47m98847fs+70kor+YSQ0iLuSeJXtpjaF3fx7NOnjy/Vo1g0Hv1N+3GV8OGCQFYEgjaw/vWvf3mnuX///t5w0vFBZUKVM7BUG0sGly453/rxKr1KzSgtrv3228/J2NKP5frrr7/QM/qh23333b0D39aXD7MSiHYhAAEIQAACEIAABCAAAVsElHmlDKwsrm/16OBuOey/hlI9l8wWmTKqBaz90NFHH91iPGlvdOyxx3oz6cwzz/TZWG3drz2VDBRlSanci0yVyOiIDCyNVSdjDjzwQG+IyYh67LHH/D9T21deeaXfF+pq6wjhlClT3AEHHODvk3G0+eab+33k/Pnz3SOPPOJOPPFEN2fOHP+hLmUN6YpndWk8KkujZ3SfjKy2LiVCqD+ZXTLG4v3dfffdvj9dqtWlzDVdUSZW0iOEyoL79a9/7Q24eKaZGOl0kf6lSwZh3ODSfloZW0riUPaWjLK2DCy1US5+ZbPJ9FJ7akd8ZCaqf43plFNOcYpFJ6Z0eokLAlkRCNbAkpurgupaCEp31I+LCq5XMrCSZEqV3iOo7ZlTGFhZTT3ahQAEIAABCEAAAhCAQDEJXDhptpvw1JzMgr9yTA+34lL1FXOPzI/vfOc77txzz/UnUuKXvv4eGTYHHXSQNzeUkbXOOut4U0tZTPHro48+cjomp8wjmWL6YnxkmOjInjKidOomnu2kr/Xpb+pfhpOymHRVMrBkOMnA0bE5HQccNmzYQsfaIgNHGV8yx5QhFv0zmU96bqmllkqkTWQs6QSQxqj+4pcMHiVXaF+77777+mw1GT/VGlhqUx8Yk4kYPyYYZVgpC0yxq+7z+eef7zOkdEVxRSZj/J/Fx9te/OIZffBMWpdmWSnBRMbjZptt5vlHGXmJIHITBKogEKSBpYWutFA583KY5ejruB8GVhXKcisEIAABCEAAAhCAAAQgECSBE26e5R56Of36V1GwZ+7e3Q1cub46WDoG+Itf/MKbL8qaaq++UWSwlKvTFI1LpomyuuJmVJSBVXr8rfSZuOFSycDSx79ksMjMiRs58Ukwbdo0b7b07NnTm04yzCIDRwacTLn4x8DamkCqe6XyNPoQmPpTFlbppaOEGpOuaEy1GFj/+Mc/vEGo8jYyAmW8Rf3vtttu3rxSBpR0UKZXZOZNmjTJG3ql2WblDKxy8etYpLK/VBs6ngUXj/Pzzz/3GVo6cipte/fuHeS6Y1DNTyBIA0tH+pQZFaVARj8gzWpgKYuMCwIQgAAEIAABCEAAAhDIh0C50iD59Jysl2Nv+MY9+dq8ZDfXcNfJI7q7769Wn4EVGUvlMotKhxTPlIpqQJUbdlSHKl6wvL1+yh15q2RgRVlj+rvqRZU7/idjR3WcVJg9Oo4X9dFWIfVy8aiovb5or9pP0RG90vuiLCndGxlAtRhYMomU4KFnoyyxqP6VCux/8MEH3pg77bTT3B577OFrcMk4k6mmzLbFF1/cD62tI4Tl4o9MwX/+858t9bpKY9TxTGXWqU8V44+OStYwdXkEAm0SCM7A0gKRiy0HWcXwvvvd77YE0JaBpcJ0Mr10qdh6uS9FREcIlVKptpX6qEWtlEf9PwzRmeo4segIoVJer7vuOrfaaqtVPaUwsKpGxgMQgAAEIAABCEAAAhComUDoBlYzZGC1ZyzFxWnr63rlRMzKwIoMpSQTJ/7lwiwNrDibyNypxcDSKSUZV3/5y1+8Eabi7zpe+fjjj/vMrk8++cRnaOkoprLInnzySX+SqTQjrloDK/6VwyRcMbCSUOKeWgkEZ2BFXwpMGpBSJGVc8RXCpMS4L04gMhdDf8lBtWQE0DMZp9DvQsfQFUo2PnRMxin0u9AxdIWqGx96Vscry7uboQZWNQZWvPZU/HhgEobt9VNNBlZ0zE51uKLjgUnGkKWBFWVgKesrOspXi4GlOFSEXrW0fvvb37r/+Z//8RlZqtclk0o1pKOjiioYr6QOFc6PjhRGHKo1sKJMLhXS53hgktnEPVkSCM7A0v+w6osW5S6lJk6dOtW7y+uuu67r0aOH+/nPf+4XrxaUzk3ra4VKpRw6dOhCTahY4JgxY/xXGlQMXpfuV/E+pY8q86v0mjhxottqq638/TqvraJ7XHYI8CJnR0tFgp429ERHdLRBwEYUrEcbOkZRoGc4ejbDVwijmlaVamDp5IwMlGWWWcYbKjJGokLfSWpmRWqkaWBFZouKq8e/1tee8rUaWFF2kupoVaqB9eabb/o9q2pW1VMDSzFEx/l0KmjEiBG+NpmyrvSlwchEvO2223ymlk4ciUNpUfpqDazIgNPXFkvNsPa48ncIpE0gOAOrrQDbOkKo57QY9UlPLeTTTz+9VfE9HUlUYTkZUkpr3GijjXxXTz31lD+3PGjQIDd27FhfgC+69DUHpV/q86s6V1z6VYm0xaC9/AnwIpc/8yx7RM8s6ebXNjrmxzrLntAxS7r5tY2O+bHOoyf0zINysj4++3qBG/7Hr5PdXOVdQ9fu7I7ZsVuVTy18e5TNJLOk3FcIZWgccMABvqi4vq6nDKO9997bl1wpd3+UdfTiiy/6pILtttvOd5qmgaWkhpNOOsnv67QfHDly5ELF51U+RgkTAwcO9MXJlcFUq4FVzVcI43Wyas3AikyqyZMnO30xURlRcVMpMh1/9rOfOemz/fbbtxR8jxSu1sDS0UVljp1wwgl+ny3TsvQrhDLy9Dd9qVJzoU+fPnXPPxqAQDkCpgwsffVAWVT60oIyq1S8TgXglU6p88FadPq7/qbsLV0yxfT/KijNUmaVzmMvuuiibtasWf7HQJlX+nHQoi39FCxTqvkJ8CLX/BrGI0BPG3qiIzraIGAjCtajDR2jKNAzLD1PuX2WUyZW2tcZI7u79XrXV8BdY5IZpBMoOsWiki1HH320W3rppf1w9fW74447zqloukwUJQPIlJF5dMUVV/gEAZ2O6dWrl79ff9PeSnsyfQ1PBlf0t3oMrPfee8+PL16nWHWwDj74YN+v9nk77LCDP0UjI0aneZQlJnNHe0Mdx9PXFWs1sNRHZOSpWLr2k9o7duzY0en00N133+1OPPFEPxbtN6Pi5rUaWGpHbSrjStcGG2zQ6muLzz33nK97pS8H6ho/frzbZJNNWk2xag0sPawC7UoGET/tj0eNGuUWWWQR3+67777r54lqSmuvLd05tZT2qqa9iIApA0tBqYidvr4wZcoU169fP//DqIU2ffp0fxRQPxx9+/ZtNQP0d/3I6ejhyiuv7P8+Y8YMp6LvAwYM8D/KgwcPZtYYJMCLnC1R0dOGnuiIjjYI2IiC9WhDxygK9AxLz39/MN/tf9nMVAf1g9U7ud/v3D21NpUgoIyaO++80y2xxBL+y3764qCyqHTJrFBmUZSRE79/scUW84XGZWZEX6hbddVVfWaUDK/oqsXAihdGV5vav2ks+ncZVbfffrvPsvrss8+c/q6PeOkonAweXfvtt5835CITph4DS6d2dFxPJo6Mo+grjDrOqMwkcdOJnh133LElG6weAyteVL3064fREUPtiUvNrYh3LQaWnlXmmgxB9S+eyrKSyam5oLiV7SUDs2fPnqnNPxqCQCkBcwaWApw2bZp39e+66y5vQik9VGeE5bBXWlD6sVWq6Q033OCUkinzS2mtcpp79+7NzDFKgBc5W8Kipw090REdbRCwEQXr0YaOGFjh6jjusTlu7AOzUxngIt06uIv26e6+u2THVNqLGtExuXvvvdd/kV1FxGXIbLbZZr72kkwSZRvFL5kzOhGj+5UNFZk6yoRSdlCUxVWPgaVnZYrJNHrggQd8H/FsI5lYqj2lL/bdf//9LUbSkCFD/LhloMXHXY+BpbGoP2WjKWaNRyaPjDOZOoo5yjaLYq7HwFKsOvqojKfSLwzGjT3tfWU+lmZD1WpgaewffPCB3y/fcccd7oUXXnAyKZVVphhVg5rMq1SXHo2VIdBUBhYKQiBtAryYp020se2hZ2P5p9U7OqZFsrHtoGNj+afVOzqmRTKMdtAzDB1KR3HmXbPcPVPqP0p44i7d3cZ96z86GCYlRgUBCEDAOQwsZkGhCfAiZ0t+9LShJzqiow0CNqJgPdrQMYoCPcPV85x7Zrk7J9duYp0wvJsb0q9zuAEyMghAAAIpEMDASgEiTTQvAV7kmle7ciNHTxt6oiM62iBgIwrWow0dMbCaQ8fbnp3jLv37HDdz9oLEA1ax9gO37OpWWTbdY4OJB8CNEIAABHIkgIGVI2y6Co8AL+bhaVLPiNCzHnrhPIuO4WhRz0jQsR564TyLjuFokcZI0DMNitm28cXMBe6Wp+e4SS/Oc+98Or9iZxus0sltO6Cz23RNsq6yVYTWIQCBkAhgYIWkBmPJnQAvcrkjz7RD9MwUb26No2NuqDPtCB0zxZtb4+iYG+pcOkLPXDCn1sn0j+a71z+Y7z78YoGbPde5xXs4X6B9jRU6usW7d0itHxqCAAQg0CwEMLCaRSnGmQkBXuQywdqwRtGzYehT7RgdU8XZsMbQsWHoU+0YHVPF2fDG0LPhEjAACEAAAhCogwAGVh3weLT5CfAi1/waxiNATxt6oiM62iBgIwrWow0doyjQ05aeRAMBCECgaAQwsIqmOPG2IsCLnK0JgZ429ERHdLRBwEYUrEcbOmJg2dIxz2hmz57t7rrrLrfqqqu6/v3759l1IfqyxPfee+91f/zjH915553n50vp9c0337gnn3zS3XLLLe7xxx93b731lltiiSXcBhts4IYOHeq22247t+SSSy70nNpVm2effbbr27dvIeYFQVYmgIHF7Cg0AV7MbcmPnjb0REd0tEHARhSsRxs6YmDZ0jHPaM4991x36qmnultvvdVtuOGGeXZdiL6s8H3jjTfcIYcc4n7605+6kSNHug4d/q9G24IFC9xjjz3mTj75ZPf88897Xddbbz23+OKLO5laL774ovvyyy+96fWrX/3Kbb311q2e1z2/+93v3Pz58/2/L7LIIoWYGwRZngAGFjOj0AR4MbclP3ra0BMd0dEGARtRsB5t6IiBZUvHPKNRRs0ZZ5yBgZURdAt8lUUmk/Oll15yf/7zn92yyy7bQkvm1e233+6OPfZY/89++ctfut12282bV9H1n//8x1177bXunHPO8RlZYjJ48OBWxKdMmeIOOOAAd/TRR7thw4ZlpAbNNgMBDKxmUIkxZkaAF/PM0DakYfRsCPbUO0XH1JE2pEF0bAj21DtFx9SRNrRB9Gwo/qbs3ILBEjJ4C3yVVbX33nu7o446ymdgxa9//etf7sADD3QzZ870RwA33njjVtlV0b3Krho7dqzPsPrhD3+4kBEmk+ykk05yak9Za8svv3zIsjK2DAlgYGUIl6bDJ8CLXPgaVTNC9KyGVrj3omO42lQzMnSshla496JjuNrUMjL0rIVaMZ95/fXX3ZgxY3xWTfySeRDPgPn444/d+PHj3R133OFeeOEFt+KKK3oDYp999nFrrrlmK7MianP99df3GTl/+9vf3GWXXeYmT57sj4+NGjXKHz/TEbGXX37ZXXLJJU71j3T9+Mc/9kfU+vTp0zKceHvHHHOMH8P111/v2xs4cKAbMWKE23nnnSseOZsxY4a7/PLL3f333+/UlsawxRZb+LH36tWrVdw333yz718ZRosuuqjPSnvvvff8cbcjjjjCrbDCCv6Im/q+7bbb3AMPPODb1KVsItV32mmnnVpqPLXHN+rvyCOP9FlLpVe5v8d57LXXXu6ss85y99xzjxsyZIg76KCD3CabbOKbkRk0ceJEr9vTTz/t/5mOh8p8Ui2qrl27Jp70kbH03HPPuQsuuMCttNJKLc/OmzfPm1Yy6Q499FDPqXPnzhXb/uCDD/wRwuWWW87tv//+rbTWQ4888ojbd999vclVapQlHjA3Nj0BDKyml5AA6iHAi1w99MJ7Fj3D06SWEaFjLdTCewYdw9OklhGhYy3Uwn0GPcPVJrSRTZ8+3Z1yyinewJIxEtUskjEiM0mX5pOMI90j40rm0ldffeVkZiy22GL+b3vuuWeLaREZLKussorr1q2bu+mmm3y7Xbp0aamDNHr0aG+06KiY7pExpPpKKvgtU0oGWmRiRe2psHePHj3cdddd59Zee233rW99y4/ps88+82M97bTTXM+ePVsQ61ibjJ0TTjjBtyvjSuOXGReZcMcff7zbZpttWgy4yDDaYYcdvEmlY3Iat8wWHZ+TqXXxxRf7Ok+6Il46HiceuuJjaY9vPQaWjuEpRhlC4vfhhx96I2nAgAE+xt///vduwoQJXqPvfe97rlOnTi28ZPgdd9xxbumll040JV955RUnzTbbbDP361//2jOJLrGVcSYz8pprrqm7htr777/v21N8Mue+/e1vJxojN9kigIFlS0+iqZIAL3JVAgv8dvQMXKCEw0PHhKACvw0dAxco4fDQMSGoJrkNPZtEqICGWemIm7KXlJGkI13KiBk+fLjP3JFxIhNI5pfmm7KoNt10Ux9RPOtIZpSOhMlUUcHvf/7zn769d99912dM6Tha1KYKfMtsGjdunDej9thjj4XakwEl82jzzTd3HTt29EaN7lVtJRksMtOizKKonpIaiT+jDCpl+Zx44oluzpw57sILL/RZZLoiQ0n/WUw0NvWj+2TaRNlB+qLeH/7wB9e7d+8WFadOneozzlTIXG3uuOOOLX+rxLceA0vmnTLZZMLJpJo7d64fq/5dZpuMtt13392bhJFRJV7KoLrooosSZUtFAciYUjulmXn6u4w7ZUqts8467vzzz/dmXz2XWIutMtyuvPJKvopZD8wmfhYDq4nFY+j1E+BFrn6GIbWAniGpUftY0LF2diE9iY4hqVH7WNCxdnYhPomeIaoS9pgqGSyXXnqpN65kNCkrpvRo2BNPPOFrHykzR6aDTKm4gaXnt91225bgZ82a5U0qGRM6Jvab3/ym1VG2++67z9dZ0tGyKNMn3t7pp5++0NfvdMQvMsXUn8yoyATRf9dxQB2HjH8xL25W6eje4Ycf7jOUIkNJBpmeW2qppVrGLuNL7emeX/ziF63iKjV6So8EZmFgvfnmm2Uznv7xj384ZdDJUDrzzDNbFVvXOD/66COn8SnjTSZXv3792pyckWbKpNNxRGWdxa9IMx2fVMZUvHB7rbM+MsziRmatbfFccxLAwGpO3Rh1SgR4kUsJZCDNoGcgQtQ5DHSsE2Agj6NjIELUOQx0rBNgYI+jZ2CCNMFwyhksyoiSifTQQw9VzIT5/PPPvXmk42vKOlJGUmQ4KWxl+ujoXvyK+iqXzaNaTaohpSOJMs66d+/e0p7MMWX4KAsrfikbTGaTzK0//elPvh5WdAxNRla5Z/T8tGnTvPmmY4cai46qRQaWDCBlNul4YzVXpYyqLAwsmYkR8/gYI/NH/GQElrsUr7K0SjPFyt376aefuoMPPth98sknZfuLYo5rVg2zcvfKGFX2W9zIrLdNnm8uAhhYzaUXo02ZAC9yKQNtcHPo2WABUuoeHVMC2eBm0LHBAqTUPTqmBDKQZtAzECGaaBjlDJbIBNKxP9VQkplUeikrKapddeutt/r6R5GBpfpR5513XktB8+jZWg2stdZay2d56bhc6VVqHOnIo8wPmS96Ll6zKXpW5paO4al+VGS0tXekL96vYlftK9Wgeu2119zDDz/sjxgq/jwysMrxVUF1FZ6XQaU6YZVqXEV1wCoVj4/H2Z6eMjh1hDDNDKzoWKKOYaqWl2qfcRWLAAZWsfQm2hICvMjZmhLoaUNPdERHGwRsRMF6tKFjFAV62tIzj2jKGViVvqBXaTxZG1j6qmGUldWegRVlciVhJ4MrqYGlbC+ZY/qqor6cqALy0SVjTYaRCrc3ysD65ptvPKOrr746SegLjbPcQ+0ZWNGRRWXapVEDS2Nor89EwXFTUxPAwGpq+Rh8vQR4kauXYFjPo2dYetQ6GnSslVxYz6FjWHrUOhp0rJVcmM+hZ5i6hDyqcgZW9HW52bNnlz06Vime9syHWjOw1l133YrZOKWZU/E6UNHxwCT828vAevzxx51qZsm4UrbZRhtt5LPTVlppJderVy939913+yOVjTKw4rW/khwPTMKkPT11tPDQQw91Mg2TfIVQJqDG9uqrr/oi8+JYerXXZ5Jxc09zE8DAam79GH2dBHiRqxNgYI+jZ2CC1DgcdKwRXGCPoWNggtQ4HHSsEVygj6FnoMIEPKxyBpaOxx1xxBHuwQcfTGRMROG1Zz7UamCpRlW5DJ94DazItInMt6+//rpsHa5KUrRlYMV5qH6UanWVFoafMGGCL/CeloEVFdGPt9ce33jhfRlLpWOsdhq215+OLZ599tn+q43qT3OmtNh/vM+o6L6+1njFFVe4rbbaaqEhcYSwWpXs3Y+BZU9TIqqCAC9yVcBqglvRswlESjBEdEwAqQluQccmECnBENExAaQmugU9m0isQIZazsCSMSQzRF8NrGRMyNzQ35Zffnn/RcE+ffq0e/yrVgNLX9275JJL3KabbtqKWmSIqJB89FU9ZY2ddNJJbuzYsb64+8iRIxcyclQo/Nhjj3UDBw70xer1xcG2DKz2itPL4BIDmVhJDayoWHm5AuiV2mvPUHr++ef9lxxXW201XwtL2sSv6Jjhiy++6MaMGTsGdhkAACAASURBVONrV7V1RUXcVeurXFF+PRuN6YsvvvBm1sYbb1zWOJs7d67X6OSTT3bbb7+910bGZOkV1dWiiHsgPxANGAYGVgOg02U4BHiRC0eLNEaCnmlQbHwb6Nh4DdIYATqmQbHxbaBj4zVIcwTomSbNYrQVmUrRV/yiqFWgXUfipk6d6g477DA3atQop68B6nr33Xf9l+xk2IwePdodc8wxrmvXrpkZWCq4LrNJxtSAAQO8QaJi5Keddpq79tprff8///nPXadOnfz4dKRNX8/TddRRR7kddtjBj0/GnOJRrShll8mg23fffX17bRlY0VG5v//979542XXXXVsyjWTuyJiRwaOrkoFVyjdu/Jxyyilu88039+NQ5piyyWQGlbbXnoElg0qMlN2kLDFx0fFGXfqbjvmp0Puaa67pDa7ob5Vm+qxZszyjm266yY0fP96tt956C90qpqqBpr6UfaVjlrvttptbfPHFW+6NM9KXJDXnBg8eXLbb6EuK0naPPfYoxiIkylYEMLCYEIUmwIucLfnR04ae6IiONgjYiIL1aEPHKAr0tKVnHtFExs0SSyzhv9qnr8oNGzbMd60sIRlAMk5kPCjLShlOyuD58ssvfSaNDJOePXv6+9szWGrNwFLb+mLgpEmTvImiryLK1FI9KtVSUjaVxh9dMlVuv/12/891j4qMa/zKbNIRNV377befO/roo1tMubYMrLhJo7hL29N/l0k2btw4t80227jjjz/edevWzfdTia+O3ymrTPx0xeNSrFGWUjVHCNWOstGUDXbnnXf6rzaqTpfMu+iLkRqrTLhBgwYlml4yrv7f//t/3iysZCjpq4yqAXbiiSc6HeGM4pGJFX31UP9Mtcx0TzkjTH+P6njddttt7sorr3T9+/dPNEZuskUAA8uWnkRTJQFe5KoEFvjt6Bm4QAmHh44JQQV+GzoGLlDC4aFjQlBNcht6NolQAQ0zqhV1/fXXe/MhKkQeZTMpe+aGG25wd9xxh3vhhRe8KaLi2zK6hg4d6s2R6MrKwFp22WW96XLPPfe4q666yhtlQ4YM8VlhpWOIxiLTSUcP//KXv7j777/fPyOTS8/ttdde3sDp2LFjy9jbK+Iuk0aGno4mPvLII97AUxaRjuEp20nG3kEHHeQznS644AJf3F1XW3x1rE5H5i6//HKfNabxyQBTVpiOR6rdag0s9akxyOy77rrrfLsa69prr+1NNummLyYmvV555RWfZSdelb4EGbX10Ucfub/+9a9u4sSJ7plnnvHmYcR822239VpFWXzl+o/qly233HLurLPOapXFlXS83Nf8BDCwml9DIqiDAC9ydcAL8FH0DFCUGoaEjjVAC/ARdAxQlBqGhI41QAv4EfQMWByGVjWB9gyxqhvkgaoJRDXFZLRFdcaqbiThA8riUu2rM8880xttXMUkgIFVTN2J+n8J8CJnayqgpw090REdbRCwEQXr0YaOURToaUvPokeDgRXGDIiKwyvDLKoZlvbIlKmmgvqqr/bnP//ZKeuOq5gEMLCKqTtRY2CZnAO8mNuQFR3R0QYBG1GwHm3oiIFlS0ei+S8BDKwwZoKysFS0X3XHsjKXIpPst7/9bUsNtjCiZxR5E8DAyps4/QVFgBfzoOSoezDoWTfCIBpAxyBkqHsQ6Fg3wiAaQMcgZEhtEOiZGkoaCoAABlYAIvzvEKKvUupo38iRI/0XE9O6VLNL9bVmzpzpi9rHv2CYVh+00zwEMLCaRytGmgEBXuQygNrAJtGzgfBT7BodU4TZwKbQsYHwU+waHVOEGUBT6BmACAwhNQIYWKmhTKUhfR3wsssu81lY+iJlWteDDz7o616dffbZrm/fvmk1SztNSgADq0mFY9jpEOBFLh2OobSCnqEoUd840LE+fqE8jY6hKFHfONCxPn6hPY2eoSnCeCAAAQhAoBoCGFjV0OJecwR4kbMlKXra0BMd0dEGARtRsB5t6BhFgZ629CQaCEAAAkUjgIFVNMWJtxUBXuRsTQj0tKEnOqKjDQI2omA92tARA8uWjkQDAQhAoKgEMLCKqjxxewK8mNuaCOhpQ09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WMzGljzFzj37Bvz3Kvvzneug3P9vtPRrd+nk/4jFwQgAAEIFJQABlZBhSfs/xLgxdzWTEBPG3qiIzraIGAjCtajDR2bycB648P57tZn5rg7J88tC3+H9Tq7n2zQxa28TEdb4hANBCAAAQi0SwADq11E3GCZAC/mttRFTxt6oiM62iBgIwrWow0dm8XAuvTvs911j89JBH3kxl3cvpt1TXQvN0EAAhCAgA0CGFg2dCSKGgnwYl4juEAfQ89AhalyWOhYJbBAb0fHQIWpcljoWCWwwG8PWc+Tbp3l/v5S+ayrSli3+F5nd+z/dAucOsODAAQgAIG0CGBgpUWSdpqSQMgvck0JtMGDRs8GC5BS9+iYEsgGN4OODRYgpe7RMSWQgTQTqp73vzjXnXzbrJoo/Xanbm6ztTrX9CwPQQACEIBAcxHAwGouvRhtygRCfZFLOczCNIeeNqRGR3S0QcBGFKxHGzpGUYSq5/6XzXT//mB+TbBXW66ju3jfHjU9y0MQgAAEINBcBDCwmksvRpsygVBf5FIOszDNoacNqdERHW0QsBEF69GGjiEbWE++Ps8de/03dYE+bbfuboNVOtXVBg9DAAIQgED4BDCwwteIEWZIgBfzDOE2oGn0bAD0DLpExwygNqBJdGwA9Ay6RMcMoDawyRD1POeeWRW/OJgU1f+s38Ud+mMKuiflxX0QgAAEmpUABlazKse4UyEQ4otcKoEVtBH0tCE8OqKjDQI2omA92tAxiiJEPXe/4Gv33mcL6gL93SU7uqsO5BhhXRB5GAIQgEATEMDAagKRGGJ2BEJ8kcsuWvsto6cNjdERHW0QsBEF69GGjqEaWAsWODf01K+c/r2eq3Mn5+49etF6muBZCEAAAhBoAgIYWE0gEkPMjgAv5tmxbUTL6NkI6un3iY7pM21Ei+jYCOrp94mO6TNtZIsh6jnqwpnu7U9rK+AesVxp6Y7uitFkYDVybtE3BCAAgTwIYGDlQZk+giUQ4otcsLCaYGDo2QQiJRgiOiaA1AS3oGMTiJRgiOiYAFIT3RKinudPnO1ufnpOXRR3+X4XN2YLamDVBZGHIQABCDQBgaANrK+++spdddVV7vrrr3cPPvigW3nlld2WW27pDjnkENe/f3/XoUOHsoinTZvmzj33XHfXXXe5V155xQ0cONCNGDHC7bvvvq5nz55ln/nwww/d2LFj3Q033OAmT57s+vXr57bbbjvfV+/evZtASoZYC4EQX+RqiYNn/ksAPW3MBHRERxsEbETBerShYxRFiHpOeXOeO/ya+r5C+Kc9u7u1e/EVQluzlWggAAEILEwgWAPr/fff9+bRjTfe6JZaaik3YMAAN3PmTPfEE0+4xRdf3J188sluzJgxrnPnzq2iev755/0/f/LJJ70J1atXLzd16lQ3ffp0t9VWW7nzzjvP9e3bt9Uzb731ln9GhpdMMv19xowZ3vxSvxdeeKEbPHgw88cggRBf5Axizi0k9MwNdaYdoWOmeHNrHB1zQ51pR+iYKd7cGw9Vz0Ov+sa9+Na8mnj0X6mTO2eP7jU9y0MQgAAEINBcBII0sObOneuOP/54b1IdeOCB7rTTTvOm1YIFC9wzzzzjja333nvPTZgwwW2wwQYtxJVFNXr0aDdp0iR3zjnnuL322ssbXMrkOuOMM9wJJ5zgDj74YHf66ae7Hj3+e05epthRRx3lja3f/e53/j/rb7NmzXLXXHONO+yww3zW18UXX1wxe6u5JGe0cQKhvsihUm0E0LM2bqE9hY6hKVLbeNCxNm6hPYWOoSlS33hC1fOJ1+a5X99QWxbWKbt2dxutSvZVfTODpyEAAQg0B4EgDSxlPu26666ue/fubvz48a5Pnz6taMpMUsaUDK5f/epXLX+7+eab3fDhw92hhx7qTapu3bq1/O2LL77wxtfEiRPdrbfe6jbaaCP/t6eeesrttNNObtCgQf4I4ZJLLtnyTNxIu+mmm9ywYcOaQ1VGmZhAqC9yiQPgxlYE0NPGhEBHdLRBwEYUrEcbOkZRhKznn++d7W57trpaWD/ZoIs7eCtqX9mapUQDAQhAoDKBIA2s5557zmdLrbXWWv7fu3Zt/T9M1157rdtjjz3ckUce6f7whz+4Ll26uNmzZ7tjjjnGZ17dd999bujQoQtFrXpayso6++yzfWaVLt1/+OGHu4suushnb5VeDz30kNt00039/aeeeupCY2FyNTeBkF/kmptsY0aPno3hnnav6Jg20ca0h46N4Z52r+iYNtHGthe6njc9NcddMGl2IkgHD+3qfrJhl0T3chMEIAABCNggEKSB1RbaeFbUZZdd5guz6/r000/dnnvu6d58801fiH2NNdZYqJlHH33UDRkyxBtVMq5UBP6II45wF1xwgS8Sv8kmmyz0TJQNtvzyyzsZZ0svvbQN5YnCEwj9RQ6ZqiOAntXxCvVudAxVmerGhY7V8Qr1bnQMVZnaxtUMev5n5gJ367Nz3f0vzHUzPpnfKtCVlu7otli7s9tp/c5use7lP+ZUGxmeggAEIACBZiDQNAaW6l+98847/uuCMpx+9KMf+bpUyy23nOesIu0jR470/3ncuHG+GHvpVWpGqT7Wfvvt52Rs3XHHHW799ddf6JmPP/7Y7b777r7mlr6GqMLwXHYINMOLnB3a2UeCntkzzqMHdMyDcvZ9oGP2jPPoAR3zoJxfH82m5/SP5rtX353vXAfnVl++o1t5mY75waInCEAAAhAIjkBTGFhR5lREb//993cnnnhii3mlf54kU6r0Hj3XnjmFgRXcnE11QM32Ipdq8AYbQ08boqIjOtogYCMK1qMNHaMo0NOWnkQDAQhAoGgEmsLAuvPOO33dKl1Tpkxxn3zyidt+++39P+vbt6//5yEbWNHLQtEmF/FCAAIQgAAEIAABCECgEQTKnaxoxDjoEwIQgAAE0iPQFAZWPNwPP/zQf2HwzDPPdD/5yU/8McKePXtiYKU3J2gJAhCAAAQgAAEIQAACTU0AA6up5WPwEIAABMoSaDoDS1GoYLuKt99yyy3utttuczvuuKOvj6XjgLpUbH2FFVZYKOAoS2vFFVd0V199tVMNrIMOOsg98cQTbsKECa5///4LPRMdIfzoo4/cdddd51ZbbTWmkiECpNIbEpOi/GbEZF3akBId0dEGAVtRsC5t6Uk0EIAABIpGoCkNLImkGljHHXecP0Z42GGH8RXCos3clOLlRS4lkIE0g56BCFHnMNCxToCBPI6OgQhR5zDQsU6AgT2OnoEJwnAgAAEIQKAqAkEaWBdeeKG76qqr3M9+9jM3evTohQLSFwlPOOEE/68rr7zSjRo1ys2ePdsdc8wx7pxzznH33XefGzp06ELP6bjhmDFjWkwv3aD7Dz/8cHfRRReV7WvixIluq6228ibZqaee6rp27VoVYG4OmwAvcmHrU+3o0LNaYmHej45h6lLtqNCxWmJh3o+OYepS66jQs1ZyPAcBCEAAAiEQCNLAikwj1bgaO3asW3LJJVuxevvtt92ee+7pXn75ZXfrrbe6jTbayP/95ptvdsOHD3eHHnqor5PVrVu3lue++OILd8ghhzi1HX/mqaeecjvttJMbNGjQQn3NnTvXHX/88e7kk092N910kxs2bFgImjGGFAnwIpcizACaQs8AREhhCOiYAsQAmkDHAERIYQjomALEgJpAz4DEYCgQgAAEIFA1gSANLNW4UubVjTfe6A2kI4880i266KI+uGnTprljjz3WjR8/3h188MHeqOrRo4f/mwq867lJkyb5zKo99tjDm1hfffWVO+OMM3zGlv6uv0XPzJw50x111FHuvPPOa9XXrFmz3DXXXOMzrzbffHN36aWXumWXXbZqwDwQNgFe5MLWp9rRoWe1xMK8Hx3D1KXaUaFjtcTCvB8dw9Sl1lGhZ63keA4CEIAABEIgEKSBJTAquK5C7Y8++qhbaqml3IABA5zMJhVc16UMrLPOOst/gTB+Pf744+7AAw90U6ZMcf369XO9evVyU6dOddOnT/dHAWVU9e3bt9Uz+rvMMB09XHnllf3fZ8yY4cegfnWkcfDgwSHoxRhSJsCLXMpAG9wcejZYgJS6R8eUQDa4GXRssAApdY+OKYEMpBn0DEQIhgEBCEAAAjURCNbAUjT6AqAyrfSFwAcffNAbWVtssYXbZ599fFZU/IhgPHplaZ177rnurrvu8ibUwIED3YgRI7whVmp4Rc8pe0vHFW+44QY3efJkb35tt912/thh7969a4LLQ+ET4EUufI2qGSF6VkMr3HvRMVxtqhkZOlZDK9x70TFcbWoZGXrWQo1nIAABCEAgFAJBG1ihQGIcdgnwImdLW/S0oSc6oqMNAjaiYD3a0DGKAj1t6Uk0EIAABIpGAAOraIoTbysCvMjZmhDoaUNPdERHGwRsRMF6tKEjBpYtHYkGAhCAQFEJYGAVVXni9gR4Mbc1EdDThp7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A25qeAAAIABJREFU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mPYOs6e61zXzsnHiJ7JWXEnBCAAAQiERwADKzxNGFGOBHiRyxF2Dl2hZw6Qc+gCHXOAnEMX6JgD5By6QMccIFfZxT9nzHMPvTzPPfLKXPfBFwvcIt06uIErd3SDVuvshq7T2XXpVLlB9KwSNrdDAAIQgEBQBDCwgpKDweRNgBe5vIln2x96Zss3r9bRMS/S2faDjtnyzat1dMyLdPv9PD99nrvm0Tlu8rR5FW9erHsHt+ugLm7kxl3K3oOe7XPmDghAAAIQCJcABla42jCyHAjwIpcD5By7QM8cYWfYFTpmCDfHptExR9gZdoWOGcKtoumxD8x24x6bk/iJ1b/T0f1uWHe33Lc7tHoGPRMj5EYIQAACEAiQAAZWgKIwpPwI8CKXH+s8ekLPPChn3wc6Zs84jx7QMQ/K2feBjtkzbq+Hh16e6064eVZ7ty3098F9O7mTdumOgVU1OR6AAAQgAIFQCWBghaoM48qFAC/muWDOrRP0zA11ph2hY6Z4c2scHXNDnWlH6Jgp3kSN73PJTDf9o/mJ7i296Tc7dXObr/V/Vd7RsyaMPAQBCEAAAoEQwMAKRAiG0RgCvMg1hntWvaJnVmTzbRcd8+WdVW/omBXZfNtFx3x5l/Y26YW57pTbq8++itpZe8VO7k+j/i8LCz0bqye9QwACEIBAfQQwsOrjx9NNToAXuSYXsGT46GlDT3RERxsEbETBemysjsde/4178vXKRduTjO7S/Xq4VZbt6G9FzyTEuAcCEIAABEIlgIEVqjKMKxcCvMjlgjm3TtAzN9SZdoSOmeLNrXF0zA11ph2hY6Z422x83nzntjr1q7oHMGaLrm6X7//3q4ToWTdOGoAABCAAgQYSwMBqIHy6bjwBXuQar0GaI0DPNGk2ri10bBz7NHtGxzRpNq4tdGwc+5ffme8O+svMugew2Vqd3W936oaBVTdJGoAABCAAgUYTwMBqtAL031ACvJg3FH/qnaNn6kgb0iA6NgR76p2iY+pIG9IgOjYEu+906nvz3ZjL6zewtlqnszt6BwysxilJzxCAAAQgkBYBDKy0SNJOUxLgxbwpZas4aPS0oSc6oqMNAjaiYD02VsctTq7/COEhP+7qdlqfI4SNVZLeIQABCEAgDQIYWGlQpI2mJcCLedNKV3bg6GlDT3RERxsEbETBemysjifcPMs99PLcugZx1Zge7rtLUcS9Log8DAEIQAACQRDAwApCBgbRKAK8mDeKfDb9omc2XPNuFR3zJp5Nf+iYDde8W0XHvIm37u+RV+e54yd8U/MgNlylkzt1t+4tz6NnzSh5EAIQgAAEAiCAgRWACAyhcQR4kWsc+yx6Rs8sqObfJjrmzzyLHtExC6r5t4mO+TMv7fGQK2e6l96eX9NATtm1u9to1U4YWDXR4yEIQAACEAiNAAZWaIownlwJ8GKeK+7MO0PPzBHn0gE65oI5807QMXPEuXSAjrlgbrOT56bNc0eOqz4La+g6nd0x/1u8PeoAPRuvJyOAAAQgAIHaCWBg1c6OJw0Q4EXOgIixENDThp7oiI42CNiIgvUYho43Pz3HnT9xduLBDFqtk/v1Tt3cIl07tHoGPRMj5EYIQAACEAiQAAZWgKIwpPwI8CKXH+s8ekLPPChn3wc6Zs84jx7QMQ/K2feBjtkzTtrDmx/Pd9c+OsdNeqFyUffey3R0IwZ1cT/u37lss+iZlDb3QQACEIBAiAQwsEJUhTHlRoAXudxQ59IReuaCOfNO0DFzxLl0gI65YM68E3TMHHHVHbz72QL38Mtz3eTp89xr781331qkg1t3pU5uUN9OTkXb27rQs2rcPAABCEAAAgERwMAKSAyGkj8BXuTyZ55lj+iZJd382kbH/Fhn2RM6Zkk3v7bRMT/WefSEnnlQpg8IQAACEMiKAAZWVmRptykI8CLXFDIlHiR6JkYV9I3oGLQ8iQeHjolRBX0jOgYtT9WDQ8+qkfEABCAAAQgERAADKyAxGEr+BHiRy595lj2iZ5Z082sbHfNjnWVP6Jgl3fzaRsf8WOfRE3rmQZk+IAABCEAgKwIYWFmRpd2mIMCLXFPIlHiQ6JkYVdA3omPQ8iQeHDomRhX0jegYtDxVDw49q0bGAxCAAAQgEBABDKyAxGAo+RPgRS5/5ln2iJ5Z0s2vbXTMj3WWPaFjlnTzaxsd82OdR0/omQdl+oAABCAAgawIYGBlRZZ2m4IAL3JNIVPiQaJnYlRB34iOQcuTeHDomBhV0DeiY9DyVD049KwaGQ9AAAIQgEBABDCwAhKDoeRPgBe5/Jln2SN6Zkk3v7bRMT/WWfaEjlnSza9tdMyPdR49oWcelOkDAhCAAASyIoCBlRVZ2m0KArzINYVMiQeJnolRBX0jOgYtT+LBoWNiVEHfiI5By1P14NCzamQ8AAEIQAACARHAwApIDIaSPwFe5PJnnmWP6Jkl3fzaRsf8WGfZEzpmSTe/ttExP9Z59ISeeVCmDwhAAAIQyIoABlZWZGm3KQjwItcUMiUeJHomRhX0jegYtDyJB4eOiVEFfSM6Bi1P1YNDz6qR8QAEIAABCAREAAMrIDEYSv4EeJHLn3mWPaJnlnTzaxsd82OdZU/omCXd/NpGx/xY59ETeuZBmT4gAAEIQCArAhhYWZGl3aYgwItcU8iUeJDomRhV0DeiY9DyJB4cOiZGFfSN6Bi0PFUPDj2rRsYDEIAABCAQEAEMrIDEYCj5E+BFLn/mWfaInlnSza9tdMyPdZY9oWOWdPNrGx3zY51HT+iZB2X6gAAEIACBrAhgYGVFlnabggAvck0hU+JBomdiVEHfiI5By5N4cOiYGFXQN6Jj0PJUPTj0rBoZD0AAAhCAQEAEMLACEoOh5E+AF7n8mWfZI3pmSTe/ttExP9ZZ9oSOWdLNr210zI91Hj2hZx6U6QMCEIAABLIigIGVFVnabQoCvMg1hUyJB4meiVEFfSM6Bi1P4sGhY2JUQd+IjkHLU/Xg0LNqZDwAAQhAAAIBEcDACkgMhpI/AV7k8meeZY/omSXd/NpGx/xYZ9kTOmZJN7+20TE/1nn0hJ55UKYPCEAAAhDIigAGVlZkabcpCPAi1xQyJR4keiZGFfSN6Bi0PIkHh46JUQV9IzoGLU/Vg0PPqpHxAAQgAAEIBEQAAysgMRhK/gR4kcufeZY9omeWdPNrGx3zY51lT+iYJd382kbH/Fjn0RN65kGZPiAAAQhAICsCGFhZkaXdpiDAi1xTyJR4kOiZGFXQN6Jj0PIkHhw6JkYV9I3oGLQ8VQ8OPatGxgMQgAAEIBAQAQysgMRgKPkT4EUuf+ZZ9oieWdLNr210zI91lj2hY5Z082sbHfNjnUdP6JkHZfqAAAQgAIGsCGBgZUWWdpuCAC9yTSFT4kGiZ2JUQd+IjkHLk3hw6JgYVdA3omPQ8lQ9OPSsGhkPQAACEIBAQAQwsAISg6HkT4AXufyZZ9kjemZJN7+20TE/1ln2hI5Z0s2vbXTMj3UePaFnHpTpAwIQgAAEsiKAgZUVWdptCgK8yDWFTIkHiZ6JUQV9IzoGLU/iwaFjYlRB34iOQctT9eDQs2pkPAABCEAAAgERwMAKSAyGkj8BXuTyZ55lj+iZJd382kbH/Fhn2RM6Zkk3v7bRMT/WefSEnnlQpg8IQAACEMiKAAZWVmRptykI8CLXFDIlHiR6JkYV9I3oGLQ8iQeHjolRBX0jOgYtT9WDQ8+qkfEABCAAAQgERAADKyAxGEr+BHiRy595lj2iZ5Z082sbHfNjnWVP/7+9s4G3qqrz/p+3C0jaIEG+EVQSlgWShhAGOQpWaBE4aL5moGCAPeIDQ2YhzRORGlSQgMRMKr4REL4wJuAopKGUIjWlRCkKGoovCeHlXi7c57O2cxjg3svZ55x99ln7t77n8+kzU3fvtdf/+13rstbv7r0PHstJN7228Zge6zSuhM80KHMNCEAAAhAoFwECrHKRpd1MEGAhlwlNsTuJz9iovD4Qj17rid05PMZG5fWBePRaT8Gdw2fByDgBAhCAAAQ8IkCA5ZEMupI+ARZy6TMv5xXxWU666bWNx/RYl/NKeCwn3fTaxmN6rNO4Ej7ToMw1IAABCECgXAQIsMpFlnYzQYCFXCY0xe4kPmOj8vpAPHqtJ3bn8BgbldcH4tFrPQV3Dp8FI+MECEAAAhDwiAABlkcy6Er6BFjIpc+8nFfEZznpptc2HtNjXc4r4bGcdNNrG4/psU7jSvhMgzLXgAAEIACBchEgwCoXWdrNBAEWcpnQFLuT+IyNyusD8ei1ntidw2NsVF4fiEev9RTcOXwWjIwTIAABCEDAIwIEWB7JoCvpE2Ahlz7zcl4Rn+Wkm17beEyPdTmvhMdy0k2vbTymxzqNK+EzDcpcAwIQgAAEykWAAKtcZGk3EwRYyGVCU+xO4jM2Kq8PxKPXemJ3Do+xUXl9IB691lNw5/BZMDJOgAAEIAABjwgQYHkkg66kT4CFXPrMy3lFfJaTbnpt4zE91uW8Eh7fpbtrt9nq5+rs6Rf22J+37rXDqsw+0bmF9T6+hfXq0qKcChJpG4+JYPSmEXx6o4KOQAACEIBAEQQIsIqAxik6BFjI6bh0leBTwyce8ahAYGdNvS14fLctfGJ3k+V8qFNz+5dTW9mgT7T0tmTmo7dqiuoYPovCxkkQgAAEIOAJAQIsT0TQjcoQYCFXGe7luio+y0U23XbxmC7vcl0tZI/ujqubltWaC7HifHp/uIVNPLu1tW/XLM7hqR4TssdUQad0MXymBJrLQAACEIBAWQgQYJUFK41mhQALuayYitdPfMbj5PtRePTdULz+hepx8xt77bJbqq0+Xna1D+Zp3VvalGGt48FN8ahQPaaIONVL4TNV3FwMAhCAAAQSJkCAlTBQmssWARZy2fKVr7f4zEcoGz/HYzY85etlqB6/+8saW/VsXT48jf78uiGt7fSP+fU4YageixKYgZPwmQFJdBECEIAABJokQIDF4AiaAAs5Lf341PCJRzxmlcCGv+21r/9HddHd/+gxzW3WV9sWfX45TmQ+loNq5drEZ+XYc2UIQAACECidAAFW6QxpIcMEWMhlWF4jXcenhk884jGrBH66otaW/Lbpl7bHqcsFWC7I8uXDfPTFRDL9wGcyHGkFAhCAAAQqQ4AAqzLcuaonBFjIeSIioW7gMyGQFW4GjxUWkNDlQ/R49k3vWHVtgS+/Ooj3pZ+psks+0yohC6U3E6LH0qn52wI+/XVDzyAAAQhAID8BAqz8jDhCmAALOS25+NTwiUc8ZpHAWzvr7dwfv1Ny10/+YAu74SttSm4nqQaYj0mR9KMdfPrhgV5AAAIQgEBxBAiwiuPGWSIEWMiJiPyfMvCp4ROPeMwigb/9vd4uurn0AOsTnVvYjy4mwMriGMhCn/n9mgVL9BECEIAABJoi4HWA9cYbb9hdd91lixYtslWrVkU1DBgwwM477zy75JJLrF27do3WtWnTJps5c6YtW7bMNmzYYL169bLhw4fbiBEjrGPHjo2es23bNps/f74tXLjQ1q1bZ927d7fBgwfbuHHjrGvXrowgUQIs5LTE4lPDJx7xmFUCg6bttD17S+v9ub1b2ZVnVpXWSIJnMx8ThOlBU/j0QAJdgAAEIACBogl4G2C54MkFTo8//rgdeeSR1rNnz6jI9evX25tvvmmDBg2yWbNmWbdu3Q4o/plnnrHRo0fbk08+GYVQnTt3to0bN9qLL77Y5DlbtmyJznGBV5cuXaI2N2/eHIVf7rqzZ8+2vn37Fg2ZE/0lwELOXzfF9AyfxVDz7xw8+uekmB6F6PH799XYyv+uKwbXvnO+f14b6/3hFiW1keTJIXpMkp9vbeHTNyP0BwIQgAAECiHgZYC1ffv26M6n2267zSZPnmwTJkzYd7eVu1PqW9/6ls2bN89GjRplM2bMsLZt3/3Kafcz97+tXLky+t8vvfRSa9mype3cudNuvPFGmzJlio0dO9ZuuOGGfedUV1fbxIkTozDs+uuvj/5/115NTY0tWLDArr76ajvzzDNt7ty5Td69VQhwjvWLAAs5v3yU2ht8lkrQj/Px6IeHUnsRoscn/rLHvrVwV9Ho3v/eZnbnmMOKPr8cJ4bosRwcfWkTn76YoB8QgAAEIFAMAS8DLPeP6znnnGN9+vSJHutr3779AbW9/PLLdvHFF5u7c8o9XtijR4/o50uWLLFhw4bZVVddFYVUrVu33ndeLhRbsWKFLV261Hr37h39bO3atTZkyJBGr1VXVxcFaFOnTrXFixfb0KFDi2HMOR4TYCHnsZwiuobPIqB5eAoePZRSRJdC9Tju1mr708vFPUc46owqG36qP99A6LSH6rGIIZ+JU/CZCU10EgIQgAAEmiDgZYB177332rRp0+wLX/iCffvb327QdXfXlLszyt0V9dhjj1m/fv2strbWJk2aFN15tXz5chs4cGCD89wdXe6urOnTp0fnu487fvz48TZnzpzo7q2DP6tXr47eu+WOd32qqvLnvRSM6tIJsJArnaFPLeDTJxvF9wWPxbPz6cxQPf72+T026e7C78Lq3KG5/XzUu3eU+/QJ1aNPDpLsCz6TpElbEIAABCCQNgEvA6x8EHbs2GFjxoyx22+/fV+A9dZbb0V3Zb300kvRi9hPOOGEBs2492mddtpp+x49bNasmV1zzTV28803Ry+J79+/f4Nz3Huw3EvjjzrqKLvjjjusQ4cO+brHzzNEgIVchmTF6Co+Y0DKwCF4zICkGF0M2eN/rKq1BY/vjkHp3UM6vKeZfefLre3jnf1591Wu8yF7jC0wQwfiM0Oy6CoEIAABCDQgkMkAK/fY34knnhi9J+voo4+OXtJ+wQUXRAXeeeed0cvYD/4cHEa592ONHDkyelH8/fffbyeffHKDc9w3IV544YW2detWu+eee6IXw/PRIcBCTselqwSfGj7xiEcFAs+8uMdue2y3rX9xzyHLGXJKK/vagFbWrnUzL8tmPnqppehO4bNodJwIAQhAAAIeEMhcgPXqq69Gd1C5xwxvueWWKIByd1LFuVPq4GMc/3zhFAGWB6O0jF1gIVdGuBVoGp8VgF6GS+KxDFAr0CQe34XugqxHn62zR5/dYzuq66P/7cTjWlif41vYmR9vaZ2O8DO4yg0ZPFZg8pTxkvgsI1yahgAEIACBshPIVIDlvmXQPfLnHh38+te/Hr2ovV27dhEkAqyyjxXJC7CQ09KKTw2feMSjBoGGVWyvro/utGrRPDsVMh+z4ypOT/EZhxLHQAACEICArwQyE2C5RwTdi9R/+ctf2uWXXx69UP3II4/cx9XnACu3WPB1ENAvCGSZwPaalvbn19vZlu1tojKOO2KXdeuw097bpi7LZdF3CEAAAhCAAARKINDYq0FKaI5TIQABCEDAAwKZCLCefvppu+qqq6J3VY0bN86+973v2eGHH34AvldeeSV6HNB93MvWjznmmAZ4cyHXcccdF93F5d6B5V4G/8QTT9iiRYusR48eDc7JPUL4+uuv2913323HH398wdoIsApGxgkQyEvgr28eZo+92N7++NqBvwtyJ36s0z+s3wfeisIsPhAolMDuPc3s5R1trGXz+igU5QMBCEAAAtkiQICVLV/0FgIQgEAcAl4HWPX19dEdV+PHj7c333zTrrvuOvvGN75hrVu3blAb30IYRzfHHEyAW+mzNyZq6sxmPlRjD66Pd4fVWT1a2rhBVda2yu/3zGTPRPl6XMl5+av1dfZff6qzp1448MXb/U9oGb2vqN9H/PuWuPKZKK3lSnosreecvT8BPGqNB3xq+aQaCEAAAqER8DbA2rt3b/Rtgu5dV+5RwRtvvNGGDRtmzZs3/uKI2tpamzRpks2YMcOWL19uAwcObOBy7ty5Nnr0aJs+fXr0OKL7uONdQDZnzpzo5fAHf1asWGGDBg2KjnePLVZVVYU2RqTrZSGXPb3XLtxlT/7l0N/qdXBVn/pQC5t2/ruPGPLxn0Al5uXDf6yzW1fvtpff2ntIQCce19wu619lvboSZOUbSZXwmK9P/LxwAngsnJnPZ+DTZzv0DQIQgAAE8hHwMsByd17dddddUdjkHgV04dKAAQOibxs81GfJkiVRyOUeN3QveN//Tq3t27dHjx+6QGrp0qXWu3fvqKm1a9fakCFDrE+fPjZ//nxr3779vkvU1dXZ5MmTberUqbZ48WIbOnRoPp78PGMEWMhlS9h/PlNnP/zPmqI6ffXnW9vZvVoWdS4npUsg7Xk5e2WtLVq7u6Aiv3FWlX3x5FYFnRPawWl7DI1vWvXiMS3S6VwHn+lw5ioQgAAEIFAeAl4GWBs3brSLL77Ytm7dareSYtnJAAAgAElEQVTeemsUXsX5uG8pdHdRrVy5Mrqz6qKLLopCrJ07d0Z3cE2ZMiX6uftZ27Ztoyarq6tt4sSJNmvWrCismjBhQvTNhjU1NbZgwYLozqvTTz/d5s2bZ506dYrTDY7JEAEWchmSZWaXzqm2LW8e+g6Zpio6pn0zu/3Kw7JVcKC9TXNerv3rHvvmPcW948qNJzeu+DROIE2POCgfATyWj20lWsZnJahzTQhAAAIQSIqAdwGWu/vKvaT929/+dqwaH3vsMevXr9++Y9esWWNXXnmlrV+/3rp3726dO3c2F4i5bzF0jwK6oKpbt24HtO1+Pnbs2OjRwy5dukQ/37x5s7mXvvfs2dNmz55tffv2jdUfDsoWARZy2fH1+J/32HcWFRc05Kq8flhr+0x37sLy3Xqa8/Kq23bZH7cU9khqjt/ne7a0/zu44TsZfeebVv/S9JhWTSFeB49a1vGp5ZNqIAABCIRGwLsA6+2337aRI0dG3woY53NwgOXO2bRpk82cOdOWLVsWhVC9evWy4cOH24gRI6xjx46NNuvu3nKPEC5cuNDWrVsXhV+DBw+OHjvs2rVrnK5wTAYJsJDLjrSblsV/cXtTVbkXuk88m8DBd+tpzUv3ovaJd5UWit4z7jB73+HchdXYmErLo+/jOev9w2PWDR7Yf3xq+aQaCEAAAqER8C7ACk0A9VaWAAu5yvIv5OoX3vyObf17fSGnNDi24xHN7O6xPEZYEsQUTk5rXs54sMYeWBfv2yybKnvsoCr78im8C4sAK4WJUaFLpDUfK1RecJfFZ3DKKRgCEICAFAECLCmdFFMoARZyhRKr3PFfuGGn1ZSWNVjL5mYPTWpXuSK4ciwCac3LYT96x/7+TmmhaL+PtLDvnss3XBJgxRramTworfmYSTgZ7DQ+MyiNLkMAAhCAwD4CBFgMhqAJsJDLjv6R86rthW3FvcA9V+UHOjS3/xj17hc48PGXQBrz8h+76u1L098pGcL739vM7hzDXX0EWCUPJW8bSGM+elu8YMfwKSiVkiAAAQgERIAAKyDZlNqQAAu57IyK+Y/W2p2/2V1Sh8/v28ouP72qpDY4ufwE0pqXn/vBTttd3Pvb90H4yNHNbfZl2QtFXYDnvoHx2Vf22o5d9faRo5pbr64t7IMdmycmOC2PiXWYhholgEetgYFPLZ9UAwEIQCA0AgRYoRmn3gMIsJDLzoDYuHWvjf736pI6/NOvtrUTjklug15SZzi5SQJpzctJd++y3z5fWoI1/NRWNuqM7ISif3l1ry1eu9uW/6Hx53E/dmxz+9LJrezMj5f+bZ1peWQqlZcAHsvLN+3W8Zk2ca4HAQhAAAJJEiDASpImbWWOAAu5bCm79p5d9uRfiwscTvlQC/vB+byrKAvG05qX9z61237yUG1JSKZf2MZ6dmlRUhtpnfyzR2rtrjXx7mI8+YMtbMzAKuvyvuID37Q8psUv1OvgUcs8PrV8Ug0EIACB0AgQYIVmnHoPIMBCLlsD4o9b9thVt+0qqtMzLmpjPT6QjaChqAKFTkprXlbX1tvZNxX/Hiz32N3sr2Xj8cGfrqi1Jb+NF17lhtLR/9TMfnb5YdamyC9ZTMuj0ND3shQ8eqml6E7hs2h0nAgBCEAAAh4QIMDyQAJdqBwBFnKVY1/slX++utZuf6ywjfiF/VrZ1wZk5zGvYtmonJfmvLzt17V2668LG085ztcNaW2nf6z0R+3K7W39S3ts/ILigt+hn2oV3YlVzCdNj8X0j3PiEcBjPE5ZOQqfWTFFPyEAAQhAoDECBFiMi6AJsJDLpv5H/lRn/7F6t7385qG/lfCY9s3tsv6t7J9P9D9kyKaJ8vQ67Xl5xfxq++urhX3D5WdOaGnXD21dHgAJt3rdL3bZmo3FPXrruuK+ZdF922Khn7Q9Fto/jo9HAI/xOGXlKHxmxRT9hAAEIAABAizGAAQOIsBCLttD4j+fqbOH/1hnz7x44Oa85wda2Bkfb2mDTyK4yqLhtOfl3/5ebzOX19iTf4kX8nzhpJZ21VmtrVUGnkjd8uZeu3ROaV9+8NX+VXbxaYU/R5i2xyyO9Sz0GY9ZsBS/j/iMz4ojIQABCEDAPwLcgeWfE3qUIgEWcinCLuOl/rGr3v68da/9+c8b7bgjdtlpfU4q49VoutwEKjUv/+tPdbb0d3Xm3rXW2KdvtxbmHqn7ZNcMJFf/U8Citbtt9srSXlT/kaOb2+zLCn/XV6U8lnt8htY+HrWM41PLJ9VAAAIQCI0AAVZoxqn3AAIs5LQGBD41fFba4/Ov7bWnN+2xDa/stdatzE44poW5b7E8qojH6Cpt5PolNfbr5+pK7sb91xxmh7Uu7DHCSnssuWgaiAjgUWsg4FPLJ9VAAAIQCI0AAVZoxqmXAEt4DLAw15CLx+Q8jvl5tT33SmHv92rs6v9+RVvr8r7mBXUMjwXh8vZgPHqrpqiO4bMobJwEAQhAAAKeECDA8kQE3agMARZyleFerqvis1xk020Xj8nxnv5gjS1bV/odWA9f267gTuGxYGRenoBHL7UU3Sl8Fo2OEyEAAQhAwAMCBFgeSKALlSPAQq5y7MtxZXyWg2r6beIxOebuvV7fW1pTUoPu3V//71/aFNwGHgtG5uUJePRSS9GdwmfR6DgRAhCAAAQ8IECA5YEEulA5AizkKse+HFfGZzmopt8mHpNjvnuP2ZDpO23X7uLb/NdzWtugTxT+jZ54LJ65T2fi0ScbpfcFn6UzpAUIQAACEKgcAQKsyrHnyh4QYCHngYQEu4DPBGFWsCk8Jgt/7sO1tvDJ4hKso/6pmd3x9cOK6hAei8Lm3Ul49E5JSR3CZ0n4OBkCEIAABCpMgACrwgK4fGUJsJCrLP+kr47PpIlWpj08Jst9x656+5cfv2PubqxCP/93cGv7fM/C775y18FjobT9PB6Pfnoptlf4LJYc50EAAhCAgA8ECLB8sEAfKkaAhVzF0JflwvgsC9bUG8Vj8sgf/u86m3pfYe/C+uePtbRvDWlddGfwWDQ6r07Eo1c6Su4MPktGSAMQgAAEIFBBAgRYFYTPpStPgIVc5R0k2QN8JkmzMm3V1pk9+Os/Wsd2tfbp3r0q0wnRq/735j02f9Vu+/1L+W/FGjOwyoZ+qlVJJJiPJeHz5mQ8eqMikY7gMxGMNAIBCEAAAhUiQIBVIfBc1g8CLOT88JBUL/CZFMl026murbcH19fZrzfsOSBc+eixze20j7S0s3q0tPbtmqXbKeGr/WbjHlvxhzpb/VzdAVWecExz++xHW9o5n2xlbUrLrqJ2mY8agwiPGh5zVeBTyyfVQAACEAiNAAFWaMap9wACLOS0BgQ+s+fz7jW7bd4jtXk7fmG/Vva1AVV5j+OA+ATq682e+9te27mr3j78/uaJh4TMx/gufD4Sjz7bKbxv+CycGWdAAAIQgIA/BAiw/HFBTypAgIVcBaCX8ZL4LCPcMjR9zR277JkX8z/Olrt0t6Oa241faWOHt+VurDLoSLxJ5mPiSCvSIB4rgr1sF8Vn2dDSMAQgAAEIpECAACsFyFzCXwIs5Px1U0zP8FkMtcqcM+fhWvvFk7sLvvjAT7S0SecU/2Lxgi/ICUUTYD4Wjc6rE/HolY6SO4PPkhHSAAQgAAEIVJAAAVYF4XPpyhNgIVd5B0n2AJ9J0ixfWy++vte+dkt10Rf44YVt7KQuLYo+nxPTIcB8TIdzua+Cx3ITTrd9fKbLm6tBAAIQgECyBAiwkuVJaxkjwEIuY8LydBef2fA5c3mtLf1d4Xdf5aob8NGW9p0vcxeW77aZj74bitc/PMbjlJWj8JkVU/QTAhCAAAQaI0CAxbgImgALOS39+MyGzzOm7iy5o/ddc5i1a827sEoGWcYGmI9lhJti03hMEXYKl8JnCpC5BAQgAAEIlI0AAVbZ0NJwFgiwkMuCpfh9xGd8VpU68k8v77Vxtxb/+GCu3989t431+wiPEVbKY5zrMh/jUPL/GDz676iQHuKzEFocCwEIQAACvhEgwPLNCP1JlQALuVRxl/1i+Cw74pIvcP/Tu+1Hv6otuZ1LPtPKLv1MVcnt0ED5CDAfy8c2zZbxmCbt8l8Ln+VnzBUgAAEIQKB8BAiwyseWljNAgIVcBiQV0EV8FgCrQoc++qc6+7elNSVffczAKhv6qVYlt0MD5SPAfCwf2zRbxmOatMt/LXyWnzFXgAAEIACB8hEgwCofW1rOAAEWchmQVEAX8VkArAoduvXtervwp++UfPVZl7a1jx7bvOR2aKB8BJiP5WObZst4TJN2+a+Fz/Iz5goQgAAEIFA+AgRY5WNLyxkgwEIuA5IK6CI+C4BVwUPH/Lzanntlb9E9eP97m9mdYw4r+nxOTIcA8zEdzuW+Ch7LTTjd9vGZLm+uBgEIQAACyRIgwEqWJ61ljAALuYwJy9NdfGbD571P7bafPFT8e7AuPq2VfbU/77/y3Tbz0XdD8fqHx3icsnIUPrNiin5CAAIQgEBjBAiwGBdBE2Ahp6Ufn9nxedYPdlrdnuL6u3T8YXZ4m2bFncxZqRFgPqaGuqwXwmNZ8abeOD5TR84FIQABCEAgQQIEWAnCpKnsEWAhlz1nh+oxPrPjc/VzdTZlSeEvc//G56rsi5/k5e1ZMM18zIKl/H3EY35GWToCn1myRV8hAAEIQOBgAgRYjImgCbCQ09KPz2z5LPRRwhGfrbILPk14lRXLzMesmDp0P/Go4TFXBT61fFINBCAAgdAIEGCFZpx6DyDAQk5rQOAzez5f215vd63Zbfc9tbvJzg/6REs7v28r6/I+vnUwS4aZj1my1XRf8ajhkQBLyyPVQAACEAiVAAFWqOapOyLAwlxrIOAzuz7fqam3x/+8x36/eY/94YV/WKd2NfbZkzpZ324trH073neVRbPMxyxaa9hnPGp4JMDS8kg1EIAABEIlQIAVqnnqJsASHANstDSk4hGPGgQ0qmA+angkwNLySDUQgAAEQiVAgBWqeeomwBIcA2y0NKTiEY8aBDSqYD5qeCTA0vJINRCAAARCJUCAFap56ibAEhwDbLQ0pOIRjxoENKpgPmp4JMDS8kg1EIAABEIlQIAVqnnqJsASHANstDSk4hGPGgQ0qmA+angkwNLySDUQgAAEQiVAgBWqeeomwBIcA2y0NKTiEY8aBDSqYD5qeCTA0vJINRCAAARCJUCAFap56ibAEhwDbLQ0pOIRjxoENKpgPmp4JMDS8kg1EIAABEIlQIAVqvkE69612+z3L+2x51/ba53e28w+flwL63RENr72noV5ggPBg6bw6YGEBLqAxwQgetAEHj2QkEAX8JgARI+awKdHMugKBCAAAQgUTIAAq2BknJAj8PSmPfbAujpb9WxdAyguxPpcz5b2+Z4tvQbGQs5rPQV3Dp8FI/PyBDx6qaXgTuGxYGRenoBHL7UU3Sl8Fo2OEyEAAQhAwAMCBFgeSMhaF17fUW+zV9bao40EVwfX8uH3N7crTq+yUz7UwssyWch5qaXoTuGzaHRenYhHr3QU3Rk8Fo3OqxPx6JWOkjuDz5IR0gAEIAABCFSQAAFWBeFn8dLbq+tt1Pxqe217fUHdnzKsjZ3W3b8Qi4VcQRq9Pxif3iuK1UE8xsLk/UF49F5RrA7iMRamzByEz8yooqMQgAAEINAIAQIshkVBBG5aVmMPrm/4yGC+Rtq1bmb3jj/Mmnn2aiwWcvnMZevn+MyWr6Z6i0c8ahDQqIL5qOExVwU+tXxSDQQgAIHQCBBghWa8hHo3bt1ro/+9uugWLj+9ys7v26ro88txIgu5clCtXJv4rBz7JK+MxyRpVq4tPFaOfZJXxmOSNCvfFj4r74AeQAACEIBA8QQIsIpnF9yZP/5Vrd339O6i6z6mfXO7/cq2RZ9fjhNZyJWDauXaxGfl2Cd5ZTwmSbNybeGxcuyTvDIek6RZ+bbwWXkH9AACEIAABIonQIBVPLvgzjxj6s6Sa/7xJW3MfUOhLx8Wcr6YSKYf+EyGY6VbwWOlDSRzfTwmw7HSreCx0gaSvT4+k+VJaxCAAAQgkC4BAqx0eWf2as+/ttcu/1nxjw/mCh/52Sr7yqf9eYyQhVxmh2SjHcenhk884lGDgEYVzEcNj7kq8Knlk2ogAAEIhEaAACs040XW+19/rLPv3VtT5Nn/e9oZJ7a0a7/UuuR2kmqAhVxSJP1oB59+eCi1F3gslaAf5+PRDw+l9gKPpRL063x8+uWD3kAAAhCAQGEECLAK4xXs0X99da9dMb/0O7BGfLbKLuAOrGDHUbkLZ2FebsLptI/HdDiX+yp4LDfhdNrHYzqc07oKPtMizXUgAAEIQKAcBAiwykFVtM0k3oH1o4vb2Cc68w4s0SFS8bJYmFdcQSIdwGMiGCveCB4rriCRDuAxEYzeNIJPb1TQEQhAAAIQKIIAAVYR0EI9ZcaDNfbAurqiyz/qn5rZHV8/rOjzy3EiC7lyUK1cm/isHPskr4zHJGlWri08Vo59klfGY5I0K98WPivvgB5AAAIQgEDxBAiwimcX3JnPvbLXxvy8+McIfXt80AlkIac1jPGp4ROPeNQgoFEF81HDY64KfGr5pBoIQAACoREgwArNeIn1/uD+Glv+h8LvwmrTyuy+a9pZi+YldiDh01nIJQy0ws3hs8ICEro8HhMCWeFm8FhhAQldHo8JgfSkGXx6IoJuQAACEIBAUQQIsIrCFu5Jb+2st1Hzq+2Nf9QXBGHy0NbW/4SWBZ2TxsEs5NKgnN418Jke63JeCY/lpJte23hMj3U5r4THctJNv218ps+cK0IAAhCAQHIECLCSYxlMS1vfrrfZK2vtsQ3578Q6vE0zm/TF1tbneH9e3L6/KBZyWsMWnxo+8YhHDQIaVTAfNTzmqsCnlk+qgQAEIBAaAQKs0IwnWO/av+6xB9bttsf/vKdBq92Pbm6f69nSvvjJVgleMfmmWMglz7SSLeKzkvSTuzYek2NZyZbwWEn6yV0bj8mx9KElfPpggT5AAAIQgECxBAiwiiXHefsI/GNXva1/aa89/9pee/97m9mJxza3Y4/07GVXTfhiIac1kPGp4ROPeNQgoFEF81HDY64KfGr5pBoIQAACoREgwArNOPUeQICFnNaAwKeGTzziUYOARhXMRw2PBFhaHqkGAhCAQKgECLBCNU/dEQEW5loDAZ8aP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PLQ/Ktv11u71mbvadPMw95pdYmFOT61CGhUw7zEowYBjSqYjxoeCbC0PFINBCAAgVAJEGB5Yv6Jv+yxR5+ts0f/VGe797zbqQ91am6nHt/CBn68pXV5X3NPeqrVDRbm+NQioFEN8xKPGgQ0qmA+angkwNLySDUQgAAEQiVAgFVh80/+dY/d/utae/aVvYfsyVk9WtrXBlTZ+w7nrqwklbEwT5Jm5dvCZ+UdJNEDPCZBsfJt4LHyDpLoAR6ToOhPG/j0xwU9gQAEIACBwgkQYBXOLLEz5v5XrS18Ynfs9g6ramaTh7W2Uz7YIvY5HHhoAizktEYIPjV84hGPGgQ0qmA+anjMVYFPLZ9UAwEIQCA0AgRYFTL+5F/22LULdxV89Y5HNLO7xh5m3IdVMLpGT2AhlwxHX1rBpy8mSusHHkvj58vZePTFRGn9wGNp/Hw7G5++GaE/EIAABCBQCAECrEJoJXjsmJ9X23N5Hhts6nKXDaiyi/q1SrA34TbFQk7LPT41fOIRjxoENKpgPmp4zFWBTy2fVAMBCEAgNAIEWBUwvmbjHrvuF4XffZXravt2zWzRNw6rQM/1LslCTsspPjV84hGPGgQ0qmA+angkwNLySDUQgAAEQiVAgFUB89+/r8ZW/nddSVeeMqyNndadd2GVBNHMWJiXStCv8/Hpl49ie4PHYsn5dR4e/fJRbG/wWCw5P8/Dp59e6BUEIAABCMQjQIAVj1OiR531g51Wt6e0Jr90ciu76qyq0hrhbAIssTHAwlxDKB7xqEFAowrmo4bHXBX41PJJNRCAAARCI0CAlbLxV9+utwt++k7JV/3osc1t1qVtS24n9AZYyGmNAHxq+MQjHjUIaFTBfNTwSICl5ZFqIAABCIRKgAArZfM7dtXbkOmlB1if7NrCbrygTcq917scC3Mtp/jU8IlHPGoQ0KiC+ajhkQBLyyPVQAACEAiVAAFWBcyPnFdtL2zbW9KVL/lMK7v0MzxCWBJE3oFVKj7vzmej5Z2SojqEx6KweXcSHr1TUlSH8FgUNm9Pwqe3augYBCAAAQjEIECAFQNS0ofMe6TW7l6zu6RmZ321rX30mOYltcHJvMRdbQywMNcwikc8ahDQqIL5qOExVwU+tXxSDQQgAIHQCBBgVcC4u/vK3YVV7Odjxza3mbz/qlh8B5zHQi4RjN40gk9vVJTUETyWhM+bk/HojYqSOoLHkvB5dzI+vVNChyAAAQhAoAACBFgFwEry0B/cX2PL/1BXVJPf+XJrG/DRlkWdy0kHEmAhpzUi8KnhE4941CCgUQXzUcNjrgp8avmkGghAAAKhESDAqpDx17bX22Vz37FdBT5J6IIrF2DxSYYAC7lkOPrSCj59MVFaP/BYGj9fzsajLyZK6wceS+Pn29n49M0I/YEABCAAgUIIEGAVQivhY3/7/B67aVmNvb6jPlbLLrz6P5+rsiPaNot1PAflJ8BCLj+jLB2BzyzZarqveMSjBgGNKpiPGh5zVeBTyyfVQAACEAiNAAFWhY3vrTdb8PhuW/q73fb2O40HWR89trmd27uVfZbHBhO3xUIucaQVbRCfFcWf2MXxmBjKijaEx4riT+zieEwMpRcN4dMLDXQCAhCAAASKJECAVSS4cpz26w119vQLe+3PW/dY26pm9onjmlvvD7c0F2DxKQ8BFnLl4VqpVvFZKfLJXhePyfKsVGt4rBT5ZK+Lx2R5Vro1fFbaANeHAAQgAIFSCBBglUKPczNPgIVc5hUeUAA+NXziEY8aBDSqYD5qeMxVgU8tn1QDAQhAIDQCBFihGadeAg/hMcDCXEMuHvGoQUCjCuajhkcCLC2PVAMBCEAgVAIEWKGap+6IAAtzrYGATw2f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lkKsBavny5nXvuufbggw9av379mnS2adMmmzlzpi1btsw2bNhgvXr1suHDh9uIESOsY8eOjZ63bds2mz9/vi1cuNDWrWsKONkAACAASURBVFtn3bt3t8GDB9u4ceOsa9euoY4P+bpZmGspxqeGTzziUYOARhXMRw2PBFhaHqkGAhCAQKgEMhNgrVmzxq688kpbv369PfbYY00GWM8884yNHj3annzyySiE6ty5s23cuNFefPFFGzRokM2aNcu6det2gO8tW7ZE57jAq0uXLtHPN2/eHIVfPXv2tNmzZ1vfvn1DHSPSdbMw19KLTw2feMSjBgGNKpiPGh4JsLQ8Ug0EIACBUAl4H2Dt3bvXFi9ebBMmTIhCKPdpKsByd1GNGjXKVq5caTNmzLBLL73UWrZsaTt37rQbb7zRpkyZYmPHjrUbbrjB2rZtG7VVXV1tEydOjIKt66+/Pvr/3c9qampswYIFdvXVV9uZZ55pc+fObfLurVAHj0LdLMwVLP5vDfjU8IlHPGoQ0KiC+ajhkQBLyyPVQAACEAiVgLcBVn19vb3wwgtR6HTbbbfZ4YcfHgVLr732WpMB1pIlS2zYsGF21VVXRSFV69at93ndvn179DjgihUrbOnSpda7d+/oZ2vXrrUhQ4ZYnz59okcI27dvv++curo6mzx5sk2dOjUK0YYOHRrqOJGtm4W5llp8avjEIx41CGhUwXzU8EiApeWRaiAAAQiESsDbAOuNN96wCy+80B566CE7++yz7Zvf/GYUZLk7oRq7A6u2ttYmTZoU3Xnl3pU1cODABk7d+e6urOnTp0d3VrmPO378+PE2Z86c6O6tgz+rV6+2AQMGRMdPmzbNqqqqQh0rknWzMNfSik8Nn3jEowYBjSqYjxoeCbC0PFINBCAAgVAJeBtgvfXWW3bTTTdF4dWpp54aPdLnQqSmAix3/MUXX2wvvfRS9CL2E044oYHTxx9/3E477bQoqHLBVbNmzeyaa66xm2++2VatWmX9+/dvcI57D9Z5551nRx11lN1xxx3WoUOHUMeKZN0szLW04lPDJx7xqEFAowrmo4ZHAiwtj1QDAQhAIFQC3gZYBwtx76o6VIDl3o91wQUXRKfdeeed0cvYD/4cHEa592ONHDnSXLB1//3328knn9zgnNydYFu3brV77rknejE8Hx0CLMx1XLpK8KnhE4941CCgUQXzUcMjAZaWR6qBAAQgECoBmQArzp1SBx/jpLvHFA8VThFgaU8NFuZafvGp4ROPeNQgoFEF81HDIwGWlkeqgQAEIBAqAQIsAqxQx35UNwtzLf341PCJRzxqENCogvmo4ZEAS8sj1UAAAhAIlQABVgoBVm7xF+ogo24IQAACEIAABCAAAQikSaCxV4OkeX2uBQEIQAACyROQCbBeeeWV6HFA93EvWz/mmGMa0Mo9QnjcccfZ7bffbu4dWGPGjLEnnnjCFi1aZD169GhwTu4Rwtdff93uvvtuO/744wu2QIBVMDJOgAAEIAABCEAAAhCAQNEECLCKRseJEIAABLwlIBNg8S2E3o4xrzvGoxFe6ym4c/gsGJmXJ+DRSy0FdwqPBSPz8gQ8eqml6E7hs2h0nAgBCEAAAh4QkAmwamtrbdKkSTZjxgxbvny5DRw4sAHeuXPn2ujRo2369OnRNxq6jzt+/PjxNmfOHBs1alSDc1asWGGDBg2Kjp82bZpVVVV5oI0uJEWAhVxSJP1oB59+eCi1F3gslaAf5+PRDw+l9gKPpRL063x8+uWD3kAAAhCAQGEEZAIsV/aSJUts2LBhdtVVV9kNN9xgrVu33kdj+/btNm7cOHOB1NKlS613797Rz9auXWtDhgyxPn362Pz58619+/b7zqmrq7PJkyfb1KlTbfHixTZ06NDC6HK09wRYyHmvqKAO4rMgXN4ejEdv1RTUMTwWhMvbg/HorZqiOobPorBxEgQgAAEIeEJAKsDatm1bdBfVypUrozurLrrooijE2rlzp9144402ZcqU6OfuZ23bto0UVFdX28SJE23WrFlRWDVhwgRr166d1dTU2IIFC6I7r04//XSbN2+ederUyRNtdCMpAizkkiLpRzv49MNDqb3AY6kE/Tgfj354KLUXeCyVoF/n49MvH/QGAhCAAAQKIyAVYLnS16xZY1deeaWtX7/eunfvbp07d7aNGzfaiy++GD0K6IKqbt26HUDJ/Xzs2LHRo4ddunSJfr5582ZzL33v2bOnzZ492/r27VsYWY7OBAEWcpnQFLuT+IyNyusD8ei1ntidw2NsVF4fiEev9RTcOXwWjIwTIAABCEDAIwJyAZZju2nTJps5c6YtW7YsCqF69eplw4cPtxEjRljHjh0bxe/u3nKPEC5cuNDWrVsXhV+DBw+OHjvs2rWrR8roSpIEWMglSbPybeGz8g6S6AEek6BY+TbwWHkHSfQAj0lQ9KcNfPrjgp5AAAIQgEDhBDITYBVeGmdAID8BFnL5GWXpCHxmyVbTfcUjHjUIaFTBfNTwmKsCn1o+qQYCEIBAaAQIsEIzTr0HEGAhpzUg8KnhE4941CCgUQXzUcMjAZaWR6qBAAQgECoBAqxQzVN3RICFudZAwKeGTz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D+x/y2bdts/vz5tnDhQlu3bp11797dBg8ebOPGjbOuXbuGOj7k62ZhrqUYnxo+8YhHDQIaVTAfNTwSYGl5pBoIQAACoRIgwDKzLVu22OjRo23ZsmXWpUsX69atm23evNk2bNhgPXv2tNmzZ1vfvn1DHSPSdbMw19KLTw2feMSjBgGNKpiPGh4JsLQ8Ug0EIACBUAkEH2BVV1fbxIkTbdasWXb99ddH/3/btm2tpqbGFixYYFdffbWdeeaZNnfuXOvYsWOo40S2bhbmWmrxqeETj3jUIKBRBfNRwyMBlpZHqoEABCAQKoHgA6y1a9fakCFDrE+fPtEjhO3bt983Furq6mzy5Mk2depUW7x4sQ0dOjTUcSJbNwtzLbX41PCJRzxqENCogvmo4ZEAS8sj1UAAAhAIlUDwAdaMGTNs/PjxNmfOHBs1alSDcbB69WobMGBAdCfWtGnTrKqqKtSxIlk3C3MtrfjU8IlHPGoQ0KiC+ajhkQBLyyPVQAACEAiVQNAB1q5du+yaa66xm2++2VatWmX9+/dvMA7ce7DOO+88O+qoo+yOO+6wDh06hDpWJOtmYa6lFZ8aPvGIRw0CGlUwHzU8EmBpeaQaCEAAAqESCDrAevvtt23kyJH2+OOP2/33328nn3xyg3Hwxhtv2IUXXmhbt261e+65J/p2Qj46BFiY67h0leBTwyce8ahBQKMK5qOGRwIsLY9UAwEIQCBUAkEHWHHCqTjHhDp4FOpmYa5g8X9rwKeGTzziUYOARhXMRw2PBFhaHqkGAhCAQKgECLDy3F2VRIB1yimnhDq+qBsCEIAABCAAAQhAAAKpE/jd736X+jW5IAQgAAEIlJcAARYBVnlHGK1DAAIQgAAEIAABCEAgZQIEWCkD53IQgAAEUiAQdIC1Y8cOGzNmjD3xxBO2aNEi69GjRwPkuTuwXn/9dbv77rvt+OOPT0ELl4AABCAAAQhAAAIQgAAEIAABCEAAAhDIEQg6wOJbCJkIEIAABCAAAQhAAAIQgAAEIAABCEDAfwJBB1hOz4wZM2z8+PE2Z84cGzVqVANjK1assEGDBtnVV19t06ZNs6qqKv+t0kMIQAACEIAABCAAAQhAAAIQgAAEICBEIPgAa+3atTZkyBDr06ePzZ8/39q3b79Pb11dnU2ePNmmTp1qixcvtqFDhwqppxQIQAACEIAABCAAAQhAAAIQgAAEIJANAsEHWNXV1TZx4kSbNWtWFFZNmDDB2rVrZzU1NbZgwYLozqvTTz/d5s2bZ506dcqGVXoJAQhAAAIQgAAEIAABCEAAAhCAAASECAQfYDmXGzdutLFjx9ry5cutS5cu1q1bN9u8ebNt2LDBevbsabNnz7a+ffsKaacUCEAAAhCAAAQgAAEIQAACEIAABCCQHQIEWP/jatu2bdEjhAsXLrR169ZZ9+7dbfDgwTZu3Djr2rVrdozSUwhAAAIQgAAEIAABCEAAAhCAAAQgIEaAAEtMKOVAAAIQgAAEIAABCEAAAhCAAAQgAAE1AgRYakapBwIQgAAEIAABCEAAAhCAAAQgAAEIiBEgwBITSjkQgAAEIAABCEAAAhCAAAQgAAEIQECNAAGWmlHqgQAEIAABCEAAAhCAAAQgAAEIQAACYgQIsMSEUg4EIAABCEAAAhCAAAQgAAEIQAACEFAjQIClZpR6IAABCEAAAhCAAAQgAAEIQAACEICAGAECLDGhlAMBCEAAAhCAAAQgAAEIQAACEIAABNQIEGCpGaUeW758uZ177rn24IMPWr9+/Q5JpK6uziZPnmxPPfWU3XHHHdahQ4dGj6+pqbEHHnjAfvazn9njjz9urVq1sjPOOMOuvPJKGzBggDVv3hzyCRKI6+WNN96wu+66yxYtWmSrVq2KeuB8nHfeeXbJJZdYu3btGu3Vpk2bbObMmbZs2TLbsGGD9erVy4YPH24jRoywjh07JlgJTf3+97+3888/3771rW/ZhRde2CSQYpwwL9MbX3Hn5ME9cudNmzbNvv3tb9tjjz3W5O/kYvynV73WleLMyVdeeSWar48++miTxS9YsKDBnGZOpjtW4q53Dp5fXbp0saFDh9qoUaOse/fu/DuZrjauBgEIQAACJRAgwCoBHqf6R2DNmjVRqLR+/fpDbpZcz93Gas6cOXbttdfapz/96SYDLLcgv+GGG+w73/mOHX744XbSSSfZ7t277Yknnoj++9SpU2306NHWsmVL/4BksEdxvbjgyQVOLlA88sgjrWfPnlG1zv2bb75pgwYNslmzZlm3bt0OoPDMM89Evp588slo4d65c2fbuHGjvfjii02ek0GMXnTZcR07dmwUKje22c11cvXq1XbFFVdEYaJz4jZXzof7787r7NmzrW/fvgfUxLxMT3HcOdlYj+699167+OKLbceOHU3+TmZOpucy7px0f9Q555xz7G9/+1vsAIs5mZ5Hd6W46x33x51LT0yMrgAAEs1JREFUL700+p168O9X97v21ltvjf7ws/+HOZmuS64GAQhAAALxCRBgxWfFkR4T2Lt3ry1evNgmTJgQLdLc51B/7XebKRc8uTsD3Oess85qMsC6++67o811//797ac//Wm0ua6vr7ff/e53Nm7cONu6dWt0br67vTzG503X4nrZvn17xP62226L7qBz3nN3W23bti2622fevHnRX5dnzJhhbdu2jWp0P3P/28qVK6P/3S3qXfC4c+dOu/HGG23KlClR4OICy9w53sDJUEfc/PjNb35jY8aMiQJF92kqwHr55ZejgMPNp5tvvtkuuOCC6I5Gtxl251x99dX2uc99zubOnWvt27ffR4F5mc6AiDsnG+vNs88+a5dddlkUFjf1O5k5mY7HQuak69F9991nX/rSl2z69OnRHIzzYU7GoVT6MYWsd3Jz0K1T3L9xw4YNa/D79dRTT43+LT366KP5d7J0PbQAAQhAAAJlJkCAVWbANF9eAm5R/sILL0TBg1uAuTuiXPDw2muvNRpguTsJHnnkkSjg+O1vf2udOnWy6urqJu/Aeuutt6K7fNzdVkuXLrXevXsfUFDu9n23SXOhR+vWrctbsGjrhXrJ3R3Qp08fmz9//gHBhkOUC0W2bNkSPV7Yo0ePiNySJUuiBfxVV13VwFcuFFuxYkWjrkXRJ16Wu2Pjxz/+cRRGuU9uPjYVYLnw96KLLmrUiQtPXAjm5p6ba863+zAvE9fWoMFC5+TBDbhQeOLEidHj2S54/NWvftXo72TmZPldFjonXY++//3vR3cnu3k3cODAvJ1kTuZFVPIBha539uzZE62N/u3f/s1uueUWGzlypDVr1mxfP9wfCdwcdXdJ/uIXv7BPfepT/DtZsiUagAAEIACBchMgwCo3YdovKwH3DiT3no6HHnrIzj77bPvmN78ZBVnubo3G7sByj5uddtppUdD19a9/3b74xS9G//eoo45q9A6sXFBy5plnRndfufP2/7i7B9wdI++8847deeed0d1ZfAonUKgXt+B2d8994QtfiN6tc/DHhZLuroH9x0Ftba1NmjQpuvOqqU2ZGzvurqxC7joovFrdM/bn7jZDzpGbh+4uucYCLLfBco+v/PznP4/uonOPLO3/2b899w66wYMHRz9mXpZ/DBU6J/fvkdtou/cFXnPNNdHG2T225h7BPvh3MnOy/B4LnZOuR7t27YrcuTB//z8AHKq3zMnyuyx0vZN7j5nrmftDwTHHHJO3k8zJvIg4AAIQgAAEKkyAAKvCArh8aQTcX31vuummKLxyt8G7vygeHFzsfwV315W7E8CFFB/4wAeid+y4F343FWDdc8890Quo3Qbc/Wf/v166dhsLSkqrKMyzC/WSj1Luzp3bb79936bZjRX3qNpLL71kCxcutBNOOKFBM7lN+8GPHua7Hj9/l4CbDz/60Y+il+Kffvrp0R2J7q//Lrw41DuwmuKXu5POPf7i7hA48cQTo0OZl+UfcaXMSfc4qPsiDffHBXcHiLubp7EAizlZfo/FzMncH2Zc79x8dl+U4eave7eg+/ISdwfrwV9ewpwsv8tC1zvuznH3Lkh355X7Y0JVVVXeTjIn8yLiAAhAAAIQqDABAqwKC+DyyRIoNFDKF2C5u3XGjx9/yDtyStmgJ1u9Tmv5vOSrdO3atTZkyJAo8Mi928O9G83dLec+Td0tV+p18/UrxJ8XMz/c42vr1q2z7373u9G3f7rNl7sjJPdFCczL9EdS3Lnx6quvRu+Zcw7dXVjujwO5MXDwHVjMyfQ9uivmm5PPPfdc9K2s7l10zqP7j7u72AVbbl66z/XXXx89fpZ7VyBzMn2X+dY7uVDR3VHs7jR3v0vdF2I8/PDD0cvc3eP07hHt/e/MYk6m75ErQgACEIBAYQQIsArjxdGeE8i3oDu4+/k2ZfkW+nE2A54j87J7+bwcqtO5DbR7zHD/937EaTPOMV4C87hTcebQ/t3PHe/+N/eOOhdiffWrXz3g/XJx2oxzjMfYvOtanLnhgo4f/vCH0SZ5/282ayrAitNmnGO8g+V5h/LNDffooLtzxz0y74Ip9446dzele3m4u0vVfYGG+3IGd4eru8vO3Zmcr03+rUx+UORb7+TeL+he3v773/8+8uXeI/ie97xn3zfvHvwtr3HmW5xjkq+WFiEAAQhAAALvEiDAYiRIEci3oCPAyobuYhfI7g4Bd6eOW6i7vzi7F+vnvp0wTptxjskGQX96GWdjm+ute/+Ke+TMPYLmXqrvHoFxm+hvfOMb0fvLci7jtBnnGH8o+d+TOHMj96UW7ksy9r9jjgDLL7/55ob7NkH3RQzuLtb9PeaqyHne/9vr8rVJgJX8GMi33sm9iN9d2QWS7r+7x7td4Oi+ZMHdmeXCrVNOOSX6N/PYY4/N+1oF11ac3wXJV0uLEIAABCAAAQIsxoAggXwLOgKsbEgvZoHsHn1w7z/75S9/aZdffnn02NmRRx65r+A4bcY5JhsE/ellnI1tY711LwJ3jyu5L2ZwG2YXRrrHeVu0aMHdHhXQm29uuBe1u3fMuXcLui9PcN88mPsQYFVA2CEuWeyczDX5+uuvR67d3Vi5bweN02acY/wi5Xdv8q13co91usc/3cv4XVC1/2f/8xcvXmxDhw6NFU7l+13gNzV6BwEIQAACWSfAHVhZN0j/m1yQNfYthIUGWG4jNnr0aJszZ070XpfGPrlFufurtXshPJ/SCRS6QH766aejFwvnHm/53ve+1+AbI+N8I1Puuscdd1z0F+n9N+GlVxVmC6VuWnPvM/vgBz+4791lzMv0x9Kh5qS7m8O9D+mRRx4x93uwR48eB3SwqQCLOZm+R3fFUudkY8EJczJ9l/kCrNwjhC5sbOxblF2Pc9+86x7Vdt/oy5xM3yNXhAAEIACBwggQYBXGi6M9J5BvQVdogMU3K1VGeNwAy92l4+64cnfmuG/Iuu6666LHzdz7Wg7+8O1KlXFZ6mY599Xx7h0u999/v5188sl8C2EFVB5qTuZ+5t6LFOeT2ywzJ+PQSv6YfHPS/V79xz/+Eb2gPffFCfv34p133ol+z7qX9Of+UMS/lcl7ytdivvVO7l1mh/pW3dWrV0ffKMmczEebn0MAAhCAgC8ECLB8MUE/EiGQb0FXaID11FNP2TnnnGNnnnlmo3/BzP210r27p6lvtkuksMAaiRNguRcKO+buXVfuUUH3Lg/3rUrum7Ma+zhH7j1K7rEK99jLwIEDGxyWu4vAvRvEPY7Ip3QCh9osv/322/av//qv0QuhHfuD79xxV3fvNXPfHulezr9w4UI74YQTjHlZupdCWzjUnHz++eejRz3//ve/N9qse7zXne9eIH3EEUfY2WefHb0InDlZqIVkjs83J0eOHBk9crZq1Srr379/g4vm/t1zAaQLrtw32jEnk3FTSCv51jsu9D/33HPtwx/+cHRH8fve974GzefuwJo6dWo0h5mThRjgWAhAAAIQqAQBAqxKUOeaZSOQb0FXaIDlFugjRoyIXia9dOlS69279wFN5F5me9lll0Xv6Gnszp+yFSvccL4Ay90hcNddd0WPd7qvAHePeLq/IruX0x7qs2TJkijkco8bHuzLvTTcbardX60bcy2Mu6ylHWqzvGfPnuixFfdyYfftdS40PNhhbo65EHn+/PnRY53My7Iqa7TxfHPyUD1q6hFCdw5zMn2X+eak+yIFd8y1114bfanC/ndhud+97tE091ia+3bQWbNmRV+uwJxM32O+9Y57tHfs2LHm3m/lAkn3Ivf9P7l/89xdzO4/Z5xxRvRj5mT6LrkiBCAAAQjEJ0CAFZ8VR2aAQL4FXaEBljvevdPliiuuiP4S/ZOf/MQ+9KEPmVvEu29Kc4HHSy+9FB3T2F+qM4DMyy7m2yznXhi9detWu/XWW6PwKs7H3c3jHqdYuXLlAV8P7xb67g4ut1k71OMWca7BMQcSyPe4kptH7i4B93Hvafn85z8f3UXn7rB7+OGHbcKECebu8Lnlllvs/PPP39c48zLdkZZvThYbYDEn0/XorpZvTro7d9xc27JlywG/J92cdGGIm5Pu44Ksfv36MSfTVxhdMc56J/cHALdumTlzZuTL/X7d/9+8Sy65JPqZuzvSfZiTFRLKZSEAAQhAIBYBAqxYmDgoKwTiLOj2ryXOpswt9Nzt9e4/hx9+uJ100km2e/fu6K4s99/d/+7uBGrsXSFZ4eZbPw/lxYWH7iXt7s6dOJ+DX+a/Zs0au/LKK6PH1tyjL507dzYXiLnHnNxfqN0dBd26dYvTNMfEIJBvs+x8useQxowZE73HzDlx35qVe+ysqTnGvIwBP8FD4vyubOpyh7oDy53DnExQVIym4szJ3LsF3Tw8eE66+ekes/7yl798wB2TzMkY8BM8JM56p66uLvojj7u7dceOHdarVy/r0KHDvn/zXKDl7mx1jvf/MCcTFEVTEIAABCCQKAECrERx0lilCcRZ0BUaYLnja2pq7IEHHoheWuu+6a5Vq1bR7fYuCHF3/zT13qVK88jq9Q+1WXbvTcq9oyVOfY19G+WmTZuivzgvW7YsejePW9QPHz48ely0Y8eOcZrlmJgE8m2WXTMuxHruueei+ZVz4jZUgwcPjly791419ngo8zKmhAQOK2eA5brHnExAUswm4szJxpzk5qS787hr166NXo05GVNCAofFXe+436/urjoXVN13333RHwdOPfVUu+iii+wrX/lKFGg19mFOJiCJJi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fx//KhxeKDnWmgAAAAASUVORK5CYII="/>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xdr:row>
      <xdr:rowOff>0</xdr:rowOff>
    </xdr:from>
    <xdr:to>
      <xdr:col>0</xdr:col>
      <xdr:colOff>304800</xdr:colOff>
      <xdr:row>13</xdr:row>
      <xdr:rowOff>114300</xdr:rowOff>
    </xdr:to>
    <xdr:sp macro="" textlink="">
      <xdr:nvSpPr>
        <xdr:cNvPr id="21506" name="AutoShape 2" descr="data:image/png;base64,iVBORw0KGgoAAAANSUhEUgAABLAAAALWCAYAAABWXGqyAAAAAXNSR0IArs4c6QAAIABJREFUeF7snQfYHUXZ/ic9oSgtgEggAUIAISE0E4wUIUj/MIGAAYLUBCkK/CmiggjSi0ovAWkJJfQmJCi9Q4gCAgFJCL2DQEj/X/f47fvte3LO++45Z3fPnGd/e11eKu/uzDy/e+a4c/vMsx0WLFiwwHFBAAIQgAAEIAABCEAAAhCAAAQgAAEIQCBQAh0wsAJVhmFBAAIQgAAEIAABCEAAAhCAAAQgAAEIeAIYWEwECEAAAhCAAAQgAAEIQAACEIAABCAAgaAJYGAFLQ+DgwAEIAABCEAAAhCAAAQgAAEIQAACEMDAYg5AAAIQgAAEIAABCEAAAhCAAAQgAAEIBE0AAytoeRgcBCAAAQhAAAIQgAAEIAABCEAAAhCAAAYWcwACEIAABCAAAQhAAAIQgAAEIAABCEAgaAIYWEHLw+AgAAEIQAACEIAABCAAAQhAAAIQgAAEMLCYAxCAAAQgAAEIQAACEIAABCAAAQhAAAJBE8DACloeBgcBCEAAAhCAAAQgAAEIQAACEIAABCCAgcUcgAAEIAABCEAAAhCAAAQgAAEIQAACEAiaAAZW0PIwOAhAAAIQgAAEIAABCEAAAhCAAAQgAAEMLOYABCAAAQhAAAIQgAAEIAABCEAAAhCAQNAEMLCClofBQQACEIAABCAAAQhAAAIQgAAEIAABCGBgMQcgAAEIQAACEIAABCAAAQhAAAIQgAAEgiaAgRW0PAwOAhCAAAQgAAEIQAACEIAABCAAAQhAAAOLOQABCEAAAhCAAAQgAAEIQAACEIAABCAQNAEMrKDlYXAQgAAEIAABCEAAAhCAAAQgAAEIQAACGFjMAQhAAAIQgAAEIAABCEAAAhCAAAQgAIGgCWBgBS0Pg4MABCAAAQhAAAIQgAAEIAABCEAAAhDAwGIOQAACEIAABCAAAQhAAAIQgAAEIAABCARNAAMraHkYHAQgAAEIQAACEIAABCAAAQhAAAIQgAAGFnMAAhCAAAQgAAEIQAACEIAABCAAAQhAIGgCGFhBy8PgIAABCEAAAhCAAAQgAAEIQAACEIAABDCwmAMQgAAEIAABCEAAAhCAAAQgAAEIQAACQRPAwApaHgYHAQhAAAIQgAAEIAABCEAAAhCAAAQggIHFHIAABCAAAQhAAAIQgAAEIAABCEAAAhAImgAGVtDyMDgIQAACEIAABCAAAQhAAAIQgAAEIAABDCzmAAQgAAEIQAACEIAABCAAAQhAAAIQgEDQBDCwgpaHwUEAAhCAAAQgAAEIQAACEIAABCAAAQhgYDEHIAABCEAAAhCAAAQgAAEIQAACEIAABIImgIEVtDwMDgIQgAAEIAABCEAAAhCAAAQgAAEIQAADizkAAQhAAAIQgAAEIAABCEAAAhCAAAQgEDQBDKyg5WFwEIAABCAAAQhAAAIQgAAEIAABCEAAAhhYzAEIQAACEIAABCAAAQhAAAIQgAAEIACBoAlgYAUtD4ODAAQgAAEIQAACEIAABCAAAQhAAAIQwMBiDkAAAhCAAAQgAAEIQAACEIAABCAAAQgETQADK2h5GBwEIAABCEAAAhCAAAQgAAEIQAACEIAABhZzAAIQgAAEIAABCEAAAhCAAAQgAAEIQCBoAsEbWO+++6578skn3dZbb+26d+/eCuakSZPcfffd5//Znnvu6dZZZ52gYec9uG+++cZdfvnlbtq0aW6JJZZwBx10kPv2t7+d+jDa0ij1zgrc4D//+U939dVXewJbbbWV23LLLQtM4/9CL/r8U/x33XWXe+ONN9ycOXM8mMUWW8zttttubvXVV2/oHOE3uqH46RwCEIAABCAAAQhAAAKmCARrYGkjdscdd7innnrKrbTSSm6fffbBwKpy6mVtYCXRqMohc3sbBDCwWsNh/jk3ffp0d8UVV7ivv/66FZxFF13UjR492i2//PINXVMYWA3FT+cQgAAEIAABCEAAAhAwRSBYA+vzzz93559/vvvss89c7969MbBqmHZZG1hJNKph2DxSgQAGVmswRZ9/CxYscOPHj3fPP/+8B7PMMsu4wYMH++yrmTNnuoEDB7oePXo0dD1hYDUUP51DAAIQgAAEIAABCEDAFAEMLFNy5htM0Q2EfGk7h4GFgRUnEDeoZVqNGTPGLbvssnlPS/qDAAQgAAEIQAACEIAABCCQCwEMrFww2+wEAytfXTGwMLAqGVjf/e533f777+8WWWSRfCclvUEAAhCAAAQgAAEIQAACEMiJAAZWTqAtdoOBla+qGFgYWJUMrErHrPOdofQGAQhAAAIQgAAEIAABCEAgOwLBGVhvvvmmu+yyy5yOx5S7BgwY4HbffXf/p9L6KmussYZ77rnn3MMPP+w++ugjN3/+fF8DZtVVV3VDhw513/nOd9okqZoyKoqsdmfMmOHryOhafPHFXb9+/dymm27qlltuubJtxMetL8RttNFG7pZbbnGvvPKKH4fq02y22Wa+Ls1LL73kvyanryrut99+bsUVV/R1bP72t7+1jFt96quK+tKcjgfpUtHqxx57zP9LtcF06euCG2+8sf9Xly5dWo0tSQ0sjU1fKXzkkUfc66+/3hKzuCmrQ+2utdZarmPHji1tV6NR9JD6Udwa+9tvv+376dChg/vWt77l+vbt2ybbuFEm/XfeeWd39913u2eeecbNnTvXM/j+97/vfvjDHy7EoL2l8+GHH7rHH3/cj01MNU5dKoKt+H/0ox/5Gmzx+KM2o/kXfeFR2S9PPPGE/2pmLfNPekmHp59+uqy+L7/8cmpfIZw3b56P+cEHH3T6ip3mlmLUPF1vvfW87qVf/YyzjPR84IEHWp6XnmKheSstKn3xMjLi4vP/H//4h3vooYfce++95zXVXF555ZU9f61ftR1dtcw/Pat59Pe//929+OKL7osvvnBa71E/5eZ51F+W809t6/fqhRdeaJl/GpN+ZzQmzffSdR03MsvN74irPn7R1qV5duONN/pbKn3VsrTO1iabbOK23377ss3edNNNfu7HC8i3VQPr2muvdVOmTPFz5uc//7n797//7e655x6vk35/9Jurr88utdRSLf3V8xvd3m8Bf4cABCAAAQhAAAIQgAAEwiZgxsDSpmry5MneHCl3aXOuTdrmm2/eajMc3auveF1//fXuX//6V0XF1IY2ldttt53r1KlTq/vim2pt3jUObcjil0yt4cOH+81qZGCNGDHCmxal90bPLb300v5okPq+8sorK8a3yiqruL322qtV0eb2DCyZSIpZRkZbl4wcta2Npq5qDYSPP/7YjRs3zpuClS7FpwLU22677UIb9riBsPbaa7tu3bq5Z599tlVTq622mtt7770TG1gybGSCybyKTKtKY5OBt+uuuy5UEDtuYP30pz912sB/8MEHNc2/V1991V133XXuyy+/LPu8ahttsMEGfsy6KhkOSX5uZNKq+Pcnn3xS8XZpPWrUKG+ull7S85prrqk4F3W/TBeZD0OGDFlovcUNLJnRMtFee+21smORcbX++uv7dROtuWrnn/SVOXbfffd5c6zS1atXL7fnnnu2zPPovizmn8Yk40pj0lysdMm80dySmRddaRlYMgsvvvhi99VXX3kT+Wc/+9lC60e/i5deemmL1vqd0Rdhu3bt2mrI8fviazGpgaXf1VJ9ZAgfcMABboUVVvB91fsbnWRtcA8EIAABCEAAAhCAAAQgEC6B4AwsbVK0mdVGXhsa/fcoe0mb4iWXXNJnxOiKb44ixMpWWnfddZ02o2pDGQGRqdC5c2e/KVemVvySkSNzKDKRlMEgo0SZH1GmiTKpos2vNtTKAoqbWPFNtf65Mlz0CXuZMnpOmQYy2TT2aAOq+7QRVP/xcWu8MlYUuy6NQ23IeJCRoWwjbe6UkaNskmhcyvCSARRdbRlYymRQhpgyhnSpf8UcbZTVl7JiojGsvvrq3sSSBtVoJJNEG2CZHrribGfPnu25KAMsMpHKsY0bCDK6NHZl9/zgBz/w/DTODTfc0GcOJbmkjcwmZXBFY9Kc0CZec0RjVZvvv/++70tXOcMomn+KSXoo1riOyu5SRmBkFGmsMgm0wY9fYn3FFVe0sJZpoVh69uzpTT+1IebRvKo0niSxl/YVH6+ykjTvovFG5mk8A6ZUz/jzmm9xPWU+KfNxiy22aGViRfNfc0lGmTjF54ViVXZQxF/tyMCSAayrmvkn/e6//343ceJEr6Xmj9agMpvUp/gq+zEyDsvFnPb8Kx2T4lPGleaweJaOSXNL5my0NpUp+MYbb3jjSxlwyvaL/0ZqnmiOtVcPS89r3un3VpmQKgKvduJXqVlY6T5lb15++eV+TPG1ksTAUvz6l8ateS991J44Rb+zafxGJ1kf3AMBCEAAAhCAAAQgAAEIhEsgOAMrQpWkvlKpgdW/f3+3yy67+Ayd6JJZMWHChJaMHW2Qdtttt5a/lxo5a665ps+2Kd38ffrppz6LSAaANlq6R0ZZdJVu9JS1o+yS0uM/ur80g6LcuEuNBm3wdJxQZkD8OJs23zfccIM3sXRkSEcSo6NfbRlYMmkuuugif1xHG2NlVejYTvyKmxUyX/bdd1/Xp0+fllva00ibWRmDyi7SVYmtYtVxIm3MFecOO+zgM3fKzQX9M2WEaSzR0cpql5c2/2PHjnUy0MoZFmpP80IZfZo75djqnvj807gHDRrkTcq45mIgs0wmlC6ZjzJjoivOqFIbMmzEUeOOrloysEr1KDfvSscbZQ1qbEnGqvEp+1AZhpo/5Y6zlc7/cvNChqaMJzGWFuUyhNqbfxqLTN6rrrqq5aip1mQ8m0n3KC4ZXMoEU1/6jdDvSGRQx/tJY/7FxyQ+6kvmcfyYpMZ05513eoNZY5JxPXr0aH+cObri67vWGljRHFbfe+yxhz/+Gb+UHXr77be3/CPdp/8T4Hvf+16r++Jmrn6DouOLSQwsNaTfF7Uro7z0Sus3utrfCe6HAAQgAAEIQAACEIAABMIiYMbAkqmhjZPqr5Re77zzjrvkkkt85kbpRi/+t7baUJvKFNGRG2WqlLYTN7BkYMgQUuZUuSu+gVdGgzamyraJXzLeZAJEx/sqHZHTJlY1w9R/VIspqj3UloFVWrNL5li5S5kw2kiL60477dRqg9megaCNuowXxdIeW2WB/OUvf/GmkliIidjoKjUQtOFXtkqtl+LRkTJtxnWEU1lf5a622Or++Oa8rfjirEvnTdxMa8uEkOGoTLYoO6oWAyuuRyXTUnFpfmuea74r4/HAAw/0cyuq3SY9ZWDI8Cg9ShtxjOspo1fH4CKDJsn8VzsyNC+88EIn87h0bpfOi3Ls4hlGlbLfovEqJh2LVEZjqemW5vzTmDTPp06d6nnEM8tK52B8TPqbzFHVoIquNAyseOZUqbkar3+l+oE6aqi5UVoHKx5T6dcQkxpYMvx1fLPcfErrN7rW3wuegwAEIAABCEAAAhCAAATCIGDGwGprQx+vz6LjUCoYHJkj8QyDHXfcsVXmT6lE2tBpk6sNuLKVVJsqqhEUNylK+yhtJ76BV8aDjIB49kV0v45QagOoa5tttvH1u9oaU+nGuy0D66233vKGiI7mKAtJhlupidbeFG3PwIqKOqud9kynuGGnTayOK0ZHPeP9lHJvb4ylf1c2lQpF64igjEbV2Ilqe5Xe214NsfjmXAag5mC5S5v+Cy64wJtPpVlykZmWhJHqX+nImK5aDKxq+rr55pt9rTYZF1oXOuIW6VmqT7mY4+Zf6XpIOv9lZupYmo72ypQ96KCDWmnV3vxLUuMpPnZlMyrLsnS9pTn/4mMqNXvKcYwbTKVZaGkYWPHfxlITUMcqlaWpI806mizTTf8qHUc8plJzK6mBVen3TUzS+o2u9reC+yEAAQhAAAIQgAAEIACBsAiYMbD0/96XHn+JULdlRERfwtKxPG2+2vtSoTb12oDrivfZVpZNqeTxDXxbRkRbm794m1EM1RhYcSZqS7WflJWjryTKOIoMvrama1sGQtx8SGo66QtxMpfaMhDKZeKkuaRk6GnDro26snH0hT4dZyvXb1J9Ks2/eOZKEkbxDKpqDaxq+yplGo9B80xfB6z0lcHoWX1xUsdDS+dl0vmvdirNbf2tPQMr3o9MFxXBb+tSlpvmoFjFv3Ya76fe+ac5pSON0VHF+HHmcmOLm5+lRmAaBpb6LPf1QP3zyDzTf5bBrQ9cKHOxtA5W9DXDcsZmUgOrrd/vtH6j0/ydoC0IQAACEIAABCAAAQhAIH8ChTawSk2cavHHTYS4gdVWVpX6SLqBT2qQ1GJgaRwas44zlfvynWqA6ViPaiCpIH65oz1tGQjtHb8rxzrOJX6cKd5PaQZTtZrF79eRKGViqfC4TCv996hoe2m7WRhY7WV4lY4h6bHPckyq7au0jdJjdNVyjxsUSed/vQZWuY88JB13PBspzfkXz/JKYkLGddMxXh2t1cchdKVlYEkPZZZq7sczJaPMJ9XfUoF3mZEy32T2RxmS8WOG0X3x2nRJDCwZnKppV1qbrDTGpNrF70vCuJZ2eQYCEIAABCAAAQhAAAIQyJ8ABtbll/uv4NVyVTKw4tkb7Rk1jcrAisal+kJ//etfvakWfc2wdMwys3SMTNlZ8aOObRlYtWStxI2NShkwtRarjsekjKqHH37Yf+VS2TblLpkFOh6qL+GpFlMIBpa+NqcjXcrKqXZjjoFV3QqvZGDVO//ihk4SDUsz3+IF0tMysOK1xqJ6ZVojUQ2+6J9FH36I18GKPxsv+B/RTmpgxeOKK5Xm/8lQ3QzgbghAAAIQgAAEIAABCEAgNAIYWP9rYJX7Wlo1YsWzY5rJwIpiVA2qGTNm+K/l6aiQDKj4pawLfdI+fgwrywyseE2p9o6KVaOT7v3b3/7m7r33Xp9xIkNONcCUbaYMENUl0pfeVB+rPdMnaYZcpXbaa780rnjdsiTmRyUjoJZjcLUYkpV0aUQGVrW84mNPc/7Vk4FVWgcsLQMrXn8uyqKSgRXVbYtqA8aPBUd1sHTMUB9q0P3lvmKYpoFV7290tb8T3A8BCEAAAhCAAAQgAAEIhEWg0AaWpIiO3yUpTN2WdM1uYJXGplpQqrmkmkAq0qyrtOh0I2pg1ZsBE2WRaOyq+yVTrjSzLGLRnsFUr4EVNw6SbM51hGvs2LHeWKvWkKmlJlklA6z0KFu1P2l5GViVjqRWO940DawQa2CJR3RcMPqCqv6ZCujrdzGeHRV9CCAy0/Sc6mLFv1YZ51uvgZXmb3S1unM/BCAAAQhAAAIQgAAEIBAWgcIbWPEN1pAhQ9wOO+xQ9ouA7cnWbAaWNp5PPfWU/wqhMifK1Z9RzKoLdckll/hi5qXGRXsb+2q+QhgvMt7WVwjrNbDiBoKyrlSbqVx9L8UeP7KXxRFC9RGff+19BVNGgQwEXdUaWHqmGj1k/kyYMMFr/uMf/9j179/fjR8/3imDSNewYcPcoEGD2lsWZf+el4EVX5P6OIO+OKl4qr3am+fVtFftVwjjhfuz+AphNPb4uPRFQJmrOmJbalpH60cZmSpA/+ijj/oj2JXWUhoGVlq/0dXoxL0QgAAEIAABCEAAAhCAQHgECm9gxTe5Kj68//77V/wSoTJfdFxGmz1lzKjg8SqrrOJVbUYD6/bbb/dj32yzzdy2225bdnbGi7GXHmFqb2Mf33xrI6xMjkoGwmuvveYLyitTqGfPnr5YdfQlxPb6qWZZxc2Ttort63ihNs4TJ070zWdlYL3xxhs+q0pxt8VIRuJll13m3n777ZoNrJdeesnXNZI50ZYRqL8rM1Ff3IybifFi3zpqJo103LLcpdpIGu/XX3/tddx99929rrryMrDiGXQ6KipzWiZ1pUtHS/Uv1Xxbb7313NZbb+1vTXP+xY1ajWn48OH+QwnlLumg4uoyjXRtv/32/kup0ZXWEUK1F29LRpmOBOp4YFT/Kqp9Fzd1dZ+OHevZePH3eCxpGFhp/UZX8zvBvRCAAAQgAAEIQAACEIBAeASawsCq9OW5eo9wSQ5tEm+88UZf+0mXNub6wla02Y4k08ZT2S9PPPGEr52kAt8yu3r06OFvaTYDK36UTht2ZVOsscYarWao4pw8ebLPxFGB99VWW83tvffevj5U6ca+nEZiJsPv1Vdf9fevueaabtddd/UGQfzS0TgZJjI9tFFWxs+PfvSjllvSNBDiOmkciqc0+0xzQtlOMq+iwvbljvhlMf9kqskMUH/RNWvWLD9H9cXE6KolAysyYGVMiLMyqGSKRHqqbWn+5JNPOpmbij1udJUW1F511VV9BlupnjKtrr/+el9LTdfaa6/tDawo0y0LA6vSb4QyxjQWaao4dWRUpkz8YwSKWWadGCvGrl27+q/i9enTZ6F5Xm8GoBqUsauv+YlvZISLUXxMpb83+j3S742M1OhK08BSm3fffbd74IEHWnQSs1JjKm7AReNo60hpGgZWWr/R4f3PLyOCAAQgAAEIQAACEIAABKohEKyBpU3wpZde6jNOdFxFm85+/fr5WivaROpKw0BQO5988onvS6aOLtVGUl86FqO+ZbBog/vll1/6v5czPprNwNKm/f777/cmjf6z4pQJIANFmWiKdcqUKT7DQn8Xk1GjRrUyuZJoVMpWG3Zt1mV+KOtIfegIkjI+dIm5TK7IGNQ/S9PAKjXVZGqoz9VXX30hrcVEWotFVgZWufkn/prvvXr18vxlwkRzL1rctRhYelZz+YorrvCZUbpkiOh4oLK/1MfTTz/tv7wozcvN89Ln43pKw6lTp3qDRuaKLhXIl/Gy1FJLtfwupWVgJZl/Mj9kwD777LO+f5lEyy23nNtwww39PNealzEYxay/Dx061G2xxRYthlKa809jKF17pWMq1VyMR4wY4ddN/ErbwJKxqbpX0Zc5KxlTUR2saCylRxvjY0zDwErrN7qa/2HkXghAAAIQgAAEIAABCEAgPALBGlja5Ckj4MEHH2xFLV5rJS0DSx3o0/Djxo1z//73v9tUSZteZSvJ8IhfzWZgaeza3N9xxx3u8ccf95vqSlelLJEkGqlNmQPKsIqKwZfrR2aRTAVlBHXr1q3VLWkbCKWmWrnxSGeZBjoypWwkmQylX1lLc/7JSNFxseiIYOmYZLR9//vfd88880xNRdzj7elrhupLHCpdlea57peOOor44YcftrlWlDWkDK3ll1++1X1pGVhJ55/mubTSBwkio7TSHNx8882dvoAZr4uW9vyL1p7GoyOLUZZfuTHJ+NMxQ5lEpVfaBpYMzIsuush98MEHvqvS+ldR//GjwfpnpUcb4+NMy8BK4zc6vP/5ZUQQgAAEIAABCEAAAhCAQDUEgjWwok2eDCwVCv7Pf/6z0KYqTQNBjWtzq2wgFThXbSLVHdIl80BZGzpyNWDAgIUMFt3TjAaWxi0TQIbEww8/7LNnZORFGVfKntEX+jbeeONWR9riE0zmQFsaRfeKrWowPfbYYz4LSFkeMoVUH0mb80033dQzLndlYSBo8y+dZQjp6KLGF+mseKWz/ntc19KjcGnPPzHRUVZpIeNMY1ImmrIBlRGko4SqK1XLVwhLuaovZb9JD+kvE0Um4jLLLOPrP7WlebQ2pafMT5lu+hiALo1XxsfgwYN9Zlu5AvlpGVhJfiPicX/66af+t0TZlJHmillZaNL2Bz/4gc/wLL2ymH9RH2pbeouJxqS1V24ellsXaRtY6jteqF+Gqcyz0iteB6u9r2emaWDV+xtdzf8wci8EIAABCEAAAhCAAAQgEB6BoA2s8HAxI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VNnP4gAAEIQAACEIAABCAAAQhAAAIQgAAEqiKAgVUVLm6GAAQgAAEIQAACEIAABCAAAQhAAAIQyJsABlbexOkPAhCAAAQgAAEIQAACEIAABCAAAQhAoCoCGFhV4eJmCEAAAhCAAAQgAAEIQAACEIAABCAAgbwJYGDlTZz+IAABCEAAAhCAAAQgAAEIQAACEIAABKoigIFVFS5uhgAEIAABCEAAAhCAAAQgAAEIQAACEMibAAZW3sTpDwIQgAAEIAABCEAAAhCAAAQgAAEIQKAqAhhYVeHiZghAAAIQgAAEIAABCEAAAhCAAAQgAIG8CWBg5U2c/iAAAQhAAAIQgAAEIAABCEAAAhCAAASqIoCBVRUuboYABCAAAQhAAAIQgAAEIAABCEAAAhDImwAGVt7E6Q8CEIAABCAAAQhAAAIQgAAEIAABCECgKgIYWFXh4mYIQAACEIAABCAAAQhAAAIQgAAEIACBvAlgYOWtzbJvAAAgAElEQVRNnP4gAAEIQAACEIAABCAAAQhAAAIQgAAEqiKAgVUVLm6GAAQgAAEIQAACEIAABCCQPYHpH813r38w3334xQI3e65zi/dw7rtLdnRrrNDRLd69Q/YDoAcIQAACgRHAwApMEIYDAQhAAAIQgAAEIAABCBSTwBczF7hbnp7jJr04z73z6fyKEDZYpZPbdkBnt+manYsJiqghAIFCEsDAKqTsBA0BCEAAAhCAAAQgAAEIhETgtmfnuEv/PsfNnL0g8bAG9u7kfr5lV7fKsh0TP8ONEIAABJqVQFMZWF999ZU77LDD3FNPPeWuv/56169fv7Lcp02b5s4991x31113uVdeecUNHDjQjRgxwu27776uZ8+eZZ/58MMP3dixY90NN9zgJk+e7Nvebrvt3CGHHOJ69+7drPoybghAAAIQgAAEIAABCEAgcALn3DPL3Tl5bs2jPGF4NzekX7GysT7++GN3yy23uF122cV9+9vfrpldox788ssv3VVXXeWuu+469/rrr7sVV1zRnXHGGW6TTTbJdEg333yz3+Nqvzxs2LBM+6JxCKRNoGkMrAULFrg///nP7pe//KUbMGBARQPr+eefd2PGjHFPPvmkN6F69erlpk6d6qZPn+622mord95557m+ffu24vjWW2/5Z2R4rbzyyv7vM2bM8OaX+rrwwgvd4MGD02ZPexCAAAQgAAEIQAACEIBAwQmcedcsd8+U2s2rCN+Ju3R3G/ftVAian3/+uTdh5s2b5/d3Sy65ZFPFrXGfffbZ7o9//KNbYokl3FprreW6devmfvWrX7nvfe97mcaCgZUpXhrPmEDTGFgPPvig22uvvbwRVcnAUhbV6NGj3aRJk9w555zj7+/cubNT5pbc7BNOOMEdfPDB7vTTT3c9evTwaGfOnOmOOuoo/8P3u9/9zv9n/W3WrFnummuu8RlfW265pbv44osrZm9lrBHNQwACEIAABCAAAQhAAAIGCYx7bI4b+8DsVCJbpFsHd9E+3X2hd+vXp59+6vd1uprRwPrmm2/83vPee+91V1xxhVt33XWtS0Z8EEiFQFMYWO+//743pj777DPXsWNH98knn5TNwJKbPHz4cHfooYd6k0oudnR98cUX3qWfOHGiu/XWW91GG23k/6TjiDvttJMbNGiQP0IYd+/nzp3rjj/+eHfyySe7m266iRTLVKYcjUAAAhCAAAQgAAEIQAAC//5gvtv/spmpgvjB6p3c73funmqbITZmxcB69tln3UUXXeRWXXXVEDEzJggERyB4Aysyka699lp3ySWXOJlUTzzxxEIG1uzZs90xxxzjM6/uu+8+N3To0IVg64yxsrKUrqnMKl26//DDD/c/HDLJSq+HHnrIbbrppv7+U0891XXt2jU4ERkQBCAAAQhAAAIQgAAEINBcBE65fZab9EL9RwdLoz5jZHe3Xu/0jhJ+/fXXPlNI/4f+008/7bvbcMMN3U9/+lO/5yrdH2lfpqSB8ePHJ7pfx+h0WkZJBssvv7xPKrjnnnucyrwMGTLEjRo1qlU/0RG4eNw6gldqBKkkzOWXX+7uv/9+X2NKJtEWW2zh9tlnH19mJn5FbapkzaKLLurH895777mtt97aHXHEEW6FFVZoc3Kp3M1rr73mxo0b12Z/UebV1VdfvVB7Rx55pC+XU+7S/nbvvff2WVv7779/q1sUm8rhvPTSSz6bS2VzokvjuvTSS/1JpOhv5Y4QJo1fdcek6x133OFeeOEFX7frhz/8oWe65pprug4dOjTXImS0TUcgeAPrtttuc3vuuac766yz3MiRI/0PSDkDSy687nvzzTd9IfY11lhjITEeffRR/yMoo0rGlRaY2rvgggucjiiWK5inOli77rqr/zGVibb00ks3ncgMGAIQgAAEIAABCEAAAhAIh8BnXy9ww//4dSYDGrp2Z3fMjv93EqWeTlSi5Te/+Y2788473WKLLdZSn+nFF190KkKu5AD9fZFFFvHdyOD4/e9/7yZMmNByf6dOnby5otM0O++8szvuuONa7akiA0vmjYwRtSFDSmbPc88959vVcUHt22SWyUy77LLLfJu6dK/2aKofpXrGMm1kgMm0kQkm40pGi9qNTBedstlmm21aDJfIwNlhhx38B72WXXZZ16VLF7fccsv5JIa2isQr4UKGlO4Tk7XXXtuPR33LXFKNK53o2XHHHZ3MvT/96U8+rjfeeMMzUc2r7t27+7I1MoLKXZFJpVj/8Ic/eLbRFZlb+u9K6NCpo+j6z3/+47m98847fs+70kor+YSQ0iLuSeJXtpjaF3fx7NOnjy/Vo1g0Hv1N+3GV8OGCQFYEgjaw/vWvf3mnuX///t5w0vFBZUKVM7BUG0sGly453/rxKr1KzSgtrv3228/J2NKP5frrr7/QM/qh23333b0D39aXD7MSiHYhAAEIQAACEIAABCAAAVsElHmlDKwsrm/16OBuOey/hlI9l8wWmTKqBaz90NFHH91iPGlvdOyxx3oz6cwzz/TZWG3drz2VDBRlSanci0yVyOiIDCyNVSdjDjzwQG+IyYh67LHH/D9T21deeaXfF+pq6wjhlClT3AEHHODvk3G0+eab+33k/Pnz3SOPPOJOPPFEN2fOHP+hLmUN6YpndWk8KkujZ3SfjKy2LiVCqD+ZXTLG4v3dfffdvj9dqtWlzDVdUSZW0iOEyoL79a9/7Q24eKaZGOl0kf6lSwZh3ODSfloZW0riUPaWjLK2DCy1US5+ZbPJ9FJ7akd8ZCaqf43plFNOcYpFJ6Z0eokLAlkRCNbAkpurgupaCEp31I+LCq5XMrCSZEqV3iOo7ZlTGFhZTT3ahQAEIAABCEAAAhCAQDEJXDhptpvw1JzMgr9yTA+34lL1FXOPzI/vfOc77txzz/UnUuKXvv4eGTYHHXSQNzeUkbXOOut4U0tZTPHro48+cjomp8wjmWL6YnxkmOjInjKidOomnu2kr/Xpb+pfhpOymHRVMrBkOMnA0bE5HQccNmzYQsfaIgNHGV8yx5QhFv0zmU96bqmllkqkTWQs6QSQxqj+4pcMHiVXaF+77777+mw1GT/VGlhqUx8Yk4kYPyYYZVgpC0yxq+7z+eef7zOkdEVxRSZj/J/Fx9te/OIZffBMWpdmWSnBRMbjZptt5vlHGXmJIHITBKogEKSBpYWutFA583KY5ejruB8GVhXKcisEIAABCEAAAhCAAAQgECSBE26e5R56Of36V1GwZ+7e3Q1cub46WDoG+Itf/MKbL8qaaq++UWSwlKvTFI1LpomyuuJmVJSBVXr8rfSZuOFSycDSx79ksMjMiRs58Ukwbdo0b7b07NnTm04yzCIDRwacTLn4x8DamkCqe6XyNPoQmPpTFlbppaOEGpOuaEy1GFj/+Mc/vEGo8jYyAmW8Rf3vtttu3rxSBpR0UKZXZOZNmjTJG3ql2WblDKxy8etYpLK/VBs6ngUXj/Pzzz/3GVo6cipte/fuHeS6Y1DNTyBIA0tH+pQZFaVARj8gzWpgKYuMCwIQgAAEIAABCEAAAhDIh0C50iD59Jysl2Nv+MY9+dq8ZDfXcNfJI7q7769Wn4EVGUvlMotKhxTPlIpqQJUbdlSHKl6wvL1+yh15q2RgRVlj+rvqRZU7/idjR3WcVJg9Oo4X9dFWIfVy8aiovb5or9pP0RG90vuiLCndGxlAtRhYMomU4KFnoyyxqP6VCux/8MEH3pg77bTT3B577OFrcMk4k6mmzLbFF1/cD62tI4Tl4o9MwX/+858t9bpKY9TxTGXWqU8V44+OStYwdXkEAm0SCM7A0gKRiy0HWcXwvvvd77YE0JaBpcJ0Mr10qdh6uS9FREcIlVKptpX6qEWtlEf9PwzRmeo4segIoVJer7vuOrfaaqtVPaUwsKpGxgMQgAAEIAABCEAAAhComUDoBlYzZGC1ZyzFxWnr63rlRMzKwIoMpSQTJ/7lwiwNrDibyNypxcDSKSUZV3/5y1+8Eabi7zpe+fjjj/vMrk8++cRnaOkoprLInnzySX+SqTQjrloDK/6VwyRcMbCSUOKeWgkEZ2BFXwpMGpBSJGVc8RXCpMS4L04gMhdDf8lBtWQE0DMZp9DvQsfQFUo2PnRMxin0u9AxdIWqGx96Vscry7uboQZWNQZWvPZU/HhgEobt9VNNBlZ0zE51uKLjgUnGkKWBFWVgKesrOspXi4GlOFSEXrW0fvvb37r/+Z//8RlZqtclk0o1pKOjiioYr6QOFc6PjhRGHKo1sKJMLhXS53hgktnEPVkSCM7A0v+w6osW5S6lJk6dOtW7y+uuu67r0aOH+/nPf+4XrxaUzk3ra4VKpRw6dOhCTahY4JgxY/xXGlQMXpfuV/E+pY8q86v0mjhxottqq638/TqvraJ7XHYI8CJnR0tFgp429ERHdLRBwEYUrEcbOkZRoGc4ejbDVwijmlaVamDp5IwMlGWWWcYbKjJGokLfSWpmRWqkaWBFZouKq8e/1tee8rUaWFF2kupoVaqB9eabb/o9q2pW1VMDSzFEx/l0KmjEiBG+NpmyrvSlwchEvO2223ymlk4ciUNpUfpqDazIgNPXFkvNsPa48ncIpE0gOAOrrQDbOkKo57QY9UlPLeTTTz+9VfE9HUlUYTkZUkpr3GijjXxXTz31lD+3PGjQIDd27FhfgC+69DUHpV/q86s6V1z6VYm0xaC9/AnwIpc/8yx7RM8s6ebXNjrmxzrLntAxS7r5tY2O+bHOoyf0zINysj4++3qBG/7Hr5PdXOVdQ9fu7I7ZsVuVTy18e5TNJLOk3FcIZWgccMABvqi4vq6nDKO9997bl1wpd3+UdfTiiy/6pILtttvOd5qmgaWkhpNOOsnv67QfHDly5ELF51U+RgkTAwcO9MXJlcFUq4FVzVcI43Wyas3AikyqyZMnO30xURlRcVMpMh1/9rOfOemz/fbbtxR8jxSu1sDS0UVljp1wwgl+ny3TsvQrhDLy9Dd9qVJzoU+fPnXPPxqAQDkCpgwsffVAWVT60oIyq1S8TgXglU6p88FadPq7/qbsLV0yxfT/KijNUmaVzmMvuuiibtasWf7HQJlX+nHQoi39FCxTqvkJ8CLX/BrGI0BPG3qiIzraIGAjCtajDR2jKNAzLD1PuX2WUyZW2tcZI7u79XrXV8BdY5IZpBMoOsWiki1HH320W3rppf1w9fW74447zqloukwUJQPIlJF5dMUVV/gEAZ2O6dWrl79ff9PeSnsyfQ1PBlf0t3oMrPfee8+PL16nWHWwDj74YN+v9nk77LCDP0UjI0aneZQlJnNHe0Mdx9PXFWs1sNRHZOSpWLr2k9o7duzY0en00N133+1OPPFEPxbtN6Pi5rUaWGpHbSrjStcGG2zQ6muLzz33nK97pS8H6ho/frzbZJNNWk2xag0sPawC7UoGET/tj0eNGuUWWWQR3+67777r54lqSmuvLd05tZT2qqa9iIApA0tBqYidvr4wZcoU169fP//DqIU2ffp0fxRQPxx9+/ZtNQP0d/3I6ejhyiuv7P8+Y8YMp6LvAwYM8D/KgwcPZtYYJMCLnC1R0dOGnuiIjjYI2IiC9WhDxygK9AxLz39/MN/tf9nMVAf1g9U7ud/v3D21NpUgoIyaO++80y2xxBL+y3764qCyqHTJrFBmUZSRE79/scUW84XGZWZEX6hbddVVfWaUDK/oqsXAihdGV5vav2ks+ncZVbfffrvPsvrss8+c/q6PeOkonAweXfvtt5835CITph4DS6d2dFxPJo6Mo+grjDrOqMwkcdOJnh133LElG6weAyteVL3064fREUPtiUvNrYh3LQaWnlXmmgxB9S+eyrKSyam5oLiV7SUDs2fPnqnNPxqCQCkBcwaWApw2bZp39e+66y5vQik9VGeE5bBXWlD6sVWq6Q033OCUkinzS2mtcpp79+7NzDFKgBc5W8Kipw090REdbRCwEQXr0YaOGFjh6jjusTlu7AOzUxngIt06uIv26e6+u2THVNqLGtExuXvvvdd/kV1FxGXIbLbZZr72kkwSZRvFL5kzOhGj+5UNFZk6yoRSdlCUxVWPgaVnZYrJNHrggQd8H/FsI5lYqj2lL/bdf//9LUbSkCFD/LhloMXHXY+BpbGoP2WjKWaNRyaPjDOZOoo5yjaLYq7HwFKsOvqojKfSLwzGjT3tfWU+lmZD1WpgaewffPCB3y/fcccd7oUXXnAyKZVVphhVg5rMq1SXHo2VIdBUBhYKQiBtAryYp020se2hZ2P5p9U7OqZFsrHtoGNj+afVOzqmRTKMdtAzDB1KR3HmXbPcPVPqP0p44i7d3cZ96z86GCYlRgUBCEDAOQwsZkGhCfAiZ0t+9LShJzqiow0CNqJgPdrQMYoCPcPV85x7Zrk7J9duYp0wvJsb0q9zuAEyMghAAAIpEMDASgEiTTQvAV7kmle7ciNHTxt6oiM62iBgIwrWow0dMbCaQ8fbnp3jLv37HDdz9oLEA1ax9gO37OpWWTbdY4OJB8CNEIAABHIkgIGVI2y6Co8AL+bhaVLPiNCzHnrhPIuO4WhRz0jQsR564TyLjuFokcZI0DMNitm28cXMBe6Wp+e4SS/Oc+98Or9iZxus0sltO6Cz23RNsq6yVYTWIQCBkAhgYIWkBmPJnQAvcrkjz7RD9MwUb26No2NuqDPtCB0zxZtb4+iYG+pcOkLPXDCn1sn0j+a71z+Y7z78YoGbPde5xXs4X6B9jRU6usW7d0itHxqCAAQg0CwEMLCaRSnGmQkBXuQywdqwRtGzYehT7RgdU8XZsMbQsWHoU+0YHVPF2fDG0LPhEjAACEAAAhCogwAGVh3weLT5CfAi1/waxiNATxt6oiM62iBgIwrWow0doyjQ05aeRAMBCECgaAQwsIqmOPG2IsCLnK0JgZ429ERHdLRBwEYUrEcbOmJg2dIxz2hmz57t7rrrLrfqqqu6/v3759l1IfqyxPfee+91f/zjH915553n50vp9c0337gnn3zS3XLLLe7xxx93b731lltiiSXcBhts4IYOHeq22247t+SSSy70nNpVm2effbbr27dvIeYFQVYmgIHF7Cg0AV7MbcmPnjb0REd0tEHARhSsRxs6YmDZ0jHPaM4991x36qmnultvvdVtuOGGeXZdiL6s8H3jjTfcIYcc4n7605+6kSNHug4d/q9G24IFC9xjjz3mTj75ZPf88897Xddbbz23+OKLO5laL774ovvyyy+96fWrX/3Kbb311q2e1z2/+93v3Pz58/2/L7LIIoWYGwRZngAGFjOj0AR4MbclP3ra0BMd0dEGARtRsB5t6IiBZUvHPKNRRs0ZZ5yBgZURdAt8lUUmk/Oll15yf/7zn92yyy7bQkvm1e233+6OPfZY/89++ctfut12282bV9H1n//8x1177bXunHPO8RlZYjJ48OBWxKdMmeIOOOAAd/TRR7thw4ZlpAbNNgMBDKxmUIkxZkaAF/PM0DakYfRsCPbUO0XH1JE2pEF0bAj21DtFx9SRNrRB9Gwo/qbs3ILBEjJ4C3yVVbX33nu7o446ymdgxa9//etf7sADD3QzZ870RwA33njjVtlV0b3Krho7dqzPsPrhD3+4kBEmk+ykk05yak9Za8svv3zIsjK2DAlgYGUIl6bDJ8CLXPgaVTNC9KyGVrj3omO42lQzMnSshla496JjuNrUMjL0rIVaMZ95/fXX3ZgxY3xWTfySeRDPgPn444/d+PHj3R133OFeeOEFt+KKK3oDYp999nFrrrlmK7MianP99df3GTl/+9vf3GWXXeYmT57sj4+NGjXKHz/TEbGXX37ZXXLJJU71j3T9+Mc/9kfU+vTp0zKceHvHHHOMH8P111/v2xs4cKAbMWKE23nnnSseOZsxY4a7/PLL3f333+/UlsawxRZb+LH36tWrVdw333yz718ZRosuuqjPSnvvvff8cbcjjjjCrbDCCv6Im/q+7bbb3AMPPODb1KVsItV32mmnnVpqPLXHN+rvyCOP9FlLpVe5v8d57LXXXu6ss85y99xzjxsyZIg76KCD3CabbOKbkRk0ceJEr9vTTz/t/5mOh8p8Ui2qrl27Jp70kbH03HPPuQsuuMCttNJKLc/OmzfPm1Yy6Q499FDPqXPnzhXb/uCDD/wRwuWWW87tv//+rbTWQ4888ojbd999vclVapQlHjA3Nj0BDKyml5AA6iHAi1w99MJ7Fj3D06SWEaFjLdTCewYdw9OklhGhYy3Uwn0GPcPVJrSRTZ8+3Z1yyinewJIxEtUskjEiM0mX5pOMI90j40rm0ldffeVkZiy22GL+b3vuuWeLaREZLKussorr1q2bu+mmm3y7Xbp0aamDNHr0aG+06KiY7pExpPpKKvgtU0oGWmRiRe2psHePHj3cdddd59Zee233rW99y4/ps88+82M97bTTXM+ePVsQ61ibjJ0TTjjBtyvjSuOXGReZcMcff7zbZpttWgy4yDDaYYcdvEmlY3Iat8wWHZ+TqXXxxRf7Ok+6Il46HiceuuJjaY9vPQaWjuEpRhlC4vfhhx96I2nAgAE+xt///vduwoQJXqPvfe97rlOnTi28ZPgdd9xxbumll040JV955RUnzTbbbDP361//2jOJLrGVcSYz8pprrqm7htr777/v21N8Mue+/e1vJxojN9kigIFlS0+iqZIAL3JVAgv8dvQMXKCEw0PHhKACvw0dAxco4fDQMSGoJrkNPZtEqICGWemIm7KXlJGkI13KiBk+fLjP3JFxIhNI5pfmm7KoNt10Ux9RPOtIZpSOhMlUUcHvf/7zn769d99912dM6Tha1KYKfMtsGjdunDej9thjj4XakwEl82jzzTd3HTt29EaN7lVtJRksMtOizKKonpIaiT+jDCpl+Zx44oluzpw57sILL/RZZLoiQ0n/WUw0NvWj+2TaRNlB+qLeH/7wB9e7d+8WFadOneozzlTIXG3uuOOOLX+rxLceA0vmnTLZZMLJpJo7d64fq/5dZpuMtt13392bhJFRJV7KoLrooosSZUtFAciYUjulmXn6u4w7ZUqts8467vzzz/dmXz2XWIutMtyuvPJKvopZD8wmfhYDq4nFY+j1E+BFrn6GIbWAniGpUftY0LF2diE9iY4hqVH7WNCxdnYhPomeIaoS9pgqGSyXXnqpN65kNCkrpvRo2BNPPOFrHykzR6aDTKm4gaXnt91225bgZ82a5U0qGRM6Jvab3/ym1VG2++67z9dZ0tGyKNMn3t7pp5++0NfvdMQvMsXUn8yoyATRf9dxQB2HjH8xL25W6eje4Ycf7jOUIkNJBpmeW2qppVrGLuNL7emeX/ziF63iKjV6So8EZmFgvfnmm2Uznv7xj384ZdDJUDrzzDNbFVvXOD/66COn8SnjTSZXv3792pyckWbKpNNxRGWdxa9IMx2fVMZUvHB7rbM+MsziRmatbfFccxLAwGpO3Rh1SgR4kUsJZCDNoGcgQtQ5DHSsE2Agj6NjIELUOQx0rBNgYI+jZ2CCNMFwyhksyoiSifTQQw9VzIT5/PPPvXmk42vKOlJGUmQ4KWxl+ujoXvyK+iqXzaNaTaohpSOJMs66d+/e0p7MMWX4KAsrfikbTGaTzK0//elPvh5WdAxNRla5Z/T8tGnTvPmmY4cai46qRQaWDCBlNul4YzVXpYyqLAwsmYkR8/gYI/NH/GQElrsUr7K0SjPFyt376aefuoMPPth98sknZfuLYo5rVg2zcvfKGFX2W9zIrLdNnm8uAhhYzaUXo02ZAC9yKQNtcHPo2WABUuoeHVMC2eBm0LHBAqTUPTqmBDKQZtAzECGaaBjlDJbIBNKxP9VQkplUeikrKapddeutt/r6R5GBpfpR5513XktB8+jZWg2stdZay2d56bhc6VVqHOnIo8wPmS96Ll6zKXpW5paO4al+VGS0tXekL96vYlftK9Wgeu2119zDDz/sjxgq/jwysMrxVUF1FZ6XQaU6YZVqXEV1wCoVj4/H2Z6eMjh1hDDNDKzoWKKOYaqWl2qfcRWLAAZWsfQm2hICvMjZmhLoaUNPdERHGwRsRMF6tKFjFAV62tIzj2jKGViVvqBXaTxZG1j6qmGUldWegRVlciVhJ4MrqYGlbC+ZY/qqor6cqALy0SVjTYaRCrc3ysD65ptvPKOrr746SegLjbPcQ+0ZWNGRRWXapVEDS2Nor89EwXFTUxPAwGpq+Rh8vQR4kauXYFjPo2dYetQ6GnSslVxYz6FjWHrUOhp0rJVcmM+hZ5i6hDyqcgZW9HW52bNnlz06Vime9syHWjOw1l133YrZOKWZU/E6UNHxwCT828vAevzxx51qZsm4UrbZRhtt5LPTVlppJderVy939913+yOVjTKw4rW/khwPTMKkPT11tPDQQw91Mg2TfIVQJqDG9uqrr/oi8+JYerXXZ5Jxc09zE8DAam79GH2dBHiRqxNgYI+jZ2CC1DgcdKwRXGCPoWNggtQ4HHSsEVygj6FnoMIEPKxyBpaOxx1xxBHuwQcfTGRMROG1Zz7UamCpRlW5DJ94DazItInMt6+//rpsHa5KUrRlYMV5qH6UanWVFoafMGGCL/CeloEVFdGPt9ce33jhfRlLpWOsdhq215+OLZ599tn+q43qT3OmtNh/vM+o6L6+1njFFVe4rbbaaqEhcYSwWpXs3Y+BZU9TIqqCAC9yVcBqglvRswlESjBEdEwAqQluQccmECnBENExAaQmugU9m0isQIZazsCSMSQzRF8NrGRMyNzQ35Zffnn/RcE+ffq0e/yrVgNLX9275JJL3KabbtqKWmSIqJB89FU9ZY2ddNJJbuzYsb64+8iRIxcyclQo/Nhjj3UDBw70xer1xcG2DKz2itPL4BIDmVhJDayoWHm5AuiV2mvPUHr++ef9lxxXW201XwtL2sSv6Jjhiy++6MaMGTsGdhkAACAASURBVONrV7V1RUXcVeurXFF+PRuN6YsvvvBm1sYbb1zWOJs7d67X6OSTT3bbb7+910bGZOkV1dWiiHsgPxANGAYGVgOg02U4BHiRC0eLNEaCnmlQbHwb6Nh4DdIYATqmQbHxbaBj4zVIcwTomSbNYrQVmUrRV/yiqFWgXUfipk6d6g477DA3atQop68B6nr33Xf9l+xk2IwePdodc8wxrmvXrpkZWCq4LrNJxtSAAQO8QaJi5Keddpq79tprff8///nPXadOnfz4dKRNX8/TddRRR7kddtjBj0/GnOJRrShll8mg23fffX17bRlY0VG5v//979542XXXXVsyjWTuyJiRwaOrkoFVyjdu/Jxyyilu88039+NQ5piyyWQGlbbXnoElg0qMlN2kLDFx0fFGXfqbjvmp0Puaa67pDa7ob5Vm+qxZszyjm266yY0fP96tt956C90qpqqBpr6UfaVjlrvttptbfPHFW+6NM9KXJDXnBg8eXLbb6EuK0naPPfYoxiIkylYEMLCYEIUmwIucLfnR04ae6IiONgjYiIL1aEPHKAr0tKVnHtFExs0SSyzhv9qnr8oNGzbMd60sIRlAMk5kPCjLShlOyuD58ssvfSaNDJOePXv6+9szWGrNwFLb+mLgpEmTvImiryLK1FI9KtVSUjaVxh9dMlVuv/12/891j4qMa/zKbNIRNV377befO/roo1tMubYMrLhJo7hL29N/l0k2btw4t80227jjjz/edevWzfdTia+O3ymrTPx0xeNSrFGWUjVHCNWOstGUDXbnnXf6rzaqTpfMu+iLkRqrTLhBgwYlml4yrv7f//t/3iysZCjpq4yqAXbiiSc6HeGM4pGJFX31UP9Mtcx0TzkjTH+P6njddttt7sorr3T9+/dPNEZuskUAA8uWnkRTJQFe5KoEFvjt6Bm4QAmHh44JQQV+GzoGLlDC4aFjQlBNcht6NolQAQ0zqhV1/fXXe/MhKkQeZTMpe+aGG25wd9xxh3vhhRe8KaLi2zK6hg4d6s2R6MrKwFp22WW96XLPPfe4q666yhtlQ4YM8VlhpWOIxiLTSUcP//KXv7j777/fPyOTS8/ttdde3sDp2LFjy9jbK+Iuk0aGno4mPvLII97AUxaRjuEp20nG3kEHHeQznS644AJf3F1XW3x1rE5H5i6//HKfNabxyQBTVpiOR6rdag0s9akxyOy77rrrfLsa69prr+1NNummLyYmvV555RWfZSdelb4EGbX10Ucfub/+9a9u4sSJ7plnnvHmYcR822239VpFWXzl+o/qly233HLurLPOapXFlXS83Nf8BDCwml9DIqiDAC9ydcAL8FH0DFCUGoaEjjVAC/ARdAxQlBqGhI41QAv4EfQMWByGVjWB9gyxqhvkgaoJRDXFZLRFdcaqbiThA8riUu2rM8880xttXMUkgIFVTN2J+n8J8CJnayqgpw090REdbRCwEQXr0YaOURToaUvPokeDgRXGDIiKwyvDLKoZlvbIlKmmgvqqr/bnP//ZKeuOq5gEMLCKqTtRY2CZnAO8mNuQFR3R0QYBG1GwHm3oiIFlS0ei+S8BDKwwZoKysFS0X3XHsjKXIpPst7/9bUsNtjCiZxR5E8DAyps4/QVFgBfzoOSoezDoWTfCIBpAxyBkqHsQ6Fg3wiAaQMcgZEhtEOiZGkoaCoAABlYAIvzvEKKvUupo38iRI/0XE9O6VLNL9bVmzpzpi9rHv2CYVh+00zwEMLCaRytGmgEBXuQygNrAJtGzgfBT7BodU4TZwKbQsYHwU+waHVOEGUBT6BmACAwhNQIYWKmhTKUhfR3wsssu81lY+iJlWteDDz7o616dffbZrm/fvmk1SztNSgADq0mFY9jpEOBFLh2OobSCnqEoUd840LE+fqE8jY6hKFHfONCxPn6hPY2eoSnCeCAAAQhAoBoCGFjV0OJecwR4kbMlKXra0BMd0dEGARtRsB5t6BhFgZ629CQaCEAAAkUjgIFVNMWJtxUBXuRsTQj0tKEnOqKjDQI2omA92tARA8uWjkQDAQhAoKgEMLCKqjxxewK8mNuaCOhpQ09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SMGli0diQYCEIBAUQlgYBVVeeLGwDI4B9ho2RAVHdHRBgEbUbAebeiIgWVLR6KBAAQgUFQCGFhFVZ64MbAMzgE2WjZERUd0tEHARhSsRxs6YmDZ0pFoIAABCBSVAAZWUZUnbgwsg3OAjZYNUdERHW0QsBEF69GGjhhYtnQkGghAAAJFJYCBVVTliRsDy+AcYKNlQ1R0REcbBGxEwXq0oWMzGljzFzj37Bvz3Kvvzneug3P9vtPRrd+nk/4jFwQgAAEIFJQABlZBhSfs/xLgxdzWTEBPG3qiIzraIGAjCtajDR2bycB648P57tZn5rg7J88tC3+H9Tq7n2zQxa28TEdb4hANBCAAAQi0SwADq11E3GCZAC/mttRFTxt6oiM62iBgIwrWow0dm8XAuvTvs911j89JBH3kxl3cvpt1TXQvN0EAAhCAgA0CGFg2dCSKGgnwYl4juEAfQ89AhalyWOhYJbBAb0fHQIWpcljoWCWwwG8PWc+Tbp3l/v5S+ayrSli3+F5nd+z/dAucOsODAAQgAIG0CGBgpUWSdpqSQMgvck0JtMGDRs8GC5BS9+iYEsgGN4OODRYgpe7RMSWQgTQTqp73vzjXnXzbrJoo/Xanbm6ztTrX9CwPQQACEIBAcxHAwGouvRhtygRCfZFLOczCNIeeNqRGR3S0QcBGFKxHGzpGUYSq5/6XzXT//mB+TbBXW66ju3jfHjU9y0MQgAAEINBcBDCwmksvRpsygVBf5FIOszDNoacNqdERHW0QsBEF69GGjiEbWE++Ps8de/03dYE+bbfuboNVOtXVBg9DAAIQgED4BDCwwteIEWZIgBfzDOE2oGn0bAD0DLpExwygNqBJdGwA9Ay6RMcMoDawyRD1POeeWRW/OJgU1f+s38Ud+mMKuiflxX0QgAAEmpUABlazKse4UyEQ4otcKoEVtBH0tCE8OqKjDQI2omA92tAxiiJEPXe/4Gv33mcL6gL93SU7uqsO5BhhXRB5GAIQgEATEMDAagKRGGJ2BEJ8kcsuWvsto6cNjdERHW0QsBEF69GGjqEaWAsWODf01K+c/r2eq3Mn5+49etF6muBZCEAAAhBoAgIYWE0gEkPMjgAv5tmxbUTL6NkI6un3iY7pM21Ei+jYCOrp94mO6TNtZIsh6jnqwpnu7U9rK+AesVxp6Y7uitFkYDVybtE3BCAAgTwIYGDlQZk+giUQ4otcsLCaYGDo2QQiJRgiOiaA1AS3oGMTiJRgiOiYAFIT3RKinudPnO1ufnpOXRR3+X4XN2YLamDVBZGHIQABCDQBgaANrK+++spdddVV7vrrr3cPPvigW3nlld2WW27pDjnkENe/f3/XoUOHsoinTZvmzj33XHfXXXe5V155xQ0cONCNGDHC7bvvvq5nz55ln/nwww/d2LFj3Q033OAmT57s+vXr57bbbjvfV+/evZtASoZYC4EQX+RqiYNn/ksAPW3MBHRERxsEbETBerShYxRFiHpOeXOeO/ya+r5C+Kc9u7u1e/EVQluzlWggAAEILEwgWAPr/fff9+bRjTfe6JZaaik3YMAAN3PmTPfEE0+4xRdf3J188sluzJgxrnPnzq2iev755/0/f/LJJ70J1atXLzd16lQ3ffp0t9VWW7nzzjvP9e3bt9Uzb731ln9GhpdMMv19xowZ3vxSvxdeeKEbPHgw88cggRBf5Axizi0k9MwNdaYdoWOmeHNrHB1zQ51pR+iYKd7cGw9Vz0Ov+sa9+Na8mnj0X6mTO2eP7jU9y0MQgAAEINBcBII0sObOneuOP/54b1IdeOCB7rTTTvOm1YIFC9wzzzzjja333nvPTZgwwW2wwQYtxJVFNXr0aDdp0iR3zjnnuL322ssbXMrkOuOMM9wJJ5zgDj74YHf66ae7Hj3+e05epthRRx3lja3f/e53/j/rb7NmzXLXXHONO+yww3zW18UXX1wxe6u5JGe0cQKhvsihUm0E0LM2bqE9hY6hKVLbeNCxNm6hPYWOoSlS33hC1fOJ1+a5X99QWxbWKbt2dxutSvZVfTODpyEAAQg0B4EgDSxlPu26666ue/fubvz48a5Pnz6taMpMUsaUDK5f/epXLX+7+eab3fDhw92hhx7qTapu3bq1/O2LL77wxtfEiRPdrbfe6jbaaCP/t6eeesrttNNObtCgQf4I4ZJLLtnyTNxIu+mmm9ywYcOaQ1VGmZhAqC9yiQPgxlYE0NPGhEBHdLRBwEYUrEcbOkZRhKznn++d7W57trpaWD/ZoIs7eCtqX9mapUQDAQhAoDKBIA2s5557zmdLrbXWWv7fu3Zt/T9M1157rdtjjz3ckUce6f7whz+4Ll26uNmzZ7tjjjnGZ17dd999bujQoQtFrXpayso6++yzfWaVLt1/+OGHu4suushnb5VeDz30kNt00039/aeeeupCY2FyNTeBkF/kmptsY0aPno3hnnav6Jg20ca0h46N4Z52r+iYNtHGthe6njc9NcddMGl2IkgHD+3qfrJhl0T3chMEIAABCNggEKSB1RbaeFbUZZdd5guz6/r000/dnnvu6d58801fiH2NNdZYqJlHH33UDRkyxBtVMq5UBP6II45wF1xwgS8Sv8kmmyz0TJQNtvzyyzsZZ0svvbQN5YnCEwj9RQ6ZqiOAntXxCvVudAxVmerGhY7V8Qr1bnQMVZnaxtUMev5n5gJ367Nz3f0vzHUzPpnfKtCVlu7otli7s9tp/c5use7lP+ZUGxmeggAEIACBZiDQNAaW6l+98847/uuCMpx+9KMf+bpUyy23nOesIu0jR470/3ncuHG+GHvpVWpGqT7Wfvvt52Rs3XHHHW799ddf6JmPP/7Y7b777r7mlr6GqMLwXHYINMOLnB3a2UeCntkzzqMHdMyDcvZ9oGP2jPPoAR3zoJxfH82m5/SP5rtX353vXAfnVl++o1t5mY75waInCEAAAhAIjkBTGFhR5lREb//993cnnnhii3mlf54kU6r0Hj3XnjmFgRXcnE11QM32Ipdq8AYbQ08boqIjOtogYCMK1qMNHaMo0NOWnkQDAQhAoGgEmsLAuvPOO33dKl1Tpkxxn3zyidt+++39P+vbt6//5yEbWNHLQtEmF/FCAAIQgAAEIAABCECgEQTKnaxoxDjoEwIQgAAE0iPQFAZWPNwPP/zQf2HwzDPPdD/5yU/8McKePXtiYKU3J2gJAhCAAAQgAAEIQAACTU0AA6up5WPwEIAABMoSaDoDS1GoYLuKt99yyy3utttuczvuuKOvj6XjgLpUbH2FFVZYKOAoS2vFFVd0V199tVMNrIMOOsg98cQTbsKECa5///4LPRMdIfzoo4/cdddd51ZbbTWmkiECpNIbEpOi/GbEZF3akBId0dEGAVtRsC5t6Uk0EIAABIpGoCkNLImkGljHHXecP0Z42GGH8RXCos3clOLlRS4lkIE0g56BCFHnMNCxToCBPI6OgQhR5zDQsU6AgT2OnoEJwnAgAAEIQKAqAkEaWBdeeKG76qqr3M9+9jM3evTohQLSFwlPOOEE/68rr7zSjRo1ys2ePdsdc8wx7pxzznH33XefGzp06ELP6bjhmDFjWkwv3aD7Dz/8cHfRRReV7WvixIluq6228ibZqaee6rp27VoVYG4OmwAvcmHrU+3o0LNaYmHej45h6lLtqNCxWmJh3o+OYepS66jQs1ZyPAcBCEAAAiEQCNLAikwj1bgaO3asW3LJJVuxevvtt92ee+7pXn75ZXfrrbe6jTbayP/95ptvdsOHD3eHHnqor5PVrVu3lue++OILd8ghhzi1HX/mqaeecjvttJMbNGjQQn3NnTvXHX/88e7kk092N910kxs2bFgImjGGFAnwIpcizACaQs8AREhhCOiYAsQAmkDHAERIYQjomALEgJpAz4DEYCgQgAAEIFA1gSANLNW4UubVjTfe6A2kI4880i266KI+uGnTprljjz3WjR8/3h188MHeqOrRo4f/mwq867lJkyb5zKo99tjDm1hfffWVO+OMM3zGlv6uv0XPzJw50x111FHuvPPOa9XXrFmz3DXXXOMzrzbffHN36aWXumWXXbZqwDwQNgFe5MLWp9rRoWe1xMK8Hx3D1KXaUaFjtcTCvB8dw9Sl1lGhZ63keA4CEIAABEIgEKSBJTAquK5C7Y8++qhbaqml3IABA5zMJhVc16UMrLPOOst/gTB+Pf744+7AAw90U6ZMcf369XO9evVyU6dOddOnT/dHAWVU9e3bt9Uz+rvMMB09XHnllf3fZ8yY4cegfnWkcfDgwSHoxRhSJsCLXMpAG9wcejZYgJS6R8eUQDa4GXRssAApdY+OKYEMpBn0DEQIhgEBCEAAAjURCNbAUjT6AqAyrfSFwAcffNAbWVtssYXbZ599fFZU/IhgPHplaZ177rnurrvu8ibUwIED3YgRI7whVmp4Rc8pe0vHFW+44QY3efJkb35tt912/thh7969a4LLQ+ET4EUufI2qGSF6VkMr3HvRMVxtqhkZOlZDK9x70TFcbWoZGXrWQo1nIAABCEAgFAJBG1ihQGIcdgnwImdLW/S0oSc6oqMNAjaiYD3a0DGKAj1t6Uk0EIAABIpGAAOraIoTbysCvMjZmhDoaUNPdERHGwRsRMF6tKEjBpYtHYkGAhCAQFEJYGAVVXni9gR4Mbc1EdDThp7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A25qeAAAIABJREFU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qMNHTGwbOlINBCAAASKSgADq6jKEzcGlsE5wEbLhqjoiI42CNiIgvVoQ0cMLFs6Eg0EIACBohLAwCqq8sSNgWVwDrDRsiEqOqKjDQI2omA92tARA8uWjkQDAQhAoKgEMLCKqjxxY2AZnANstGyIio7oaIOAjShYjzZ0xMCypSPRQAACECgqAQysoipP3BhYBucAGy0boqIjOtogYCMK1mPYOs6e61zXzsnHiJ7JWXEnBCAAAQiERwADKzxNGFGOBHiRyxF2Dl2hZw6Qc+gCHXOAnEMX6JgD5By6QMccIFfZxT9nzHMPvTzPPfLKXPfBFwvcIt06uIErd3SDVuvshq7T2XXpVLlB9KwSNrdDAAIQgEBQBDCwgpKDweRNgBe5vIln2x96Zss3r9bRMS/S2faDjtnyzat1dMyLdPv9PD99nrvm0Tlu8rR5FW9erHsHt+ugLm7kxl3K3oOe7XPmDghAAAIQCJcABla42jCyHAjwIpcD5By7QM8cYWfYFTpmCDfHptExR9gZdoWOGcKtoumxD8x24x6bk/iJ1b/T0f1uWHe33Lc7tHoGPRMj5EYIQAACEAiQAAZWgKIwpPwI8CKXH+s8ekLPPChn3wc6Zs84jx7QMQ/K2feBjtkzbq+Hh16e6064eVZ7ty3098F9O7mTdumOgVU1OR6AAAQgAIFQCWBghaoM48qFAC/muWDOrRP0zA11ph2hY6Z4c2scHXNDnWlH6Jgp3kSN73PJTDf9o/mJ7i296Tc7dXObr/V/Vd7RsyaMPAQBCEAAAoEQwMAKRAiG0RgCvMg1hntWvaJnVmTzbRcd8+WdVW/omBXZfNtFx3x5l/Y26YW57pTbq8++itpZe8VO7k+j/i8LCz0bqye9QwACEIBAfQQwsOrjx9NNToAXuSYXsGT46GlDT3RERxsEbETBemysjsde/4178vXKRduTjO7S/Xq4VZbt6G9FzyTEuAcCEIAABEIlgIEVqjKMKxcCvMjlgjm3TtAzN9SZdoSOmeLNrXF0zA11ph2hY6Z422x83nzntjr1q7oHMGaLrm6X7//3q4ToWTdOGoAABCAAgQYSwMBqIHy6bjwBXuQar0GaI0DPNGk2ri10bBz7NHtGxzRpNq4tdGwc+5ffme8O+svMugew2Vqd3W936oaBVTdJGoAABCAAgUYTwMBqtAL031ACvJg3FH/qnaNn6kgb0iA6NgR76p2iY+pIG9IgOjYEu+906nvz3ZjL6zewtlqnszt6BwysxilJzxCAAAQgkBYBDKy0SNJOUxLgxbwpZas4aPS0oSc6oqMNAjaiYD02VsctTq7/COEhP+7qdlqfI4SNVZLeIQABCEAgDQIYWGlQpI2mJcCLedNKV3bg6GlDT3RERxsEbETBemysjifcPMs99PLcugZx1Zge7rtLUcS9Log8DAEIQAACQRDAwApCBgbRKAK8mDeKfDb9omc2XPNuFR3zJp5Nf+iYDde8W0XHvIm37u+RV+e54yd8U/MgNlylkzt1t+4tz6NnzSh5EAIQgAAEAiCAgRWACAyhcQR4kWsc+yx6Rs8sqObfJjrmzzyLHtExC6r5t4mO+TMv7fGQK2e6l96eX9NATtm1u9to1U4YWDXR4yEIQAACEAiNAAZWaIownlwJ8GKeK+7MO0PPzBHn0gE65oI5807QMXPEuXSAjrlgbrOT56bNc0eOqz4La+g6nd0x/1u8PeoAPRuvJyOAAAQgAIHaCWBg1c6OJw0Q4EXOgIixENDThp7oiI42CNiIgvUYho43Pz3HnT9xduLBDFqtk/v1Tt3cIl07tHoGPRMj5EYIQAACEAiQAAZWgKIwpPwI8CKXH+s8ekLPPChn3wc6Zs84jx7QMQ/K2feBjtkzTtrDmx/Pd9c+OsdNeqFyUffey3R0IwZ1cT/u37lss+iZlDb3QQACEIBAiAQwsEJUhTHlRoAXudxQ59IReuaCOfNO0DFzxLl0gI65YM68E3TMHHHVHbz72QL38Mtz3eTp89xr781331qkg1t3pU5uUN9OTkXb27rQs2rcPAABCEAAAgERwMAKSAyGkj8BXuTyZ55lj+iZJd382kbH/Fhn2RM6Zkk3v7bRMT/WefSEnnlQpg8IQAACEMiKAAZWVmRptykI8CLXFDIlHiR6JkYV9I3oGLQ8iQeHjolRBX0jOgYtT9WDQ8+qkfEABCAAAQgERAADKyAxGEr+BHiRy595lj2iZ5Z082sbHfNjnWVP6Jgl3fzaRsf8WOfRE3rmQZk+IAABCEAgKwIYWFmRpd2mIMCLXFPIlHiQ6JkYVdA3omPQ8iQeHDomRhX0jegYtDxVDw49q0bGAxCAAAQgEBABDKyAxGAo+RPgRS5/5ln2iJ5Z0s2vbXTMj3WWPaFjlnTzaxsd82OdR0/omQdl+oAABCAAgawIYGBlRZZ2m4IAL3JNIVPiQaJnYlRB34iOQcuTeHDomBhV0DeiY9DyVD049KwaGQ9AAAIQgEBABDCwAhKDoeRPgBe5/Jln2SN6Zkk3v7bRMT/WWfaEjlnSza9tdMyPdR49oWcelOkDAhCAAASyIoCBlRVZ2m0KArzINYVMiQeJnolRBX0jOgYtT+LBoWNiVEHfiI5By1P14NCzamQ8AAEIQAACARHAwApIDIaSPwFe5PJnnmWP6Jkl3fzaRsf8WGfZEzpmSTe/ttExP9Z59ISeeVCmDwhAAAIQyIoABlZWZGm3KQjwItcUMiUeJHomRhX0jegYtDyJB4eOiVEFfSM6Bi1P1YNDz6qR8QAEIAABCAREAAMrIDEYSv4EeJHLn3mWPaJnlnTzaxsd82OdZU/omCXd/NpGx/xY59ETeuZBmT4gAAEIQCArAhhYWZGl3aYgwItcU8iUeJDomRhV0DeiY9DyJB4cOiZGFfSN6Bi0PFUPDj2rRsYDEIAABCAQEAEMrIDEYCj5E+BFLn/mWfaInlnSza9tdMyPdZY9oWOWdPNrGx3zY51HT+iZB2X6gAAEIACBrAhgYGVFlnabggAvck0hU+JBomdiVEHfiI5By5N4cOiYGFXQN6Jj0PJUPTj0rBoZD0AAAhCAQEAEMLACEoOh5E+AF7n8mWfZI3pmSTe/ttExP9ZZ9oSOWdLNr210zI91Hj2hZx6U6QMCEIAABLIigIGVFVnabQoCvMg1hUyJB4meiVEFfSM6Bi1P4sGhY2JUQd+IjkHLU/Xg0LNqZDwAAQhAAAIBEcDACkgMhpI/AV7k8meeZY/omSXd/NpGx/xYZ9kTOmZJN7+20TE/1nn0hJ55UKYPCEAAAhDIigAGVlZkabcpCPAi1xQyJR4keiZGFfSN6Bi0PIkHh46JUQV9IzoGLU/Vg0PPqpHxAAQgAAEIBEQAAysgMRhK/gR4kcufeZY9omeWdPNrGx3zY51lT+iYJd382kbH/Fjn0RN65kGZPiAAAQhAICsCGFhZkaXdpiDAi1xTyJR4kOiZGFXQN6Jj0PIkHhw6JkYV9I3oGLQ8VQ8OPatGxgMQgAAEIBAQAQysgMRgKPkT4EUuf+ZZ9oieWdLNr210zI91lj2hY5Z082sbHfNjnUdP6JkHZfqAAAQgAIGsCGBgZUWWdpuCAC9yTSFT4kGiZ2JUQd+IjkHLk3hw6JgYVdA3omPQ8lQ9OPSsGhkPQAACEIBAQAQwsAISg6HkT4AXufyZZ9kjemZJN7+20TE/1ln2hI5Z0s2vbXTMj3UePaFnHpTpAwIQgAAEsiKAgZUVWdptCgK8yDWFTIkHiZ6JUQV9IzoGLU/iwaFjYlRB34iOQctT9eDQs2pkPAABCEAAAgERwMAKSAyGkj8BXuTyZ55lj+iZJd382kbH/Fhn2RM6Zkk3v7bRMT/WefSEnnlQpg8IQAACEMiKAAZWVmRptykI8CLXFDIlHiR6JkYV9I3oGLQ8iQeHjolRBX0jOgYtT9WDQ8+qkfEABCAAAQgERAADKyAxGEr+BHiRy595lj2iZ5Z082sbHfNjnWVP/7+9s4G3qqrz/p+3C0jaIEG+EVQSlgWShhAGOQpWaBE4aL5moGCAPeIDQ2YhzRORGlSQgMRMKr4REL4wJuAopKGUIjWlRCkKGoovCeHlXi7c57O2cxjg3svZ55x99ln7t77n8+kzU3fvtdf/+13rstbv7r0PHstJN7228Zge6zSuhM80KHMNCEAAAhAoFwECrHKRpd1MEGAhlwlNsTuJz9iovD4Qj17rid05PMZG5fWBePRaT8Gdw2fByDgBAhCAAAQ8IkCA5ZEMupI+ARZy6TMv5xXxWU666bWNx/RYl/NKeCwn3fTaxmN6rNO4Ej7ToMw1IAABCECgXAQIsMpFlnYzQYCFXCY0xe4kPmOj8vpAPHqtJ3bn8BgbldcH4tFrPQV3Dp8FI+MECEAAAhDwiAABlkcy6Er6BFjIpc+8nFfEZznpptc2HtNjXc4r4bGcdNNrG4/psU7jSvhMgzLXgAAEIACBchEgwCoXWdrNBAEWcpnQFLuT+IyNyusD8ei1ntidw2NsVF4fiEev9RTcOXwWjIwTIAABCEDAIwIEWB7JoCvpE2Ahlz7zcl4Rn+Wkm17beEyPdTmvhMdy0k2vbTymxzqNK+EzDcpcAwIQgAAEykWAAKtcZGk3EwRYyGVCU+xO4jM2Kq8PxKPXemJ3Do+xUXl9IB691lNw5/BZMDJOgAAEIAABjwgQYHkkg66kT4CFXPrMy3lFfJaTbnpt4zE91uW8Eh7fpbtrt9nq5+rs6Rf22J+37rXDqsw+0bmF9T6+hfXq0qKcChJpG4+JYPSmEXx6o4KOQAACEIBAEQQIsIqAxik6BFjI6bh0leBTwyce8ahAYGdNvS14fLctfGJ3k+V8qFNz+5dTW9mgT7T0tmTmo7dqiuoYPovCxkkQgAAEIOAJAQIsT0TQjcoQYCFXGe7luio+y0U23XbxmC7vcl0tZI/ujqubltWaC7HifHp/uIVNPLu1tW/XLM7hqR4TssdUQad0MXymBJrLQAACEIBAWQgQYJUFK41mhQALuayYitdPfMbj5PtRePTdULz+hepx8xt77bJbqq0+Xna1D+Zp3VvalGGt48FN8ahQPaaIONVL4TNV3FwMAhCAAAQSJkCAlTBQmssWARZy2fKVr7f4zEcoGz/HYzY85etlqB6/+8saW/VsXT48jf78uiGt7fSP+fU4YageixKYgZPwmQFJdBECEIAABJokQIDF4AiaAAs5Lf341PCJRzxmlcCGv+21r/9HddHd/+gxzW3WV9sWfX45TmQ+loNq5drEZ+XYc2UIQAACECidAAFW6QxpIcMEWMhlWF4jXcenhk884jGrBH66otaW/Lbpl7bHqcsFWC7I8uXDfPTFRDL9wGcyHGkFAhCAAAQqQ4AAqzLcuaonBFjIeSIioW7gMyGQFW4GjxUWkNDlQ/R49k3vWHVtgS+/Ooj3pZ+psks+0yohC6U3E6LH0qn52wI+/XVDzyAAAQhAID8BAqz8jDhCmAALOS25+NTwiUc8ZpHAWzvr7dwfv1Ny10/+YAu74SttSm4nqQaYj0mR9KMdfPrhgV5AAAIQgEBxBAiwiuPGWSIEWMiJiPyfMvCp4ROPeMwigb/9vd4uurn0AOsTnVvYjy4mwMriGMhCn/n9mgVL9BECEIAABJoi4HWA9cYbb9hdd91lixYtslWrVkU1DBgwwM477zy75JJLrF27do3WtWnTJps5c6YtW7bMNmzYYL169bLhw4fbiBEjrGPHjo2es23bNps/f74tXLjQ1q1bZ927d7fBgwfbuHHjrGvXrowgUQIs5LTE4lPDJx7xmFUCg6bttD17S+v9ub1b2ZVnVpXWSIJnMx8ThOlBU/j0QAJdgAAEIACBogl4G2C54MkFTo8//rgdeeSR1rNnz6jI9evX25tvvmmDBg2yWbNmWbdu3Q4o/plnnrHRo0fbk08+GYVQnTt3to0bN9qLL77Y5DlbtmyJznGBV5cuXaI2N2/eHIVf7rqzZ8+2vn37Fg2ZE/0lwELOXzfF9AyfxVDz7xw8+uekmB6F6PH799XYyv+uKwbXvnO+f14b6/3hFiW1keTJIXpMkp9vbeHTNyP0BwIQgAAECiHgZYC1ffv26M6n2267zSZPnmwTJkzYd7eVu1PqW9/6ls2bN89GjRplM2bMsLZt3/3Kafcz97+tXLky+t8vvfRSa9mype3cudNuvPFGmzJlio0dO9ZuuOGGfedUV1fbxIkTozDs+uuvj/5/115NTY0tWLDArr76ajvzzDNt7ty5Td69VQhwjvWLAAs5v3yU2ht8lkrQj/Px6IeHUnsRoscn/rLHvrVwV9Ho3v/eZnbnmMOKPr8cJ4bosRwcfWkTn76YoB8QgAAEIFAMAS8DLPeP6znnnGN9+vSJHutr3779AbW9/PLLdvHFF5u7c8o9XtijR4/o50uWLLFhw4bZVVddFYVUrVu33ndeLhRbsWKFLV261Hr37h39bO3atTZkyJBGr1VXVxcFaFOnTrXFixfb0KFDi2HMOR4TYCHnsZwiuobPIqB5eAoePZRSRJdC9Tju1mr708vFPUc46owqG36qP99A6LSH6rGIIZ+JU/CZCU10EgIQgAAEmiDgZYB177332rRp0+wLX/iCffvb327QdXfXlLszyt0V9dhjj1m/fv2strbWJk2aFN15tXz5chs4cGCD89wdXe6urOnTp0fnu487fvz48TZnzpzo7q2DP6tXr47eu+WOd32qqvLnvRSM6tIJsJArnaFPLeDTJxvF9wWPxbPz6cxQPf72+T026e7C78Lq3KG5/XzUu3eU+/QJ1aNPDpLsCz6TpElbEIAABCCQNgEvA6x8EHbs2GFjxoyx22+/fV+A9dZbb0V3Zb300kvRi9hPOOGEBs2492mddtpp+x49bNasmV1zzTV28803Ry+J79+/f4Nz3Huw3EvjjzrqKLvjjjusQ4cO+brHzzNEgIVchmTF6Co+Y0DKwCF4zICkGF0M2eN/rKq1BY/vjkHp3UM6vKeZfefLre3jnf1591Wu8yF7jC0wQwfiM0Oy6CoEIAABCDQgkMkAK/fY34knnhi9J+voo4+OXtJ+wQUXRAXeeeed0cvYD/4cHEa592ONHDkyelH8/fffbyeffHKDc9w3IV544YW2detWu+eee6IXw/PRIcBCTselqwSfGj7xiEcFAs+8uMdue2y3rX9xzyHLGXJKK/vagFbWrnUzL8tmPnqppehO4bNodJwIAQhAAAIeEMhcgPXqq69Gd1C5xwxvueWWKIByd1LFuVPq4GMc/3zhFAGWB6O0jF1gIVdGuBVoGp8VgF6GS+KxDFAr0CQe34XugqxHn62zR5/dYzuq66P/7cTjWlif41vYmR9vaZ2O8DO4yg0ZPFZg8pTxkvgsI1yahgAEIACBshPIVIDlvmXQPfLnHh38+te/Hr2ovV27dhEkAqyyjxXJC7CQ09KKTw2feMSjBoGGVWyvro/utGrRPDsVMh+z4ypOT/EZhxLHQAACEICArwQyE2C5RwTdi9R/+ctf2uWXXx69UP3II4/cx9XnACu3WPB1ENAvCGSZwPaalvbn19vZlu1tojKOO2KXdeuw097bpi7LZdF3CEAAAhCAAARKINDYq0FKaI5TIQABCEDAAwKZCLCefvppu+qqq6J3VY0bN86+973v2eGHH34AvldeeSV6HNB93MvWjznmmAZ4cyHXcccdF93F5d6B5V4G/8QTT9iiRYusR48eDc7JPUL4+uuv2913323HH398wdoIsApGxgkQyEvgr28eZo+92N7++NqBvwtyJ36s0z+s3wfeisIsPhAolMDuPc3s5R1trGXz+igU5QMBCEAAAtkiQICVLV/0FgIQgEAcAl4HWPX19dEdV+PHj7c333zTrrvuOvvGN75hrVu3blAb30IYRzfHHEyAW+mzNyZq6sxmPlRjD66Pd4fVWT1a2rhBVda2yu/3zGTPRPl6XMl5+av1dfZff6qzp1448MXb/U9oGb2vqN9H/PuWuPKZKK3lSnosreecvT8BPGqNB3xq+aQaCEAAAqER8DbA2rt3b/Rtgu5dV+5RwRtvvNGGDRtmzZs3/uKI2tpamzRpks2YMcOWL19uAwcObOBy7ty5Nnr0aJs+fXr0OKL7uONdQDZnzpzo5fAHf1asWGGDBg2KjnePLVZVVYU2RqTrZSGXPb3XLtxlT/7l0N/qdXBVn/pQC5t2/ruPGPLxn0Al5uXDf6yzW1fvtpff2ntIQCce19wu619lvboSZOUbSZXwmK9P/LxwAngsnJnPZ+DTZzv0DQIQgAAE8hHwMsByd17dddddUdjkHgV04dKAAQOibxs81GfJkiVRyOUeN3QveN//Tq3t27dHjx+6QGrp0qXWu3fvqKm1a9fakCFDrE+fPjZ//nxr3779vkvU1dXZ5MmTberUqbZ48WIbOnRoPp78PGMEWMhlS9h/PlNnP/zPmqI6ffXnW9vZvVoWdS4npUsg7Xk5e2WtLVq7u6Aiv3FWlX3x5FYFnRPawWl7DI1vWvXiMS3S6VwHn+lw5ioQgAAEIFAeAl4GWBs3brSLL77Ytm7dareSYtnJAAAgAElEQVTeemsUXsX5uG8pdHdRrVy5Mrqz6qKLLopCrJ07d0Z3cE2ZMiX6uftZ27Ztoyarq6tt4sSJNmvWrCismjBhQvTNhjU1NbZgwYLozqvTTz/d5s2bZ506dYrTDY7JEAEWchmSZWaXzqm2LW8e+g6Zpio6pn0zu/3Kw7JVcKC9TXNerv3rHvvmPcW948qNJzeu+DROIE2POCgfATyWj20lWsZnJahzTQhAAAIQSIqAdwGWu/vKvaT929/+dqwaH3vsMevXr9++Y9esWWNXXnmlrV+/3rp3726dO3c2F4i5bzF0jwK6oKpbt24HtO1+Pnbs2OjRwy5dukQ/37x5s7mXvvfs2dNmz55tffv2jdUfDsoWARZy2fH1+J/32HcWFRc05Kq8flhr+0x37sLy3Xqa8/Kq23bZH7cU9khqjt/ne7a0/zu44TsZfeebVv/S9JhWTSFeB49a1vGp5ZNqIAABCIRGwLsA6+2337aRI0dG3woY53NwgOXO2bRpk82cOdOWLVsWhVC9evWy4cOH24gRI6xjx46NNuvu3nKPEC5cuNDWrVsXhV+DBw+OHjvs2rVrnK5wTAYJsJDLjrSblsV/cXtTVbkXuk88m8DBd+tpzUv3ovaJd5UWit4z7jB73+HchdXYmErLo+/jOev9w2PWDR7Yf3xq+aQaCEAAAqER8C7ACk0A9VaWAAu5yvIv5OoX3vyObf17fSGnNDi24xHN7O6xPEZYEsQUTk5rXs54sMYeWBfv2yybKnvsoCr78im8C4sAK4WJUaFLpDUfK1RecJfFZ3DKKRgCEICAFAECLCmdFFMoARZyhRKr3PFfuGGn1ZSWNVjL5mYPTWpXuSK4ciwCac3LYT96x/7+TmmhaL+PtLDvnss3XBJgxRramTworfmYSTgZ7DQ+MyiNLkMAAhCAwD4CBFgMhqAJsJDLjv6R86rthW3FvcA9V+UHOjS3/xj17hc48PGXQBrz8h+76u1L098pGcL739vM7hzDXX0EWCUPJW8bSGM+elu8YMfwKSiVkiAAAQgERIAAKyDZlNqQAAu57IyK+Y/W2p2/2V1Sh8/v28ouP72qpDY4ufwE0pqXn/vBTttd3Pvb90H4yNHNbfZl2QtFXYDnvoHx2Vf22o5d9faRo5pbr64t7IMdmycmOC2PiXWYhholgEetgYFPLZ9UAwEIQCA0AgRYoRmn3gMIsJDLzoDYuHWvjf736pI6/NOvtrUTjklug15SZzi5SQJpzctJd++y3z5fWoI1/NRWNuqM7ISif3l1ry1eu9uW/6Hx53E/dmxz+9LJrezMj5f+bZ1peWQqlZcAHsvLN+3W8Zk2ca4HAQhAAAJJEiDASpImbWWOAAu5bCm79p5d9uRfiwscTvlQC/vB+byrKAvG05qX9z61237yUG1JSKZf2MZ6dmlRUhtpnfyzR2rtrjXx7mI8+YMtbMzAKuvyvuID37Q8psUv1OvgUcs8PrV8Ug0EIACB0AgQYIVmnHoPIMBCLlsD4o9b9thVt+0qqtMzLmpjPT6QjaChqAKFTkprXlbX1tvZNxX/Hiz32N3sr2Xj8cGfrqi1Jb+NF17lhtLR/9TMfnb5YdamyC9ZTMuj0ND3shQ8eqml6E7hs2h0nAgBCEAAAh4QIMDyQAJdqBwBFnKVY1/slX++utZuf6ywjfiF/VrZ1wZk5zGvYtmonJfmvLzt17V2668LG085ztcNaW2nf6z0R+3K7W39S3ts/ILigt+hn2oV3YlVzCdNj8X0j3PiEcBjPE5ZOQqfWTFFPyEAAQhAoDECBFiMi6AJsJDLpv5H/lRn/7F6t7385qG/lfCY9s3tsv6t7J9P9D9kyKaJ8vQ67Xl5xfxq++urhX3D5WdOaGnXD21dHgAJt3rdL3bZmo3FPXrruuK+ZdF922Khn7Q9Fto/jo9HAI/xOGXlKHxmxRT9hAAEIAABAizGAAQOIsBCLttD4j+fqbOH/1hnz7x44Oa85wda2Bkfb2mDTyK4yqLhtOfl3/5ebzOX19iTf4kX8nzhpJZ21VmtrVUGnkjd8uZeu3ROaV9+8NX+VXbxaYU/R5i2xyyO9Sz0GY9ZsBS/j/iMz4ojIQABCEDAPwLcgeWfE3qUIgEWcinCLuOl/rGr3v68da/9+c8b7bgjdtlpfU4q49VoutwEKjUv/+tPdbb0d3Xm3rXW2KdvtxbmHqn7ZNcMJFf/U8Citbtt9srSXlT/kaOb2+zLCn/XV6U8lnt8htY+HrWM41PLJ9VAAAIQCI0AAVZoxqn3AAIs5LQGBD41fFba4/Ov7bWnN+2xDa/stdatzE44poW5b7E8qojH6Cpt5PolNfbr5+pK7sb91xxmh7Uu7DHCSnssuWgaiAjgUWsg4FPLJ9VAAAIQCI0AAVZoxqmXAEt4DLAw15CLx+Q8jvl5tT33SmHv92rs6v9+RVvr8r7mBXUMjwXh8vZgPHqrpqiO4bMobJwEAQhAAAKeECDA8kQE3agMARZyleFerqvis1xk020Xj8nxnv5gjS1bV/odWA9f267gTuGxYGRenoBHL7UU3Sl8Fo2OEyEAAQhAwAMCBFgeSKALlSPAQq5y7MtxZXyWg2r6beIxOebuvV7fW1pTUoPu3V//71/aFNwGHgtG5uUJePRSS9GdwmfR6DgRAhCAAAQ8IECA5YEEulA5AizkKse+HFfGZzmopt8mHpNjvnuP2ZDpO23X7uLb/NdzWtugTxT+jZ54LJ65T2fi0ScbpfcFn6UzpAUIQAACEKgcAQKsyrHnyh4QYCHngYQEu4DPBGFWsCk8Jgt/7sO1tvDJ4hKso/6pmd3x9cOK6hAei8Lm3Ul49E5JSR3CZ0n4OBkCEIAABCpMgACrwgK4fGUJsJCrLP+kr47PpIlWpj08Jst9x656+5cfv2PubqxCP/93cGv7fM/C775y18FjobT9PB6Pfnoptlf4LJYc50EAAhCAgA8ECLB8sEAfKkaAhVzF0JflwvgsC9bUG8Vj8sgf/u86m3pfYe/C+uePtbRvDWlddGfwWDQ6r07Eo1c6Su4MPktGSAMQgAAEIFBBAgRYFYTPpStPgIVc5R0k2QN8JkmzMm3V1pk9+Os/Wsd2tfbp3r0q0wnRq/735j02f9Vu+/1L+W/FGjOwyoZ+qlVJJJiPJeHz5mQ8eqMikY7gMxGMNAIBCEAAAhUiQIBVIfBc1g8CLOT88JBUL/CZFMl026murbcH19fZrzfsOSBc+eixze20j7S0s3q0tPbtmqXbKeGr/WbjHlvxhzpb/VzdAVWecExz++xHW9o5n2xlbUrLrqJ2mY8agwiPGh5zVeBTyyfVQAACEAiNAAFWaMap9wACLOS0BgQ+s+fz7jW7bd4jtXk7fmG/Vva1AVV5j+OA+ATq682e+9te27mr3j78/uaJh4TMx/gufD4Sjz7bKbxv+CycGWdAAAIQgIA/BAiw/HFBTypAgIVcBaCX8ZL4LCPcMjR9zR277JkX8z/Olrt0t6Oa241faWOHt+VurDLoSLxJ5mPiSCvSIB4rgr1sF8Vn2dDSMAQgAAEIpECAACsFyFzCXwIs5Px1U0zP8FkMtcqcM+fhWvvFk7sLvvjAT7S0SecU/2Lxgi/ICUUTYD4Wjc6rE/HolY6SO4PPkhHSAAQgAAEIVJAAAVYF4XPpyhNgIVd5B0n2AJ9J0ixfWy++vte+dkt10Rf44YVt7KQuLYo+nxPTIcB8TIdzua+Cx3ITTrd9fKbLm6tBAAIQgECyBAiwkuVJaxkjwEIuY8LydBef2fA5c3mtLf1d4Xdf5aob8NGW9p0vcxeW77aZj74bitc/PMbjlJWj8JkVU/QTAhCAAAQaI0CAxbgImgALOS39+MyGzzOm7iy5o/ddc5i1a827sEoGWcYGmI9lhJti03hMEXYKl8JnCpC5BAQgAAEIlI0AAVbZ0NJwFgiwkMuCpfh9xGd8VpU68k8v77Vxtxb/+GCu3989t431+wiPEVbKY5zrMh/jUPL/GDz676iQHuKzEFocCwEIQAACvhEgwPLNCP1JlQALuVRxl/1i+Cw74pIvcP/Tu+1Hv6otuZ1LPtPKLv1MVcnt0ED5CDAfy8c2zZbxmCbt8l8Ln+VnzBUgAAEIQKB8BAiwyseWljNAgIVcBiQV0EV8FgCrQoc++qc6+7elNSVffczAKhv6qVYlt0MD5SPAfCwf2zRbxmOatMt/LXyWnzFXgAAEIACB8hEgwCofW1rOAAEWchmQVEAX8VkArAoduvXtervwp++UfPVZl7a1jx7bvOR2aKB8BJiP5WObZst4TJN2+a+Fz/Iz5goQgAAEIFA+AgRY5WNLyxkgwEIuA5IK6CI+C4BVwUPH/Lzanntlb9E9eP97m9mdYw4r+nxOTIcA8zEdzuW+Ch7LTTjd9vGZLm+uBgEIQAACyRIgwEqWJ61ljAALuYwJy9NdfGbD571P7bafPFT8e7AuPq2VfbU/77/y3Tbz0XdD8fqHx3icsnIUPrNiin5CAAIQgEBjBAiwGBdBE2Ahp6Ufn9nxedYPdlrdnuL6u3T8YXZ4m2bFncxZqRFgPqaGuqwXwmNZ8abeOD5TR84FIQABCEAgQQIEWAnCpKnsEWAhlz1nh+oxPrPjc/VzdTZlSeEvc//G56rsi5/k5e1ZMM18zIKl/H3EY35GWToCn1myRV8hAAEIQOBgAgRYjImgCbCQ09KPz2z5LPRRwhGfrbILPk14lRXLzMesmDp0P/Go4TFXBT61fFINBCAAgdAIEGCFZpx6DyDAQk5rQOAzez5f215vd63Zbfc9tbvJzg/6REs7v28r6/I+vnUwS4aZj1my1XRf8ajhkQBLyyPVQAACEAiVAAFWqOapOyLAwlxrIOAzuz7fqam3x/+8x36/eY/94YV/WKd2NfbZkzpZ324trH073neVRbPMxyxaa9hnPGp4JMDS8kg1EIAABEIlQIAVqnnqJsASHANstDSk4hGPGgQ0qmA+angkwNLySDUQgAAEQiVAgBWqeeomwBIcA2y0NKTiEY8aBDSqYD5qeCTA0vJINRCAAARCJUCAFap56ibAEhwDbLQ0pOIRjxoENKpgPmp4JMDS8kg1EIAABEIlQIAVqnnqJsASHANstDSk4hGPGgQ0qmA+angkwNLySDUQgAAEQiVAgBWqeeomwBIcA2y0NKTiEY8aBDSqYD5qeCTA0vJINRCAAARCJUCAFap56ibAEhwDbLQ0pOIRjxoENKpgPmp4JMDS8kg1EIAABEIlQIAVqvkE69612+z3L+2x51/ba53e28w+flwL63RENr72noV5ggPBg6bw6YGEBLqAxwQgetAEHj2QkEAX8JgARI+awKdHMugKBCAAAQgUTIAAq2BknJAj8PSmPfbAujpb9WxdAyguxPpcz5b2+Z4tvQbGQs5rPQV3Dp8FI/PyBDx6qaXgTuGxYGRenoBHL7UU3Sl8Fo2OEyEAAQhAwAMCBFgeSMhaF17fUW+zV9bao40EVwfX8uH3N7crTq+yUz7UwssyWch5qaXoTuGzaHRenYhHr3QU3Rk8Fo3OqxPx6JWOkjuDz5IR0gAEIAABCFSQAAFWBeFn8dLbq+tt1Pxqe217fUHdnzKsjZ3W3b8Qi4VcQRq9Pxif3iuK1UE8xsLk/UF49F5RrA7iMRamzByEz8yooqMQgAAEINAIAQIshkVBBG5aVmMPrm/4yGC+Rtq1bmb3jj/Mmnn2aiwWcvnMZevn+MyWr6Z6i0c8ahDQqIL5qOExVwU+tXxSDQQgAIHQCBBghWa8hHo3bt1ro/+9uugWLj+9ys7v26ro88txIgu5clCtXJv4rBz7JK+MxyRpVq4tPFaOfZJXxmOSNCvfFj4r74AeQAACEIBA8QQIsIpnF9yZP/5Vrd339O6i6z6mfXO7/cq2RZ9fjhNZyJWDauXaxGfl2Cd5ZTwmSbNybeGxcuyTvDIek6RZ+bbwWXkH9AACEIAABIonQIBVPLvgzjxj6s6Sa/7xJW3MfUOhLx8Wcr6YSKYf+EyGY6VbwWOlDSRzfTwmw7HSreCx0gaSvT4+k+VJaxCAAAQgkC4BAqx0eWf2as+/ttcu/1nxjw/mCh/52Sr7yqf9eYyQhVxmh2SjHcenhk884lGDgEYVzEcNj7kq8Knlk2ogAAEIhEaAACs040XW+19/rLPv3VtT5Nn/e9oZJ7a0a7/UuuR2kmqAhVxSJP1oB59+eCi1F3gslaAf5+PRDw+l9gKPpRL063x8+uWD3kAAAhCAQGEECLAK4xXs0X99da9dMb/0O7BGfLbKLuAOrGDHUbkLZ2FebsLptI/HdDiX+yp4LDfhdNrHYzqc07oKPtMizXUgAAEIQKAcBAiwykFVtM0k3oH1o4vb2Cc68w4s0SFS8bJYmFdcQSIdwGMiGCveCB4rriCRDuAxEYzeNIJPb1TQEQhAAAIQKIIAAVYR0EI9ZcaDNfbAurqiyz/qn5rZHV8/rOjzy3EiC7lyUK1cm/isHPskr4zHJGlWri08Vo59klfGY5I0K98WPivvgB5AAAIQgEDxBAiwimcX3JnPvbLXxvy8+McIfXt80AlkIac1jPGp4ROPeNQgoFEF81HDY64KfGr5pBoIQAACoREgwArNeIn1/uD+Glv+h8LvwmrTyuy+a9pZi+YldiDh01nIJQy0ws3hs8ICEro8HhMCWeFm8FhhAQldHo8JgfSkGXx6IoJuQAACEIBAUQQIsIrCFu5Jb+2st1Hzq+2Nf9QXBGHy0NbW/4SWBZ2TxsEs5NKgnN418Jke63JeCY/lpJte23hMj3U5r4THctJNv218ps+cK0IAAhCAQHIECLCSYxlMS1vfrrfZK2vtsQ3578Q6vE0zm/TF1tbneH9e3L6/KBZyWsMWnxo+8YhHDQIaVTAfNTzmqsCnlk+qgQAEIBAaAQKs0IwnWO/av+6xB9bttsf/vKdBq92Pbm6f69nSvvjJVgleMfmmWMglz7SSLeKzkvSTuzYek2NZyZbwWEn6yV0bj8mx9KElfPpggT5AAAIQgECxBAiwiiXHefsI/GNXva1/aa89/9pee/97m9mJxza3Y4/07GVXTfhiIac1kPGp4ROPeNQgoFEF81HDY64KfGr5pBoIQAACoREgwArNOPUeQICFnNaAwKeGTzziUYOARhXMRw2PBFhaHqkGAhCAQKgECLBCNU/dEQEW5loDAZ8aP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ArVPHUTYAmOATZaGlLxiEcNAhpVMB81PBJgaXmkGghAAAKhEiDACtU8dRNgCY4BNloaUvGIRw0CGlUwHzU8EmBpeaQaCEAAAqESIMAK1Tx1E2AJjgE2WhpS8YhHDQIaVTAfNTwSYGl5pBoIQAACoRIgwPLQ/Ktv11u71mbvadPMw95pdYmFOT61CGhUw7zEowYBjSqYjxoeCbC0PFINBCAAgVAJEGB5Yv6Jv+yxR5+ts0f/VGe797zbqQ91am6nHt/CBn68pXV5X3NPeqrVDRbm+NQioFEN8xKPGgQ0qmA+angkwNLySDUQgAAEQiVAgFVh80/+dY/d/utae/aVvYfsyVk9WtrXBlTZ+w7nrqwklbEwT5Jm5dvCZ+UdJNEDPCZBsfJt4LHyDpLoAR6ToOhPG/j0xwU9gQAEIACBwgkQYBXOLLEz5v5XrS18Ynfs9g6ramaTh7W2Uz7YIvY5HHhoAizktEYIPjV84hGPGgQ0qmA+anjMVYFPLZ9UAwEIQCA0AgRYFTL+5F/22LULdxV89Y5HNLO7xh5m3IdVMLpGT2AhlwxHX1rBpy8mSusHHkvj58vZePTFRGn9wGNp/Hw7G5++GaE/EIAABCBQCAECrEJoJXjsmJ9X23N5Hhts6nKXDaiyi/q1SrA34TbFQk7LPT41fOIRjxoENKpgPmp4zFWBTy2fVAMBCEAgNAIEWBUwvmbjHrvuF4XffZXravt2zWzRNw6rQM/1LslCTsspPjV84hGPGgQ0qmA+angkwNLySDUQgAAEQiVAgFUB89+/r8ZW/nddSVeeMqyNndadd2GVBNHMWJiXStCv8/Hpl49ie4PHYsn5dR4e/fJRbG/wWCw5P8/Dp59e6BUEIAABCMQjQIAVj1OiR531g51Wt6e0Jr90ciu76qyq0hrhbAIssTHAwlxDKB7xqEFAowrmo4bHXBX41PJJNRCAAARCI0CAlbLxV9+utwt++k7JV/3osc1t1qVtS24n9AZYyGmNAHxq+MQjHjUIaFTBfNTwSICl5ZFqIAABCIRKgAArZfM7dtXbkOmlB1if7NrCbrygTcq917scC3Mtp/jU8IlHPGoQ0KiC+ajhkQBLyyPVQAACEAiVAAFWBcyPnFdtL2zbW9KVL/lMK7v0MzxCWBJE3oFVKj7vzmej5Z2SojqEx6KweXcSHr1TUlSH8FgUNm9Pwqe3augYBCAAAQjEIECAFQNS0ofMe6TW7l6zu6RmZ321rX30mOYltcHJvMRdbQywMNcwikc8ahDQqIL5qOExVwU+tXxSDQQgAIHQCBBgVcC4u/vK3YVV7Odjxza3mbz/qlh8B5zHQi4RjN40gk9vVJTUETyWhM+bk/HojYqSOoLHkvB5dzI+vVNChyAAAQhAoAACBFgFwEry0B/cX2PL/1BXVJPf+XJrG/DRlkWdy0kHEmAhpzUi8KnhE4941CCgUQXzUcNjrgp8avmkGghAAAKhESDAqpDx17bX22Vz37FdBT5J6IIrF2DxSYYAC7lkOPrSCj59MVFaP/BYGj9fzsajLyZK6wceS+Pn29n49M0I/YEABCAAgUIIEGAVQivhY3/7/B67aVmNvb6jPlbLLrz6P5+rsiPaNot1PAflJ8BCLj+jLB2BzyzZarqveMSjBgGNKpiPGh5zVeBTyyfVQAACEAiNAAFWhY3vrTdb8PhuW/q73fb2O40HWR89trmd27uVfZbHBhO3xUIucaQVbRCfFcWf2MXxmBjKijaEx4riT+zieEwMpRcN4dMLDXQCAhCAAASKJECAVSS4cpz26w119vQLe+3PW/dY26pm9onjmlvvD7c0F2DxKQ8BFnLl4VqpVvFZKfLJXhePyfKsVGt4rBT5ZK+Lx2R5Vro1fFbaANeHAAQgAIFSCBBglUKPczNPgIVc5hUeUAA+NXziEY8aBDSqYD5qeMxVgU8tn1QDAQhAIDQCBFihGadeAg/hMcDCXEMuHvGoQUCjCuajhkcCLC2PVAMBCEAgVAIEWKGap+6IAAtzrYGATw2f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kQYIVqnroJsATHABstDal4xKMGAY0qmI8aHgmwtDxSDQQgAIFQCRBghWqeugmwBMcAGy0NqXjEowYBjSqYjxoeCbC0PFINBCAAgVAJEGCFap66CbAExwAbLQ2peMSjBgGNKpiPGh4JsLQ8Ug0EIACBUAlkKsBavny5nXvuufbggw9av379mnS2adMmmzlzpi1btsw2bNhgvXr1suHDh9uIESOsY8eOjZ63bds2mz9/vi1cuNDWrWsKONkAACAASURBVFtn3bt3t8GDB9u4ceOsa9euoY4P+bpZmGspxqeGTzziUYOARhXMRw2PBFhaHqkGAhCAQKgEMhNgrVmzxq688kpbv369PfbYY00GWM8884yNHj3annzyySiE6ty5s23cuNFefPFFGzRokM2aNcu6det2gO8tW7ZE57jAq0uXLtHPN2/eHIVfPXv2tNmzZ1vfvn1DHSPSdbMw19KLTw2feMSjBgGNKpiPGh4JsLQ8Ug0EIACBUAl4H2Dt3bvXFi9ebBMmTIhCKPdpKsByd1GNGjXKVq5caTNmzLBLL73UWrZsaTt37rQbb7zRpkyZYmPHjrUbbrjB2rZtG7VVXV1tEydOjIKt66+/Pvr/3c9qampswYIFdvXVV9uZZ55pc+fObfLurVAHj0LdLMwVLP5vDfjU8IlHPGoQ0KiC+ajhkQBLyyPVQAACEAiVgLcBVn19vb3wwgtR6HTbbbfZ4YcfHgVLr732WpMB1pIlS2zYsGF21VVXRSFV69at93ndvn179DjgihUrbOnSpda7d+/oZ2vXrrUhQ4ZYnz59okcI27dvv++curo6mzx5sk2dOjUK0YYOHRrqOJGtm4W5llp8avjEIx41CGhUwXzU8EiApeWRaiAAAQiESsDbAOuNN96wCy+80B566CE7++yz7Zvf/GYUZLk7oRq7A6u2ttYmTZoU3Xnl3pU1cODABk7d+e6urOnTp0d3VrmPO378+PE2Z86c6O6tgz+rV6+2AQMGRMdPmzbNqqqqQh0rknWzMNfSik8Nn3jEowYBjSqYjxoeCbC0PFINBCAAgVAJeBtgvfXWW3bTTTdF4dWpp54aPdLnQqSmAix3/MUXX2wvvfRS9CL2E044oYHTxx9/3E477bQoqHLBVbNmzeyaa66xm2++2VatWmX9+/dvcI57D9Z5551nRx11lN1xxx3WoUOHUMeKZN0szLW04lPDJx7xqEFAowrmo4ZHAiwtj1QDAQhAIFQC3gZYBwtx76o6VIDl3o91wQUXRKfdeeed0cvYD/4cHEa592ONHDnSXLB1//3328knn9zgnNydYFu3brV77rknejE8Hx0CLMx1XLpK8KnhE4941CCgUQXzUcMjAZaWR6qBAAQgECoBmQArzp1SBx/jpLvHFA8VThFgaU8NFuZafvGp4ROPeNQgoFEF81HDIwGWlkeqgQAEIBAqAQIsAqxQx35UNwtzLf341PCJRzxqENCogvmo4ZEAS8sj1UAAAhAIlQABVgoBVm7xF+ogo24IQAACEIAABCAAAQikSaCxV4OkeX2uBQEIQAACyROQCbBeeeWV6HFA93EvWz/mmGMa0Mo9QnjcccfZ7bffbu4dWGPGjLEnnnjCFi1aZD169GhwTu4Rwtdff93uvvtuO/744wu2QIBVMDJOgAAEIAABCEAAAhCAQNEECLCKRseJEIAABLwlIBNg8S2E3o4xrzvGoxFe6ym4c/gsGJmXJ+DRSy0FdwqPBSPz8gQ8eqml6E7hs2h0nAgBCEAAAh4QkAmwamtrbdKkSTZjxgxbvny5DRw4sAHeuXPn2ujRo2369OnRNxq6jzt+/PjxNmfOHBs1alSDc1asWGGDBg2Kjp82bZpVVVV5oI0uJEWAhVxSJP1oB59+eCi1F3gslaAf5+PRDw+l9gKPpRL063x8+uWD3kAAAhCAQGEEZAIsV/aSJUts2LBhdtVVV9kNN9xgrVu33kdj+/btNm7cOHOB1NKlS613797Rz9auXWtDhgyxPn362Pz58619+/b7zqmrq7PJkyfb1KlTbfHixTZ06NDC6HK09wRYyHmvqKAO4rMgXN4ejEdv1RTUMTwWhMvbg/HorZqiOobPorBxEgQgAAEIeEJAKsDatm1bdBfVypUrozurLrrooijE2rlzp9144402ZcqU6OfuZ23bto0UVFdX28SJE23WrFlRWDVhwgRr166d1dTU2IIFC6I7r04//XSbN2+ederUyRNtdCMpAizkkiLpRzv49MNDqb3AY6kE/Tgfj354KLUXeCyVoF/n49MvH/QGAhCAAAQKIyAVYLnS16xZY1deeaWtX7/eunfvbp07d7aNGzfaiy++GD0K6IKqbt26HUDJ/Xzs2LHRo4ddunSJfr5582ZzL33v2bOnzZ492/r27VsYWY7OBAEWcpnQFLuT+IyNyusD8ei1ntidw2NsVF4fiEev9RTcOXwWjIwTIAABCEDAIwJyAZZju2nTJps5c6YtW7YsCqF69eplw4cPtxEjRljHjh0bxe/u3nKPEC5cuNDWrVsXhV+DBw+OHjvs2rWrR8roSpIEWMglSbPybeGz8g6S6AEek6BY+TbwWHkHSfQAj0lQ9KcNfPrjgp5AAAIQgEDhBDITYBVeGmdAID8BFnL5GWXpCHxmyVbTfcUjHjUIaFTBfNTwmKsCn1o+qQYCEIBAaAQIsEIzTr0HEGAhpzUg8KnhE4941CCgUQXzUcMjAZaWR6qBAAQgECoBAqxQzVN3RICFudZAwKeGTz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BCNU/dBFiCY4CNloZUPOJRg4BGFcxHDY8EWFoeqQYCEIBAqAQIsEI1T90EWIJjgI2WhlQ84lGDgEYVzEcNjwRYWh6pBgIQgECoBAiwQjVP3QRYgmOAjZaGVDziUYOARhXMRw2PBFhaHqkGAhCAQKgECLD+x/y2bdts/vz5tnDhQlu3bp11797dBg8ebOPGjbOuXbuGOj7k62ZhrqUYnxo+8YhHDQIaVTAfNTwSYGl5pBoIQAACoRIgwDKzLVu22OjRo23ZsmXWpUsX69atm23evNk2bNhgPXv2tNmzZ1vfvn1DHSPSdbMw19KLTw2feMSjBgGNKpiPGh4JsLQ8Ug0EIACBUAkEH2BVV1fbxIkTbdasWXb99ddH/3/btm2tpqbGFixYYFdffbWdeeaZNnfuXOvYsWOo40S2bhbmWmrxqeETj3jUIKBRBfNRwyMBlpZHqoEABCAQKoHgA6y1a9fakCFDrE+fPtEjhO3bt983Furq6mzy5Mk2depUW7x4sQ0dOjTUcSJbNwtzLbX41PCJRzxqENCogvmo4ZEAS8sj1UAAAhAIlUDwAdaMGTNs/PjxNmfOHBs1alSDcbB69WobMGBAdCfWtGnTrKqqKtSxIlk3C3MtrfjU8IlHPGoQ0KiC+ajhkQBLyyPVQAACEAiVQNAB1q5du+yaa66xm2++2VatWmX9+/dvMA7ce7DOO+88O+qoo+yOO+6wDh06hDpWJOtmYa6lFZ8aPvGIRw0CGlUwHzU8EmBpeaQaCEAAAqESCDrAevvtt23kyJH2+OOP2/33328nn3xyg3Hwxhtv2IUXXmhbt261e+65J/p2Qj46BFiY67h0leBTwyce8ahBQKMK5qOGRwIsLY9UAwEIQCBUAkEHWHHCqTjHhDp4FOpmYa5g8X9rwKeGTzziUYOARhXMRw2PBFhaHqkGAhCAQKgECLDy3F2VRIB1yimnhDq+qBsCEIAABCAAAQhAAAKpE/jd736X+jW5IAQgAAEIlJcAARYBVnlHGK1DAAIQgAAEIAABCEAgZQIEWCkD53IQgAAEUiAQdIC1Y8cOGzNmjD3xxBO2aNEi69GjRwPkuTuwXn/9dbv77rvt+OOPT0ELl4AABCAAAQhAAAIQgAAEIAABCEAAAhDIEQg6wOJbCJkIEIAABCAAAQhAAAIQgAAEIAABCEDAfwJBB1hOz4wZM2z8+PE2Z84cGzVqVANjK1assEGDBtnVV19t06ZNs6qqKv+t0kMIQAACEIAABCAAAQhAAAIQgAAEICBEIPgAa+3atTZkyBDr06ePzZ8/39q3b79Pb11dnU2ePNmmTp1qixcvtqFDhwqppxQIQAACEIAABCAAAQhAAAIQgAAEIJANAsEHWNXV1TZx4kSbNWtWFFZNmDDB2rVrZzU1NbZgwYLozqvTTz/d5s2bZ506dcqGVXoJAQhAAAIQgAAEIAABCEAAAhCAAASECAQfYDmXGzdutLFjx9ry5cutS5cu1q1bN9u8ebNt2LDBevbsabNnz7a+ffsKaacUCEAAAhCAAAQgAAEIQAACEIAABCCQHQIEWP/jatu2bdEjhAsXLrR169ZZ9+7dbfDgwTZu3Djr2rVrdozSUwhAAAIQgAAEIAABCEAAAhCAAAQgIEaAAEtMKOVAAAIQgAAEIAABCEAAAhCAAAQgAAE1AgRYakapBwIQgAAEIAABCEAAAhCAAAQgAAEIiBEgwBITSjkQgAAEIAABCEAAAhCAAAQgAAEIQECNAAGWmlHqgQAEIAABCEAAAhCAAAQgAAEIQAACYgQIsMSEUg4EIAABCEAAAhCAAAQgAAEIQAACEFAjQIClZpR6IAABCEAAAhCAAAQgAAEIQAACEICAGAECLDGhlAMBCEAAAhCAAAQgAAEIQAACEIAABNQIEGCpGaUeW758uZ177rn24IMPWr9+/Q5JpK6uziZPnmxPPfWU3XHHHdahQ4dGj6+pqbEHHnjAfvazn9njjz9urVq1sjPOOMOuvPJKGzBggDVv3hzyCRKI6+WNN96wu+66yxYtWmSrVq2KeuB8nHfeeXbJJZdYu3btGu3Vpk2bbObMmbZs2TLbsGGD9erVy4YPH24jRoywjh07JlgJTf3+97+3888/3771rW/ZhRde2CSQYpwwL9MbX3Hn5ME9cudNmzbNvv3tb9tjjz3W5O/kYvynV73WleLMyVdeeSWar48++miTxS9YsKDBnGZOpjtW4q53Dp5fXbp0saFDh9qoUaOse/fu/DuZrjauBgEIQAACJRAgwCoBHqf6R2DNmjVRqLR+/fpDbpZcz93Gas6cOXbttdfapz/96SYDLLcgv+GGG+w73/mOHX744XbSSSfZ7t277Yknnoj++9SpU2306NHWsmVL/4BksEdxvbjgyQVOLlA88sgjrWfPnlG1zv2bb75pgwYNslmzZlm3bt0OoPDMM89Evp588slo4d65c2fbuHGjvfjii02ek0GMXnTZcR07dmwUKje22c11cvXq1XbFFVdEYaJz4jZXzof7787r7NmzrW/fvgfUxLxMT3HcOdlYj+699167+OKLbceOHU3+TmZOpucy7px0f9Q555xz7G9/+1vsAIs5mZ5Hd6W46x33x51LT0yMrgAAEs1JREFUL700+p168O9X97v21ltvjf7ws/+HOZmuS64GAQhAAALxCRBgxWfFkR4T2Lt3ry1evNgmTJgQLdLc51B/7XebKRc8uTsD3Oess85qMsC6++67o811//797ac//Wm0ua6vr7ff/e53Nm7cONu6dWt0br67vTzG503X4nrZvn17xP62226L7qBz3nN3W23bti2622fevHnRX5dnzJhhbdu2jWp0P3P/28qVK6P/3S3qXfC4c+dOu/HGG23KlClR4OICy9w53sDJUEfc/PjNb35jY8aMiQJF92kqwHr55ZejgMPNp5tvvtkuuOCC6I5Gtxl251x99dX2uc99zubOnWvt27ffR4F5mc6AiDsnG+vNs88+a5dddlkUFjf1O5k5mY7HQuak69F9991nX/rSl2z69OnRHIzzYU7GoVT6MYWsd3Jz0K1T3L9xw4YNa/D79dRTT43+LT366KP5d7J0PbQAAQhAAAJlJkCAVWbANF9eAm5R/sILL0TBg1uAuTuiXPDw2muvNRpguTsJHnnkkSjg+O1vf2udOnWy6urqJu/Aeuutt6K7fNzdVkuXLrXevXsfUFDu9n23SXOhR+vWrctbsGjrhXrJ3R3Qp08fmz9//gHBhkOUC0W2bNkSPV7Yo0ePiNySJUuiBfxVV13VwFcuFFuxYkWjrkXRJ16Wu2Pjxz/+cRRGuU9uPjYVYLnw96KLLmrUiQtPXAjm5p6ba863+zAvE9fWoMFC5+TBDbhQeOLEidHj2S54/NWvftXo72TmZPldFjonXY++//3vR3cnu3k3cODAvJ1kTuZFVPIBha539uzZE62N/u3f/s1uueUWGzlypDVr1mxfP9wfCdwcdXdJ/uIXv7BPfepT/DtZsiUagAAEIACBchMgwCo3YdovKwH3DiT3no6HHnrIzj77bPvmN78ZBVnubo3G7sByj5uddtppUdD19a9/3b74xS9G//eoo45q9A6sXFBy5plnRndfufP2/7i7B9wdI++8847deeed0d1ZfAonUKgXt+B2d8994QtfiN6tc/DHhZLuroH9x0Ftba1NmjQpuvOqqU2ZGzvurqxC7joovFrdM/bn7jZDzpGbh+4uucYCLLfBco+v/PznP4/uonOPLO3/2b899w66wYMHRz9mXpZ/DBU6J/fvkdtou/cFXnPNNdHG2T225h7BPvh3MnOy/B4LnZOuR7t27YrcuTB//z8AHKq3zMnyuyx0vZN7j5nrmftDwTHHHJO3k8zJvIg4AAIQgAAEKkyAAKvCArh8aQTcX31vuummKLxyt8G7vygeHFzsfwV315W7E8CFFB/4wAeid+y4F343FWDdc8890Quo3Qbc/Wf/v166dhsLSkqrKMyzC/WSj1Luzp3bb79936bZjRX3qNpLL71kCxcutBNOOKFBM7lN+8GPHua7Hj9/l4CbDz/60Y+il+Kffvrp0R2J7q//Lrw41DuwmuKXu5POPf7i7hA48cQTo0OZl+UfcaXMSfc4qPsiDffHBXcHiLubp7EAizlZfo/FzMncH2Zc79x8dl+U4eave7eg+/ISdwfrwV9ewpwsv8tC1zvuznH3Lkh355X7Y0JVVVXeTjIn8yLiAAhAAAIQqDABAqwKC+DyyRIoNFDKF2C5u3XGjx9/yDtyStmgJ1u9Tmv5vOSrdO3atTZkyJAo8Mi928O9G83dLec+Td0tV+p18/UrxJ8XMz/c42vr1q2z7373u9G3f7rNl7sjJPdFCczL9EdS3Lnx6quvRu+Zcw7dXVjujwO5MXDwHVjMyfQ9uivmm5PPPfdc9K2s7l10zqP7j7u72AVbbl66z/XXXx89fpZ7VyBzMn2X+dY7uVDR3VHs7jR3v0vdF2I8/PDD0cvc3eP07hHt/e/MYk6m75ErQgACEIBAYQQIsArjxdGeE8i3oDu4+/k2ZfkW+nE2A54j87J7+bwcqtO5DbR7zHD/937EaTPOMV4C87hTcebQ/t3PHe/+N/eOOhdiffWrXz3g/XJx2oxzjMfYvOtanLnhgo4f/vCH0SZ5/282ayrAitNmnGO8g+V5h/LNDffooLtzxz0y74Ip9446dzele3m4u0vVfYGG+3IGd4eru8vO3Zmcr03+rUx+UORb7+TeL+he3v773/8+8uXeI/ie97xn3zfvHvwtr3HmW5xjkq+WFiEAAQhAAALvEiDAYiRIEci3oCPAyobuYhfI7g4Bd6eOW6i7vzi7F+vnvp0wTptxjskGQX96GWdjm+ute/+Ke+TMPYLmXqrvHoFxm+hvfOMb0fvLci7jtBnnGH8o+d+TOHMj96UW7ksy9r9jjgDLL7/55ob7NkH3RQzuLtb9PeaqyHne/9vr8rVJgJX8GMi33sm9iN9d2QWS7r+7x7td4Oi+ZMHdmeXCrVNOOSX6N/PYY4/N+1oF11ac3wXJV0uLEIAABCAAAQIsxoAggXwLOgKsbEgvZoHsHn1w7z/75S9/aZdffnn02NmRRx65r+A4bcY5JhsE/ellnI1tY711LwJ3jyu5L2ZwG2YXRrrHeVu0aMHdHhXQm29uuBe1u3fMuXcLui9PcN88mPsQYFVA2CEuWeyczDX5+uuvR67d3Vi5bweN02acY/wi5Xdv8q13co91usc/3cv4XVC1/2f/8xcvXmxDhw6NFU7l+13gNzV6BwEIQAACWSfAHVhZN0j/m1yQNfYthIUGWG4jNnr0aJszZ070XpfGPrlFufurtXshPJ/SCRS6QH766aejFwvnHm/53ve+1+AbI+N8I1Puuscdd1z0F+n9N+GlVxVmC6VuWnPvM/vgBz+4791lzMv0x9Kh5qS7m8O9D+mRRx4x93uwR48eB3SwqQCLOZm+R3fFUudkY8EJczJ9l/kCrNwjhC5sbOxblF2Pc9+86x7Vdt/oy5xM3yNXhAAEIACBwggQYBXGi6M9J5BvQVdogMU3K1VGeNwAy92l4+64cnfmuG/Iuu6666LHzdz7Wg7+8O1KlXFZ6mY599Xx7h0u999/v5188sl8C2EFVB5qTuZ+5t6LFOeT2ywzJ+PQSv6YfHPS/V79xz/+Eb2gPffFCfv34p133ol+z7qX9Of+UMS/lcl7ytdivvVO7l1mh/pW3dWrV0ffKMmczEebn0MAAhCAgC8ECLB8MUE/EiGQb0FXaID11FNP2TnnnGNnnnlmo3/BzP210r27p6lvtkuksMAaiRNguRcKO+buXVfuUUH3Lg/3rUrum7Ma+zhH7j1K7rEK99jLwIEDGxyWu4vAvRvEPY7Ip3QCh9osv/322/av//qv0QuhHfuD79xxV3fvNXPfHulezr9w4UI74YQTjHlZupdCWzjUnHz++eejRz3//ve/N9qse7zXne9eIH3EEUfY2WefHb0InDlZqIVkjs83J0eOHBk9crZq1Srr379/g4vm/t1zAaQLrtw32jEnk3FTSCv51jsu9D/33HPtwx/+cHRH8fve974GzefuwJo6dWo0h5mThRjgWAhAAAIQqAQBAqxKUOeaZSOQb0FXaIDlFugjRoyIXia9dOlS69279wFN5F5me9lll0Xv6Gnszp+yFSvccL4Ay90hcNddd0WPd7qvAHePeLq/IruX0x7qs2TJkijkco8bHuzLvTTcbardX60bcy2Mu6ylHWqzvGfPnuixFfdyYfftdS40PNhhbo65EHn+/PnRY53My7Iqa7TxfHPyUD1q6hFCdw5zMn2X+eak+yIFd8y1114bfanC/ndhud+97tE091ia+3bQWbNmRV+uwJxM32O+9Y57tHfs2LHm3m/lAkn3Ivf9P7l/89xdzO4/Z5xxRvRj5mT6LrkiBCAAAQjEJ0CAFZ8VR2aAQL4FXaEBljvevdPliiuuiP4S/ZOf/MQ+9KEPmVvEu29Kc4HHSy+9FB3T2F+qM4DMyy7m2yznXhi9detWu/XWW6PwKs7H3c3jHqdYuXLlAV8P7xb67g4ut1k71OMWca7BMQcSyPe4kptH7i4B93Hvafn85z8f3UXn7rB7+OGHbcKECebu8Lnlllvs/PPP39c48zLdkZZvThYbYDEn0/XorpZvTro7d9xc27JlywG/J92cdGGIm5Pu44Ksfv36MSfTVxhdMc56J/cHALdumTlzZuTL/X7d/9+8Sy65JPqZuzvSfZiTFRLKZSEAAQhAIBYBAqxYmDgoKwTiLOj2ryXOpswt9Nzt9e4/hx9+uJ100km2e/fu6K4s99/d/+7uBGrsXSFZ4eZbPw/lxYWH7iXt7s6dOJ+DX+a/Zs0au/LKK6PH1tyjL507dzYXiLnHnNxfqN0dBd26dYvTNMfEIJBvs+x8useQxowZE73HzDlx35qVe+ysqTnGvIwBP8FD4vyubOpyh7oDy53DnExQVIym4szJ3LsF3Tw8eE66+ekes/7yl798wB2TzMkY8BM8JM56p66uLvojj7u7dceOHdarVy/r0KHDvn/zXKDl7mx1jvf/MCcTFEVTEIAABCCQKAECrERx0lilCcRZ0BUaYLnja2pq7IEHHoheWuu+6a5Vq1bR7fYuCHF3/zT13qVK88jq9Q+1WXbvTcq9oyVOfY19G+WmTZuivzgvW7YsejePW9QPHz48ely0Y8eOcZrlmJgE8m2WXTMuxHruueei+ZVz4jZUgwcPjly791419ngo8zKmhAQOK2eA5brHnExAUswm4szJxpzk5qS787hr166NXo05GVNCAofFXe+436/urjoXVN13333RHwdOPfVUu+iii+wrX/lKFGg19mFOJiCJJi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RBgJUmTtiAAAQhAAAIQgAAEIAABCEAAAhCAAAQSJ0CAlThSGoQABCAAAQhAAAIQgAAEIAABCEAAAhBIkgABVpI0aQsCEIAABCAAAQhAAAIQgAAEIAABCEAgcQIEWIkjpUEIQAACEIAABCAAAQhAAAIQgAAEIACBJAkQYCVJk7YgAAEIQAACEIAABCAAAQhAAAIQgAAEEidAgJU4UhqEAAQgAAEIQAACEIAABCAAAQhAAAIQSJIAAVaSNGkLAhCAAAQgAAEIQAACEIAABCAAAQhAIHECBFiJI6VBCEAAAhCAAAQgAAEIQAACEIAABCAAgSQJEGAlSZO2IAABCEAAAhCAAAQgAAEIQAACEIAABBInQICVOFIahAAEIAABCEAAAhCAAAQgAAEIQAACEEiSAAFWkjRpCwIQgAAEIAABCEAAAhCAAAQgAAEIQCBxAgRYiSOlQQhAAAIQgAAEIAABCEAAAhCAAAQgAIEkCfx//KhxeKDnWmgAAAAASUVORK5CYII="/>
        <xdr:cNvSpPr>
          <a:spLocks noChangeAspect="1" noChangeArrowheads="1"/>
        </xdr:cNvSpPr>
      </xdr:nvSpPr>
      <xdr:spPr bwMode="auto">
        <a:xfrm>
          <a:off x="0" y="3041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1" name="Table1" displayName="Table1" ref="C10:F17" totalsRowShown="0" headerRowDxfId="3" tableBorderDxfId="2">
  <autoFilter ref="C10:F17"/>
  <tableColumns count="4">
    <tableColumn id="1" name="Bottle #"/>
    <tableColumn id="2" name="Time (clock)"/>
    <tableColumn id="3" name="Cumulative kWh" dataDxfId="1"/>
    <tableColumn id="4" name="Individual kW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31.emf"/><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6" Type="http://schemas.openxmlformats.org/officeDocument/2006/relationships/image" Target="../media/image6.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control" Target="../activeX/activeX7.xml"/><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9.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0.emf"/><Relationship Id="rId4"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31.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workbookViewId="0">
      <selection activeCell="C1" sqref="C1"/>
    </sheetView>
  </sheetViews>
  <sheetFormatPr defaultRowHeight="14.5" x14ac:dyDescent="0.35"/>
  <cols>
    <col min="1" max="1" width="24.81640625" customWidth="1"/>
    <col min="2" max="2" width="4.81640625" style="47" customWidth="1"/>
    <col min="3" max="3" width="25.1796875" customWidth="1"/>
    <col min="4" max="4" width="11.54296875" bestFit="1" customWidth="1"/>
    <col min="9" max="9" width="20.54296875" bestFit="1" customWidth="1"/>
    <col min="10" max="10" width="12.1796875" bestFit="1" customWidth="1"/>
    <col min="11" max="11" width="10.1796875" bestFit="1" customWidth="1"/>
  </cols>
  <sheetData>
    <row r="1" spans="1:11" ht="17" x14ac:dyDescent="0.35">
      <c r="A1" s="2" t="s">
        <v>0</v>
      </c>
      <c r="B1" s="44"/>
    </row>
    <row r="2" spans="1:11" ht="17" x14ac:dyDescent="0.35">
      <c r="B2" s="44"/>
    </row>
    <row r="3" spans="1:11" ht="17" x14ac:dyDescent="0.35">
      <c r="A3" s="1" t="s">
        <v>2</v>
      </c>
      <c r="B3" s="44"/>
    </row>
    <row r="4" spans="1:11" x14ac:dyDescent="0.35">
      <c r="A4" s="1" t="s">
        <v>3</v>
      </c>
      <c r="B4" s="45"/>
    </row>
    <row r="5" spans="1:11" x14ac:dyDescent="0.35">
      <c r="B5" s="45"/>
    </row>
    <row r="6" spans="1:11" x14ac:dyDescent="0.35">
      <c r="B6" s="45"/>
    </row>
    <row r="7" spans="1:11" s="17" customFormat="1" ht="87" x14ac:dyDescent="0.35">
      <c r="A7" s="43" t="s">
        <v>233</v>
      </c>
      <c r="B7" s="46" t="s">
        <v>232</v>
      </c>
      <c r="C7" s="43" t="s">
        <v>9</v>
      </c>
      <c r="D7" s="43" t="s">
        <v>24</v>
      </c>
      <c r="E7" s="43" t="s">
        <v>25</v>
      </c>
      <c r="F7" s="43" t="s">
        <v>234</v>
      </c>
      <c r="G7" s="43" t="s">
        <v>33</v>
      </c>
      <c r="H7" s="43"/>
      <c r="I7" s="43" t="s">
        <v>34</v>
      </c>
      <c r="J7" s="43" t="s">
        <v>35</v>
      </c>
      <c r="K7" s="43" t="s">
        <v>36</v>
      </c>
    </row>
    <row r="8" spans="1:11" x14ac:dyDescent="0.35">
      <c r="A8" s="1" t="s">
        <v>19</v>
      </c>
      <c r="C8" s="4">
        <v>0.05</v>
      </c>
      <c r="D8" s="4">
        <f>C8</f>
        <v>0.05</v>
      </c>
      <c r="E8" s="4">
        <f>D8</f>
        <v>0.05</v>
      </c>
      <c r="F8" s="4">
        <f>E8</f>
        <v>0.05</v>
      </c>
      <c r="G8" s="4">
        <f>F8</f>
        <v>0.05</v>
      </c>
    </row>
    <row r="9" spans="1:11" x14ac:dyDescent="0.35">
      <c r="A9" s="1" t="s">
        <v>10</v>
      </c>
      <c r="B9" s="47" t="s">
        <v>16</v>
      </c>
      <c r="D9" s="8"/>
      <c r="E9" s="8"/>
      <c r="F9" s="8"/>
      <c r="G9" s="8"/>
    </row>
    <row r="10" spans="1:11" x14ac:dyDescent="0.35">
      <c r="A10" s="1" t="s">
        <v>11</v>
      </c>
      <c r="B10" s="47" t="s">
        <v>16</v>
      </c>
      <c r="D10" s="8"/>
      <c r="E10" s="8"/>
      <c r="F10" s="8"/>
      <c r="G10" s="8"/>
    </row>
    <row r="11" spans="1:11" x14ac:dyDescent="0.35">
      <c r="A11" s="1" t="s">
        <v>15</v>
      </c>
      <c r="C11" s="3">
        <v>20</v>
      </c>
      <c r="D11" s="3">
        <f t="shared" ref="D11:E21" si="0">C11</f>
        <v>20</v>
      </c>
      <c r="E11" s="3">
        <f t="shared" si="0"/>
        <v>20</v>
      </c>
      <c r="F11" s="3">
        <f t="shared" ref="F11:G11" si="1">E11</f>
        <v>20</v>
      </c>
      <c r="G11" s="3">
        <f t="shared" si="1"/>
        <v>20</v>
      </c>
    </row>
    <row r="12" spans="1:11" x14ac:dyDescent="0.35">
      <c r="A12" s="1" t="s">
        <v>30</v>
      </c>
      <c r="C12" s="9">
        <v>7.4999999999999997E-2</v>
      </c>
      <c r="D12" s="9">
        <f t="shared" si="0"/>
        <v>7.4999999999999997E-2</v>
      </c>
      <c r="E12" s="9">
        <f t="shared" si="0"/>
        <v>7.4999999999999997E-2</v>
      </c>
      <c r="F12" s="9">
        <f t="shared" ref="F12:G12" si="2">E12</f>
        <v>7.4999999999999997E-2</v>
      </c>
      <c r="G12" s="9">
        <f t="shared" si="2"/>
        <v>7.4999999999999997E-2</v>
      </c>
    </row>
    <row r="13" spans="1:11" x14ac:dyDescent="0.35">
      <c r="A13" s="1" t="s">
        <v>21</v>
      </c>
      <c r="C13" s="5">
        <v>1</v>
      </c>
      <c r="D13" s="5">
        <f t="shared" si="0"/>
        <v>1</v>
      </c>
      <c r="E13" s="5">
        <f t="shared" si="0"/>
        <v>1</v>
      </c>
      <c r="F13" s="5">
        <f t="shared" ref="F13:G13" si="3">E13</f>
        <v>1</v>
      </c>
      <c r="G13" s="5">
        <f t="shared" si="3"/>
        <v>1</v>
      </c>
    </row>
    <row r="14" spans="1:11" x14ac:dyDescent="0.35">
      <c r="A14" s="1" t="s">
        <v>12</v>
      </c>
      <c r="B14" s="47" t="s">
        <v>17</v>
      </c>
      <c r="C14">
        <v>30</v>
      </c>
      <c r="D14" s="8">
        <f t="shared" si="0"/>
        <v>30</v>
      </c>
      <c r="E14" s="8">
        <f t="shared" si="0"/>
        <v>30</v>
      </c>
      <c r="F14" s="8">
        <f t="shared" ref="F14" si="4">E14</f>
        <v>30</v>
      </c>
      <c r="G14" s="8">
        <v>3</v>
      </c>
      <c r="I14">
        <f>40*8*2</f>
        <v>640</v>
      </c>
      <c r="J14" s="3">
        <v>6000</v>
      </c>
      <c r="K14" s="3">
        <v>3000</v>
      </c>
    </row>
    <row r="15" spans="1:11" x14ac:dyDescent="0.35">
      <c r="A15" s="1" t="s">
        <v>26</v>
      </c>
      <c r="B15" s="47" t="s">
        <v>17</v>
      </c>
      <c r="C15">
        <v>60</v>
      </c>
      <c r="D15" s="8">
        <f t="shared" si="0"/>
        <v>60</v>
      </c>
      <c r="E15" s="8">
        <f t="shared" si="0"/>
        <v>60</v>
      </c>
      <c r="F15" s="8">
        <v>6</v>
      </c>
      <c r="G15" s="8">
        <v>6</v>
      </c>
      <c r="I15">
        <f>2*40*2</f>
        <v>160</v>
      </c>
      <c r="J15" s="3">
        <v>2000</v>
      </c>
      <c r="K15" s="3">
        <v>200</v>
      </c>
    </row>
    <row r="16" spans="1:11" x14ac:dyDescent="0.35">
      <c r="A16" s="1" t="s">
        <v>4</v>
      </c>
      <c r="B16" s="47" t="s">
        <v>17</v>
      </c>
      <c r="C16">
        <v>60</v>
      </c>
      <c r="D16" s="8">
        <f t="shared" si="0"/>
        <v>60</v>
      </c>
      <c r="E16" s="8">
        <f t="shared" si="0"/>
        <v>60</v>
      </c>
      <c r="F16" s="8">
        <v>6</v>
      </c>
      <c r="G16" s="8">
        <v>6</v>
      </c>
      <c r="I16">
        <f>I14/2</f>
        <v>320</v>
      </c>
      <c r="J16" s="3">
        <v>400</v>
      </c>
      <c r="K16" s="3">
        <v>100</v>
      </c>
    </row>
    <row r="17" spans="1:11" x14ac:dyDescent="0.35">
      <c r="A17" s="1" t="s">
        <v>5</v>
      </c>
      <c r="B17" s="47" t="s">
        <v>17</v>
      </c>
      <c r="C17">
        <v>30</v>
      </c>
      <c r="D17" s="8">
        <f t="shared" si="0"/>
        <v>30</v>
      </c>
      <c r="E17" s="8">
        <f t="shared" si="0"/>
        <v>30</v>
      </c>
      <c r="F17" s="8">
        <v>3</v>
      </c>
      <c r="G17" s="8">
        <v>3</v>
      </c>
      <c r="I17">
        <f>I15</f>
        <v>160</v>
      </c>
      <c r="J17" s="3">
        <v>400</v>
      </c>
      <c r="K17" s="3">
        <f>K16</f>
        <v>100</v>
      </c>
    </row>
    <row r="18" spans="1:11" x14ac:dyDescent="0.35">
      <c r="A18" s="1" t="s">
        <v>6</v>
      </c>
      <c r="B18" s="47" t="s">
        <v>17</v>
      </c>
      <c r="C18">
        <v>3</v>
      </c>
      <c r="D18" s="8">
        <f t="shared" si="0"/>
        <v>3</v>
      </c>
      <c r="E18" s="8">
        <f t="shared" si="0"/>
        <v>3</v>
      </c>
      <c r="F18" s="8">
        <f t="shared" ref="F18:G18" si="5">E18</f>
        <v>3</v>
      </c>
      <c r="G18" s="8">
        <f t="shared" si="5"/>
        <v>3</v>
      </c>
      <c r="I18">
        <v>0</v>
      </c>
      <c r="J18" s="3">
        <v>0</v>
      </c>
      <c r="K18" s="3">
        <v>200</v>
      </c>
    </row>
    <row r="19" spans="1:11" x14ac:dyDescent="0.35">
      <c r="A19" s="1" t="s">
        <v>7</v>
      </c>
      <c r="B19" s="47" t="s">
        <v>17</v>
      </c>
      <c r="C19">
        <v>180</v>
      </c>
      <c r="D19" s="8">
        <f t="shared" si="0"/>
        <v>180</v>
      </c>
      <c r="E19" s="8">
        <v>18</v>
      </c>
      <c r="F19" s="8">
        <v>18</v>
      </c>
      <c r="G19" s="8">
        <v>18</v>
      </c>
      <c r="I19">
        <f>I16</f>
        <v>320</v>
      </c>
      <c r="J19" s="3">
        <v>1000</v>
      </c>
      <c r="K19" s="3">
        <v>100</v>
      </c>
    </row>
    <row r="20" spans="1:11" x14ac:dyDescent="0.35">
      <c r="A20" s="1" t="s">
        <v>8</v>
      </c>
      <c r="B20" s="47" t="s">
        <v>17</v>
      </c>
      <c r="C20">
        <v>120</v>
      </c>
      <c r="D20" s="8">
        <v>12</v>
      </c>
      <c r="E20" s="8">
        <v>12</v>
      </c>
      <c r="F20" s="8">
        <v>12</v>
      </c>
      <c r="G20" s="8">
        <v>12</v>
      </c>
      <c r="I20" s="8">
        <v>80</v>
      </c>
      <c r="J20" s="3">
        <v>200</v>
      </c>
      <c r="K20" s="3">
        <v>100</v>
      </c>
    </row>
    <row r="21" spans="1:11" x14ac:dyDescent="0.35">
      <c r="A21" s="1" t="s">
        <v>29</v>
      </c>
      <c r="B21" s="47" t="s">
        <v>31</v>
      </c>
      <c r="C21">
        <v>20</v>
      </c>
      <c r="D21" s="8">
        <f t="shared" si="0"/>
        <v>20</v>
      </c>
      <c r="E21" s="8">
        <f t="shared" si="0"/>
        <v>20</v>
      </c>
      <c r="F21" s="8">
        <f t="shared" ref="F21:G21" si="6">E21</f>
        <v>20</v>
      </c>
      <c r="G21" s="8">
        <f t="shared" si="6"/>
        <v>20</v>
      </c>
    </row>
    <row r="22" spans="1:11" x14ac:dyDescent="0.35">
      <c r="D22" s="4"/>
      <c r="E22" s="4"/>
      <c r="F22" s="4"/>
      <c r="G22" s="4"/>
      <c r="I22">
        <f>SUM(I14:I20)</f>
        <v>1680</v>
      </c>
      <c r="J22" s="11">
        <f t="shared" ref="J22:K22" si="7">SUM(J14:J20)</f>
        <v>10000</v>
      </c>
      <c r="K22" s="11">
        <f t="shared" si="7"/>
        <v>3800</v>
      </c>
    </row>
    <row r="23" spans="1:11" x14ac:dyDescent="0.35">
      <c r="A23" s="1" t="s">
        <v>13</v>
      </c>
      <c r="B23" s="47" t="s">
        <v>17</v>
      </c>
      <c r="C23">
        <f>SUM(C14:C20)</f>
        <v>483</v>
      </c>
      <c r="D23">
        <f>SUM(D14:D20)</f>
        <v>375</v>
      </c>
      <c r="E23">
        <f>SUM(E14:E20)</f>
        <v>213</v>
      </c>
      <c r="F23">
        <f>SUM(F14:F20)</f>
        <v>78</v>
      </c>
      <c r="G23">
        <f>SUM(G14:G20)</f>
        <v>51</v>
      </c>
      <c r="H23" t="s">
        <v>37</v>
      </c>
      <c r="I23">
        <f>I22*6</f>
        <v>10080</v>
      </c>
      <c r="J23">
        <f t="shared" ref="J23" si="8">J22*6</f>
        <v>60000</v>
      </c>
    </row>
    <row r="24" spans="1:11" x14ac:dyDescent="0.35">
      <c r="A24" s="1" t="s">
        <v>14</v>
      </c>
      <c r="B24" s="47" t="s">
        <v>18</v>
      </c>
      <c r="C24">
        <f>C23/3600</f>
        <v>0.13416666666666666</v>
      </c>
      <c r="D24">
        <f>D23/3600</f>
        <v>0.10416666666666667</v>
      </c>
      <c r="E24">
        <f>E23/3600</f>
        <v>5.9166666666666666E-2</v>
      </c>
      <c r="F24">
        <f>F23/3600</f>
        <v>2.1666666666666667E-2</v>
      </c>
      <c r="G24">
        <f>G23/3600</f>
        <v>1.4166666666666666E-2</v>
      </c>
      <c r="I24">
        <f>I23/2048</f>
        <v>4.921875</v>
      </c>
    </row>
    <row r="26" spans="1:11" x14ac:dyDescent="0.35">
      <c r="A26" t="s">
        <v>20</v>
      </c>
      <c r="C26" s="4">
        <f>C8</f>
        <v>0.05</v>
      </c>
      <c r="D26" s="4">
        <f>D8</f>
        <v>0.05</v>
      </c>
      <c r="E26" s="4">
        <f>E8</f>
        <v>0.05</v>
      </c>
      <c r="F26" s="4">
        <f>F8</f>
        <v>0.05</v>
      </c>
      <c r="G26" s="4">
        <f>G8</f>
        <v>0.05</v>
      </c>
      <c r="I26" s="4"/>
    </row>
    <row r="27" spans="1:11" x14ac:dyDescent="0.35">
      <c r="A27" t="s">
        <v>32</v>
      </c>
      <c r="C27" s="10">
        <f>C21*C24/1000</f>
        <v>2.6833333333333331E-3</v>
      </c>
      <c r="D27" s="10">
        <f>D21*D24/1000</f>
        <v>2.0833333333333333E-3</v>
      </c>
      <c r="E27" s="10">
        <f>E21*E24/1000</f>
        <v>1.1833333333333333E-3</v>
      </c>
      <c r="F27" s="10">
        <f>F21*F24/1000</f>
        <v>4.3333333333333337E-4</v>
      </c>
      <c r="G27" s="10">
        <f>G21*G24/1000</f>
        <v>2.833333333333333E-4</v>
      </c>
    </row>
    <row r="28" spans="1:11" x14ac:dyDescent="0.35">
      <c r="A28" t="s">
        <v>22</v>
      </c>
      <c r="C28" s="4">
        <f>C11*C24</f>
        <v>2.6833333333333331</v>
      </c>
      <c r="D28" s="4">
        <f>D11*D24</f>
        <v>2.0833333333333335</v>
      </c>
      <c r="E28" s="4">
        <f>E11*E24</f>
        <v>1.1833333333333333</v>
      </c>
      <c r="F28" s="4">
        <f>F11*F24</f>
        <v>0.43333333333333335</v>
      </c>
      <c r="G28" s="4">
        <f>G11*G24</f>
        <v>0.28333333333333333</v>
      </c>
    </row>
    <row r="29" spans="1:11" x14ac:dyDescent="0.35">
      <c r="C29" s="4"/>
      <c r="D29" s="4"/>
      <c r="E29" s="4"/>
      <c r="F29" s="4"/>
      <c r="G29" s="4"/>
    </row>
    <row r="30" spans="1:11" x14ac:dyDescent="0.35">
      <c r="A30" t="s">
        <v>27</v>
      </c>
      <c r="C30" s="7">
        <v>40</v>
      </c>
      <c r="D30" s="7">
        <f>C30</f>
        <v>40</v>
      </c>
      <c r="E30" s="7">
        <f>D30</f>
        <v>40</v>
      </c>
      <c r="F30" s="7">
        <f>E30</f>
        <v>40</v>
      </c>
      <c r="G30" s="7">
        <f>F30</f>
        <v>40</v>
      </c>
    </row>
    <row r="31" spans="1:11" x14ac:dyDescent="0.35">
      <c r="A31" t="s">
        <v>23</v>
      </c>
      <c r="C31" s="6">
        <f>C30*SUM(C26:C28)</f>
        <v>109.44066666666666</v>
      </c>
      <c r="D31" s="6">
        <f t="shared" ref="D31:G31" si="9">D30*SUM(D26:D28)</f>
        <v>85.416666666666686</v>
      </c>
      <c r="E31" s="6">
        <f t="shared" si="9"/>
        <v>49.38066666666667</v>
      </c>
      <c r="F31" s="6">
        <f t="shared" si="9"/>
        <v>19.350666666666669</v>
      </c>
      <c r="G31" s="6">
        <f t="shared" si="9"/>
        <v>13.344666666666667</v>
      </c>
    </row>
    <row r="32" spans="1:11" x14ac:dyDescent="0.35">
      <c r="C32" s="4"/>
      <c r="D32" s="4"/>
      <c r="E32" s="4"/>
      <c r="G32" s="1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workbookViewId="0">
      <selection activeCell="K25" sqref="K25"/>
    </sheetView>
  </sheetViews>
  <sheetFormatPr defaultRowHeight="14.5" x14ac:dyDescent="0.35"/>
  <sheetData>
    <row r="1" spans="1:3" x14ac:dyDescent="0.35">
      <c r="A1" t="s">
        <v>82</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137</v>
      </c>
    </row>
    <row r="11" spans="1:3" x14ac:dyDescent="0.35">
      <c r="A11" t="s">
        <v>138</v>
      </c>
    </row>
    <row r="12" spans="1:3" x14ac:dyDescent="0.35">
      <c r="A12" t="s">
        <v>139</v>
      </c>
    </row>
    <row r="13" spans="1:3" x14ac:dyDescent="0.35">
      <c r="A13" t="s">
        <v>140</v>
      </c>
    </row>
    <row r="14" spans="1:3" x14ac:dyDescent="0.35">
      <c r="A14" t="s">
        <v>142</v>
      </c>
    </row>
    <row r="15" spans="1:3" x14ac:dyDescent="0.35">
      <c r="A15" t="s">
        <v>144</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0.89800000000000002</v>
      </c>
      <c r="D22">
        <f>(1.75/2)^2*PI()*K22/1000</f>
        <v>0.72158456262140558</v>
      </c>
      <c r="E22">
        <f>D22*1.38</f>
        <v>0.99578669641753959</v>
      </c>
      <c r="F22" s="18">
        <f>A22/2*B22/2*PI()</f>
        <v>2.4195761219785186</v>
      </c>
      <c r="G22" s="18">
        <f>F22*K22/1000*1.38</f>
        <v>1.0017045144991066</v>
      </c>
      <c r="H22" s="20">
        <f>C22/G22</f>
        <v>0.8964719505622244</v>
      </c>
      <c r="I22" s="20">
        <f>C22/E22</f>
        <v>0.90179955529699407</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0.84799999999999998</v>
      </c>
      <c r="D24">
        <f>(1.75/2)^2*PI()*K24/1000</f>
        <v>0.71436871699519144</v>
      </c>
      <c r="E24">
        <f>D24*1.38</f>
        <v>0.98582882945336414</v>
      </c>
      <c r="F24" s="18">
        <f>A24/2*B24/2*PI()</f>
        <v>2.4195761219785186</v>
      </c>
      <c r="G24" s="18">
        <f>F24*K24/1000*1.38</f>
        <v>0.99168746935411556</v>
      </c>
      <c r="H24" s="20">
        <f>C24/G24</f>
        <v>0.85510811238978446</v>
      </c>
      <c r="I24" s="20">
        <f>C24/E24</f>
        <v>0.86018989774341514</v>
      </c>
      <c r="K24">
        <v>297</v>
      </c>
    </row>
    <row r="25" spans="1:16" x14ac:dyDescent="0.35">
      <c r="A25" t="s">
        <v>96</v>
      </c>
      <c r="H25" t="s">
        <v>126</v>
      </c>
      <c r="I25" s="5">
        <f>AVERAGE(I22:I24)</f>
        <v>0.88099472652020461</v>
      </c>
    </row>
    <row r="26" spans="1:16" x14ac:dyDescent="0.35">
      <c r="A26" t="s">
        <v>143</v>
      </c>
      <c r="H26" t="s">
        <v>127</v>
      </c>
      <c r="I26">
        <f>1/I25</f>
        <v>1.1350805741480976</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7409"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740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6" workbookViewId="0">
      <selection activeCell="A14" sqref="A14"/>
    </sheetView>
  </sheetViews>
  <sheetFormatPr defaultRowHeight="14.5" x14ac:dyDescent="0.35"/>
  <sheetData>
    <row r="1" spans="1:3" x14ac:dyDescent="0.35">
      <c r="A1" t="s">
        <v>145</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146</v>
      </c>
    </row>
    <row r="11" spans="1:3" x14ac:dyDescent="0.35">
      <c r="A11" t="s">
        <v>147</v>
      </c>
    </row>
    <row r="12" spans="1:3" x14ac:dyDescent="0.35">
      <c r="A12" t="s">
        <v>148</v>
      </c>
    </row>
    <row r="13" spans="1:3" x14ac:dyDescent="0.35">
      <c r="A13" t="s">
        <v>149</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v>
      </c>
      <c r="D22">
        <f>(1.75/2)^2*PI()*K22/1000</f>
        <v>0.72158456262140558</v>
      </c>
      <c r="E22">
        <f>D22*1.38</f>
        <v>0.99578669641753959</v>
      </c>
      <c r="F22" s="18">
        <f>A22/2*B22/2*PI()</f>
        <v>2.4195761219785186</v>
      </c>
      <c r="G22" s="18">
        <f>F22*K22/1000*1.38</f>
        <v>1.0017045144991066</v>
      </c>
      <c r="H22" s="20">
        <f>C22/G22</f>
        <v>0.79863870874140253</v>
      </c>
      <c r="I22" s="20">
        <f>C22/E22</f>
        <v>0.80338490449620859</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0.9</v>
      </c>
      <c r="D24">
        <f>(1.75/2)^2*PI()*K24/1000</f>
        <v>0.72158456262140558</v>
      </c>
      <c r="E24">
        <f>D24*1.38</f>
        <v>0.99578669641753959</v>
      </c>
      <c r="F24" s="18">
        <f>A24/2*B24/2*PI()</f>
        <v>2.4195761219785186</v>
      </c>
      <c r="G24" s="18">
        <f>F24*K24/1000*1.38</f>
        <v>1.0017045144991066</v>
      </c>
      <c r="H24" s="20">
        <f>C24/G24</f>
        <v>0.89846854733407788</v>
      </c>
      <c r="I24" s="20">
        <f>C24/E24</f>
        <v>0.90380801755823459</v>
      </c>
      <c r="K24">
        <v>300</v>
      </c>
    </row>
    <row r="25" spans="1:16" x14ac:dyDescent="0.35">
      <c r="A25" t="s">
        <v>96</v>
      </c>
      <c r="H25" t="s">
        <v>126</v>
      </c>
      <c r="I25" s="5">
        <f>AVERAGE(I22:I24)</f>
        <v>0.85359646102722153</v>
      </c>
    </row>
    <row r="26" spans="1:16" x14ac:dyDescent="0.35">
      <c r="A26" t="s">
        <v>143</v>
      </c>
      <c r="H26" t="s">
        <v>127</v>
      </c>
      <c r="I26">
        <f>1/I25</f>
        <v>1.1715137604912231</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11" workbookViewId="0">
      <selection activeCell="B29" sqref="B29"/>
    </sheetView>
  </sheetViews>
  <sheetFormatPr defaultRowHeight="14.5" x14ac:dyDescent="0.35"/>
  <cols>
    <col min="1" max="1" width="16.54296875" customWidth="1"/>
  </cols>
  <sheetData>
    <row r="1" spans="1:3" x14ac:dyDescent="0.35">
      <c r="A1" t="s">
        <v>166</v>
      </c>
    </row>
    <row r="6" spans="1:3" x14ac:dyDescent="0.35">
      <c r="A6" t="s">
        <v>150</v>
      </c>
    </row>
    <row r="7" spans="1:3" x14ac:dyDescent="0.35">
      <c r="A7" t="s">
        <v>97</v>
      </c>
    </row>
    <row r="8" spans="1:3" x14ac:dyDescent="0.35">
      <c r="A8" t="s">
        <v>136</v>
      </c>
      <c r="B8">
        <v>10.24</v>
      </c>
      <c r="C8" t="s">
        <v>77</v>
      </c>
    </row>
    <row r="9" spans="1:3" x14ac:dyDescent="0.35">
      <c r="A9" t="s">
        <v>152</v>
      </c>
    </row>
    <row r="10" spans="1:3" x14ac:dyDescent="0.35">
      <c r="A10" t="s">
        <v>135</v>
      </c>
    </row>
    <row r="11" spans="1:3" x14ac:dyDescent="0.35">
      <c r="A11" t="s">
        <v>151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2.0099999999999998</v>
      </c>
      <c r="B24" s="19">
        <v>1.89</v>
      </c>
      <c r="C24" s="19">
        <v>0.38100000000000001</v>
      </c>
      <c r="D24">
        <f>(1.75/2)^2*PI()*K24/1000</f>
        <v>0.25977044254370601</v>
      </c>
      <c r="E24">
        <f t="shared" ref="E24" si="0">D24*1.38</f>
        <v>0.35848321071031425</v>
      </c>
      <c r="F24" s="18">
        <f>A24/2*B24/2*PI()</f>
        <v>2.9836490829305657</v>
      </c>
      <c r="G24" s="18">
        <f>F24*K24/1000*1.38</f>
        <v>0.44468305931997143</v>
      </c>
      <c r="H24" s="20">
        <f>C24/G24</f>
        <v>0.85679000360985569</v>
      </c>
      <c r="I24" s="20">
        <f>C24/E24</f>
        <v>1.0628112799064424</v>
      </c>
      <c r="K24">
        <v>108</v>
      </c>
    </row>
    <row r="25" spans="1:16" x14ac:dyDescent="0.35">
      <c r="A25" s="19">
        <v>1.98</v>
      </c>
      <c r="B25" s="19">
        <v>1.92</v>
      </c>
      <c r="C25" s="19">
        <v>0.69099999999999995</v>
      </c>
      <c r="D25">
        <f>(1.75/2)^2*PI()*K25/1000</f>
        <v>0.4930827844579605</v>
      </c>
      <c r="E25">
        <f>D25*1.38</f>
        <v>0.68045424255198539</v>
      </c>
      <c r="F25" s="18">
        <f>A25/2*B25/2*PI()</f>
        <v>2.9857696579717392</v>
      </c>
      <c r="G25" s="18">
        <f>F25*K25/1000*1.38</f>
        <v>0.84467423624020488</v>
      </c>
      <c r="H25" s="20">
        <f>C25/G25</f>
        <v>0.81806685980593385</v>
      </c>
      <c r="I25" s="20">
        <f>C25/E25</f>
        <v>1.0154981140369757</v>
      </c>
      <c r="K25">
        <v>205</v>
      </c>
    </row>
    <row r="26" spans="1:16" x14ac:dyDescent="0.35">
      <c r="A26" t="s">
        <v>159</v>
      </c>
      <c r="B26">
        <v>1.8539761248851794</v>
      </c>
      <c r="H26" t="s">
        <v>126</v>
      </c>
      <c r="I26" s="5" t="e">
        <f>AVERAGE(I23:I25)</f>
        <v>#DIV/0!</v>
      </c>
    </row>
    <row r="27" spans="1:16" x14ac:dyDescent="0.35">
      <c r="A27" t="s">
        <v>160</v>
      </c>
      <c r="B27">
        <v>1.8045168492578586E-2</v>
      </c>
      <c r="H27" t="s">
        <v>127</v>
      </c>
      <c r="I27" t="e">
        <f>1/I26</f>
        <v>#DIV/0!</v>
      </c>
    </row>
    <row r="28" spans="1:16" x14ac:dyDescent="0.35">
      <c r="A28" t="s">
        <v>167</v>
      </c>
      <c r="B28" s="24">
        <v>1089</v>
      </c>
    </row>
    <row r="29" spans="1:16" x14ac:dyDescent="0.35">
      <c r="A29" t="s">
        <v>96</v>
      </c>
    </row>
    <row r="30" spans="1:16" x14ac:dyDescent="0.35">
      <c r="A30" t="s">
        <v>143</v>
      </c>
    </row>
    <row r="31" spans="1:16" x14ac:dyDescent="0.35">
      <c r="A31" t="s">
        <v>99</v>
      </c>
    </row>
    <row r="32" spans="1:16" x14ac:dyDescent="0.35">
      <c r="A32" t="s">
        <v>122</v>
      </c>
    </row>
    <row r="33" spans="1:1" x14ac:dyDescent="0.35">
      <c r="A33" t="s">
        <v>123</v>
      </c>
    </row>
    <row r="34" spans="1:1" x14ac:dyDescent="0.35">
      <c r="A34" t="s">
        <v>91</v>
      </c>
    </row>
    <row r="35" spans="1:1" x14ac:dyDescent="0.35">
      <c r="A35" t="s">
        <v>134</v>
      </c>
    </row>
    <row r="36" spans="1:1" x14ac:dyDescent="0.35">
      <c r="A36" t="s">
        <v>114</v>
      </c>
    </row>
    <row r="37" spans="1:1" x14ac:dyDescent="0.35">
      <c r="A37" t="s">
        <v>141</v>
      </c>
    </row>
    <row r="38" spans="1:1" x14ac:dyDescent="0.35">
      <c r="A38" t="s">
        <v>132</v>
      </c>
    </row>
    <row r="55" spans="1:7" x14ac:dyDescent="0.35">
      <c r="A55" t="s">
        <v>154</v>
      </c>
    </row>
    <row r="57" spans="1:7" x14ac:dyDescent="0.35">
      <c r="A57" s="22">
        <v>44586.092731481483</v>
      </c>
      <c r="C57">
        <v>879</v>
      </c>
      <c r="D57" t="s">
        <v>155</v>
      </c>
      <c r="E57" t="s">
        <v>156</v>
      </c>
      <c r="F57" t="s">
        <v>157</v>
      </c>
    </row>
    <row r="58" spans="1:7" ht="14.5" customHeight="1" x14ac:dyDescent="0.35">
      <c r="A58" s="22">
        <v>44586.092743055553</v>
      </c>
      <c r="C58">
        <v>964</v>
      </c>
      <c r="D58" t="s">
        <v>155</v>
      </c>
      <c r="E58" t="s">
        <v>158</v>
      </c>
      <c r="F58" t="s">
        <v>80</v>
      </c>
      <c r="G58">
        <v>1.9</v>
      </c>
    </row>
    <row r="59" spans="1:7" ht="14.5" customHeight="1" x14ac:dyDescent="0.35">
      <c r="A59" s="22">
        <v>44586.09275462963</v>
      </c>
      <c r="C59">
        <v>730</v>
      </c>
      <c r="D59" t="s">
        <v>155</v>
      </c>
      <c r="E59" t="s">
        <v>158</v>
      </c>
      <c r="F59" t="s">
        <v>80</v>
      </c>
      <c r="G59">
        <v>1.9</v>
      </c>
    </row>
    <row r="60" spans="1:7" ht="14.5" customHeight="1" x14ac:dyDescent="0.35">
      <c r="A60" s="22">
        <v>44586.092766203707</v>
      </c>
      <c r="C60">
        <v>491</v>
      </c>
      <c r="D60" t="s">
        <v>155</v>
      </c>
      <c r="E60" t="s">
        <v>158</v>
      </c>
      <c r="F60" t="s">
        <v>80</v>
      </c>
      <c r="G60">
        <v>1.9</v>
      </c>
    </row>
    <row r="61" spans="1:7" ht="14.5" customHeight="1" x14ac:dyDescent="0.35">
      <c r="A61" s="22">
        <v>44586.092777777776</v>
      </c>
      <c r="C61">
        <v>241</v>
      </c>
      <c r="D61" t="s">
        <v>155</v>
      </c>
      <c r="E61" t="s">
        <v>158</v>
      </c>
      <c r="F61" t="s">
        <v>80</v>
      </c>
      <c r="G61">
        <v>1.91</v>
      </c>
    </row>
    <row r="62" spans="1:7" ht="14.5" customHeight="1" x14ac:dyDescent="0.35">
      <c r="A62" s="22">
        <v>44586.092789351853</v>
      </c>
      <c r="C62">
        <v>4</v>
      </c>
      <c r="D62" t="s">
        <v>155</v>
      </c>
      <c r="E62" t="s">
        <v>158</v>
      </c>
      <c r="F62" t="s">
        <v>80</v>
      </c>
      <c r="G62">
        <v>1.91</v>
      </c>
    </row>
    <row r="63" spans="1:7" ht="14.5" customHeight="1" x14ac:dyDescent="0.35">
      <c r="A63" s="22">
        <v>44586.092789351853</v>
      </c>
      <c r="C63">
        <v>768</v>
      </c>
      <c r="D63" t="s">
        <v>155</v>
      </c>
      <c r="E63" t="s">
        <v>158</v>
      </c>
      <c r="F63" t="s">
        <v>80</v>
      </c>
      <c r="G63">
        <v>1.91</v>
      </c>
    </row>
    <row r="64" spans="1:7" ht="14.5" customHeight="1" x14ac:dyDescent="0.35">
      <c r="A64" s="22">
        <v>44586.092800925922</v>
      </c>
      <c r="C64">
        <v>534</v>
      </c>
      <c r="D64" t="s">
        <v>155</v>
      </c>
      <c r="E64" t="s">
        <v>158</v>
      </c>
      <c r="F64" t="s">
        <v>80</v>
      </c>
      <c r="G64">
        <v>1.89</v>
      </c>
    </row>
    <row r="65" spans="1:7" ht="14.5" customHeight="1" x14ac:dyDescent="0.35">
      <c r="A65" s="22">
        <v>44586.092812499999</v>
      </c>
      <c r="C65">
        <v>305</v>
      </c>
      <c r="D65" t="s">
        <v>155</v>
      </c>
      <c r="E65" t="s">
        <v>158</v>
      </c>
      <c r="F65" t="s">
        <v>80</v>
      </c>
      <c r="G65">
        <v>1.88</v>
      </c>
    </row>
    <row r="66" spans="1:7" ht="14.5" customHeight="1" x14ac:dyDescent="0.35">
      <c r="A66" s="22">
        <v>44586.092824074076</v>
      </c>
      <c r="C66">
        <v>76</v>
      </c>
      <c r="D66" t="s">
        <v>155</v>
      </c>
      <c r="E66" t="s">
        <v>158</v>
      </c>
      <c r="F66" t="s">
        <v>80</v>
      </c>
      <c r="G66">
        <v>1.89</v>
      </c>
    </row>
    <row r="67" spans="1:7" ht="14.5" customHeight="1" x14ac:dyDescent="0.35">
      <c r="A67" s="22">
        <v>44586.092824074076</v>
      </c>
      <c r="C67">
        <v>857</v>
      </c>
      <c r="D67" t="s">
        <v>155</v>
      </c>
      <c r="E67" t="s">
        <v>158</v>
      </c>
      <c r="F67" t="s">
        <v>80</v>
      </c>
      <c r="G67">
        <v>1.89</v>
      </c>
    </row>
    <row r="68" spans="1:7" ht="14.5" customHeight="1" x14ac:dyDescent="0.35">
      <c r="A68" s="22">
        <v>44586.092835648145</v>
      </c>
      <c r="C68">
        <v>639</v>
      </c>
      <c r="D68" t="s">
        <v>155</v>
      </c>
      <c r="E68" t="s">
        <v>158</v>
      </c>
      <c r="F68" t="s">
        <v>80</v>
      </c>
      <c r="G68">
        <v>1.89</v>
      </c>
    </row>
    <row r="69" spans="1:7" ht="14.5" customHeight="1" x14ac:dyDescent="0.35">
      <c r="A69" s="22">
        <v>44586.092847222222</v>
      </c>
      <c r="C69">
        <v>418</v>
      </c>
      <c r="D69" t="s">
        <v>155</v>
      </c>
      <c r="E69" t="s">
        <v>158</v>
      </c>
      <c r="F69" t="s">
        <v>80</v>
      </c>
      <c r="G69">
        <v>1.9</v>
      </c>
    </row>
    <row r="70" spans="1:7" ht="14.5" customHeight="1" x14ac:dyDescent="0.35">
      <c r="A70" s="22">
        <v>44586.092858796299</v>
      </c>
      <c r="C70">
        <v>205</v>
      </c>
      <c r="D70" t="s">
        <v>155</v>
      </c>
      <c r="E70" t="s">
        <v>158</v>
      </c>
      <c r="F70" t="s">
        <v>80</v>
      </c>
      <c r="G70">
        <v>1.9</v>
      </c>
    </row>
    <row r="71" spans="1:7" ht="14.5" customHeight="1" x14ac:dyDescent="0.35">
      <c r="A71" s="22">
        <v>44586.092858796299</v>
      </c>
      <c r="C71">
        <v>984</v>
      </c>
      <c r="D71" t="s">
        <v>155</v>
      </c>
      <c r="E71" t="s">
        <v>158</v>
      </c>
      <c r="F71" t="s">
        <v>80</v>
      </c>
      <c r="G71">
        <v>1.88</v>
      </c>
    </row>
    <row r="72" spans="1:7" ht="14.5" customHeight="1" x14ac:dyDescent="0.35">
      <c r="A72" s="22">
        <v>44586.092870370368</v>
      </c>
      <c r="C72">
        <v>765</v>
      </c>
      <c r="D72" t="s">
        <v>155</v>
      </c>
      <c r="E72" t="s">
        <v>158</v>
      </c>
      <c r="F72" t="s">
        <v>80</v>
      </c>
      <c r="G72">
        <v>1.86</v>
      </c>
    </row>
    <row r="73" spans="1:7" ht="14.5" customHeight="1" x14ac:dyDescent="0.35">
      <c r="A73" s="22">
        <v>44586.092881944445</v>
      </c>
      <c r="C73">
        <v>590</v>
      </c>
      <c r="D73" t="s">
        <v>155</v>
      </c>
      <c r="E73" t="s">
        <v>158</v>
      </c>
      <c r="F73" t="s">
        <v>80</v>
      </c>
      <c r="G73">
        <v>1.86</v>
      </c>
    </row>
    <row r="74" spans="1:7" ht="14.5" customHeight="1" x14ac:dyDescent="0.35">
      <c r="A74" s="22">
        <v>44586.092893518522</v>
      </c>
      <c r="C74">
        <v>374</v>
      </c>
      <c r="D74" t="s">
        <v>155</v>
      </c>
      <c r="E74" t="s">
        <v>158</v>
      </c>
      <c r="F74" t="s">
        <v>80</v>
      </c>
      <c r="G74">
        <v>1.86</v>
      </c>
    </row>
    <row r="75" spans="1:7" ht="14.5" customHeight="1" x14ac:dyDescent="0.35">
      <c r="A75" s="22">
        <v>44586.092905092592</v>
      </c>
      <c r="C75">
        <v>182</v>
      </c>
      <c r="D75" t="s">
        <v>155</v>
      </c>
      <c r="E75" t="s">
        <v>158</v>
      </c>
      <c r="F75" t="s">
        <v>80</v>
      </c>
      <c r="G75">
        <v>1.85</v>
      </c>
    </row>
    <row r="76" spans="1:7" ht="14.5" customHeight="1" x14ac:dyDescent="0.35">
      <c r="A76" s="22">
        <v>44586.092905092592</v>
      </c>
      <c r="C76">
        <v>997</v>
      </c>
      <c r="D76" t="s">
        <v>155</v>
      </c>
      <c r="E76" t="s">
        <v>158</v>
      </c>
      <c r="F76" t="s">
        <v>80</v>
      </c>
      <c r="G76">
        <v>1.85</v>
      </c>
    </row>
    <row r="77" spans="1:7" ht="14.5" customHeight="1" x14ac:dyDescent="0.35">
      <c r="A77" s="22">
        <v>44586.092916666668</v>
      </c>
      <c r="C77">
        <v>813</v>
      </c>
      <c r="D77" t="s">
        <v>155</v>
      </c>
      <c r="E77" t="s">
        <v>158</v>
      </c>
      <c r="F77" t="s">
        <v>80</v>
      </c>
      <c r="G77">
        <v>1.84</v>
      </c>
    </row>
    <row r="78" spans="1:7" ht="14.5" customHeight="1" x14ac:dyDescent="0.35">
      <c r="A78" s="22">
        <v>44586.092928240738</v>
      </c>
      <c r="C78">
        <v>631</v>
      </c>
      <c r="D78" t="s">
        <v>155</v>
      </c>
      <c r="E78" t="s">
        <v>158</v>
      </c>
      <c r="F78" t="s">
        <v>80</v>
      </c>
      <c r="G78">
        <v>1.83</v>
      </c>
    </row>
    <row r="79" spans="1:7" ht="14.5" customHeight="1" x14ac:dyDescent="0.35">
      <c r="A79" s="22">
        <v>44586.092939814815</v>
      </c>
      <c r="C79">
        <v>445</v>
      </c>
      <c r="D79" t="s">
        <v>155</v>
      </c>
      <c r="E79" t="s">
        <v>158</v>
      </c>
      <c r="F79" t="s">
        <v>80</v>
      </c>
      <c r="G79">
        <v>1.83</v>
      </c>
    </row>
    <row r="80" spans="1:7" ht="14.5" customHeight="1" x14ac:dyDescent="0.35">
      <c r="A80" s="22">
        <v>44586.092951388891</v>
      </c>
      <c r="C80">
        <v>278</v>
      </c>
      <c r="D80" t="s">
        <v>155</v>
      </c>
      <c r="E80" t="s">
        <v>158</v>
      </c>
      <c r="F80" t="s">
        <v>80</v>
      </c>
      <c r="G80">
        <v>1.83</v>
      </c>
    </row>
    <row r="81" spans="1:7" ht="14.5" customHeight="1" x14ac:dyDescent="0.35">
      <c r="A81" s="22">
        <v>44586.092962962961</v>
      </c>
      <c r="C81">
        <v>112</v>
      </c>
      <c r="D81" t="s">
        <v>155</v>
      </c>
      <c r="E81" t="s">
        <v>158</v>
      </c>
      <c r="F81" t="s">
        <v>80</v>
      </c>
      <c r="G81">
        <v>1.84</v>
      </c>
    </row>
    <row r="82" spans="1:7" ht="14.5" customHeight="1" x14ac:dyDescent="0.35">
      <c r="A82" s="22">
        <v>44586.092962962961</v>
      </c>
      <c r="C82">
        <v>943</v>
      </c>
      <c r="D82" t="s">
        <v>155</v>
      </c>
      <c r="E82" t="s">
        <v>158</v>
      </c>
      <c r="F82" t="s">
        <v>80</v>
      </c>
      <c r="G82">
        <v>1.85</v>
      </c>
    </row>
    <row r="83" spans="1:7" ht="14.5" customHeight="1" x14ac:dyDescent="0.35">
      <c r="A83" s="22">
        <v>44586.092974537038</v>
      </c>
      <c r="C83">
        <v>776</v>
      </c>
      <c r="D83" t="s">
        <v>155</v>
      </c>
      <c r="E83" t="s">
        <v>158</v>
      </c>
      <c r="F83" t="s">
        <v>80</v>
      </c>
      <c r="G83">
        <v>1.86</v>
      </c>
    </row>
    <row r="84" spans="1:7" ht="14.5" customHeight="1" x14ac:dyDescent="0.35">
      <c r="A84" s="22">
        <v>44586.092986111114</v>
      </c>
      <c r="C84">
        <v>598</v>
      </c>
      <c r="D84" t="s">
        <v>155</v>
      </c>
      <c r="E84" t="s">
        <v>158</v>
      </c>
      <c r="F84" t="s">
        <v>80</v>
      </c>
      <c r="G84">
        <v>1.87</v>
      </c>
    </row>
    <row r="85" spans="1:7" ht="14.5" customHeight="1" x14ac:dyDescent="0.35">
      <c r="A85" s="22">
        <v>44586.092997685184</v>
      </c>
      <c r="C85">
        <v>413</v>
      </c>
      <c r="D85" t="s">
        <v>155</v>
      </c>
      <c r="E85" t="s">
        <v>158</v>
      </c>
      <c r="F85" t="s">
        <v>80</v>
      </c>
      <c r="G85">
        <v>1.88</v>
      </c>
    </row>
    <row r="86" spans="1:7" ht="14.5" customHeight="1" x14ac:dyDescent="0.35">
      <c r="A86" s="22">
        <v>44586.093009259261</v>
      </c>
      <c r="C86">
        <v>221</v>
      </c>
      <c r="D86" t="s">
        <v>155</v>
      </c>
      <c r="E86" t="s">
        <v>158</v>
      </c>
      <c r="F86" t="s">
        <v>80</v>
      </c>
      <c r="G86">
        <v>1.89</v>
      </c>
    </row>
    <row r="87" spans="1:7" ht="14.5" customHeight="1" x14ac:dyDescent="0.35">
      <c r="A87" s="22">
        <v>44586.09302083333</v>
      </c>
      <c r="C87">
        <v>22</v>
      </c>
      <c r="D87" t="s">
        <v>155</v>
      </c>
      <c r="E87" t="s">
        <v>158</v>
      </c>
      <c r="F87" t="s">
        <v>80</v>
      </c>
      <c r="G87">
        <v>1.9</v>
      </c>
    </row>
    <row r="88" spans="1:7" ht="14.5" customHeight="1" x14ac:dyDescent="0.35">
      <c r="A88" s="22">
        <v>44586.09302083333</v>
      </c>
      <c r="C88">
        <v>820</v>
      </c>
      <c r="D88" t="s">
        <v>155</v>
      </c>
      <c r="E88" t="s">
        <v>158</v>
      </c>
      <c r="F88" t="s">
        <v>80</v>
      </c>
      <c r="G88">
        <v>1.91</v>
      </c>
    </row>
    <row r="89" spans="1:7" ht="14.5" customHeight="1" x14ac:dyDescent="0.35">
      <c r="A89" s="22">
        <v>44586.093032407407</v>
      </c>
      <c r="C89">
        <v>585</v>
      </c>
      <c r="D89" t="s">
        <v>155</v>
      </c>
      <c r="E89" t="s">
        <v>158</v>
      </c>
      <c r="F89" t="s">
        <v>80</v>
      </c>
      <c r="G89">
        <v>1.92</v>
      </c>
    </row>
    <row r="90" spans="1:7" ht="14.5" customHeight="1" x14ac:dyDescent="0.35">
      <c r="A90" s="22">
        <v>44586.093043981484</v>
      </c>
      <c r="C90">
        <v>347</v>
      </c>
      <c r="D90" t="s">
        <v>155</v>
      </c>
      <c r="E90" t="s">
        <v>158</v>
      </c>
      <c r="F90" t="s">
        <v>80</v>
      </c>
      <c r="G90">
        <v>1.93</v>
      </c>
    </row>
    <row r="91" spans="1:7" ht="14.5" customHeight="1" x14ac:dyDescent="0.35">
      <c r="A91" s="22">
        <v>44586.093055555553</v>
      </c>
      <c r="C91">
        <v>774</v>
      </c>
      <c r="D91" t="s">
        <v>155</v>
      </c>
      <c r="E91" t="s">
        <v>158</v>
      </c>
      <c r="F91" t="s">
        <v>80</v>
      </c>
      <c r="G91">
        <v>1.91</v>
      </c>
    </row>
    <row r="92" spans="1:7" ht="14.5" customHeight="1" x14ac:dyDescent="0.35">
      <c r="A92" s="22">
        <v>44586.09306712963</v>
      </c>
      <c r="C92">
        <v>521</v>
      </c>
      <c r="D92" t="s">
        <v>155</v>
      </c>
      <c r="E92" t="s">
        <v>158</v>
      </c>
      <c r="F92" t="s">
        <v>80</v>
      </c>
      <c r="G92">
        <v>1.9</v>
      </c>
    </row>
    <row r="93" spans="1:7" ht="14.5" customHeight="1" x14ac:dyDescent="0.35">
      <c r="A93" s="22">
        <v>44586.093078703707</v>
      </c>
      <c r="C93">
        <v>275</v>
      </c>
      <c r="D93" t="s">
        <v>155</v>
      </c>
      <c r="E93" t="s">
        <v>158</v>
      </c>
      <c r="F93" t="s">
        <v>80</v>
      </c>
      <c r="G93">
        <v>1.89</v>
      </c>
    </row>
    <row r="94" spans="1:7" ht="14.5" customHeight="1" x14ac:dyDescent="0.35">
      <c r="A94" s="22">
        <v>44586.093090277776</v>
      </c>
      <c r="C94">
        <v>58</v>
      </c>
      <c r="D94" t="s">
        <v>155</v>
      </c>
      <c r="E94" t="s">
        <v>158</v>
      </c>
      <c r="F94" t="s">
        <v>80</v>
      </c>
      <c r="G94">
        <v>1.89</v>
      </c>
    </row>
    <row r="95" spans="1:7" ht="14.5" customHeight="1" x14ac:dyDescent="0.35">
      <c r="A95" s="22">
        <v>44586.093090277776</v>
      </c>
      <c r="C95">
        <v>841</v>
      </c>
      <c r="D95" t="s">
        <v>155</v>
      </c>
      <c r="E95" t="s">
        <v>158</v>
      </c>
      <c r="F95" t="s">
        <v>80</v>
      </c>
      <c r="G95">
        <v>1.88</v>
      </c>
    </row>
    <row r="96" spans="1:7" ht="14.5" customHeight="1" x14ac:dyDescent="0.35">
      <c r="A96" s="22">
        <v>44586.093101851853</v>
      </c>
      <c r="C96">
        <v>621</v>
      </c>
      <c r="D96" t="s">
        <v>155</v>
      </c>
      <c r="E96" t="s">
        <v>158</v>
      </c>
      <c r="F96" t="s">
        <v>80</v>
      </c>
      <c r="G96">
        <v>1.88</v>
      </c>
    </row>
    <row r="97" spans="1:7" ht="14.5" customHeight="1" x14ac:dyDescent="0.35">
      <c r="A97" s="22">
        <v>44586.093113425923</v>
      </c>
      <c r="C97">
        <v>402</v>
      </c>
      <c r="D97" t="s">
        <v>155</v>
      </c>
      <c r="E97" t="s">
        <v>158</v>
      </c>
      <c r="F97" t="s">
        <v>80</v>
      </c>
      <c r="G97">
        <v>1.88</v>
      </c>
    </row>
    <row r="98" spans="1:7" ht="14.5" customHeight="1" x14ac:dyDescent="0.35">
      <c r="A98" s="22">
        <v>44586.093124999999</v>
      </c>
      <c r="C98">
        <v>192</v>
      </c>
      <c r="D98" t="s">
        <v>155</v>
      </c>
      <c r="E98" t="s">
        <v>158</v>
      </c>
      <c r="F98" t="s">
        <v>80</v>
      </c>
      <c r="G98">
        <v>1.88</v>
      </c>
    </row>
    <row r="99" spans="1:7" ht="14.5" customHeight="1" x14ac:dyDescent="0.35">
      <c r="A99" s="22">
        <v>44586.093124999999</v>
      </c>
      <c r="C99">
        <v>993</v>
      </c>
      <c r="D99" t="s">
        <v>155</v>
      </c>
      <c r="E99" t="s">
        <v>158</v>
      </c>
      <c r="F99" t="s">
        <v>80</v>
      </c>
      <c r="G99">
        <v>1.88</v>
      </c>
    </row>
    <row r="100" spans="1:7" ht="14.5" customHeight="1" x14ac:dyDescent="0.35">
      <c r="A100" s="22">
        <v>44586.093136574076</v>
      </c>
      <c r="C100">
        <v>796</v>
      </c>
      <c r="D100" t="s">
        <v>155</v>
      </c>
      <c r="E100" t="s">
        <v>158</v>
      </c>
      <c r="F100" t="s">
        <v>80</v>
      </c>
      <c r="G100">
        <v>1.87</v>
      </c>
    </row>
    <row r="101" spans="1:7" ht="14.5" customHeight="1" x14ac:dyDescent="0.35">
      <c r="A101" s="22">
        <v>44586.093148148146</v>
      </c>
      <c r="C101">
        <v>588</v>
      </c>
      <c r="D101" t="s">
        <v>155</v>
      </c>
      <c r="E101" t="s">
        <v>158</v>
      </c>
      <c r="F101" t="s">
        <v>80</v>
      </c>
      <c r="G101">
        <v>1.88</v>
      </c>
    </row>
    <row r="102" spans="1:7" ht="14.5" customHeight="1" x14ac:dyDescent="0.35">
      <c r="A102" s="22">
        <v>44586.093159722222</v>
      </c>
      <c r="C102">
        <v>386</v>
      </c>
      <c r="D102" t="s">
        <v>155</v>
      </c>
      <c r="E102" t="s">
        <v>158</v>
      </c>
      <c r="F102" t="s">
        <v>80</v>
      </c>
      <c r="G102">
        <v>1.88</v>
      </c>
    </row>
    <row r="103" spans="1:7" ht="14.5" customHeight="1" x14ac:dyDescent="0.35">
      <c r="A103" s="22">
        <v>44586.093171296299</v>
      </c>
      <c r="C103">
        <v>187</v>
      </c>
      <c r="D103" t="s">
        <v>155</v>
      </c>
      <c r="E103" t="s">
        <v>158</v>
      </c>
      <c r="F103" t="s">
        <v>80</v>
      </c>
      <c r="G103">
        <v>1.88</v>
      </c>
    </row>
    <row r="104" spans="1:7" ht="14.5" customHeight="1" x14ac:dyDescent="0.35">
      <c r="A104" s="22">
        <v>44586.093171296299</v>
      </c>
      <c r="C104">
        <v>985</v>
      </c>
      <c r="D104" t="s">
        <v>155</v>
      </c>
      <c r="E104" t="s">
        <v>158</v>
      </c>
      <c r="F104" t="s">
        <v>80</v>
      </c>
      <c r="G104">
        <v>1.88</v>
      </c>
    </row>
    <row r="105" spans="1:7" ht="14.5" customHeight="1" x14ac:dyDescent="0.35">
      <c r="A105" s="22">
        <v>44586.093182870369</v>
      </c>
      <c r="C105">
        <v>774</v>
      </c>
      <c r="D105" t="s">
        <v>155</v>
      </c>
      <c r="E105" t="s">
        <v>158</v>
      </c>
      <c r="F105" t="s">
        <v>80</v>
      </c>
      <c r="G105">
        <v>1.88</v>
      </c>
    </row>
    <row r="106" spans="1:7" ht="14.5" customHeight="1" x14ac:dyDescent="0.35">
      <c r="A106" s="22">
        <v>44586.093194444446</v>
      </c>
      <c r="C106">
        <v>556</v>
      </c>
      <c r="D106" t="s">
        <v>155</v>
      </c>
      <c r="E106" t="s">
        <v>158</v>
      </c>
      <c r="F106" t="s">
        <v>80</v>
      </c>
      <c r="G106">
        <v>1.88</v>
      </c>
    </row>
    <row r="107" spans="1:7" ht="14.5" customHeight="1" x14ac:dyDescent="0.35">
      <c r="A107" s="22">
        <v>44586.093206018515</v>
      </c>
      <c r="C107">
        <v>341</v>
      </c>
      <c r="D107" t="s">
        <v>155</v>
      </c>
      <c r="E107" t="s">
        <v>158</v>
      </c>
      <c r="F107" t="s">
        <v>80</v>
      </c>
      <c r="G107">
        <v>1.88</v>
      </c>
    </row>
    <row r="108" spans="1:7" ht="14.5" customHeight="1" x14ac:dyDescent="0.35">
      <c r="A108" s="22">
        <v>44586.093217592592</v>
      </c>
      <c r="C108">
        <v>139</v>
      </c>
      <c r="D108" t="s">
        <v>155</v>
      </c>
      <c r="E108" t="s">
        <v>158</v>
      </c>
      <c r="F108" t="s">
        <v>80</v>
      </c>
      <c r="G108">
        <v>1.89</v>
      </c>
    </row>
    <row r="109" spans="1:7" ht="14.5" customHeight="1" x14ac:dyDescent="0.35">
      <c r="A109" s="22">
        <v>44586.093217592592</v>
      </c>
      <c r="C109">
        <v>937</v>
      </c>
      <c r="D109" t="s">
        <v>155</v>
      </c>
      <c r="E109" t="s">
        <v>158</v>
      </c>
      <c r="F109" t="s">
        <v>80</v>
      </c>
      <c r="G109">
        <v>1.89</v>
      </c>
    </row>
    <row r="110" spans="1:7" ht="14.5" customHeight="1" x14ac:dyDescent="0.35">
      <c r="A110" s="22">
        <v>44586.093229166669</v>
      </c>
      <c r="C110">
        <v>721</v>
      </c>
      <c r="D110" t="s">
        <v>155</v>
      </c>
      <c r="E110" t="s">
        <v>158</v>
      </c>
      <c r="F110" t="s">
        <v>80</v>
      </c>
      <c r="G110">
        <v>1.89</v>
      </c>
    </row>
    <row r="111" spans="1:7" ht="14.5" customHeight="1" x14ac:dyDescent="0.35">
      <c r="A111" s="22">
        <v>44586.093240740738</v>
      </c>
      <c r="C111">
        <v>503</v>
      </c>
      <c r="D111" t="s">
        <v>155</v>
      </c>
      <c r="E111" t="s">
        <v>158</v>
      </c>
      <c r="F111" t="s">
        <v>80</v>
      </c>
      <c r="G111">
        <v>1.89</v>
      </c>
    </row>
    <row r="112" spans="1:7" ht="14.5" customHeight="1" x14ac:dyDescent="0.35">
      <c r="A112" s="22">
        <v>44586.093252314815</v>
      </c>
      <c r="C112">
        <v>284</v>
      </c>
      <c r="D112" t="s">
        <v>155</v>
      </c>
      <c r="E112" t="s">
        <v>158</v>
      </c>
      <c r="F112" t="s">
        <v>80</v>
      </c>
      <c r="G112">
        <v>1.89</v>
      </c>
    </row>
    <row r="113" spans="1:7" ht="14.5" customHeight="1" x14ac:dyDescent="0.35">
      <c r="A113" s="22">
        <v>44586.093263888892</v>
      </c>
      <c r="C113">
        <v>66</v>
      </c>
      <c r="D113" t="s">
        <v>155</v>
      </c>
      <c r="E113" t="s">
        <v>158</v>
      </c>
      <c r="F113" t="s">
        <v>80</v>
      </c>
      <c r="G113">
        <v>1.89</v>
      </c>
    </row>
    <row r="114" spans="1:7" ht="14.5" customHeight="1" x14ac:dyDescent="0.35">
      <c r="A114" s="22">
        <v>44586.093263888892</v>
      </c>
      <c r="C114">
        <v>848</v>
      </c>
      <c r="D114" t="s">
        <v>155</v>
      </c>
      <c r="E114" t="s">
        <v>158</v>
      </c>
      <c r="F114" t="s">
        <v>80</v>
      </c>
      <c r="G114">
        <v>1.89</v>
      </c>
    </row>
    <row r="115" spans="1:7" ht="14.5" customHeight="1" x14ac:dyDescent="0.35">
      <c r="A115" s="22">
        <v>44586.093275462961</v>
      </c>
      <c r="C115">
        <v>631</v>
      </c>
      <c r="D115" t="s">
        <v>155</v>
      </c>
      <c r="E115" t="s">
        <v>158</v>
      </c>
      <c r="F115" t="s">
        <v>80</v>
      </c>
      <c r="G115">
        <v>1.89</v>
      </c>
    </row>
    <row r="116" spans="1:7" ht="14.5" customHeight="1" x14ac:dyDescent="0.35">
      <c r="A116" s="22">
        <v>44586.093287037038</v>
      </c>
      <c r="C116">
        <v>408</v>
      </c>
      <c r="D116" t="s">
        <v>155</v>
      </c>
      <c r="E116" t="s">
        <v>158</v>
      </c>
      <c r="F116" t="s">
        <v>80</v>
      </c>
      <c r="G116">
        <v>1.89</v>
      </c>
    </row>
    <row r="117" spans="1:7" ht="14.5" customHeight="1" x14ac:dyDescent="0.35">
      <c r="A117" s="22">
        <v>44586.093298611115</v>
      </c>
      <c r="C117">
        <v>191</v>
      </c>
      <c r="D117" t="s">
        <v>155</v>
      </c>
      <c r="E117" t="s">
        <v>158</v>
      </c>
      <c r="F117" t="s">
        <v>80</v>
      </c>
      <c r="G117">
        <v>1.89</v>
      </c>
    </row>
    <row r="118" spans="1:7" ht="14.5" customHeight="1" x14ac:dyDescent="0.35">
      <c r="A118" s="22">
        <v>44586.093298611115</v>
      </c>
      <c r="C118">
        <v>956</v>
      </c>
      <c r="D118" t="s">
        <v>155</v>
      </c>
      <c r="E118" t="s">
        <v>158</v>
      </c>
      <c r="F118" t="s">
        <v>80</v>
      </c>
      <c r="G118">
        <v>1.89</v>
      </c>
    </row>
    <row r="119" spans="1:7" ht="14.5" customHeight="1" x14ac:dyDescent="0.35">
      <c r="A119" s="22">
        <v>44586.093310185184</v>
      </c>
      <c r="C119">
        <v>737</v>
      </c>
      <c r="D119" t="s">
        <v>155</v>
      </c>
      <c r="E119" t="s">
        <v>158</v>
      </c>
      <c r="F119" t="s">
        <v>80</v>
      </c>
      <c r="G119">
        <v>1.89</v>
      </c>
    </row>
    <row r="120" spans="1:7" ht="14.5" customHeight="1" x14ac:dyDescent="0.35">
      <c r="A120" s="22">
        <v>44586.093321759261</v>
      </c>
      <c r="C120">
        <v>519</v>
      </c>
      <c r="D120" t="s">
        <v>155</v>
      </c>
      <c r="E120" t="s">
        <v>158</v>
      </c>
      <c r="F120" t="s">
        <v>80</v>
      </c>
      <c r="G120">
        <v>1.89</v>
      </c>
    </row>
    <row r="121" spans="1:7" ht="14.5" customHeight="1" x14ac:dyDescent="0.35">
      <c r="A121" s="22">
        <v>44586.093333333331</v>
      </c>
      <c r="C121">
        <v>300</v>
      </c>
      <c r="D121" t="s">
        <v>155</v>
      </c>
      <c r="E121" t="s">
        <v>158</v>
      </c>
      <c r="F121" t="s">
        <v>80</v>
      </c>
      <c r="G121">
        <v>1.89</v>
      </c>
    </row>
    <row r="122" spans="1:7" ht="14.5" customHeight="1" x14ac:dyDescent="0.35">
      <c r="A122" s="22">
        <v>44586.093344907407</v>
      </c>
      <c r="C122">
        <v>80</v>
      </c>
      <c r="D122" t="s">
        <v>155</v>
      </c>
      <c r="E122" t="s">
        <v>158</v>
      </c>
      <c r="F122" t="s">
        <v>80</v>
      </c>
      <c r="G122">
        <v>1.89</v>
      </c>
    </row>
    <row r="123" spans="1:7" ht="14.5" customHeight="1" x14ac:dyDescent="0.35">
      <c r="A123" s="22">
        <v>44586.093344907407</v>
      </c>
      <c r="C123">
        <v>862</v>
      </c>
      <c r="D123" t="s">
        <v>155</v>
      </c>
      <c r="E123" t="s">
        <v>158</v>
      </c>
      <c r="F123" t="s">
        <v>80</v>
      </c>
      <c r="G123">
        <v>1.89</v>
      </c>
    </row>
    <row r="124" spans="1:7" ht="14.5" customHeight="1" x14ac:dyDescent="0.35">
      <c r="A124" s="22">
        <v>44586.093356481484</v>
      </c>
      <c r="C124">
        <v>645</v>
      </c>
      <c r="D124" t="s">
        <v>155</v>
      </c>
      <c r="E124" t="s">
        <v>158</v>
      </c>
      <c r="F124" t="s">
        <v>80</v>
      </c>
      <c r="G124">
        <v>1.89</v>
      </c>
    </row>
    <row r="125" spans="1:7" ht="14.5" customHeight="1" x14ac:dyDescent="0.35">
      <c r="A125" s="22">
        <v>44586.093368055554</v>
      </c>
      <c r="C125">
        <v>424</v>
      </c>
      <c r="D125" t="s">
        <v>155</v>
      </c>
      <c r="E125" t="s">
        <v>158</v>
      </c>
      <c r="F125" t="s">
        <v>80</v>
      </c>
      <c r="G125">
        <v>1.89</v>
      </c>
    </row>
    <row r="126" spans="1:7" ht="14.5" customHeight="1" x14ac:dyDescent="0.35">
      <c r="A126" s="22">
        <v>44586.09337962963</v>
      </c>
      <c r="C126">
        <v>208</v>
      </c>
      <c r="D126" t="s">
        <v>155</v>
      </c>
      <c r="E126" t="s">
        <v>158</v>
      </c>
      <c r="F126" t="s">
        <v>80</v>
      </c>
      <c r="G126">
        <v>1.89</v>
      </c>
    </row>
    <row r="127" spans="1:7" ht="14.5" customHeight="1" x14ac:dyDescent="0.35">
      <c r="A127" s="22">
        <v>44586.09337962963</v>
      </c>
      <c r="C127">
        <v>990</v>
      </c>
      <c r="D127" t="s">
        <v>155</v>
      </c>
      <c r="E127" t="s">
        <v>158</v>
      </c>
      <c r="F127" t="s">
        <v>80</v>
      </c>
      <c r="G127">
        <v>1.89</v>
      </c>
    </row>
    <row r="128" spans="1:7" ht="14.5" customHeight="1" x14ac:dyDescent="0.35">
      <c r="A128" s="22">
        <v>44586.093391203707</v>
      </c>
      <c r="C128">
        <v>769</v>
      </c>
      <c r="D128" t="s">
        <v>155</v>
      </c>
      <c r="E128" t="s">
        <v>158</v>
      </c>
      <c r="F128" t="s">
        <v>80</v>
      </c>
      <c r="G128">
        <v>1.89</v>
      </c>
    </row>
    <row r="129" spans="1:7" ht="14.5" customHeight="1" x14ac:dyDescent="0.35">
      <c r="A129" s="22">
        <v>44586.093402777777</v>
      </c>
      <c r="C129">
        <v>551</v>
      </c>
      <c r="D129" t="s">
        <v>155</v>
      </c>
      <c r="E129" t="s">
        <v>158</v>
      </c>
      <c r="F129" t="s">
        <v>80</v>
      </c>
      <c r="G129">
        <v>1.89</v>
      </c>
    </row>
    <row r="130" spans="1:7" ht="14.5" customHeight="1" x14ac:dyDescent="0.35">
      <c r="A130" s="22">
        <v>44586.093414351853</v>
      </c>
      <c r="C130">
        <v>333</v>
      </c>
      <c r="D130" t="s">
        <v>155</v>
      </c>
      <c r="E130" t="s">
        <v>158</v>
      </c>
      <c r="F130" t="s">
        <v>80</v>
      </c>
      <c r="G130">
        <v>1.89</v>
      </c>
    </row>
    <row r="131" spans="1:7" ht="14.5" customHeight="1" x14ac:dyDescent="0.35">
      <c r="A131" s="22">
        <v>44586.093425925923</v>
      </c>
      <c r="C131">
        <v>113</v>
      </c>
      <c r="D131" t="s">
        <v>155</v>
      </c>
      <c r="E131" t="s">
        <v>158</v>
      </c>
      <c r="F131" t="s">
        <v>80</v>
      </c>
      <c r="G131">
        <v>1.88</v>
      </c>
    </row>
    <row r="132" spans="1:7" ht="14.5" customHeight="1" x14ac:dyDescent="0.35">
      <c r="A132" s="22">
        <v>44586.093425925923</v>
      </c>
      <c r="C132">
        <v>894</v>
      </c>
      <c r="D132" t="s">
        <v>155</v>
      </c>
      <c r="E132" t="s">
        <v>158</v>
      </c>
      <c r="F132" t="s">
        <v>80</v>
      </c>
      <c r="G132">
        <v>1.88</v>
      </c>
    </row>
    <row r="133" spans="1:7" ht="14.5" customHeight="1" x14ac:dyDescent="0.35">
      <c r="A133" s="22">
        <v>44586.0934375</v>
      </c>
      <c r="C133">
        <v>674</v>
      </c>
      <c r="D133" t="s">
        <v>155</v>
      </c>
      <c r="E133" t="s">
        <v>158</v>
      </c>
      <c r="F133" t="s">
        <v>80</v>
      </c>
      <c r="G133">
        <v>1.88</v>
      </c>
    </row>
    <row r="134" spans="1:7" ht="14.5" customHeight="1" x14ac:dyDescent="0.35">
      <c r="A134" s="22">
        <v>44586.093449074076</v>
      </c>
      <c r="C134">
        <v>458</v>
      </c>
      <c r="D134" t="s">
        <v>155</v>
      </c>
      <c r="E134" t="s">
        <v>158</v>
      </c>
      <c r="F134" t="s">
        <v>80</v>
      </c>
      <c r="G134">
        <v>1.88</v>
      </c>
    </row>
    <row r="135" spans="1:7" ht="14.5" customHeight="1" x14ac:dyDescent="0.35">
      <c r="A135" s="22">
        <v>44586.093460648146</v>
      </c>
      <c r="C135">
        <v>237</v>
      </c>
      <c r="D135" t="s">
        <v>155</v>
      </c>
      <c r="E135" t="s">
        <v>158</v>
      </c>
      <c r="F135" t="s">
        <v>80</v>
      </c>
      <c r="G135">
        <v>1.89</v>
      </c>
    </row>
    <row r="136" spans="1:7" ht="14.5" customHeight="1" x14ac:dyDescent="0.35">
      <c r="A136" s="22">
        <v>44586.093472222223</v>
      </c>
      <c r="C136">
        <v>17</v>
      </c>
      <c r="D136" t="s">
        <v>155</v>
      </c>
      <c r="E136" t="s">
        <v>158</v>
      </c>
      <c r="F136" t="s">
        <v>80</v>
      </c>
      <c r="G136">
        <v>1.89</v>
      </c>
    </row>
    <row r="137" spans="1:7" ht="14.5" customHeight="1" x14ac:dyDescent="0.35">
      <c r="A137" s="22">
        <v>44586.093472222223</v>
      </c>
      <c r="C137">
        <v>809</v>
      </c>
      <c r="D137" t="s">
        <v>155</v>
      </c>
      <c r="E137" t="s">
        <v>158</v>
      </c>
      <c r="F137" t="s">
        <v>80</v>
      </c>
      <c r="G137">
        <v>1.89</v>
      </c>
    </row>
    <row r="138" spans="1:7" ht="14.5" customHeight="1" x14ac:dyDescent="0.35">
      <c r="A138" s="22">
        <v>44586.0934837963</v>
      </c>
      <c r="C138">
        <v>581</v>
      </c>
      <c r="D138" t="s">
        <v>155</v>
      </c>
      <c r="E138" t="s">
        <v>158</v>
      </c>
      <c r="F138" t="s">
        <v>80</v>
      </c>
      <c r="G138">
        <v>1.89</v>
      </c>
    </row>
    <row r="139" spans="1:7" ht="14.5" customHeight="1" x14ac:dyDescent="0.35">
      <c r="A139" s="22">
        <v>44586.093495370369</v>
      </c>
      <c r="C139">
        <v>362</v>
      </c>
      <c r="D139" t="s">
        <v>155</v>
      </c>
      <c r="E139" t="s">
        <v>158</v>
      </c>
      <c r="F139" t="s">
        <v>80</v>
      </c>
      <c r="G139">
        <v>1.89</v>
      </c>
    </row>
    <row r="140" spans="1:7" ht="14.5" customHeight="1" x14ac:dyDescent="0.35">
      <c r="A140" s="22">
        <v>44586.093506944446</v>
      </c>
      <c r="C140">
        <v>145</v>
      </c>
      <c r="D140" t="s">
        <v>155</v>
      </c>
      <c r="E140" t="s">
        <v>158</v>
      </c>
      <c r="F140" t="s">
        <v>80</v>
      </c>
      <c r="G140">
        <v>1.89</v>
      </c>
    </row>
    <row r="141" spans="1:7" ht="14.5" customHeight="1" x14ac:dyDescent="0.35">
      <c r="A141" s="22">
        <v>44586.093506944446</v>
      </c>
      <c r="C141">
        <v>926</v>
      </c>
      <c r="D141" t="s">
        <v>155</v>
      </c>
      <c r="E141" t="s">
        <v>158</v>
      </c>
      <c r="F141" t="s">
        <v>80</v>
      </c>
      <c r="G141">
        <v>1.89</v>
      </c>
    </row>
    <row r="142" spans="1:7" ht="14.5" customHeight="1" x14ac:dyDescent="0.35">
      <c r="A142" s="22">
        <v>44586.093518518515</v>
      </c>
      <c r="C142">
        <v>706</v>
      </c>
      <c r="D142" t="s">
        <v>155</v>
      </c>
      <c r="E142" t="s">
        <v>158</v>
      </c>
      <c r="F142" t="s">
        <v>80</v>
      </c>
      <c r="G142">
        <v>1.89</v>
      </c>
    </row>
    <row r="143" spans="1:7" ht="14.5" customHeight="1" x14ac:dyDescent="0.35">
      <c r="A143" s="22">
        <v>44586.093530092592</v>
      </c>
      <c r="C143">
        <v>488</v>
      </c>
      <c r="D143" t="s">
        <v>155</v>
      </c>
      <c r="E143" t="s">
        <v>158</v>
      </c>
      <c r="F143" t="s">
        <v>80</v>
      </c>
      <c r="G143">
        <v>1.89</v>
      </c>
    </row>
    <row r="144" spans="1:7" ht="14.5" customHeight="1" x14ac:dyDescent="0.35">
      <c r="A144" s="22">
        <v>44586.093541666669</v>
      </c>
      <c r="C144">
        <v>270</v>
      </c>
      <c r="D144" t="s">
        <v>155</v>
      </c>
      <c r="E144" t="s">
        <v>158</v>
      </c>
      <c r="F144" t="s">
        <v>80</v>
      </c>
      <c r="G144">
        <v>1.89</v>
      </c>
    </row>
    <row r="145" spans="1:7" ht="14.5" customHeight="1" x14ac:dyDescent="0.35">
      <c r="A145" s="22">
        <v>44586.093553240738</v>
      </c>
      <c r="C145">
        <v>52</v>
      </c>
      <c r="D145" t="s">
        <v>155</v>
      </c>
      <c r="E145" t="s">
        <v>158</v>
      </c>
      <c r="F145" t="s">
        <v>80</v>
      </c>
      <c r="G145">
        <v>1.89</v>
      </c>
    </row>
    <row r="146" spans="1:7" ht="14.5" customHeight="1" x14ac:dyDescent="0.35">
      <c r="A146" s="22">
        <v>44586.093553240738</v>
      </c>
      <c r="C146">
        <v>833</v>
      </c>
      <c r="D146" t="s">
        <v>155</v>
      </c>
      <c r="E146" t="s">
        <v>158</v>
      </c>
      <c r="F146" t="s">
        <v>80</v>
      </c>
      <c r="G146">
        <v>1.89</v>
      </c>
    </row>
    <row r="147" spans="1:7" ht="14.5" customHeight="1" x14ac:dyDescent="0.35">
      <c r="A147" s="22">
        <v>44586.093564814815</v>
      </c>
      <c r="C147">
        <v>612</v>
      </c>
      <c r="D147" t="s">
        <v>155</v>
      </c>
      <c r="E147" t="s">
        <v>158</v>
      </c>
      <c r="F147" t="s">
        <v>80</v>
      </c>
      <c r="G147">
        <v>1.89</v>
      </c>
    </row>
    <row r="148" spans="1:7" ht="14.5" customHeight="1" x14ac:dyDescent="0.35">
      <c r="A148" s="22">
        <v>44586.093576388892</v>
      </c>
      <c r="C148">
        <v>395</v>
      </c>
      <c r="D148" t="s">
        <v>155</v>
      </c>
      <c r="E148" t="s">
        <v>158</v>
      </c>
      <c r="F148" t="s">
        <v>80</v>
      </c>
      <c r="G148">
        <v>1.88</v>
      </c>
    </row>
    <row r="149" spans="1:7" ht="14.5" customHeight="1" x14ac:dyDescent="0.35">
      <c r="A149" s="22">
        <v>44586.093587962961</v>
      </c>
      <c r="C149">
        <v>179</v>
      </c>
      <c r="D149" t="s">
        <v>155</v>
      </c>
      <c r="E149" t="s">
        <v>158</v>
      </c>
      <c r="F149" t="s">
        <v>80</v>
      </c>
      <c r="G149">
        <v>1.89</v>
      </c>
    </row>
    <row r="150" spans="1:7" ht="14.5" customHeight="1" x14ac:dyDescent="0.35">
      <c r="A150" s="22">
        <v>44586.093587962961</v>
      </c>
      <c r="C150">
        <v>960</v>
      </c>
      <c r="D150" t="s">
        <v>155</v>
      </c>
      <c r="E150" t="s">
        <v>158</v>
      </c>
      <c r="F150" t="s">
        <v>80</v>
      </c>
      <c r="G150">
        <v>1.89</v>
      </c>
    </row>
    <row r="151" spans="1:7" ht="14.5" customHeight="1" x14ac:dyDescent="0.35">
      <c r="A151" s="22">
        <v>44586.093599537038</v>
      </c>
      <c r="C151">
        <v>736</v>
      </c>
      <c r="D151" t="s">
        <v>155</v>
      </c>
      <c r="E151" t="s">
        <v>158</v>
      </c>
      <c r="F151" t="s">
        <v>80</v>
      </c>
      <c r="G151">
        <v>1.89</v>
      </c>
    </row>
    <row r="152" spans="1:7" ht="14.5" customHeight="1" x14ac:dyDescent="0.35">
      <c r="A152" s="22">
        <v>44586.093611111108</v>
      </c>
      <c r="C152">
        <v>518</v>
      </c>
      <c r="D152" t="s">
        <v>155</v>
      </c>
      <c r="E152" t="s">
        <v>158</v>
      </c>
      <c r="F152" t="s">
        <v>80</v>
      </c>
      <c r="G152">
        <v>1.89</v>
      </c>
    </row>
    <row r="153" spans="1:7" ht="14.5" customHeight="1" x14ac:dyDescent="0.35">
      <c r="A153" s="22">
        <v>44586.093622685185</v>
      </c>
      <c r="C153">
        <v>304</v>
      </c>
      <c r="D153" t="s">
        <v>155</v>
      </c>
      <c r="E153" t="s">
        <v>158</v>
      </c>
      <c r="F153" t="s">
        <v>80</v>
      </c>
      <c r="G153">
        <v>1.89</v>
      </c>
    </row>
    <row r="154" spans="1:7" ht="14.5" customHeight="1" x14ac:dyDescent="0.35">
      <c r="A154" s="22">
        <v>44586.093634259261</v>
      </c>
      <c r="C154">
        <v>81</v>
      </c>
      <c r="D154" t="s">
        <v>155</v>
      </c>
      <c r="E154" t="s">
        <v>158</v>
      </c>
      <c r="F154" t="s">
        <v>80</v>
      </c>
      <c r="G154">
        <v>1.89</v>
      </c>
    </row>
    <row r="155" spans="1:7" ht="14.5" customHeight="1" x14ac:dyDescent="0.35">
      <c r="A155" s="22">
        <v>44586.093634259261</v>
      </c>
      <c r="C155">
        <v>864</v>
      </c>
      <c r="D155" t="s">
        <v>155</v>
      </c>
      <c r="E155" t="s">
        <v>158</v>
      </c>
      <c r="F155" t="s">
        <v>80</v>
      </c>
      <c r="G155">
        <v>1.89</v>
      </c>
    </row>
    <row r="156" spans="1:7" ht="14.5" customHeight="1" x14ac:dyDescent="0.35">
      <c r="A156" s="22">
        <v>44586.093645833331</v>
      </c>
      <c r="C156">
        <v>642</v>
      </c>
      <c r="D156" t="s">
        <v>155</v>
      </c>
      <c r="E156" t="s">
        <v>158</v>
      </c>
      <c r="F156" t="s">
        <v>80</v>
      </c>
      <c r="G156">
        <v>1.89</v>
      </c>
    </row>
    <row r="157" spans="1:7" ht="14.5" customHeight="1" x14ac:dyDescent="0.35">
      <c r="A157" s="22">
        <v>44586.093657407408</v>
      </c>
      <c r="C157">
        <v>422</v>
      </c>
      <c r="D157" t="s">
        <v>155</v>
      </c>
      <c r="E157" t="s">
        <v>158</v>
      </c>
      <c r="F157" t="s">
        <v>80</v>
      </c>
      <c r="G157">
        <v>1.89</v>
      </c>
    </row>
    <row r="158" spans="1:7" ht="14.5" customHeight="1" x14ac:dyDescent="0.35">
      <c r="A158" s="22">
        <v>44586.093668981484</v>
      </c>
      <c r="C158">
        <v>204</v>
      </c>
      <c r="D158" t="s">
        <v>155</v>
      </c>
      <c r="E158" t="s">
        <v>158</v>
      </c>
      <c r="F158" t="s">
        <v>80</v>
      </c>
      <c r="G158">
        <v>1.89</v>
      </c>
    </row>
    <row r="159" spans="1:7" ht="14.5" customHeight="1" x14ac:dyDescent="0.35">
      <c r="A159" s="22">
        <v>44586.093668981484</v>
      </c>
      <c r="C159">
        <v>985</v>
      </c>
      <c r="D159" t="s">
        <v>155</v>
      </c>
      <c r="E159" t="s">
        <v>158</v>
      </c>
      <c r="F159" t="s">
        <v>80</v>
      </c>
      <c r="G159">
        <v>1.89</v>
      </c>
    </row>
    <row r="160" spans="1:7" ht="14.5" customHeight="1" x14ac:dyDescent="0.35">
      <c r="A160" s="22">
        <v>44586.093680555554</v>
      </c>
      <c r="C160">
        <v>767</v>
      </c>
      <c r="D160" t="s">
        <v>155</v>
      </c>
      <c r="E160" t="s">
        <v>158</v>
      </c>
      <c r="F160" t="s">
        <v>80</v>
      </c>
      <c r="G160">
        <v>1.89</v>
      </c>
    </row>
    <row r="161" spans="1:7" ht="14.5" customHeight="1" x14ac:dyDescent="0.35">
      <c r="A161" s="22">
        <v>44586.093692129631</v>
      </c>
      <c r="C161">
        <v>548</v>
      </c>
      <c r="D161" t="s">
        <v>155</v>
      </c>
      <c r="E161" t="s">
        <v>158</v>
      </c>
      <c r="F161" t="s">
        <v>80</v>
      </c>
      <c r="G161">
        <v>1.89</v>
      </c>
    </row>
    <row r="162" spans="1:7" ht="14.5" customHeight="1" x14ac:dyDescent="0.35">
      <c r="A162" s="22">
        <v>44586.0937037037</v>
      </c>
      <c r="C162">
        <v>328</v>
      </c>
      <c r="D162" t="s">
        <v>155</v>
      </c>
      <c r="E162" t="s">
        <v>158</v>
      </c>
      <c r="F162" t="s">
        <v>80</v>
      </c>
      <c r="G162">
        <v>1.88</v>
      </c>
    </row>
    <row r="163" spans="1:7" ht="14.5" customHeight="1" x14ac:dyDescent="0.35">
      <c r="A163" s="22">
        <v>44586.093715277777</v>
      </c>
      <c r="C163">
        <v>118</v>
      </c>
      <c r="D163" t="s">
        <v>155</v>
      </c>
      <c r="E163" t="s">
        <v>158</v>
      </c>
      <c r="F163" t="s">
        <v>80</v>
      </c>
      <c r="G163">
        <v>1.89</v>
      </c>
    </row>
    <row r="164" spans="1:7" ht="14.5" customHeight="1" x14ac:dyDescent="0.35">
      <c r="A164" s="22">
        <v>44586.093715277777</v>
      </c>
      <c r="C164">
        <v>891</v>
      </c>
      <c r="D164" t="s">
        <v>155</v>
      </c>
      <c r="E164" t="s">
        <v>158</v>
      </c>
      <c r="F164" t="s">
        <v>80</v>
      </c>
      <c r="G164">
        <v>1.88</v>
      </c>
    </row>
    <row r="165" spans="1:7" ht="14.5" customHeight="1" x14ac:dyDescent="0.35">
      <c r="A165" s="22">
        <v>44586.093726851854</v>
      </c>
      <c r="C165">
        <v>672</v>
      </c>
      <c r="D165" t="s">
        <v>155</v>
      </c>
      <c r="E165" t="s">
        <v>158</v>
      </c>
      <c r="F165" t="s">
        <v>80</v>
      </c>
      <c r="G165">
        <v>1.89</v>
      </c>
    </row>
    <row r="166" spans="1:7" ht="14.5" customHeight="1" x14ac:dyDescent="0.35">
      <c r="A166" s="22">
        <v>44586.093738425923</v>
      </c>
      <c r="C166">
        <v>453</v>
      </c>
      <c r="D166" t="s">
        <v>155</v>
      </c>
      <c r="E166" t="s">
        <v>158</v>
      </c>
      <c r="F166" t="s">
        <v>80</v>
      </c>
      <c r="G166">
        <v>1.88</v>
      </c>
    </row>
    <row r="167" spans="1:7" ht="14.5" customHeight="1" x14ac:dyDescent="0.35">
      <c r="A167" s="22">
        <v>44586.09375</v>
      </c>
      <c r="C167">
        <v>235</v>
      </c>
      <c r="D167" t="s">
        <v>155</v>
      </c>
      <c r="E167" t="s">
        <v>158</v>
      </c>
      <c r="F167" t="s">
        <v>80</v>
      </c>
      <c r="G167">
        <v>1.88</v>
      </c>
    </row>
    <row r="168" spans="1:7" ht="14.5" customHeight="1" x14ac:dyDescent="0.35">
      <c r="A168" s="22">
        <v>44586.093761574077</v>
      </c>
      <c r="C168">
        <v>15</v>
      </c>
      <c r="D168" t="s">
        <v>155</v>
      </c>
      <c r="E168" t="s">
        <v>158</v>
      </c>
      <c r="F168" t="s">
        <v>80</v>
      </c>
      <c r="G168">
        <v>1.88</v>
      </c>
    </row>
    <row r="169" spans="1:7" ht="14.5" customHeight="1" x14ac:dyDescent="0.35">
      <c r="A169" s="22">
        <v>44586.093761574077</v>
      </c>
      <c r="C169">
        <v>806</v>
      </c>
      <c r="D169" t="s">
        <v>155</v>
      </c>
      <c r="E169" t="s">
        <v>158</v>
      </c>
      <c r="F169" t="s">
        <v>80</v>
      </c>
      <c r="G169">
        <v>1.88</v>
      </c>
    </row>
    <row r="170" spans="1:7" ht="14.5" customHeight="1" x14ac:dyDescent="0.35">
      <c r="A170" s="22">
        <v>44586.093773148146</v>
      </c>
      <c r="C170">
        <v>577</v>
      </c>
      <c r="D170" t="s">
        <v>155</v>
      </c>
      <c r="E170" t="s">
        <v>158</v>
      </c>
      <c r="F170" t="s">
        <v>80</v>
      </c>
      <c r="G170">
        <v>1.88</v>
      </c>
    </row>
    <row r="171" spans="1:7" ht="14.5" customHeight="1" x14ac:dyDescent="0.35">
      <c r="A171" s="22">
        <v>44586.093784722223</v>
      </c>
      <c r="C171">
        <v>357</v>
      </c>
      <c r="D171" t="s">
        <v>155</v>
      </c>
      <c r="E171" t="s">
        <v>158</v>
      </c>
      <c r="F171" t="s">
        <v>80</v>
      </c>
      <c r="G171">
        <v>1.88</v>
      </c>
    </row>
    <row r="172" spans="1:7" ht="14.5" customHeight="1" x14ac:dyDescent="0.35">
      <c r="A172" s="22">
        <v>44586.0937962963</v>
      </c>
      <c r="C172">
        <v>139</v>
      </c>
      <c r="D172" t="s">
        <v>155</v>
      </c>
      <c r="E172" t="s">
        <v>158</v>
      </c>
      <c r="F172" t="s">
        <v>80</v>
      </c>
      <c r="G172">
        <v>1.89</v>
      </c>
    </row>
    <row r="173" spans="1:7" ht="14.5" customHeight="1" x14ac:dyDescent="0.35">
      <c r="A173" s="22">
        <v>44586.0937962963</v>
      </c>
      <c r="C173">
        <v>921</v>
      </c>
      <c r="D173" t="s">
        <v>155</v>
      </c>
      <c r="E173" t="s">
        <v>158</v>
      </c>
      <c r="F173" t="s">
        <v>80</v>
      </c>
      <c r="G173">
        <v>1.88</v>
      </c>
    </row>
    <row r="174" spans="1:7" ht="14.5" customHeight="1" x14ac:dyDescent="0.35">
      <c r="A174" s="22">
        <v>44586.093807870369</v>
      </c>
      <c r="C174">
        <v>701</v>
      </c>
      <c r="D174" t="s">
        <v>155</v>
      </c>
      <c r="E174" t="s">
        <v>158</v>
      </c>
      <c r="F174" t="s">
        <v>80</v>
      </c>
      <c r="G174">
        <v>1.89</v>
      </c>
    </row>
    <row r="175" spans="1:7" ht="14.5" customHeight="1" x14ac:dyDescent="0.35">
      <c r="A175" s="22">
        <v>44586.093819444446</v>
      </c>
      <c r="C175">
        <v>482</v>
      </c>
      <c r="D175" t="s">
        <v>155</v>
      </c>
      <c r="E175" t="s">
        <v>158</v>
      </c>
      <c r="F175" t="s">
        <v>80</v>
      </c>
      <c r="G175">
        <v>1.89</v>
      </c>
    </row>
    <row r="176" spans="1:7" ht="14.5" customHeight="1" x14ac:dyDescent="0.35">
      <c r="A176" s="22">
        <v>44586.093831018516</v>
      </c>
      <c r="C176">
        <v>266</v>
      </c>
      <c r="D176" t="s">
        <v>155</v>
      </c>
      <c r="E176" t="s">
        <v>158</v>
      </c>
      <c r="F176" t="s">
        <v>80</v>
      </c>
      <c r="G176">
        <v>1.89</v>
      </c>
    </row>
    <row r="177" spans="1:7" ht="14.5" customHeight="1" x14ac:dyDescent="0.35">
      <c r="A177" s="22">
        <v>44586.093842592592</v>
      </c>
      <c r="C177">
        <v>43</v>
      </c>
      <c r="D177" t="s">
        <v>155</v>
      </c>
      <c r="E177" t="s">
        <v>158</v>
      </c>
      <c r="F177" t="s">
        <v>80</v>
      </c>
      <c r="G177">
        <v>1.89</v>
      </c>
    </row>
    <row r="178" spans="1:7" ht="14.5" customHeight="1" x14ac:dyDescent="0.35">
      <c r="A178" s="22">
        <v>44586.093842592592</v>
      </c>
      <c r="C178">
        <v>825</v>
      </c>
      <c r="D178" t="s">
        <v>155</v>
      </c>
      <c r="E178" t="s">
        <v>158</v>
      </c>
      <c r="F178" t="s">
        <v>80</v>
      </c>
      <c r="G178">
        <v>1.89</v>
      </c>
    </row>
    <row r="179" spans="1:7" ht="14.5" customHeight="1" x14ac:dyDescent="0.35">
      <c r="A179" s="22">
        <v>44586.093854166669</v>
      </c>
      <c r="C179">
        <v>613</v>
      </c>
      <c r="D179" t="s">
        <v>155</v>
      </c>
      <c r="E179" t="s">
        <v>158</v>
      </c>
      <c r="F179" t="s">
        <v>80</v>
      </c>
      <c r="G179">
        <v>1.9</v>
      </c>
    </row>
    <row r="180" spans="1:7" ht="14.5" customHeight="1" x14ac:dyDescent="0.35">
      <c r="A180" s="22">
        <v>44586.093865740739</v>
      </c>
      <c r="C180">
        <v>389</v>
      </c>
      <c r="D180" t="s">
        <v>155</v>
      </c>
      <c r="E180" t="s">
        <v>158</v>
      </c>
      <c r="F180" t="s">
        <v>80</v>
      </c>
      <c r="G180">
        <v>1.9</v>
      </c>
    </row>
    <row r="181" spans="1:7" ht="14.5" customHeight="1" x14ac:dyDescent="0.35">
      <c r="A181" s="22">
        <v>44586.093877314815</v>
      </c>
      <c r="C181">
        <v>168</v>
      </c>
      <c r="D181" t="s">
        <v>155</v>
      </c>
      <c r="E181" t="s">
        <v>158</v>
      </c>
      <c r="F181" t="s">
        <v>80</v>
      </c>
      <c r="G181">
        <v>1.9</v>
      </c>
    </row>
    <row r="182" spans="1:7" ht="14.5" customHeight="1" x14ac:dyDescent="0.35">
      <c r="A182" s="22">
        <v>44586.093877314815</v>
      </c>
      <c r="C182">
        <v>948</v>
      </c>
      <c r="D182" t="s">
        <v>155</v>
      </c>
      <c r="E182" t="s">
        <v>158</v>
      </c>
      <c r="F182" t="s">
        <v>80</v>
      </c>
      <c r="G182">
        <v>1.9</v>
      </c>
    </row>
    <row r="183" spans="1:7" ht="14.5" customHeight="1" x14ac:dyDescent="0.35">
      <c r="A183" s="22">
        <v>44586.093888888892</v>
      </c>
      <c r="C183">
        <v>730</v>
      </c>
      <c r="D183" t="s">
        <v>155</v>
      </c>
      <c r="E183" t="s">
        <v>158</v>
      </c>
      <c r="F183" t="s">
        <v>80</v>
      </c>
      <c r="G183">
        <v>1.89</v>
      </c>
    </row>
    <row r="184" spans="1:7" ht="14.5" customHeight="1" x14ac:dyDescent="0.35">
      <c r="A184" s="22">
        <v>44586.093900462962</v>
      </c>
      <c r="C184">
        <v>512</v>
      </c>
      <c r="D184" t="s">
        <v>155</v>
      </c>
      <c r="E184" t="s">
        <v>158</v>
      </c>
      <c r="F184" t="s">
        <v>80</v>
      </c>
      <c r="G184">
        <v>1.9</v>
      </c>
    </row>
    <row r="185" spans="1:7" ht="14.5" customHeight="1" x14ac:dyDescent="0.35">
      <c r="A185" s="22">
        <v>44586.093912037039</v>
      </c>
      <c r="C185">
        <v>293</v>
      </c>
      <c r="D185" t="s">
        <v>155</v>
      </c>
      <c r="E185" t="s">
        <v>158</v>
      </c>
      <c r="F185" t="s">
        <v>80</v>
      </c>
      <c r="G185">
        <v>1.9</v>
      </c>
    </row>
    <row r="186" spans="1:7" ht="14.5" customHeight="1" x14ac:dyDescent="0.35">
      <c r="A186" s="22">
        <v>44586.093923611108</v>
      </c>
      <c r="C186">
        <v>76</v>
      </c>
      <c r="D186" t="s">
        <v>155</v>
      </c>
      <c r="E186" t="s">
        <v>158</v>
      </c>
      <c r="F186" t="s">
        <v>80</v>
      </c>
      <c r="G186">
        <v>1.9</v>
      </c>
    </row>
    <row r="187" spans="1:7" ht="14.5" customHeight="1" x14ac:dyDescent="0.35">
      <c r="A187" s="22">
        <v>44586.093923611108</v>
      </c>
      <c r="C187">
        <v>857</v>
      </c>
      <c r="D187" t="s">
        <v>155</v>
      </c>
      <c r="E187" t="s">
        <v>158</v>
      </c>
      <c r="F187" t="s">
        <v>80</v>
      </c>
      <c r="G187">
        <v>1.9</v>
      </c>
    </row>
    <row r="188" spans="1:7" ht="14.5" customHeight="1" x14ac:dyDescent="0.35">
      <c r="A188" s="22">
        <v>44586.093935185185</v>
      </c>
      <c r="C188">
        <v>636</v>
      </c>
      <c r="D188" t="s">
        <v>155</v>
      </c>
      <c r="E188" t="s">
        <v>158</v>
      </c>
      <c r="F188" t="s">
        <v>80</v>
      </c>
      <c r="G188">
        <v>1.9</v>
      </c>
    </row>
    <row r="189" spans="1:7" ht="14.5" customHeight="1" x14ac:dyDescent="0.35">
      <c r="A189" s="22">
        <v>44586.093946759262</v>
      </c>
      <c r="C189">
        <v>418</v>
      </c>
      <c r="D189" t="s">
        <v>155</v>
      </c>
      <c r="E189" t="s">
        <v>158</v>
      </c>
      <c r="F189" t="s">
        <v>80</v>
      </c>
      <c r="G189">
        <v>1.9</v>
      </c>
    </row>
    <row r="190" spans="1:7" ht="14.5" customHeight="1" x14ac:dyDescent="0.35">
      <c r="A190" s="22">
        <v>44586.093958333331</v>
      </c>
      <c r="C190">
        <v>199</v>
      </c>
      <c r="D190" t="s">
        <v>155</v>
      </c>
      <c r="E190" t="s">
        <v>158</v>
      </c>
      <c r="F190" t="s">
        <v>80</v>
      </c>
      <c r="G190">
        <v>1.9</v>
      </c>
    </row>
    <row r="191" spans="1:7" ht="14.5" customHeight="1" x14ac:dyDescent="0.35">
      <c r="A191" s="22">
        <v>44586.093958333331</v>
      </c>
      <c r="C191">
        <v>979</v>
      </c>
      <c r="D191" t="s">
        <v>155</v>
      </c>
      <c r="E191" t="s">
        <v>158</v>
      </c>
      <c r="F191" t="s">
        <v>80</v>
      </c>
      <c r="G191">
        <v>1.9</v>
      </c>
    </row>
    <row r="192" spans="1:7" ht="14.5" customHeight="1" x14ac:dyDescent="0.35">
      <c r="A192" s="22">
        <v>44586.093969907408</v>
      </c>
      <c r="C192">
        <v>767</v>
      </c>
      <c r="D192" t="s">
        <v>155</v>
      </c>
      <c r="E192" t="s">
        <v>158</v>
      </c>
      <c r="F192" t="s">
        <v>80</v>
      </c>
      <c r="G192">
        <v>1.9</v>
      </c>
    </row>
    <row r="193" spans="1:7" ht="14.5" customHeight="1" x14ac:dyDescent="0.35">
      <c r="A193" s="22">
        <v>44586.093981481485</v>
      </c>
      <c r="C193">
        <v>523</v>
      </c>
      <c r="D193" t="s">
        <v>155</v>
      </c>
      <c r="E193" t="s">
        <v>158</v>
      </c>
      <c r="F193" t="s">
        <v>80</v>
      </c>
      <c r="G193">
        <v>1.9</v>
      </c>
    </row>
    <row r="194" spans="1:7" ht="14.5" customHeight="1" x14ac:dyDescent="0.35">
      <c r="A194" s="22">
        <v>44586.093993055554</v>
      </c>
      <c r="C194">
        <v>287</v>
      </c>
      <c r="D194" t="s">
        <v>155</v>
      </c>
      <c r="E194" t="s">
        <v>158</v>
      </c>
      <c r="F194" t="s">
        <v>80</v>
      </c>
      <c r="G194">
        <v>1.9</v>
      </c>
    </row>
    <row r="195" spans="1:7" ht="14.5" customHeight="1" x14ac:dyDescent="0.35">
      <c r="A195" s="22">
        <v>44586.094004629631</v>
      </c>
      <c r="C195">
        <v>52</v>
      </c>
      <c r="D195" t="s">
        <v>155</v>
      </c>
      <c r="E195" t="s">
        <v>158</v>
      </c>
      <c r="F195" t="s">
        <v>80</v>
      </c>
      <c r="G195">
        <v>1.9</v>
      </c>
    </row>
    <row r="196" spans="1:7" ht="14.5" customHeight="1" x14ac:dyDescent="0.35">
      <c r="A196" s="22">
        <v>44586.094004629631</v>
      </c>
      <c r="C196">
        <v>819</v>
      </c>
      <c r="D196" t="s">
        <v>155</v>
      </c>
      <c r="E196" t="s">
        <v>158</v>
      </c>
      <c r="F196" t="s">
        <v>80</v>
      </c>
      <c r="G196">
        <v>1.91</v>
      </c>
    </row>
    <row r="197" spans="1:7" ht="14.5" customHeight="1" x14ac:dyDescent="0.35">
      <c r="A197" s="22">
        <v>44586.0940162037</v>
      </c>
      <c r="C197">
        <v>577</v>
      </c>
      <c r="D197" t="s">
        <v>155</v>
      </c>
      <c r="E197" t="s">
        <v>158</v>
      </c>
      <c r="F197" t="s">
        <v>80</v>
      </c>
      <c r="G197">
        <v>1.91</v>
      </c>
    </row>
    <row r="198" spans="1:7" ht="14.5" customHeight="1" x14ac:dyDescent="0.35">
      <c r="A198" s="22">
        <v>44586.094027777777</v>
      </c>
      <c r="C198">
        <v>341</v>
      </c>
      <c r="D198" t="s">
        <v>155</v>
      </c>
      <c r="E198" t="s">
        <v>158</v>
      </c>
      <c r="F198" t="s">
        <v>80</v>
      </c>
      <c r="G198">
        <v>1.92</v>
      </c>
    </row>
    <row r="199" spans="1:7" ht="14.5" customHeight="1" x14ac:dyDescent="0.35">
      <c r="A199" s="22">
        <v>44586.094039351854</v>
      </c>
      <c r="C199">
        <v>106</v>
      </c>
      <c r="D199" t="s">
        <v>155</v>
      </c>
      <c r="E199" t="s">
        <v>158</v>
      </c>
      <c r="F199" t="s">
        <v>80</v>
      </c>
      <c r="G199">
        <v>1.92</v>
      </c>
    </row>
    <row r="200" spans="1:7" ht="14.5" customHeight="1" x14ac:dyDescent="0.35">
      <c r="A200" s="22">
        <v>44586.094039351854</v>
      </c>
      <c r="C200">
        <v>872</v>
      </c>
      <c r="D200" t="s">
        <v>155</v>
      </c>
      <c r="E200" t="s">
        <v>158</v>
      </c>
      <c r="F200" t="s">
        <v>80</v>
      </c>
      <c r="G200">
        <v>1.91</v>
      </c>
    </row>
    <row r="201" spans="1:7" ht="14.5" customHeight="1" x14ac:dyDescent="0.35">
      <c r="A201" s="22">
        <v>44586.094050925924</v>
      </c>
      <c r="C201">
        <v>633</v>
      </c>
      <c r="D201" t="s">
        <v>155</v>
      </c>
      <c r="E201" t="s">
        <v>158</v>
      </c>
      <c r="F201" t="s">
        <v>80</v>
      </c>
      <c r="G201">
        <v>1.91</v>
      </c>
    </row>
    <row r="202" spans="1:7" ht="14.5" customHeight="1" x14ac:dyDescent="0.35">
      <c r="A202" s="22">
        <v>44586.0940625</v>
      </c>
      <c r="C202">
        <v>398</v>
      </c>
      <c r="D202" t="s">
        <v>155</v>
      </c>
      <c r="E202" t="s">
        <v>158</v>
      </c>
      <c r="F202" t="s">
        <v>80</v>
      </c>
      <c r="G202">
        <v>1.91</v>
      </c>
    </row>
    <row r="203" spans="1:7" ht="14.5" customHeight="1" x14ac:dyDescent="0.35">
      <c r="A203" s="22">
        <v>44586.094074074077</v>
      </c>
      <c r="C203">
        <v>163</v>
      </c>
      <c r="D203" t="s">
        <v>155</v>
      </c>
      <c r="E203" t="s">
        <v>158</v>
      </c>
      <c r="F203" t="s">
        <v>80</v>
      </c>
      <c r="G203">
        <v>1.91</v>
      </c>
    </row>
    <row r="204" spans="1:7" ht="14.5" customHeight="1" x14ac:dyDescent="0.35">
      <c r="A204" s="22">
        <v>44586.094085648147</v>
      </c>
      <c r="C204">
        <v>364</v>
      </c>
      <c r="D204" t="s">
        <v>155</v>
      </c>
      <c r="E204" t="s">
        <v>158</v>
      </c>
      <c r="F204" t="s">
        <v>80</v>
      </c>
      <c r="G204">
        <v>1.91</v>
      </c>
    </row>
    <row r="205" spans="1:7" ht="14.5" customHeight="1" x14ac:dyDescent="0.35">
      <c r="A205" s="22">
        <v>44586.094097222223</v>
      </c>
      <c r="C205">
        <v>125</v>
      </c>
      <c r="D205" t="s">
        <v>155</v>
      </c>
      <c r="E205" t="s">
        <v>158</v>
      </c>
      <c r="F205" t="s">
        <v>80</v>
      </c>
      <c r="G205">
        <v>1.92</v>
      </c>
    </row>
    <row r="206" spans="1:7" ht="14.5" customHeight="1" x14ac:dyDescent="0.35">
      <c r="A206" s="22">
        <v>44586.094097222223</v>
      </c>
      <c r="C206">
        <v>891</v>
      </c>
      <c r="D206" t="s">
        <v>155</v>
      </c>
      <c r="E206" t="s">
        <v>158</v>
      </c>
      <c r="F206" t="s">
        <v>80</v>
      </c>
      <c r="G206">
        <v>1.93</v>
      </c>
    </row>
    <row r="207" spans="1:7" ht="14.5" customHeight="1" x14ac:dyDescent="0.35">
      <c r="A207" s="22">
        <v>44586.094108796293</v>
      </c>
      <c r="C207">
        <v>646</v>
      </c>
      <c r="D207" t="s">
        <v>155</v>
      </c>
      <c r="E207" t="s">
        <v>158</v>
      </c>
      <c r="F207" t="s">
        <v>80</v>
      </c>
      <c r="G207">
        <v>1.94</v>
      </c>
    </row>
    <row r="208" spans="1:7" ht="14.5" customHeight="1" x14ac:dyDescent="0.35">
      <c r="A208" s="22">
        <v>44586.09412037037</v>
      </c>
      <c r="C208">
        <v>392</v>
      </c>
      <c r="D208" t="s">
        <v>155</v>
      </c>
      <c r="E208" t="s">
        <v>158</v>
      </c>
      <c r="F208" t="s">
        <v>80</v>
      </c>
      <c r="G208">
        <v>1.94</v>
      </c>
    </row>
    <row r="209" spans="1:7" ht="14.5" customHeight="1" x14ac:dyDescent="0.35">
      <c r="A209" s="22">
        <v>44586.094131944446</v>
      </c>
      <c r="C209">
        <v>141</v>
      </c>
      <c r="D209" t="s">
        <v>155</v>
      </c>
      <c r="E209" t="s">
        <v>158</v>
      </c>
      <c r="F209" t="s">
        <v>80</v>
      </c>
      <c r="G209">
        <v>1.93</v>
      </c>
    </row>
    <row r="210" spans="1:7" ht="14.5" customHeight="1" x14ac:dyDescent="0.35">
      <c r="A210" s="22">
        <v>44586.094131944446</v>
      </c>
      <c r="C210">
        <v>888</v>
      </c>
      <c r="D210" t="s">
        <v>155</v>
      </c>
      <c r="E210" t="s">
        <v>158</v>
      </c>
      <c r="F210" t="s">
        <v>80</v>
      </c>
      <c r="G210">
        <v>1.91</v>
      </c>
    </row>
    <row r="211" spans="1:7" ht="14.5" customHeight="1" x14ac:dyDescent="0.35">
      <c r="A211" s="22">
        <v>44586.094143518516</v>
      </c>
      <c r="C211">
        <v>634</v>
      </c>
      <c r="D211" t="s">
        <v>155</v>
      </c>
      <c r="E211" t="s">
        <v>158</v>
      </c>
      <c r="F211" t="s">
        <v>80</v>
      </c>
      <c r="G211">
        <v>1.9</v>
      </c>
    </row>
    <row r="212" spans="1:7" ht="14.5" customHeight="1" x14ac:dyDescent="0.35">
      <c r="A212" s="22">
        <v>44586.094155092593</v>
      </c>
      <c r="C212">
        <v>407</v>
      </c>
      <c r="D212" t="s">
        <v>155</v>
      </c>
      <c r="E212" t="s">
        <v>158</v>
      </c>
      <c r="F212" t="s">
        <v>80</v>
      </c>
      <c r="G212">
        <v>1.88</v>
      </c>
    </row>
    <row r="213" spans="1:7" ht="14.5" customHeight="1" x14ac:dyDescent="0.35">
      <c r="A213" s="22">
        <v>44586.094166666669</v>
      </c>
      <c r="C213">
        <v>187</v>
      </c>
      <c r="D213" t="s">
        <v>155</v>
      </c>
      <c r="E213" t="s">
        <v>158</v>
      </c>
      <c r="F213" t="s">
        <v>80</v>
      </c>
      <c r="G213">
        <v>1.87</v>
      </c>
    </row>
    <row r="214" spans="1:7" ht="14.5" customHeight="1" x14ac:dyDescent="0.35">
      <c r="A214" s="22">
        <v>44586.094166666669</v>
      </c>
      <c r="C214">
        <v>972</v>
      </c>
      <c r="D214" t="s">
        <v>155</v>
      </c>
      <c r="E214" t="s">
        <v>158</v>
      </c>
      <c r="F214" t="s">
        <v>80</v>
      </c>
      <c r="G214">
        <v>1.87</v>
      </c>
    </row>
    <row r="215" spans="1:7" ht="14.5" customHeight="1" x14ac:dyDescent="0.35">
      <c r="A215" s="22">
        <v>44586.094178240739</v>
      </c>
      <c r="C215">
        <v>781</v>
      </c>
      <c r="D215" t="s">
        <v>155</v>
      </c>
      <c r="E215" t="s">
        <v>158</v>
      </c>
      <c r="F215" t="s">
        <v>80</v>
      </c>
      <c r="G215">
        <v>1.86</v>
      </c>
    </row>
    <row r="216" spans="1:7" ht="14.5" customHeight="1" x14ac:dyDescent="0.35">
      <c r="A216" s="22">
        <v>44586.094189814816</v>
      </c>
      <c r="C216">
        <v>570</v>
      </c>
      <c r="D216" t="s">
        <v>155</v>
      </c>
      <c r="E216" t="s">
        <v>158</v>
      </c>
      <c r="F216" t="s">
        <v>80</v>
      </c>
      <c r="G216">
        <v>1.86</v>
      </c>
    </row>
    <row r="217" spans="1:7" ht="14.5" customHeight="1" x14ac:dyDescent="0.35">
      <c r="A217" s="22">
        <v>44586.094201388885</v>
      </c>
      <c r="C217">
        <v>384</v>
      </c>
      <c r="D217" t="s">
        <v>155</v>
      </c>
      <c r="E217" t="s">
        <v>158</v>
      </c>
      <c r="F217" t="s">
        <v>80</v>
      </c>
      <c r="G217">
        <v>1.86</v>
      </c>
    </row>
    <row r="218" spans="1:7" ht="14.5" customHeight="1" x14ac:dyDescent="0.35">
      <c r="A218" s="22">
        <v>44586.094212962962</v>
      </c>
      <c r="C218">
        <v>198</v>
      </c>
      <c r="D218" t="s">
        <v>155</v>
      </c>
      <c r="E218" t="s">
        <v>158</v>
      </c>
      <c r="F218" t="s">
        <v>80</v>
      </c>
      <c r="G218">
        <v>1.86</v>
      </c>
    </row>
    <row r="219" spans="1:7" ht="14.5" customHeight="1" x14ac:dyDescent="0.35">
      <c r="A219" s="22">
        <v>44586.094224537039</v>
      </c>
      <c r="C219">
        <v>16</v>
      </c>
      <c r="D219" t="s">
        <v>155</v>
      </c>
      <c r="E219" t="s">
        <v>158</v>
      </c>
      <c r="F219" t="s">
        <v>80</v>
      </c>
      <c r="G219">
        <v>1.86</v>
      </c>
    </row>
    <row r="220" spans="1:7" ht="14.5" customHeight="1" x14ac:dyDescent="0.35">
      <c r="A220" s="22">
        <v>44586.094224537039</v>
      </c>
      <c r="C220">
        <v>828</v>
      </c>
      <c r="D220" t="s">
        <v>155</v>
      </c>
      <c r="E220" t="s">
        <v>158</v>
      </c>
      <c r="F220" t="s">
        <v>80</v>
      </c>
      <c r="G220">
        <v>1.86</v>
      </c>
    </row>
    <row r="221" spans="1:7" ht="14.5" customHeight="1" x14ac:dyDescent="0.35">
      <c r="A221" s="22">
        <v>44586.094236111108</v>
      </c>
      <c r="C221">
        <v>646</v>
      </c>
      <c r="D221" t="s">
        <v>155</v>
      </c>
      <c r="E221" t="s">
        <v>158</v>
      </c>
      <c r="F221" t="s">
        <v>80</v>
      </c>
      <c r="G221">
        <v>1.86</v>
      </c>
    </row>
    <row r="222" spans="1:7" ht="14.5" customHeight="1" x14ac:dyDescent="0.35">
      <c r="A222" s="22">
        <v>44586.094247685185</v>
      </c>
      <c r="C222">
        <v>463</v>
      </c>
      <c r="D222" t="s">
        <v>155</v>
      </c>
      <c r="E222" t="s">
        <v>158</v>
      </c>
      <c r="F222" t="s">
        <v>80</v>
      </c>
      <c r="G222">
        <v>1.86</v>
      </c>
    </row>
    <row r="223" spans="1:7" ht="14.5" customHeight="1" x14ac:dyDescent="0.35">
      <c r="A223" s="22">
        <v>44586.094259259262</v>
      </c>
      <c r="C223">
        <v>274</v>
      </c>
      <c r="D223" t="s">
        <v>155</v>
      </c>
      <c r="E223" t="s">
        <v>158</v>
      </c>
      <c r="F223" t="s">
        <v>80</v>
      </c>
      <c r="G223">
        <v>1.86</v>
      </c>
    </row>
    <row r="224" spans="1:7" ht="14.5" customHeight="1" x14ac:dyDescent="0.35">
      <c r="A224" s="22">
        <v>44586.094270833331</v>
      </c>
      <c r="C224">
        <v>92</v>
      </c>
      <c r="D224" t="s">
        <v>155</v>
      </c>
      <c r="E224" t="s">
        <v>158</v>
      </c>
      <c r="F224" t="s">
        <v>80</v>
      </c>
      <c r="G224">
        <v>1.85</v>
      </c>
    </row>
    <row r="225" spans="1:7" ht="14.5" customHeight="1" x14ac:dyDescent="0.35">
      <c r="A225" s="22">
        <v>44586.094270833331</v>
      </c>
      <c r="C225">
        <v>904</v>
      </c>
      <c r="D225" t="s">
        <v>155</v>
      </c>
      <c r="E225" t="s">
        <v>158</v>
      </c>
      <c r="F225" t="s">
        <v>80</v>
      </c>
      <c r="G225">
        <v>1.85</v>
      </c>
    </row>
    <row r="226" spans="1:7" ht="14.5" customHeight="1" x14ac:dyDescent="0.35">
      <c r="A226" s="22">
        <v>44586.094282407408</v>
      </c>
      <c r="C226">
        <v>720</v>
      </c>
      <c r="D226" t="s">
        <v>155</v>
      </c>
      <c r="E226" t="s">
        <v>158</v>
      </c>
      <c r="F226" t="s">
        <v>80</v>
      </c>
      <c r="G226">
        <v>1.85</v>
      </c>
    </row>
    <row r="227" spans="1:7" ht="14.5" customHeight="1" x14ac:dyDescent="0.35">
      <c r="A227" s="22">
        <v>44586.094293981485</v>
      </c>
      <c r="C227">
        <v>536</v>
      </c>
      <c r="D227" t="s">
        <v>155</v>
      </c>
      <c r="E227" t="s">
        <v>158</v>
      </c>
      <c r="F227" t="s">
        <v>80</v>
      </c>
      <c r="G227">
        <v>1.85</v>
      </c>
    </row>
    <row r="228" spans="1:7" ht="14.5" customHeight="1" x14ac:dyDescent="0.35">
      <c r="A228" s="22">
        <v>44586.094305555554</v>
      </c>
      <c r="C228">
        <v>350</v>
      </c>
      <c r="D228" t="s">
        <v>155</v>
      </c>
      <c r="E228" t="s">
        <v>158</v>
      </c>
      <c r="F228" t="s">
        <v>80</v>
      </c>
      <c r="G228">
        <v>1.85</v>
      </c>
    </row>
    <row r="229" spans="1:7" ht="14.5" customHeight="1" x14ac:dyDescent="0.35">
      <c r="A229" s="22">
        <v>44586.094317129631</v>
      </c>
      <c r="C229">
        <v>165</v>
      </c>
      <c r="D229" t="s">
        <v>155</v>
      </c>
      <c r="E229" t="s">
        <v>158</v>
      </c>
      <c r="F229" t="s">
        <v>80</v>
      </c>
      <c r="G229">
        <v>1.85</v>
      </c>
    </row>
    <row r="230" spans="1:7" ht="14.5" customHeight="1" x14ac:dyDescent="0.35">
      <c r="A230" s="22">
        <v>44586.094317129631</v>
      </c>
      <c r="C230">
        <v>979</v>
      </c>
      <c r="D230" t="s">
        <v>155</v>
      </c>
      <c r="E230" t="s">
        <v>158</v>
      </c>
      <c r="F230" t="s">
        <v>80</v>
      </c>
      <c r="G230">
        <v>1.85</v>
      </c>
    </row>
    <row r="231" spans="1:7" ht="14.5" customHeight="1" x14ac:dyDescent="0.35">
      <c r="A231" s="22">
        <v>44586.094328703701</v>
      </c>
      <c r="C231">
        <v>801</v>
      </c>
      <c r="D231" t="s">
        <v>155</v>
      </c>
      <c r="E231" t="s">
        <v>158</v>
      </c>
      <c r="F231" t="s">
        <v>80</v>
      </c>
      <c r="G231">
        <v>1.85</v>
      </c>
    </row>
    <row r="232" spans="1:7" ht="14.5" customHeight="1" x14ac:dyDescent="0.35">
      <c r="A232" s="22">
        <v>44586.094340277778</v>
      </c>
      <c r="C232">
        <v>611</v>
      </c>
      <c r="D232" t="s">
        <v>155</v>
      </c>
      <c r="E232" t="s">
        <v>158</v>
      </c>
      <c r="F232" t="s">
        <v>80</v>
      </c>
      <c r="G232">
        <v>1.86</v>
      </c>
    </row>
    <row r="233" spans="1:7" ht="14.5" customHeight="1" x14ac:dyDescent="0.35">
      <c r="A233" s="22">
        <v>44586.094351851854</v>
      </c>
      <c r="C233">
        <v>426</v>
      </c>
      <c r="D233" t="s">
        <v>155</v>
      </c>
      <c r="E233" t="s">
        <v>158</v>
      </c>
      <c r="F233" t="s">
        <v>80</v>
      </c>
      <c r="G233">
        <v>1.86</v>
      </c>
    </row>
    <row r="234" spans="1:7" ht="14.5" customHeight="1" x14ac:dyDescent="0.35">
      <c r="A234" s="22">
        <v>44586.094363425924</v>
      </c>
      <c r="C234">
        <v>240</v>
      </c>
      <c r="D234" t="s">
        <v>155</v>
      </c>
      <c r="E234" t="s">
        <v>158</v>
      </c>
      <c r="F234" t="s">
        <v>80</v>
      </c>
      <c r="G234">
        <v>1.86</v>
      </c>
    </row>
    <row r="235" spans="1:7" ht="14.5" customHeight="1" x14ac:dyDescent="0.35">
      <c r="A235" s="22">
        <v>44586.094375000001</v>
      </c>
      <c r="C235">
        <v>58</v>
      </c>
      <c r="D235" t="s">
        <v>155</v>
      </c>
      <c r="E235" t="s">
        <v>158</v>
      </c>
      <c r="F235" t="s">
        <v>80</v>
      </c>
      <c r="G235">
        <v>1.86</v>
      </c>
    </row>
    <row r="236" spans="1:7" ht="14.5" customHeight="1" x14ac:dyDescent="0.35">
      <c r="A236" s="22">
        <v>44586.094375000001</v>
      </c>
      <c r="C236">
        <v>871</v>
      </c>
      <c r="D236" t="s">
        <v>155</v>
      </c>
      <c r="E236" t="s">
        <v>158</v>
      </c>
      <c r="F236" t="s">
        <v>80</v>
      </c>
      <c r="G236">
        <v>1.86</v>
      </c>
    </row>
    <row r="237" spans="1:7" ht="14.5" customHeight="1" x14ac:dyDescent="0.35">
      <c r="A237" s="22">
        <v>44586.094386574077</v>
      </c>
      <c r="C237">
        <v>686</v>
      </c>
      <c r="D237" t="s">
        <v>155</v>
      </c>
      <c r="E237" t="s">
        <v>158</v>
      </c>
      <c r="F237" t="s">
        <v>80</v>
      </c>
      <c r="G237">
        <v>1.86</v>
      </c>
    </row>
    <row r="238" spans="1:7" ht="14.5" customHeight="1" x14ac:dyDescent="0.35">
      <c r="A238" s="22">
        <v>44586.094398148147</v>
      </c>
      <c r="C238">
        <v>508</v>
      </c>
      <c r="D238" t="s">
        <v>155</v>
      </c>
      <c r="E238" t="s">
        <v>158</v>
      </c>
      <c r="F238" t="s">
        <v>80</v>
      </c>
      <c r="G238">
        <v>1.86</v>
      </c>
    </row>
    <row r="239" spans="1:7" ht="14.5" customHeight="1" x14ac:dyDescent="0.35">
      <c r="A239" s="22">
        <v>44586.094409722224</v>
      </c>
      <c r="C239">
        <v>315</v>
      </c>
      <c r="D239" t="s">
        <v>155</v>
      </c>
      <c r="E239" t="s">
        <v>158</v>
      </c>
      <c r="F239" t="s">
        <v>80</v>
      </c>
      <c r="G239">
        <v>1.86</v>
      </c>
    </row>
    <row r="240" spans="1:7" ht="14.5" customHeight="1" x14ac:dyDescent="0.35">
      <c r="A240" s="22">
        <v>44586.094421296293</v>
      </c>
      <c r="C240">
        <v>132</v>
      </c>
      <c r="D240" t="s">
        <v>155</v>
      </c>
      <c r="E240" t="s">
        <v>158</v>
      </c>
      <c r="F240" t="s">
        <v>80</v>
      </c>
      <c r="G240">
        <v>1.86</v>
      </c>
    </row>
    <row r="241" spans="1:7" ht="14.5" customHeight="1" x14ac:dyDescent="0.35">
      <c r="A241" s="22">
        <v>44586.094421296293</v>
      </c>
      <c r="C241">
        <v>946</v>
      </c>
      <c r="D241" t="s">
        <v>155</v>
      </c>
      <c r="E241" t="s">
        <v>158</v>
      </c>
      <c r="F241" t="s">
        <v>80</v>
      </c>
      <c r="G241">
        <v>1.86</v>
      </c>
    </row>
    <row r="242" spans="1:7" ht="14.5" customHeight="1" x14ac:dyDescent="0.35">
      <c r="A242" s="22">
        <v>44586.09443287037</v>
      </c>
      <c r="C242">
        <v>761</v>
      </c>
      <c r="D242" t="s">
        <v>155</v>
      </c>
      <c r="E242" t="s">
        <v>158</v>
      </c>
      <c r="F242" t="s">
        <v>80</v>
      </c>
      <c r="G242">
        <v>1.85</v>
      </c>
    </row>
    <row r="243" spans="1:7" ht="14.5" customHeight="1" x14ac:dyDescent="0.35">
      <c r="A243" s="22">
        <v>44586.094444444447</v>
      </c>
      <c r="C243">
        <v>576</v>
      </c>
      <c r="D243" t="s">
        <v>155</v>
      </c>
      <c r="E243" t="s">
        <v>158</v>
      </c>
      <c r="F243" t="s">
        <v>80</v>
      </c>
      <c r="G243">
        <v>1.85</v>
      </c>
    </row>
    <row r="244" spans="1:7" ht="14.5" customHeight="1" x14ac:dyDescent="0.35">
      <c r="A244" s="22">
        <v>44586.094456018516</v>
      </c>
      <c r="C244">
        <v>391</v>
      </c>
      <c r="D244" t="s">
        <v>155</v>
      </c>
      <c r="E244" t="s">
        <v>158</v>
      </c>
      <c r="F244" t="s">
        <v>80</v>
      </c>
      <c r="G244">
        <v>1.85</v>
      </c>
    </row>
    <row r="245" spans="1:7" ht="14.5" customHeight="1" x14ac:dyDescent="0.35">
      <c r="A245" s="22">
        <v>44586.094467592593</v>
      </c>
      <c r="C245">
        <v>206</v>
      </c>
      <c r="D245" t="s">
        <v>155</v>
      </c>
      <c r="E245" t="s">
        <v>158</v>
      </c>
      <c r="F245" t="s">
        <v>80</v>
      </c>
      <c r="G245">
        <v>1.86</v>
      </c>
    </row>
    <row r="246" spans="1:7" ht="14.5" customHeight="1" x14ac:dyDescent="0.35">
      <c r="A246" s="22">
        <v>44586.09447916667</v>
      </c>
      <c r="C246">
        <v>21</v>
      </c>
      <c r="D246" t="s">
        <v>155</v>
      </c>
      <c r="E246" t="s">
        <v>158</v>
      </c>
      <c r="F246" t="s">
        <v>80</v>
      </c>
      <c r="G246">
        <v>1.86</v>
      </c>
    </row>
    <row r="247" spans="1:7" ht="14.5" customHeight="1" x14ac:dyDescent="0.35">
      <c r="A247" s="22">
        <v>44586.09447916667</v>
      </c>
      <c r="C247">
        <v>839</v>
      </c>
      <c r="D247" t="s">
        <v>155</v>
      </c>
      <c r="E247" t="s">
        <v>158</v>
      </c>
      <c r="F247" t="s">
        <v>80</v>
      </c>
      <c r="G247">
        <v>1.86</v>
      </c>
    </row>
    <row r="248" spans="1:7" ht="14.5" customHeight="1" x14ac:dyDescent="0.35">
      <c r="A248" s="22">
        <v>44586.094490740739</v>
      </c>
      <c r="C248">
        <v>653</v>
      </c>
      <c r="D248" t="s">
        <v>155</v>
      </c>
      <c r="E248" t="s">
        <v>158</v>
      </c>
      <c r="F248" t="s">
        <v>80</v>
      </c>
      <c r="G248">
        <v>1.86</v>
      </c>
    </row>
    <row r="249" spans="1:7" ht="14.5" customHeight="1" x14ac:dyDescent="0.35">
      <c r="A249" s="22">
        <v>44586.094502314816</v>
      </c>
      <c r="C249">
        <v>466</v>
      </c>
      <c r="D249" t="s">
        <v>155</v>
      </c>
      <c r="E249" t="s">
        <v>158</v>
      </c>
      <c r="F249" t="s">
        <v>80</v>
      </c>
      <c r="G249">
        <v>1.86</v>
      </c>
    </row>
    <row r="250" spans="1:7" ht="14.5" customHeight="1" x14ac:dyDescent="0.35">
      <c r="A250" s="22">
        <v>44586.094513888886</v>
      </c>
      <c r="C250">
        <v>280</v>
      </c>
      <c r="D250" t="s">
        <v>155</v>
      </c>
      <c r="E250" t="s">
        <v>158</v>
      </c>
      <c r="F250" t="s">
        <v>80</v>
      </c>
      <c r="G250">
        <v>1.86</v>
      </c>
    </row>
    <row r="251" spans="1:7" ht="14.5" customHeight="1" x14ac:dyDescent="0.35">
      <c r="A251" s="22">
        <v>44586.094525462962</v>
      </c>
      <c r="C251">
        <v>98</v>
      </c>
      <c r="D251" t="s">
        <v>155</v>
      </c>
      <c r="E251" t="s">
        <v>158</v>
      </c>
      <c r="F251" t="s">
        <v>80</v>
      </c>
      <c r="G251">
        <v>1.86</v>
      </c>
    </row>
    <row r="252" spans="1:7" ht="14.5" customHeight="1" x14ac:dyDescent="0.35">
      <c r="A252" s="22">
        <v>44586.094525462962</v>
      </c>
      <c r="C252">
        <v>912</v>
      </c>
      <c r="D252" t="s">
        <v>155</v>
      </c>
      <c r="E252" t="s">
        <v>158</v>
      </c>
      <c r="F252" t="s">
        <v>80</v>
      </c>
      <c r="G252">
        <v>1.85</v>
      </c>
    </row>
    <row r="253" spans="1:7" ht="14.5" customHeight="1" x14ac:dyDescent="0.35">
      <c r="A253" s="22">
        <v>44586.094537037039</v>
      </c>
      <c r="C253">
        <v>726</v>
      </c>
      <c r="D253" t="s">
        <v>155</v>
      </c>
      <c r="E253" t="s">
        <v>158</v>
      </c>
      <c r="F253" t="s">
        <v>80</v>
      </c>
      <c r="G253">
        <v>1.86</v>
      </c>
    </row>
    <row r="254" spans="1:7" ht="14.5" customHeight="1" x14ac:dyDescent="0.35">
      <c r="A254" s="22">
        <v>44586.094548611109</v>
      </c>
      <c r="C254">
        <v>541</v>
      </c>
      <c r="D254" t="s">
        <v>155</v>
      </c>
      <c r="E254" t="s">
        <v>158</v>
      </c>
      <c r="F254" t="s">
        <v>80</v>
      </c>
      <c r="G254">
        <v>1.86</v>
      </c>
    </row>
    <row r="255" spans="1:7" ht="14.5" customHeight="1" x14ac:dyDescent="0.35">
      <c r="A255" s="22">
        <v>44586.094560185185</v>
      </c>
      <c r="C255">
        <v>356</v>
      </c>
      <c r="D255" t="s">
        <v>155</v>
      </c>
      <c r="E255" t="s">
        <v>158</v>
      </c>
      <c r="F255" t="s">
        <v>80</v>
      </c>
      <c r="G255">
        <v>1.85</v>
      </c>
    </row>
    <row r="256" spans="1:7" ht="14.5" customHeight="1" x14ac:dyDescent="0.35">
      <c r="A256" s="22">
        <v>44586.094571759262</v>
      </c>
      <c r="C256">
        <v>169</v>
      </c>
      <c r="D256" t="s">
        <v>155</v>
      </c>
      <c r="E256" t="s">
        <v>158</v>
      </c>
      <c r="F256" t="s">
        <v>80</v>
      </c>
      <c r="G256">
        <v>1.85</v>
      </c>
    </row>
    <row r="257" spans="1:7" ht="14.5" customHeight="1" x14ac:dyDescent="0.35">
      <c r="A257" s="22">
        <v>44586.094571759262</v>
      </c>
      <c r="C257">
        <v>986</v>
      </c>
      <c r="D257" t="s">
        <v>155</v>
      </c>
      <c r="E257" t="s">
        <v>158</v>
      </c>
      <c r="F257" t="s">
        <v>80</v>
      </c>
      <c r="G257">
        <v>1.85</v>
      </c>
    </row>
    <row r="258" spans="1:7" ht="14.5" customHeight="1" x14ac:dyDescent="0.35">
      <c r="A258" s="22">
        <v>44586.094583333332</v>
      </c>
      <c r="C258">
        <v>806</v>
      </c>
      <c r="D258" t="s">
        <v>155</v>
      </c>
      <c r="E258" t="s">
        <v>158</v>
      </c>
      <c r="F258" t="s">
        <v>80</v>
      </c>
      <c r="G258">
        <v>1.85</v>
      </c>
    </row>
    <row r="259" spans="1:7" ht="14.5" customHeight="1" x14ac:dyDescent="0.35">
      <c r="A259" s="22">
        <v>44586.094594907408</v>
      </c>
      <c r="C259">
        <v>618</v>
      </c>
      <c r="D259" t="s">
        <v>155</v>
      </c>
      <c r="E259" t="s">
        <v>158</v>
      </c>
      <c r="F259" t="s">
        <v>80</v>
      </c>
      <c r="G259">
        <v>1.85</v>
      </c>
    </row>
    <row r="260" spans="1:7" ht="14.5" customHeight="1" x14ac:dyDescent="0.35">
      <c r="A260" s="22">
        <v>44586.094606481478</v>
      </c>
      <c r="C260">
        <v>432</v>
      </c>
      <c r="D260" t="s">
        <v>155</v>
      </c>
      <c r="E260" t="s">
        <v>158</v>
      </c>
      <c r="F260" t="s">
        <v>80</v>
      </c>
      <c r="G260">
        <v>1.84</v>
      </c>
    </row>
    <row r="261" spans="1:7" ht="14.5" customHeight="1" x14ac:dyDescent="0.35">
      <c r="A261" s="22">
        <v>44586.094618055555</v>
      </c>
      <c r="C261">
        <v>244</v>
      </c>
      <c r="D261" t="s">
        <v>155</v>
      </c>
      <c r="E261" t="s">
        <v>158</v>
      </c>
      <c r="F261" t="s">
        <v>80</v>
      </c>
      <c r="G261">
        <v>1.84</v>
      </c>
    </row>
    <row r="262" spans="1:7" ht="14.5" customHeight="1" x14ac:dyDescent="0.35">
      <c r="A262" s="22">
        <v>44586.094629629632</v>
      </c>
      <c r="C262">
        <v>65</v>
      </c>
      <c r="D262" t="s">
        <v>155</v>
      </c>
      <c r="E262" t="s">
        <v>158</v>
      </c>
      <c r="F262" t="s">
        <v>80</v>
      </c>
      <c r="G262">
        <v>1.84</v>
      </c>
    </row>
    <row r="263" spans="1:7" ht="14.5" customHeight="1" x14ac:dyDescent="0.35">
      <c r="A263" s="22">
        <v>44586.094629629632</v>
      </c>
      <c r="C263">
        <v>877</v>
      </c>
      <c r="D263" t="s">
        <v>155</v>
      </c>
      <c r="E263" t="s">
        <v>158</v>
      </c>
      <c r="F263" t="s">
        <v>80</v>
      </c>
      <c r="G263">
        <v>1.84</v>
      </c>
    </row>
    <row r="264" spans="1:7" ht="14.5" customHeight="1" x14ac:dyDescent="0.35">
      <c r="A264" s="22">
        <v>44586.094641203701</v>
      </c>
      <c r="C264">
        <v>693</v>
      </c>
      <c r="D264" t="s">
        <v>155</v>
      </c>
      <c r="E264" t="s">
        <v>158</v>
      </c>
      <c r="F264" t="s">
        <v>80</v>
      </c>
      <c r="G264">
        <v>1.84</v>
      </c>
    </row>
    <row r="265" spans="1:7" ht="14.5" customHeight="1" x14ac:dyDescent="0.35">
      <c r="A265" s="22">
        <v>44586.094652777778</v>
      </c>
      <c r="C265">
        <v>509</v>
      </c>
      <c r="D265" t="s">
        <v>155</v>
      </c>
      <c r="E265" t="s">
        <v>158</v>
      </c>
      <c r="F265" t="s">
        <v>80</v>
      </c>
      <c r="G265">
        <v>1.84</v>
      </c>
    </row>
    <row r="266" spans="1:7" ht="14.5" customHeight="1" x14ac:dyDescent="0.35">
      <c r="A266" s="22">
        <v>44586.094664351855</v>
      </c>
      <c r="C266">
        <v>325</v>
      </c>
      <c r="D266" t="s">
        <v>155</v>
      </c>
      <c r="E266" t="s">
        <v>158</v>
      </c>
      <c r="F266" t="s">
        <v>80</v>
      </c>
      <c r="G266">
        <v>1.84</v>
      </c>
    </row>
    <row r="267" spans="1:7" ht="14.5" customHeight="1" x14ac:dyDescent="0.35">
      <c r="A267" s="22">
        <v>44586.094675925924</v>
      </c>
      <c r="C267">
        <v>155</v>
      </c>
      <c r="D267" t="s">
        <v>155</v>
      </c>
      <c r="E267" t="s">
        <v>158</v>
      </c>
      <c r="F267" t="s">
        <v>80</v>
      </c>
      <c r="G267">
        <v>1.84</v>
      </c>
    </row>
    <row r="268" spans="1:7" ht="14.5" customHeight="1" x14ac:dyDescent="0.35">
      <c r="A268" s="22">
        <v>44586.094675925924</v>
      </c>
      <c r="C268">
        <v>990</v>
      </c>
      <c r="D268" t="s">
        <v>155</v>
      </c>
      <c r="E268" t="s">
        <v>158</v>
      </c>
      <c r="F268" t="s">
        <v>80</v>
      </c>
      <c r="G268">
        <v>1.85</v>
      </c>
    </row>
    <row r="269" spans="1:7" ht="14.5" customHeight="1" x14ac:dyDescent="0.35">
      <c r="A269" s="22">
        <v>44586.094687500001</v>
      </c>
      <c r="C269">
        <v>812</v>
      </c>
      <c r="D269" t="s">
        <v>155</v>
      </c>
      <c r="E269" t="s">
        <v>158</v>
      </c>
      <c r="F269" t="s">
        <v>80</v>
      </c>
      <c r="G269">
        <v>1.85</v>
      </c>
    </row>
    <row r="270" spans="1:7" ht="14.5" customHeight="1" x14ac:dyDescent="0.35">
      <c r="A270" s="22">
        <v>44586.094699074078</v>
      </c>
      <c r="C270">
        <v>620</v>
      </c>
      <c r="D270" t="s">
        <v>155</v>
      </c>
      <c r="E270" t="s">
        <v>158</v>
      </c>
      <c r="F270" t="s">
        <v>80</v>
      </c>
      <c r="G270">
        <v>1.85</v>
      </c>
    </row>
    <row r="271" spans="1:7" ht="14.5" customHeight="1" x14ac:dyDescent="0.35">
      <c r="A271" s="22">
        <v>44586.094710648147</v>
      </c>
      <c r="C271">
        <v>434</v>
      </c>
      <c r="D271" t="s">
        <v>155</v>
      </c>
      <c r="E271" t="s">
        <v>158</v>
      </c>
      <c r="F271" t="s">
        <v>80</v>
      </c>
      <c r="G271">
        <v>1.85</v>
      </c>
    </row>
    <row r="272" spans="1:7" ht="14.5" customHeight="1" x14ac:dyDescent="0.35">
      <c r="A272" s="22">
        <v>44586.094722222224</v>
      </c>
      <c r="C272">
        <v>249</v>
      </c>
      <c r="D272" t="s">
        <v>155</v>
      </c>
      <c r="E272" t="s">
        <v>158</v>
      </c>
      <c r="F272" t="s">
        <v>80</v>
      </c>
      <c r="G272">
        <v>1.85</v>
      </c>
    </row>
    <row r="273" spans="1:7" ht="14.5" customHeight="1" x14ac:dyDescent="0.35">
      <c r="A273" s="22">
        <v>44586.094733796293</v>
      </c>
      <c r="C273">
        <v>66</v>
      </c>
      <c r="D273" t="s">
        <v>155</v>
      </c>
      <c r="E273" t="s">
        <v>158</v>
      </c>
      <c r="F273" t="s">
        <v>80</v>
      </c>
      <c r="G273">
        <v>1.85</v>
      </c>
    </row>
    <row r="274" spans="1:7" ht="14.5" customHeight="1" x14ac:dyDescent="0.35">
      <c r="A274" s="22">
        <v>44586.094733796293</v>
      </c>
      <c r="C274">
        <v>881</v>
      </c>
      <c r="D274" t="s">
        <v>155</v>
      </c>
      <c r="E274" t="s">
        <v>158</v>
      </c>
      <c r="F274" t="s">
        <v>80</v>
      </c>
      <c r="G274">
        <v>1.85</v>
      </c>
    </row>
    <row r="275" spans="1:7" ht="14.5" customHeight="1" x14ac:dyDescent="0.35">
      <c r="A275" s="22">
        <v>44586.09474537037</v>
      </c>
      <c r="C275">
        <v>694</v>
      </c>
      <c r="D275" t="s">
        <v>155</v>
      </c>
      <c r="E275" t="s">
        <v>158</v>
      </c>
      <c r="F275" t="s">
        <v>80</v>
      </c>
      <c r="G275">
        <v>1.85</v>
      </c>
    </row>
    <row r="276" spans="1:7" ht="14.5" customHeight="1" x14ac:dyDescent="0.35">
      <c r="A276" s="22">
        <v>44586.094756944447</v>
      </c>
      <c r="C276">
        <v>511</v>
      </c>
      <c r="D276" t="s">
        <v>155</v>
      </c>
      <c r="E276" t="s">
        <v>158</v>
      </c>
      <c r="F276" t="s">
        <v>80</v>
      </c>
      <c r="G276">
        <v>1.85</v>
      </c>
    </row>
    <row r="277" spans="1:7" ht="14.5" customHeight="1" x14ac:dyDescent="0.35">
      <c r="A277" s="22">
        <v>44586.094768518517</v>
      </c>
      <c r="C277">
        <v>326</v>
      </c>
      <c r="D277" t="s">
        <v>155</v>
      </c>
      <c r="E277" t="s">
        <v>158</v>
      </c>
      <c r="F277" t="s">
        <v>80</v>
      </c>
      <c r="G277">
        <v>1.86</v>
      </c>
    </row>
    <row r="278" spans="1:7" ht="14.5" customHeight="1" x14ac:dyDescent="0.35">
      <c r="A278" s="22">
        <v>44586.094780092593</v>
      </c>
      <c r="C278">
        <v>142</v>
      </c>
      <c r="D278" t="s">
        <v>155</v>
      </c>
      <c r="E278" t="s">
        <v>158</v>
      </c>
      <c r="F278" t="s">
        <v>80</v>
      </c>
      <c r="G278">
        <v>1.85</v>
      </c>
    </row>
    <row r="279" spans="1:7" ht="14.5" customHeight="1" x14ac:dyDescent="0.35">
      <c r="A279" s="22">
        <v>44586.094780092593</v>
      </c>
      <c r="C279">
        <v>956</v>
      </c>
      <c r="D279" t="s">
        <v>155</v>
      </c>
      <c r="E279" t="s">
        <v>158</v>
      </c>
      <c r="F279" t="s">
        <v>80</v>
      </c>
      <c r="G279">
        <v>1.85</v>
      </c>
    </row>
    <row r="280" spans="1:7" ht="14.5" customHeight="1" x14ac:dyDescent="0.35">
      <c r="A280" s="22">
        <v>44586.09479166667</v>
      </c>
      <c r="C280">
        <v>781</v>
      </c>
      <c r="D280" t="s">
        <v>155</v>
      </c>
      <c r="E280" t="s">
        <v>158</v>
      </c>
      <c r="F280" t="s">
        <v>80</v>
      </c>
      <c r="G280">
        <v>1.86</v>
      </c>
    </row>
    <row r="281" spans="1:7" ht="14.5" customHeight="1" x14ac:dyDescent="0.35">
      <c r="A281" s="22">
        <v>44586.09480324074</v>
      </c>
      <c r="C281">
        <v>586</v>
      </c>
      <c r="D281" t="s">
        <v>155</v>
      </c>
      <c r="E281" t="s">
        <v>158</v>
      </c>
      <c r="F281" t="s">
        <v>80</v>
      </c>
      <c r="G281">
        <v>1.86</v>
      </c>
    </row>
    <row r="282" spans="1:7" ht="14.5" customHeight="1" x14ac:dyDescent="0.35">
      <c r="A282" s="22">
        <v>44586.094814814816</v>
      </c>
      <c r="C282">
        <v>401</v>
      </c>
      <c r="D282" t="s">
        <v>155</v>
      </c>
      <c r="E282" t="s">
        <v>158</v>
      </c>
      <c r="F282" t="s">
        <v>80</v>
      </c>
      <c r="G282">
        <v>1.86</v>
      </c>
    </row>
    <row r="283" spans="1:7" ht="14.5" customHeight="1" x14ac:dyDescent="0.35">
      <c r="A283" s="22">
        <v>44586.094826388886</v>
      </c>
      <c r="C283">
        <v>215</v>
      </c>
      <c r="D283" t="s">
        <v>155</v>
      </c>
      <c r="E283" t="s">
        <v>158</v>
      </c>
      <c r="F283" t="s">
        <v>80</v>
      </c>
      <c r="G283">
        <v>1.86</v>
      </c>
    </row>
    <row r="284" spans="1:7" ht="14.5" customHeight="1" x14ac:dyDescent="0.35">
      <c r="A284" s="22">
        <v>44586.094837962963</v>
      </c>
      <c r="C284">
        <v>31</v>
      </c>
      <c r="D284" t="s">
        <v>155</v>
      </c>
      <c r="E284" t="s">
        <v>158</v>
      </c>
      <c r="F284" t="s">
        <v>80</v>
      </c>
      <c r="G284">
        <v>1.86</v>
      </c>
    </row>
    <row r="285" spans="1:7" ht="14.5" customHeight="1" x14ac:dyDescent="0.35">
      <c r="A285" s="22">
        <v>44586.094837962963</v>
      </c>
      <c r="C285">
        <v>847</v>
      </c>
      <c r="D285" t="s">
        <v>155</v>
      </c>
      <c r="E285" t="s">
        <v>158</v>
      </c>
      <c r="F285" t="s">
        <v>80</v>
      </c>
      <c r="G285">
        <v>1.86</v>
      </c>
    </row>
    <row r="286" spans="1:7" ht="14.5" customHeight="1" x14ac:dyDescent="0.35">
      <c r="A286" s="22">
        <v>44586.094849537039</v>
      </c>
      <c r="C286">
        <v>658</v>
      </c>
      <c r="D286" t="s">
        <v>155</v>
      </c>
      <c r="E286" t="s">
        <v>158</v>
      </c>
      <c r="F286" t="s">
        <v>80</v>
      </c>
      <c r="G286">
        <v>1.86</v>
      </c>
    </row>
    <row r="287" spans="1:7" ht="14.5" customHeight="1" x14ac:dyDescent="0.35">
      <c r="A287" s="22">
        <v>44586.094861111109</v>
      </c>
      <c r="C287">
        <v>463</v>
      </c>
      <c r="D287" t="s">
        <v>155</v>
      </c>
      <c r="E287" t="s">
        <v>158</v>
      </c>
      <c r="F287" t="s">
        <v>80</v>
      </c>
      <c r="G287">
        <v>1.86</v>
      </c>
    </row>
    <row r="288" spans="1:7" ht="14.5" customHeight="1" x14ac:dyDescent="0.35">
      <c r="A288" s="22">
        <v>44586.094872685186</v>
      </c>
      <c r="C288">
        <v>262</v>
      </c>
      <c r="D288" t="s">
        <v>155</v>
      </c>
      <c r="E288" t="s">
        <v>158</v>
      </c>
      <c r="F288" t="s">
        <v>80</v>
      </c>
      <c r="G288">
        <v>1.86</v>
      </c>
    </row>
    <row r="289" spans="1:7" ht="14.5" customHeight="1" x14ac:dyDescent="0.35">
      <c r="A289" s="22">
        <v>44586.094884259262</v>
      </c>
      <c r="C289">
        <v>70</v>
      </c>
      <c r="D289" t="s">
        <v>155</v>
      </c>
      <c r="E289" t="s">
        <v>158</v>
      </c>
      <c r="F289" t="s">
        <v>80</v>
      </c>
      <c r="G289">
        <v>1.86</v>
      </c>
    </row>
    <row r="290" spans="1:7" ht="14.5" customHeight="1" x14ac:dyDescent="0.35">
      <c r="A290" s="22">
        <v>44586.094884259262</v>
      </c>
      <c r="C290">
        <v>893</v>
      </c>
      <c r="D290" t="s">
        <v>155</v>
      </c>
      <c r="E290" t="s">
        <v>158</v>
      </c>
      <c r="F290" t="s">
        <v>80</v>
      </c>
      <c r="G290">
        <v>1.86</v>
      </c>
    </row>
    <row r="291" spans="1:7" ht="14.5" customHeight="1" x14ac:dyDescent="0.35">
      <c r="A291" s="22">
        <v>44586.094895833332</v>
      </c>
      <c r="C291">
        <v>702</v>
      </c>
      <c r="D291" t="s">
        <v>155</v>
      </c>
      <c r="E291" t="s">
        <v>158</v>
      </c>
      <c r="F291" t="s">
        <v>80</v>
      </c>
      <c r="G291">
        <v>1.86</v>
      </c>
    </row>
    <row r="292" spans="1:7" ht="14.5" customHeight="1" x14ac:dyDescent="0.35">
      <c r="A292" s="22">
        <v>44586.094907407409</v>
      </c>
      <c r="C292">
        <v>515</v>
      </c>
      <c r="D292" t="s">
        <v>155</v>
      </c>
      <c r="E292" t="s">
        <v>158</v>
      </c>
      <c r="F292" t="s">
        <v>80</v>
      </c>
      <c r="G292">
        <v>1.85</v>
      </c>
    </row>
    <row r="293" spans="1:7" ht="14.5" customHeight="1" x14ac:dyDescent="0.35">
      <c r="A293" s="22">
        <v>44586.094918981478</v>
      </c>
      <c r="C293">
        <v>330</v>
      </c>
      <c r="D293" t="s">
        <v>155</v>
      </c>
      <c r="E293" t="s">
        <v>158</v>
      </c>
      <c r="F293" t="s">
        <v>80</v>
      </c>
      <c r="G293">
        <v>1.86</v>
      </c>
    </row>
    <row r="294" spans="1:7" ht="14.5" customHeight="1" x14ac:dyDescent="0.35">
      <c r="A294" s="22">
        <v>44586.094930555555</v>
      </c>
      <c r="C294">
        <v>144</v>
      </c>
      <c r="D294" t="s">
        <v>155</v>
      </c>
      <c r="E294" t="s">
        <v>158</v>
      </c>
      <c r="F294" t="s">
        <v>80</v>
      </c>
      <c r="G294">
        <v>1.86</v>
      </c>
    </row>
    <row r="295" spans="1:7" ht="14.5" customHeight="1" x14ac:dyDescent="0.35">
      <c r="A295" s="22">
        <v>44586.094930555555</v>
      </c>
      <c r="C295">
        <v>960</v>
      </c>
      <c r="D295" t="s">
        <v>155</v>
      </c>
      <c r="E295" t="s">
        <v>158</v>
      </c>
      <c r="F295" t="s">
        <v>80</v>
      </c>
      <c r="G295">
        <v>1.86</v>
      </c>
    </row>
    <row r="296" spans="1:7" ht="14.5" customHeight="1" x14ac:dyDescent="0.35">
      <c r="A296" s="22">
        <v>44586.094942129632</v>
      </c>
      <c r="C296">
        <v>783</v>
      </c>
      <c r="D296" t="s">
        <v>155</v>
      </c>
      <c r="E296" t="s">
        <v>158</v>
      </c>
      <c r="F296" t="s">
        <v>80</v>
      </c>
      <c r="G296">
        <v>1.86</v>
      </c>
    </row>
    <row r="297" spans="1:7" ht="14.5" customHeight="1" x14ac:dyDescent="0.35">
      <c r="A297" s="22">
        <v>44586.094953703701</v>
      </c>
      <c r="C297">
        <v>590</v>
      </c>
      <c r="D297" t="s">
        <v>155</v>
      </c>
      <c r="E297" t="s">
        <v>158</v>
      </c>
      <c r="F297" t="s">
        <v>80</v>
      </c>
      <c r="G297">
        <v>1.85</v>
      </c>
    </row>
    <row r="298" spans="1:7" ht="14.5" customHeight="1" x14ac:dyDescent="0.35">
      <c r="A298" s="22">
        <v>44586.094965277778</v>
      </c>
      <c r="C298">
        <v>423</v>
      </c>
      <c r="D298" t="s">
        <v>155</v>
      </c>
      <c r="E298" t="s">
        <v>158</v>
      </c>
      <c r="F298" t="s">
        <v>80</v>
      </c>
      <c r="G298">
        <v>1.85</v>
      </c>
    </row>
    <row r="299" spans="1:7" ht="14.5" customHeight="1" x14ac:dyDescent="0.35">
      <c r="A299" s="22">
        <v>44586.094976851855</v>
      </c>
      <c r="C299">
        <v>237</v>
      </c>
      <c r="D299" t="s">
        <v>155</v>
      </c>
      <c r="E299" t="s">
        <v>158</v>
      </c>
      <c r="F299" t="s">
        <v>80</v>
      </c>
      <c r="G299">
        <v>1.85</v>
      </c>
    </row>
    <row r="300" spans="1:7" ht="14.5" customHeight="1" x14ac:dyDescent="0.35">
      <c r="A300" s="22">
        <v>44586.094988425924</v>
      </c>
      <c r="C300">
        <v>51</v>
      </c>
      <c r="D300" t="s">
        <v>155</v>
      </c>
      <c r="E300" t="s">
        <v>158</v>
      </c>
      <c r="F300" t="s">
        <v>80</v>
      </c>
      <c r="G300">
        <v>1.85</v>
      </c>
    </row>
    <row r="301" spans="1:7" ht="14.5" customHeight="1" x14ac:dyDescent="0.35">
      <c r="A301" s="22">
        <v>44586.094988425924</v>
      </c>
      <c r="C301">
        <v>872</v>
      </c>
      <c r="D301" t="s">
        <v>155</v>
      </c>
      <c r="E301" t="s">
        <v>158</v>
      </c>
      <c r="F301" t="s">
        <v>80</v>
      </c>
      <c r="G301">
        <v>1.84</v>
      </c>
    </row>
    <row r="302" spans="1:7" ht="14.5" customHeight="1" x14ac:dyDescent="0.35">
      <c r="A302" s="22">
        <v>44586.095000000001</v>
      </c>
      <c r="C302">
        <v>682</v>
      </c>
      <c r="D302" t="s">
        <v>155</v>
      </c>
      <c r="E302" t="s">
        <v>158</v>
      </c>
      <c r="F302" t="s">
        <v>80</v>
      </c>
      <c r="G302">
        <v>1.84</v>
      </c>
    </row>
    <row r="303" spans="1:7" ht="14.5" customHeight="1" x14ac:dyDescent="0.35">
      <c r="A303" s="22">
        <v>44586.095011574071</v>
      </c>
      <c r="C303">
        <v>499</v>
      </c>
      <c r="D303" t="s">
        <v>155</v>
      </c>
      <c r="E303" t="s">
        <v>158</v>
      </c>
      <c r="F303" t="s">
        <v>80</v>
      </c>
      <c r="G303">
        <v>1.84</v>
      </c>
    </row>
    <row r="304" spans="1:7" ht="14.5" customHeight="1" x14ac:dyDescent="0.35">
      <c r="A304" s="22">
        <v>44586.095023148147</v>
      </c>
      <c r="C304">
        <v>313</v>
      </c>
      <c r="D304" t="s">
        <v>155</v>
      </c>
      <c r="E304" t="s">
        <v>158</v>
      </c>
      <c r="F304" t="s">
        <v>80</v>
      </c>
      <c r="G304">
        <v>1.84</v>
      </c>
    </row>
    <row r="305" spans="1:7" ht="14.5" customHeight="1" x14ac:dyDescent="0.35">
      <c r="A305" s="22">
        <v>44586.095034722224</v>
      </c>
      <c r="C305">
        <v>127</v>
      </c>
      <c r="D305" t="s">
        <v>155</v>
      </c>
      <c r="E305" t="s">
        <v>158</v>
      </c>
      <c r="F305" t="s">
        <v>80</v>
      </c>
      <c r="G305">
        <v>1.84</v>
      </c>
    </row>
    <row r="306" spans="1:7" ht="14.5" customHeight="1" x14ac:dyDescent="0.35">
      <c r="A306" s="22">
        <v>44586.095034722224</v>
      </c>
      <c r="C306">
        <v>943</v>
      </c>
      <c r="D306" t="s">
        <v>155</v>
      </c>
      <c r="E306" t="s">
        <v>158</v>
      </c>
      <c r="F306" t="s">
        <v>80</v>
      </c>
      <c r="G306">
        <v>1.84</v>
      </c>
    </row>
    <row r="307" spans="1:7" ht="14.5" customHeight="1" x14ac:dyDescent="0.35">
      <c r="A307" s="22">
        <v>44586.095046296294</v>
      </c>
      <c r="C307">
        <v>771</v>
      </c>
      <c r="D307" t="s">
        <v>155</v>
      </c>
      <c r="E307" t="s">
        <v>158</v>
      </c>
      <c r="F307" t="s">
        <v>80</v>
      </c>
      <c r="G307">
        <v>1.84</v>
      </c>
    </row>
    <row r="308" spans="1:7" ht="14.5" customHeight="1" x14ac:dyDescent="0.35">
      <c r="A308" s="22">
        <v>44586.095057870371</v>
      </c>
      <c r="C308">
        <v>573</v>
      </c>
      <c r="D308" t="s">
        <v>155</v>
      </c>
      <c r="E308" t="s">
        <v>158</v>
      </c>
      <c r="F308" t="s">
        <v>80</v>
      </c>
      <c r="G308">
        <v>1.85</v>
      </c>
    </row>
    <row r="309" spans="1:7" ht="14.5" customHeight="1" x14ac:dyDescent="0.35">
      <c r="A309" s="22">
        <v>44586.095069444447</v>
      </c>
      <c r="C309">
        <v>387</v>
      </c>
      <c r="D309" t="s">
        <v>155</v>
      </c>
      <c r="E309" t="s">
        <v>158</v>
      </c>
      <c r="F309" t="s">
        <v>80</v>
      </c>
      <c r="G309">
        <v>1.85</v>
      </c>
    </row>
    <row r="310" spans="1:7" ht="14.5" customHeight="1" x14ac:dyDescent="0.35">
      <c r="A310" s="22">
        <v>44586.095081018517</v>
      </c>
      <c r="C310">
        <v>202</v>
      </c>
      <c r="D310" t="s">
        <v>155</v>
      </c>
      <c r="E310" t="s">
        <v>158</v>
      </c>
      <c r="F310" t="s">
        <v>80</v>
      </c>
      <c r="G310">
        <v>1.85</v>
      </c>
    </row>
    <row r="311" spans="1:7" ht="14.5" customHeight="1" x14ac:dyDescent="0.35">
      <c r="A311" s="22">
        <v>44586.095092592594</v>
      </c>
      <c r="C311">
        <v>17</v>
      </c>
      <c r="D311" t="s">
        <v>155</v>
      </c>
      <c r="E311" t="s">
        <v>158</v>
      </c>
      <c r="F311" t="s">
        <v>80</v>
      </c>
      <c r="G311">
        <v>1.85</v>
      </c>
    </row>
    <row r="312" spans="1:7" ht="14.5" customHeight="1" x14ac:dyDescent="0.35">
      <c r="A312" s="22">
        <v>44586.095092592594</v>
      </c>
      <c r="C312">
        <v>833</v>
      </c>
      <c r="D312" t="s">
        <v>155</v>
      </c>
      <c r="E312" t="s">
        <v>158</v>
      </c>
      <c r="F312" t="s">
        <v>80</v>
      </c>
      <c r="G312">
        <v>1.85</v>
      </c>
    </row>
    <row r="313" spans="1:7" ht="14.5" customHeight="1" x14ac:dyDescent="0.35">
      <c r="A313" s="22">
        <v>44586.095104166663</v>
      </c>
      <c r="C313">
        <v>649</v>
      </c>
      <c r="D313" t="s">
        <v>155</v>
      </c>
      <c r="E313" t="s">
        <v>158</v>
      </c>
      <c r="F313" t="s">
        <v>80</v>
      </c>
      <c r="G313">
        <v>1.85</v>
      </c>
    </row>
    <row r="314" spans="1:7" ht="14.5" customHeight="1" x14ac:dyDescent="0.35">
      <c r="A314" s="22">
        <v>44586.09511574074</v>
      </c>
      <c r="C314">
        <v>462</v>
      </c>
      <c r="D314" t="s">
        <v>155</v>
      </c>
      <c r="E314" t="s">
        <v>158</v>
      </c>
      <c r="F314" t="s">
        <v>80</v>
      </c>
      <c r="G314">
        <v>1.85</v>
      </c>
    </row>
    <row r="315" spans="1:7" ht="14.5" customHeight="1" x14ac:dyDescent="0.35">
      <c r="A315" s="22">
        <v>44586.095127314817</v>
      </c>
      <c r="C315">
        <v>279</v>
      </c>
      <c r="D315" t="s">
        <v>155</v>
      </c>
      <c r="E315" t="s">
        <v>158</v>
      </c>
      <c r="F315" t="s">
        <v>80</v>
      </c>
      <c r="G315">
        <v>1.85</v>
      </c>
    </row>
    <row r="316" spans="1:7" ht="14.5" customHeight="1" x14ac:dyDescent="0.35">
      <c r="A316" s="22">
        <v>44586.095138888886</v>
      </c>
      <c r="C316">
        <v>95</v>
      </c>
      <c r="D316" t="s">
        <v>155</v>
      </c>
      <c r="E316" t="s">
        <v>158</v>
      </c>
      <c r="F316" t="s">
        <v>80</v>
      </c>
      <c r="G316">
        <v>1.85</v>
      </c>
    </row>
    <row r="317" spans="1:7" ht="14.5" customHeight="1" x14ac:dyDescent="0.35">
      <c r="A317" s="22">
        <v>44586.095138888886</v>
      </c>
      <c r="C317">
        <v>909</v>
      </c>
      <c r="D317" t="s">
        <v>155</v>
      </c>
      <c r="E317" t="s">
        <v>158</v>
      </c>
      <c r="F317" t="s">
        <v>80</v>
      </c>
      <c r="G317">
        <v>1.85</v>
      </c>
    </row>
    <row r="318" spans="1:7" ht="14.5" customHeight="1" x14ac:dyDescent="0.35">
      <c r="A318" s="22">
        <v>44586.095150462963</v>
      </c>
      <c r="C318">
        <v>724</v>
      </c>
      <c r="D318" t="s">
        <v>155</v>
      </c>
      <c r="E318" t="s">
        <v>158</v>
      </c>
      <c r="F318" t="s">
        <v>80</v>
      </c>
      <c r="G318">
        <v>1.86</v>
      </c>
    </row>
    <row r="319" spans="1:7" ht="14.5" customHeight="1" x14ac:dyDescent="0.35">
      <c r="A319" s="22">
        <v>44586.09516203704</v>
      </c>
      <c r="C319">
        <v>538</v>
      </c>
      <c r="D319" t="s">
        <v>155</v>
      </c>
      <c r="E319" t="s">
        <v>158</v>
      </c>
      <c r="F319" t="s">
        <v>80</v>
      </c>
      <c r="G319">
        <v>1.86</v>
      </c>
    </row>
    <row r="320" spans="1:7" ht="14.5" customHeight="1" x14ac:dyDescent="0.35">
      <c r="A320" s="22">
        <v>44586.095173611109</v>
      </c>
      <c r="C320">
        <v>356</v>
      </c>
      <c r="D320" t="s">
        <v>155</v>
      </c>
      <c r="E320" t="s">
        <v>158</v>
      </c>
      <c r="F320" t="s">
        <v>80</v>
      </c>
      <c r="G320">
        <v>1.85</v>
      </c>
    </row>
    <row r="321" spans="1:7" ht="14.5" customHeight="1" x14ac:dyDescent="0.35">
      <c r="A321" s="22">
        <v>44586.095185185186</v>
      </c>
      <c r="C321">
        <v>169</v>
      </c>
      <c r="D321" t="s">
        <v>155</v>
      </c>
      <c r="E321" t="s">
        <v>158</v>
      </c>
      <c r="F321" t="s">
        <v>80</v>
      </c>
      <c r="G321">
        <v>1.86</v>
      </c>
    </row>
    <row r="322" spans="1:7" ht="14.5" customHeight="1" x14ac:dyDescent="0.35">
      <c r="A322" s="22">
        <v>44586.095185185186</v>
      </c>
      <c r="C322">
        <v>982</v>
      </c>
      <c r="D322" t="s">
        <v>155</v>
      </c>
      <c r="E322" t="s">
        <v>158</v>
      </c>
      <c r="F322" t="s">
        <v>80</v>
      </c>
      <c r="G322">
        <v>1.86</v>
      </c>
    </row>
    <row r="323" spans="1:7" ht="14.5" customHeight="1" x14ac:dyDescent="0.35">
      <c r="A323" s="22">
        <v>44586.095196759263</v>
      </c>
      <c r="C323">
        <v>804</v>
      </c>
      <c r="D323" t="s">
        <v>155</v>
      </c>
      <c r="E323" t="s">
        <v>158</v>
      </c>
      <c r="F323" t="s">
        <v>80</v>
      </c>
      <c r="G323">
        <v>1.85</v>
      </c>
    </row>
    <row r="324" spans="1:7" ht="14.5" customHeight="1" x14ac:dyDescent="0.35">
      <c r="A324" s="22">
        <v>44586.095208333332</v>
      </c>
      <c r="C324">
        <v>614</v>
      </c>
      <c r="D324" t="s">
        <v>155</v>
      </c>
      <c r="E324" t="s">
        <v>158</v>
      </c>
      <c r="F324" t="s">
        <v>80</v>
      </c>
      <c r="G324">
        <v>1.85</v>
      </c>
    </row>
    <row r="325" spans="1:7" ht="14.5" customHeight="1" x14ac:dyDescent="0.35">
      <c r="A325" s="22">
        <v>44586.095219907409</v>
      </c>
      <c r="C325">
        <v>427</v>
      </c>
      <c r="D325" t="s">
        <v>155</v>
      </c>
      <c r="E325" t="s">
        <v>158</v>
      </c>
      <c r="F325" t="s">
        <v>80</v>
      </c>
      <c r="G325">
        <v>1.85</v>
      </c>
    </row>
    <row r="326" spans="1:7" ht="14.5" customHeight="1" x14ac:dyDescent="0.35">
      <c r="A326" s="22">
        <v>44586.095231481479</v>
      </c>
      <c r="C326">
        <v>243</v>
      </c>
      <c r="D326" t="s">
        <v>155</v>
      </c>
      <c r="E326" t="s">
        <v>158</v>
      </c>
      <c r="F326" t="s">
        <v>80</v>
      </c>
      <c r="G326">
        <v>1.85</v>
      </c>
    </row>
    <row r="327" spans="1:7" ht="14.5" customHeight="1" x14ac:dyDescent="0.35">
      <c r="A327" s="22">
        <v>44586.095243055555</v>
      </c>
      <c r="C327">
        <v>61</v>
      </c>
      <c r="D327" t="s">
        <v>155</v>
      </c>
      <c r="E327" t="s">
        <v>158</v>
      </c>
      <c r="F327" t="s">
        <v>80</v>
      </c>
      <c r="G327">
        <v>1.85</v>
      </c>
    </row>
    <row r="328" spans="1:7" ht="14.5" customHeight="1" x14ac:dyDescent="0.35">
      <c r="A328" s="22">
        <v>44586.095266203702</v>
      </c>
      <c r="C328">
        <v>60</v>
      </c>
      <c r="D328" t="s">
        <v>155</v>
      </c>
      <c r="E328" t="s">
        <v>158</v>
      </c>
      <c r="F328" t="s">
        <v>80</v>
      </c>
      <c r="G328">
        <v>1.85</v>
      </c>
    </row>
    <row r="329" spans="1:7" ht="14.5" customHeight="1" x14ac:dyDescent="0.35">
      <c r="A329" s="22">
        <v>44586.095266203702</v>
      </c>
      <c r="C329">
        <v>781</v>
      </c>
      <c r="D329" t="s">
        <v>155</v>
      </c>
      <c r="E329" t="s">
        <v>158</v>
      </c>
      <c r="F329" t="s">
        <v>80</v>
      </c>
      <c r="G329">
        <v>1.85</v>
      </c>
    </row>
    <row r="330" spans="1:7" ht="14.5" customHeight="1" x14ac:dyDescent="0.35">
      <c r="A330" s="22">
        <v>44586.095277777778</v>
      </c>
      <c r="C330">
        <v>596</v>
      </c>
      <c r="D330" t="s">
        <v>155</v>
      </c>
      <c r="E330" t="s">
        <v>158</v>
      </c>
      <c r="F330" t="s">
        <v>80</v>
      </c>
      <c r="G330">
        <v>1.85</v>
      </c>
    </row>
    <row r="331" spans="1:7" ht="14.5" customHeight="1" x14ac:dyDescent="0.35">
      <c r="A331" s="22">
        <v>44586.095289351855</v>
      </c>
      <c r="C331">
        <v>408</v>
      </c>
      <c r="D331" t="s">
        <v>155</v>
      </c>
      <c r="E331" t="s">
        <v>158</v>
      </c>
      <c r="F331" t="s">
        <v>80</v>
      </c>
      <c r="G331">
        <v>1.85</v>
      </c>
    </row>
    <row r="332" spans="1:7" ht="14.5" customHeight="1" x14ac:dyDescent="0.35">
      <c r="A332" s="22">
        <v>44586.095300925925</v>
      </c>
      <c r="C332">
        <v>224</v>
      </c>
      <c r="D332" t="s">
        <v>155</v>
      </c>
      <c r="E332" t="s">
        <v>158</v>
      </c>
      <c r="F332" t="s">
        <v>80</v>
      </c>
      <c r="G332">
        <v>1.85</v>
      </c>
    </row>
    <row r="333" spans="1:7" ht="14.5" customHeight="1" x14ac:dyDescent="0.35">
      <c r="A333" s="22">
        <v>44586.095324074071</v>
      </c>
      <c r="C333">
        <v>374</v>
      </c>
      <c r="D333" t="s">
        <v>155</v>
      </c>
      <c r="E333" t="s">
        <v>158</v>
      </c>
      <c r="F333" t="s">
        <v>80</v>
      </c>
      <c r="G333">
        <v>1.85</v>
      </c>
    </row>
    <row r="334" spans="1:7" ht="14.5" customHeight="1" x14ac:dyDescent="0.35">
      <c r="A334" s="22">
        <v>44586.095335648148</v>
      </c>
      <c r="C334">
        <v>171</v>
      </c>
      <c r="D334" t="s">
        <v>155</v>
      </c>
      <c r="E334" t="s">
        <v>158</v>
      </c>
      <c r="F334" t="s">
        <v>80</v>
      </c>
      <c r="G334">
        <v>1.85</v>
      </c>
    </row>
    <row r="335" spans="1:7" ht="14.5" customHeight="1" x14ac:dyDescent="0.35">
      <c r="A335" s="22">
        <v>44586.095335648148</v>
      </c>
      <c r="C335">
        <v>987</v>
      </c>
      <c r="D335" t="s">
        <v>155</v>
      </c>
      <c r="E335" t="s">
        <v>158</v>
      </c>
      <c r="F335" t="s">
        <v>80</v>
      </c>
      <c r="G335">
        <v>1.85</v>
      </c>
    </row>
    <row r="336" spans="1:7" ht="14.5" customHeight="1" x14ac:dyDescent="0.35">
      <c r="A336" s="22">
        <v>44586.095347222225</v>
      </c>
      <c r="C336">
        <v>800</v>
      </c>
      <c r="D336" t="s">
        <v>155</v>
      </c>
      <c r="E336" t="s">
        <v>158</v>
      </c>
      <c r="F336" t="s">
        <v>80</v>
      </c>
      <c r="G336">
        <v>1.85</v>
      </c>
    </row>
    <row r="337" spans="1:7" ht="14.5" customHeight="1" x14ac:dyDescent="0.35">
      <c r="A337" s="22">
        <v>44586.095358796294</v>
      </c>
      <c r="C337">
        <v>616</v>
      </c>
      <c r="D337" t="s">
        <v>155</v>
      </c>
      <c r="E337" t="s">
        <v>158</v>
      </c>
      <c r="F337" t="s">
        <v>80</v>
      </c>
      <c r="G337">
        <v>1.85</v>
      </c>
    </row>
    <row r="338" spans="1:7" ht="14.5" customHeight="1" x14ac:dyDescent="0.35">
      <c r="A338" s="22">
        <v>44586.095370370371</v>
      </c>
      <c r="C338">
        <v>430</v>
      </c>
      <c r="D338" t="s">
        <v>155</v>
      </c>
      <c r="E338" t="s">
        <v>158</v>
      </c>
      <c r="F338" t="s">
        <v>80</v>
      </c>
      <c r="G338">
        <v>1.85</v>
      </c>
    </row>
    <row r="339" spans="1:7" ht="14.5" customHeight="1" x14ac:dyDescent="0.35">
      <c r="A339" s="22">
        <v>44586.095381944448</v>
      </c>
      <c r="C339">
        <v>250</v>
      </c>
      <c r="D339" t="s">
        <v>155</v>
      </c>
      <c r="E339" t="s">
        <v>158</v>
      </c>
      <c r="F339" t="s">
        <v>80</v>
      </c>
      <c r="G339">
        <v>1.85</v>
      </c>
    </row>
    <row r="340" spans="1:7" ht="14.5" customHeight="1" x14ac:dyDescent="0.35">
      <c r="A340" s="22">
        <v>44586.095393518517</v>
      </c>
      <c r="C340">
        <v>62</v>
      </c>
      <c r="D340" t="s">
        <v>155</v>
      </c>
      <c r="E340" t="s">
        <v>158</v>
      </c>
      <c r="F340" t="s">
        <v>80</v>
      </c>
      <c r="G340">
        <v>1.85</v>
      </c>
    </row>
    <row r="341" spans="1:7" ht="14.5" customHeight="1" x14ac:dyDescent="0.35">
      <c r="A341" s="22">
        <v>44586.095393518517</v>
      </c>
      <c r="C341">
        <v>874</v>
      </c>
      <c r="D341" t="s">
        <v>155</v>
      </c>
      <c r="E341" t="s">
        <v>158</v>
      </c>
      <c r="F341" t="s">
        <v>80</v>
      </c>
      <c r="G341">
        <v>1.85</v>
      </c>
    </row>
    <row r="342" spans="1:7" ht="14.5" customHeight="1" x14ac:dyDescent="0.35">
      <c r="A342" s="22">
        <v>44586.095405092594</v>
      </c>
      <c r="C342">
        <v>691</v>
      </c>
      <c r="D342" t="s">
        <v>155</v>
      </c>
      <c r="E342" t="s">
        <v>158</v>
      </c>
      <c r="F342" t="s">
        <v>80</v>
      </c>
      <c r="G342">
        <v>1.84</v>
      </c>
    </row>
    <row r="343" spans="1:7" ht="14.5" customHeight="1" x14ac:dyDescent="0.35">
      <c r="A343" s="22">
        <v>44586.095416666663</v>
      </c>
      <c r="C343">
        <v>506</v>
      </c>
      <c r="D343" t="s">
        <v>155</v>
      </c>
      <c r="E343" t="s">
        <v>158</v>
      </c>
      <c r="F343" t="s">
        <v>80</v>
      </c>
      <c r="G343">
        <v>1.84</v>
      </c>
    </row>
    <row r="344" spans="1:7" ht="14.5" customHeight="1" x14ac:dyDescent="0.35">
      <c r="A344" s="22">
        <v>44586.09542824074</v>
      </c>
      <c r="C344">
        <v>322</v>
      </c>
      <c r="D344" t="s">
        <v>155</v>
      </c>
      <c r="E344" t="s">
        <v>158</v>
      </c>
      <c r="F344" t="s">
        <v>80</v>
      </c>
      <c r="G344">
        <v>1.84</v>
      </c>
    </row>
    <row r="345" spans="1:7" ht="14.5" customHeight="1" x14ac:dyDescent="0.35">
      <c r="A345" s="22">
        <v>44586.095439814817</v>
      </c>
      <c r="C345">
        <v>137</v>
      </c>
      <c r="D345" t="s">
        <v>155</v>
      </c>
      <c r="E345" t="s">
        <v>158</v>
      </c>
      <c r="F345" t="s">
        <v>80</v>
      </c>
      <c r="G345">
        <v>1.84</v>
      </c>
    </row>
    <row r="346" spans="1:7" ht="14.5" customHeight="1" x14ac:dyDescent="0.35">
      <c r="A346" s="22">
        <v>44586.095439814817</v>
      </c>
      <c r="C346">
        <v>956</v>
      </c>
      <c r="D346" t="s">
        <v>155</v>
      </c>
      <c r="E346" t="s">
        <v>158</v>
      </c>
      <c r="F346" t="s">
        <v>80</v>
      </c>
      <c r="G346">
        <v>1.84</v>
      </c>
    </row>
    <row r="347" spans="1:7" ht="14.5" customHeight="1" x14ac:dyDescent="0.35">
      <c r="A347" s="22">
        <v>44586.095451388886</v>
      </c>
      <c r="C347">
        <v>777</v>
      </c>
      <c r="D347" t="s">
        <v>155</v>
      </c>
      <c r="E347" t="s">
        <v>158</v>
      </c>
      <c r="F347" t="s">
        <v>80</v>
      </c>
      <c r="G347">
        <v>1.84</v>
      </c>
    </row>
    <row r="348" spans="1:7" ht="14.5" customHeight="1" x14ac:dyDescent="0.35">
      <c r="A348" s="22">
        <v>44586.095462962963</v>
      </c>
      <c r="C348">
        <v>584</v>
      </c>
      <c r="D348" t="s">
        <v>155</v>
      </c>
      <c r="E348" t="s">
        <v>158</v>
      </c>
      <c r="F348" t="s">
        <v>80</v>
      </c>
      <c r="G348">
        <v>1.85</v>
      </c>
    </row>
    <row r="349" spans="1:7" ht="14.5" customHeight="1" x14ac:dyDescent="0.35">
      <c r="A349" s="22">
        <v>44586.09547453704</v>
      </c>
      <c r="C349">
        <v>396</v>
      </c>
      <c r="D349" t="s">
        <v>155</v>
      </c>
      <c r="E349" t="s">
        <v>158</v>
      </c>
      <c r="F349" t="s">
        <v>80</v>
      </c>
      <c r="G349">
        <v>1.84</v>
      </c>
    </row>
    <row r="350" spans="1:7" ht="14.5" customHeight="1" x14ac:dyDescent="0.35">
      <c r="A350" s="22">
        <v>44586.095486111109</v>
      </c>
      <c r="C350">
        <v>213</v>
      </c>
      <c r="D350" t="s">
        <v>155</v>
      </c>
      <c r="E350" t="s">
        <v>158</v>
      </c>
      <c r="F350" t="s">
        <v>80</v>
      </c>
      <c r="G350">
        <v>1.84</v>
      </c>
    </row>
    <row r="351" spans="1:7" ht="14.5" customHeight="1" x14ac:dyDescent="0.35">
      <c r="A351" s="22">
        <v>44586.095497685186</v>
      </c>
      <c r="C351">
        <v>29</v>
      </c>
      <c r="D351" t="s">
        <v>155</v>
      </c>
      <c r="E351" t="s">
        <v>158</v>
      </c>
      <c r="F351" t="s">
        <v>80</v>
      </c>
      <c r="G351">
        <v>1.84</v>
      </c>
    </row>
    <row r="352" spans="1:7" ht="14.5" customHeight="1" x14ac:dyDescent="0.35">
      <c r="A352" s="22">
        <v>44586.095497685186</v>
      </c>
      <c r="C352">
        <v>845</v>
      </c>
      <c r="D352" t="s">
        <v>155</v>
      </c>
      <c r="E352" t="s">
        <v>158</v>
      </c>
      <c r="F352" t="s">
        <v>80</v>
      </c>
      <c r="G352">
        <v>1.84</v>
      </c>
    </row>
    <row r="353" spans="1:7" ht="14.5" customHeight="1" x14ac:dyDescent="0.35">
      <c r="A353" s="22">
        <v>44586.095509259256</v>
      </c>
      <c r="C353">
        <v>679</v>
      </c>
      <c r="D353" t="s">
        <v>155</v>
      </c>
      <c r="E353" t="s">
        <v>158</v>
      </c>
      <c r="F353" t="s">
        <v>80</v>
      </c>
      <c r="G353">
        <v>1.84</v>
      </c>
    </row>
    <row r="354" spans="1:7" ht="14.5" customHeight="1" x14ac:dyDescent="0.35">
      <c r="A354" s="22">
        <v>44586.095520833333</v>
      </c>
      <c r="C354">
        <v>512</v>
      </c>
      <c r="D354" t="s">
        <v>155</v>
      </c>
      <c r="E354" t="s">
        <v>158</v>
      </c>
      <c r="F354" t="s">
        <v>80</v>
      </c>
      <c r="G354">
        <v>1.85</v>
      </c>
    </row>
    <row r="355" spans="1:7" ht="14.5" customHeight="1" x14ac:dyDescent="0.35">
      <c r="A355" s="22">
        <v>44586.095532407409</v>
      </c>
      <c r="C355">
        <v>326</v>
      </c>
      <c r="D355" t="s">
        <v>155</v>
      </c>
      <c r="E355" t="s">
        <v>158</v>
      </c>
      <c r="F355" t="s">
        <v>80</v>
      </c>
      <c r="G355">
        <v>1.84</v>
      </c>
    </row>
    <row r="356" spans="1:7" ht="14.5" customHeight="1" x14ac:dyDescent="0.35">
      <c r="A356" s="22">
        <v>44586.095543981479</v>
      </c>
      <c r="C356">
        <v>143</v>
      </c>
      <c r="D356" t="s">
        <v>155</v>
      </c>
      <c r="E356" t="s">
        <v>158</v>
      </c>
      <c r="F356" t="s">
        <v>80</v>
      </c>
      <c r="G356">
        <v>1.84</v>
      </c>
    </row>
    <row r="357" spans="1:7" ht="14.5" customHeight="1" x14ac:dyDescent="0.35">
      <c r="A357" s="22">
        <v>44586.095543981479</v>
      </c>
      <c r="C357">
        <v>974</v>
      </c>
      <c r="D357" t="s">
        <v>155</v>
      </c>
      <c r="E357" t="s">
        <v>158</v>
      </c>
      <c r="F357" t="s">
        <v>80</v>
      </c>
      <c r="G357">
        <v>1.84</v>
      </c>
    </row>
    <row r="358" spans="1:7" ht="14.5" customHeight="1" x14ac:dyDescent="0.35">
      <c r="A358" s="22">
        <v>44586.095555555556</v>
      </c>
      <c r="C358">
        <v>804</v>
      </c>
      <c r="D358" t="s">
        <v>155</v>
      </c>
      <c r="E358" t="s">
        <v>158</v>
      </c>
      <c r="F358" t="s">
        <v>80</v>
      </c>
      <c r="G358">
        <v>1.85</v>
      </c>
    </row>
    <row r="359" spans="1:7" ht="14.5" customHeight="1" x14ac:dyDescent="0.35">
      <c r="A359" s="22">
        <v>44586.095567129632</v>
      </c>
      <c r="C359">
        <v>629</v>
      </c>
      <c r="D359" t="s">
        <v>155</v>
      </c>
      <c r="E359" t="s">
        <v>158</v>
      </c>
      <c r="F359" t="s">
        <v>80</v>
      </c>
      <c r="G359">
        <v>1.85</v>
      </c>
    </row>
    <row r="360" spans="1:7" ht="14.5" customHeight="1" x14ac:dyDescent="0.35">
      <c r="A360" s="22">
        <v>44586.095578703702</v>
      </c>
      <c r="C360">
        <v>442</v>
      </c>
      <c r="D360" t="s">
        <v>155</v>
      </c>
      <c r="E360" t="s">
        <v>158</v>
      </c>
      <c r="F360" t="s">
        <v>80</v>
      </c>
      <c r="G360">
        <v>1.85</v>
      </c>
    </row>
    <row r="361" spans="1:7" ht="14.5" customHeight="1" x14ac:dyDescent="0.35">
      <c r="A361" s="22">
        <v>44586.095590277779</v>
      </c>
      <c r="C361">
        <v>259</v>
      </c>
      <c r="D361" t="s">
        <v>155</v>
      </c>
      <c r="E361" t="s">
        <v>158</v>
      </c>
      <c r="F361" t="s">
        <v>80</v>
      </c>
      <c r="G361">
        <v>1.85</v>
      </c>
    </row>
    <row r="362" spans="1:7" ht="14.5" customHeight="1" x14ac:dyDescent="0.35">
      <c r="A362" s="22">
        <v>44586.095601851855</v>
      </c>
      <c r="C362">
        <v>75</v>
      </c>
      <c r="D362" t="s">
        <v>155</v>
      </c>
      <c r="E362" t="s">
        <v>158</v>
      </c>
      <c r="F362" t="s">
        <v>80</v>
      </c>
      <c r="G362">
        <v>1.85</v>
      </c>
    </row>
    <row r="363" spans="1:7" ht="14.5" customHeight="1" x14ac:dyDescent="0.35">
      <c r="A363" s="22">
        <v>44586.095601851855</v>
      </c>
      <c r="C363">
        <v>888</v>
      </c>
      <c r="D363" t="s">
        <v>155</v>
      </c>
      <c r="E363" t="s">
        <v>158</v>
      </c>
      <c r="F363" t="s">
        <v>80</v>
      </c>
      <c r="G363">
        <v>1.85</v>
      </c>
    </row>
    <row r="364" spans="1:7" ht="14.5" customHeight="1" x14ac:dyDescent="0.35">
      <c r="A364" s="22">
        <v>44586.095613425925</v>
      </c>
      <c r="C364">
        <v>703</v>
      </c>
      <c r="D364" t="s">
        <v>155</v>
      </c>
      <c r="E364" t="s">
        <v>158</v>
      </c>
      <c r="F364" t="s">
        <v>80</v>
      </c>
      <c r="G364">
        <v>1.85</v>
      </c>
    </row>
    <row r="365" spans="1:7" ht="14.5" customHeight="1" x14ac:dyDescent="0.35">
      <c r="A365" s="22">
        <v>44586.095625000002</v>
      </c>
      <c r="C365">
        <v>520</v>
      </c>
      <c r="D365" t="s">
        <v>155</v>
      </c>
      <c r="E365" t="s">
        <v>158</v>
      </c>
      <c r="F365" t="s">
        <v>80</v>
      </c>
      <c r="G365">
        <v>1.85</v>
      </c>
    </row>
    <row r="366" spans="1:7" ht="14.5" customHeight="1" x14ac:dyDescent="0.35">
      <c r="A366" s="22">
        <v>44586.095636574071</v>
      </c>
      <c r="C366">
        <v>333</v>
      </c>
      <c r="D366" t="s">
        <v>155</v>
      </c>
      <c r="E366" t="s">
        <v>158</v>
      </c>
      <c r="F366" t="s">
        <v>80</v>
      </c>
      <c r="G366">
        <v>1.85</v>
      </c>
    </row>
    <row r="367" spans="1:7" ht="14.5" customHeight="1" x14ac:dyDescent="0.35">
      <c r="A367" s="22">
        <v>44586.095648148148</v>
      </c>
      <c r="C367">
        <v>155</v>
      </c>
      <c r="D367" t="s">
        <v>155</v>
      </c>
      <c r="E367" t="s">
        <v>158</v>
      </c>
      <c r="F367" t="s">
        <v>80</v>
      </c>
      <c r="G367">
        <v>1.85</v>
      </c>
    </row>
    <row r="368" spans="1:7" ht="14.5" customHeight="1" x14ac:dyDescent="0.35">
      <c r="A368" s="22">
        <v>44586.095648148148</v>
      </c>
      <c r="C368">
        <v>965</v>
      </c>
      <c r="D368" t="s">
        <v>155</v>
      </c>
      <c r="E368" t="s">
        <v>158</v>
      </c>
      <c r="F368" t="s">
        <v>80</v>
      </c>
      <c r="G368">
        <v>1.85</v>
      </c>
    </row>
    <row r="369" spans="1:7" ht="14.5" customHeight="1" x14ac:dyDescent="0.35">
      <c r="A369" s="22">
        <v>44586.095659722225</v>
      </c>
      <c r="C369">
        <v>790</v>
      </c>
      <c r="D369" t="s">
        <v>155</v>
      </c>
      <c r="E369" t="s">
        <v>158</v>
      </c>
      <c r="F369" t="s">
        <v>80</v>
      </c>
      <c r="G369">
        <v>1.85</v>
      </c>
    </row>
    <row r="370" spans="1:7" ht="14.5" customHeight="1" x14ac:dyDescent="0.35">
      <c r="A370" s="22">
        <v>44586.095671296294</v>
      </c>
      <c r="C370">
        <v>596</v>
      </c>
      <c r="D370" t="s">
        <v>155</v>
      </c>
      <c r="E370" t="s">
        <v>158</v>
      </c>
      <c r="F370" t="s">
        <v>80</v>
      </c>
      <c r="G370">
        <v>1.85</v>
      </c>
    </row>
    <row r="371" spans="1:7" ht="14.5" customHeight="1" x14ac:dyDescent="0.35">
      <c r="A371" s="22">
        <v>44586.095682870371</v>
      </c>
      <c r="C371">
        <v>408</v>
      </c>
      <c r="D371" t="s">
        <v>155</v>
      </c>
      <c r="E371" t="s">
        <v>158</v>
      </c>
      <c r="F371" t="s">
        <v>80</v>
      </c>
      <c r="G371">
        <v>1.85</v>
      </c>
    </row>
    <row r="372" spans="1:7" ht="14.5" customHeight="1" x14ac:dyDescent="0.35">
      <c r="A372" s="22">
        <v>44586.095694444448</v>
      </c>
      <c r="C372">
        <v>224</v>
      </c>
      <c r="D372" t="s">
        <v>155</v>
      </c>
      <c r="E372" t="s">
        <v>158</v>
      </c>
      <c r="F372" t="s">
        <v>80</v>
      </c>
      <c r="G372">
        <v>1.85</v>
      </c>
    </row>
    <row r="373" spans="1:7" ht="14.5" customHeight="1" x14ac:dyDescent="0.35">
      <c r="A373" s="22">
        <v>44586.095706018517</v>
      </c>
      <c r="C373">
        <v>39</v>
      </c>
      <c r="D373" t="s">
        <v>155</v>
      </c>
      <c r="E373" t="s">
        <v>158</v>
      </c>
      <c r="F373" t="s">
        <v>80</v>
      </c>
      <c r="G373">
        <v>1.85</v>
      </c>
    </row>
    <row r="374" spans="1:7" ht="14.5" customHeight="1" x14ac:dyDescent="0.35">
      <c r="A374" s="22">
        <v>44586.095706018517</v>
      </c>
      <c r="C374">
        <v>855</v>
      </c>
      <c r="D374" t="s">
        <v>155</v>
      </c>
      <c r="E374" t="s">
        <v>158</v>
      </c>
      <c r="F374" t="s">
        <v>80</v>
      </c>
      <c r="G374">
        <v>1.85</v>
      </c>
    </row>
    <row r="375" spans="1:7" ht="14.5" customHeight="1" x14ac:dyDescent="0.35">
      <c r="A375" s="22">
        <v>44586.095717592594</v>
      </c>
      <c r="C375">
        <v>670</v>
      </c>
      <c r="D375" t="s">
        <v>155</v>
      </c>
      <c r="E375" t="s">
        <v>158</v>
      </c>
      <c r="F375" t="s">
        <v>80</v>
      </c>
      <c r="G375">
        <v>1.84</v>
      </c>
    </row>
    <row r="376" spans="1:7" ht="14.5" customHeight="1" x14ac:dyDescent="0.35">
      <c r="A376" s="22">
        <v>44586.095729166664</v>
      </c>
      <c r="C376">
        <v>486</v>
      </c>
      <c r="D376" t="s">
        <v>155</v>
      </c>
      <c r="E376" t="s">
        <v>158</v>
      </c>
      <c r="F376" t="s">
        <v>80</v>
      </c>
      <c r="G376">
        <v>1.84</v>
      </c>
    </row>
    <row r="377" spans="1:7" ht="14.5" customHeight="1" x14ac:dyDescent="0.35">
      <c r="A377" s="22">
        <v>44586.09574074074</v>
      </c>
      <c r="C377">
        <v>302</v>
      </c>
      <c r="D377" t="s">
        <v>155</v>
      </c>
      <c r="E377" t="s">
        <v>158</v>
      </c>
      <c r="F377" t="s">
        <v>80</v>
      </c>
      <c r="G377">
        <v>1.84</v>
      </c>
    </row>
    <row r="378" spans="1:7" ht="14.5" customHeight="1" x14ac:dyDescent="0.35">
      <c r="A378" s="22">
        <v>44586.095763888887</v>
      </c>
      <c r="C378">
        <v>174</v>
      </c>
      <c r="D378" t="s">
        <v>155</v>
      </c>
      <c r="E378" t="s">
        <v>158</v>
      </c>
      <c r="F378" t="s">
        <v>80</v>
      </c>
      <c r="G378">
        <v>1.85</v>
      </c>
    </row>
    <row r="379" spans="1:7" ht="14.5" customHeight="1" x14ac:dyDescent="0.35">
      <c r="A379" s="22">
        <v>44586.095763888887</v>
      </c>
      <c r="C379">
        <v>822</v>
      </c>
      <c r="D379" t="s">
        <v>155</v>
      </c>
      <c r="E379" t="s">
        <v>158</v>
      </c>
      <c r="F379" t="s">
        <v>80</v>
      </c>
      <c r="G379">
        <v>1.85</v>
      </c>
    </row>
    <row r="380" spans="1:7" ht="14.5" customHeight="1" x14ac:dyDescent="0.35">
      <c r="A380" s="22">
        <v>44586.095775462964</v>
      </c>
      <c r="C380">
        <v>637</v>
      </c>
      <c r="D380" t="s">
        <v>155</v>
      </c>
      <c r="E380" t="s">
        <v>158</v>
      </c>
      <c r="F380" t="s">
        <v>80</v>
      </c>
      <c r="G380">
        <v>1.85</v>
      </c>
    </row>
    <row r="381" spans="1:7" ht="14.5" customHeight="1" x14ac:dyDescent="0.35">
      <c r="A381" s="22">
        <v>44586.09578703704</v>
      </c>
      <c r="C381">
        <v>451</v>
      </c>
      <c r="D381" t="s">
        <v>155</v>
      </c>
      <c r="E381" t="s">
        <v>158</v>
      </c>
      <c r="F381" t="s">
        <v>80</v>
      </c>
      <c r="G381">
        <v>1.85</v>
      </c>
    </row>
    <row r="382" spans="1:7" ht="14.5" customHeight="1" x14ac:dyDescent="0.35">
      <c r="A382" s="22">
        <v>44586.09579861111</v>
      </c>
      <c r="C382">
        <v>268</v>
      </c>
      <c r="D382" t="s">
        <v>155</v>
      </c>
      <c r="E382" t="s">
        <v>158</v>
      </c>
      <c r="F382" t="s">
        <v>80</v>
      </c>
      <c r="G382">
        <v>1.85</v>
      </c>
    </row>
    <row r="383" spans="1:7" ht="14.5" customHeight="1" x14ac:dyDescent="0.35">
      <c r="A383" s="22">
        <v>44586.095810185187</v>
      </c>
      <c r="C383">
        <v>83</v>
      </c>
      <c r="D383" t="s">
        <v>155</v>
      </c>
      <c r="E383" t="s">
        <v>158</v>
      </c>
      <c r="F383" t="s">
        <v>80</v>
      </c>
      <c r="G383">
        <v>1.85</v>
      </c>
    </row>
    <row r="384" spans="1:7" ht="14.5" customHeight="1" x14ac:dyDescent="0.35">
      <c r="A384" s="22">
        <v>44586.095810185187</v>
      </c>
      <c r="C384">
        <v>896</v>
      </c>
      <c r="D384" t="s">
        <v>155</v>
      </c>
      <c r="E384" t="s">
        <v>158</v>
      </c>
      <c r="F384" t="s">
        <v>80</v>
      </c>
      <c r="G384">
        <v>1.85</v>
      </c>
    </row>
    <row r="385" spans="1:7" ht="14.5" customHeight="1" x14ac:dyDescent="0.35">
      <c r="A385" s="22">
        <v>44586.095821759256</v>
      </c>
      <c r="C385">
        <v>713</v>
      </c>
      <c r="D385" t="s">
        <v>155</v>
      </c>
      <c r="E385" t="s">
        <v>158</v>
      </c>
      <c r="F385" t="s">
        <v>80</v>
      </c>
      <c r="G385">
        <v>1.85</v>
      </c>
    </row>
    <row r="386" spans="1:7" ht="14.5" customHeight="1" x14ac:dyDescent="0.35">
      <c r="A386" s="22">
        <v>44586.095833333333</v>
      </c>
      <c r="C386">
        <v>528</v>
      </c>
      <c r="D386" t="s">
        <v>155</v>
      </c>
      <c r="E386" t="s">
        <v>158</v>
      </c>
      <c r="F386" t="s">
        <v>80</v>
      </c>
      <c r="G386">
        <v>1.85</v>
      </c>
    </row>
    <row r="387" spans="1:7" ht="14.5" customHeight="1" x14ac:dyDescent="0.35">
      <c r="A387" s="22">
        <v>44586.09584490741</v>
      </c>
      <c r="C387">
        <v>343</v>
      </c>
      <c r="D387" t="s">
        <v>155</v>
      </c>
      <c r="E387" t="s">
        <v>158</v>
      </c>
      <c r="F387" t="s">
        <v>80</v>
      </c>
      <c r="G387">
        <v>1.85</v>
      </c>
    </row>
    <row r="388" spans="1:7" ht="14.5" customHeight="1" x14ac:dyDescent="0.35">
      <c r="A388" s="22">
        <v>44586.095856481479</v>
      </c>
      <c r="C388">
        <v>163</v>
      </c>
      <c r="D388" t="s">
        <v>155</v>
      </c>
      <c r="E388" t="s">
        <v>158</v>
      </c>
      <c r="F388" t="s">
        <v>80</v>
      </c>
      <c r="G388">
        <v>1.85</v>
      </c>
    </row>
    <row r="389" spans="1:7" ht="14.5" customHeight="1" x14ac:dyDescent="0.35">
      <c r="A389" s="22">
        <v>44586.095856481479</v>
      </c>
      <c r="C389">
        <v>974</v>
      </c>
      <c r="D389" t="s">
        <v>155</v>
      </c>
      <c r="E389" t="s">
        <v>158</v>
      </c>
      <c r="F389" t="s">
        <v>80</v>
      </c>
      <c r="G389">
        <v>1.86</v>
      </c>
    </row>
    <row r="390" spans="1:7" ht="14.5" customHeight="1" x14ac:dyDescent="0.35">
      <c r="A390" s="22">
        <v>44586.095868055556</v>
      </c>
      <c r="C390">
        <v>802</v>
      </c>
      <c r="D390" t="s">
        <v>155</v>
      </c>
      <c r="E390" t="s">
        <v>158</v>
      </c>
      <c r="F390" t="s">
        <v>80</v>
      </c>
      <c r="G390">
        <v>1.86</v>
      </c>
    </row>
    <row r="391" spans="1:7" ht="14.5" customHeight="1" x14ac:dyDescent="0.35">
      <c r="A391" s="22">
        <v>44586.095879629633</v>
      </c>
      <c r="C391">
        <v>604</v>
      </c>
      <c r="D391" t="s">
        <v>155</v>
      </c>
      <c r="E391" t="s">
        <v>158</v>
      </c>
      <c r="F391" t="s">
        <v>80</v>
      </c>
      <c r="G391">
        <v>1.85</v>
      </c>
    </row>
    <row r="392" spans="1:7" ht="14.5" customHeight="1" x14ac:dyDescent="0.35">
      <c r="A392" s="22">
        <v>44586.095891203702</v>
      </c>
      <c r="C392">
        <v>417</v>
      </c>
      <c r="D392" t="s">
        <v>155</v>
      </c>
      <c r="E392" t="s">
        <v>158</v>
      </c>
      <c r="F392" t="s">
        <v>80</v>
      </c>
      <c r="G392">
        <v>1.85</v>
      </c>
    </row>
    <row r="393" spans="1:7" ht="14.5" customHeight="1" x14ac:dyDescent="0.35">
      <c r="A393" s="22">
        <v>44586.095902777779</v>
      </c>
      <c r="C393">
        <v>234</v>
      </c>
      <c r="D393" t="s">
        <v>155</v>
      </c>
      <c r="E393" t="s">
        <v>158</v>
      </c>
      <c r="F393" t="s">
        <v>80</v>
      </c>
      <c r="G393">
        <v>1.85</v>
      </c>
    </row>
    <row r="394" spans="1:7" ht="14.5" customHeight="1" x14ac:dyDescent="0.35">
      <c r="A394" s="22">
        <v>44586.095914351848</v>
      </c>
      <c r="C394">
        <v>47</v>
      </c>
      <c r="D394" t="s">
        <v>155</v>
      </c>
      <c r="E394" t="s">
        <v>158</v>
      </c>
      <c r="F394" t="s">
        <v>80</v>
      </c>
      <c r="G394">
        <v>1.85</v>
      </c>
    </row>
    <row r="395" spans="1:7" ht="14.5" customHeight="1" x14ac:dyDescent="0.35">
      <c r="A395" s="22">
        <v>44586.095914351848</v>
      </c>
      <c r="C395">
        <v>862</v>
      </c>
      <c r="D395" t="s">
        <v>155</v>
      </c>
      <c r="E395" t="s">
        <v>158</v>
      </c>
      <c r="F395" t="s">
        <v>80</v>
      </c>
      <c r="G395">
        <v>1.85</v>
      </c>
    </row>
    <row r="396" spans="1:7" ht="14.5" customHeight="1" x14ac:dyDescent="0.35">
      <c r="A396" s="22">
        <v>44586.095925925925</v>
      </c>
      <c r="C396">
        <v>679</v>
      </c>
      <c r="D396" t="s">
        <v>155</v>
      </c>
      <c r="E396" t="s">
        <v>158</v>
      </c>
      <c r="F396" t="s">
        <v>80</v>
      </c>
      <c r="G396">
        <v>1.85</v>
      </c>
    </row>
    <row r="397" spans="1:7" ht="14.5" customHeight="1" x14ac:dyDescent="0.35">
      <c r="A397" s="22">
        <v>44586.095937500002</v>
      </c>
      <c r="C397">
        <v>494</v>
      </c>
      <c r="D397" t="s">
        <v>155</v>
      </c>
      <c r="E397" t="s">
        <v>158</v>
      </c>
      <c r="F397" t="s">
        <v>80</v>
      </c>
      <c r="G397">
        <v>1.85</v>
      </c>
    </row>
    <row r="398" spans="1:7" ht="14.5" customHeight="1" x14ac:dyDescent="0.35">
      <c r="A398" s="22">
        <v>44586.095949074072</v>
      </c>
      <c r="C398">
        <v>307</v>
      </c>
      <c r="D398" t="s">
        <v>155</v>
      </c>
      <c r="E398" t="s">
        <v>158</v>
      </c>
      <c r="F398" t="s">
        <v>80</v>
      </c>
      <c r="G398">
        <v>1.85</v>
      </c>
    </row>
    <row r="399" spans="1:7" ht="14.5" customHeight="1" x14ac:dyDescent="0.35">
      <c r="A399" s="22">
        <v>44586.095960648148</v>
      </c>
      <c r="C399">
        <v>125</v>
      </c>
      <c r="D399" t="s">
        <v>155</v>
      </c>
      <c r="E399" t="s">
        <v>158</v>
      </c>
      <c r="F399" t="s">
        <v>80</v>
      </c>
      <c r="G399">
        <v>1.85</v>
      </c>
    </row>
    <row r="400" spans="1:7" ht="14.5" customHeight="1" x14ac:dyDescent="0.35">
      <c r="A400" s="22">
        <v>44586.095960648148</v>
      </c>
      <c r="C400">
        <v>940</v>
      </c>
      <c r="D400" t="s">
        <v>155</v>
      </c>
      <c r="E400" t="s">
        <v>158</v>
      </c>
      <c r="F400" t="s">
        <v>80</v>
      </c>
      <c r="G400">
        <v>1.85</v>
      </c>
    </row>
    <row r="401" spans="1:7" ht="14.5" customHeight="1" x14ac:dyDescent="0.35">
      <c r="A401" s="22">
        <v>44586.095972222225</v>
      </c>
      <c r="C401">
        <v>761</v>
      </c>
      <c r="D401" t="s">
        <v>155</v>
      </c>
      <c r="E401" t="s">
        <v>158</v>
      </c>
      <c r="F401" t="s">
        <v>80</v>
      </c>
      <c r="G401">
        <v>1.85</v>
      </c>
    </row>
    <row r="402" spans="1:7" ht="14.5" customHeight="1" x14ac:dyDescent="0.35">
      <c r="A402" s="22">
        <v>44586.095983796295</v>
      </c>
      <c r="C402">
        <v>570</v>
      </c>
      <c r="D402" t="s">
        <v>155</v>
      </c>
      <c r="E402" t="s">
        <v>158</v>
      </c>
      <c r="F402" t="s">
        <v>80</v>
      </c>
      <c r="G402">
        <v>1.85</v>
      </c>
    </row>
    <row r="403" spans="1:7" ht="14.5" customHeight="1" x14ac:dyDescent="0.35">
      <c r="A403" s="22">
        <v>44586.095995370371</v>
      </c>
      <c r="C403">
        <v>383</v>
      </c>
      <c r="D403" t="s">
        <v>155</v>
      </c>
      <c r="E403" t="s">
        <v>158</v>
      </c>
      <c r="F403" t="s">
        <v>80</v>
      </c>
      <c r="G403">
        <v>1.85</v>
      </c>
    </row>
    <row r="404" spans="1:7" ht="14.5" customHeight="1" x14ac:dyDescent="0.35">
      <c r="A404" s="22">
        <v>44586.096006944441</v>
      </c>
      <c r="C404">
        <v>199</v>
      </c>
      <c r="D404" t="s">
        <v>155</v>
      </c>
      <c r="E404" t="s">
        <v>158</v>
      </c>
      <c r="F404" t="s">
        <v>80</v>
      </c>
      <c r="G404">
        <v>1.85</v>
      </c>
    </row>
    <row r="405" spans="1:7" ht="14.5" customHeight="1" x14ac:dyDescent="0.35">
      <c r="A405" s="22">
        <v>44586.096018518518</v>
      </c>
      <c r="C405">
        <v>14</v>
      </c>
      <c r="D405" t="s">
        <v>155</v>
      </c>
      <c r="E405" t="s">
        <v>158</v>
      </c>
      <c r="F405" t="s">
        <v>80</v>
      </c>
      <c r="G405">
        <v>1.85</v>
      </c>
    </row>
    <row r="406" spans="1:7" ht="14.5" customHeight="1" x14ac:dyDescent="0.35">
      <c r="A406" s="22">
        <v>44586.096018518518</v>
      </c>
      <c r="C406">
        <v>828</v>
      </c>
      <c r="D406" t="s">
        <v>155</v>
      </c>
      <c r="E406" t="s">
        <v>158</v>
      </c>
      <c r="F406" t="s">
        <v>80</v>
      </c>
      <c r="G406">
        <v>1.85</v>
      </c>
    </row>
    <row r="407" spans="1:7" ht="14.5" customHeight="1" x14ac:dyDescent="0.35">
      <c r="A407" s="22">
        <v>44586.096030092594</v>
      </c>
      <c r="C407">
        <v>646</v>
      </c>
      <c r="D407" t="s">
        <v>155</v>
      </c>
      <c r="E407" t="s">
        <v>158</v>
      </c>
      <c r="F407" t="s">
        <v>80</v>
      </c>
      <c r="G407">
        <v>1.85</v>
      </c>
    </row>
    <row r="408" spans="1:7" ht="14.5" customHeight="1" x14ac:dyDescent="0.35">
      <c r="A408" s="22">
        <v>44586.096041666664</v>
      </c>
      <c r="C408">
        <v>460</v>
      </c>
      <c r="D408" t="s">
        <v>155</v>
      </c>
      <c r="E408" t="s">
        <v>158</v>
      </c>
      <c r="F408" t="s">
        <v>80</v>
      </c>
      <c r="G408">
        <v>1.85</v>
      </c>
    </row>
    <row r="409" spans="1:7" ht="14.5" customHeight="1" x14ac:dyDescent="0.35">
      <c r="A409" s="22">
        <v>44586.096053240741</v>
      </c>
      <c r="C409">
        <v>273</v>
      </c>
      <c r="D409" t="s">
        <v>155</v>
      </c>
      <c r="E409" t="s">
        <v>158</v>
      </c>
      <c r="F409" t="s">
        <v>80</v>
      </c>
      <c r="G409">
        <v>1.84</v>
      </c>
    </row>
    <row r="410" spans="1:7" ht="14.5" customHeight="1" x14ac:dyDescent="0.35">
      <c r="A410" s="22">
        <v>44586.096064814818</v>
      </c>
      <c r="C410">
        <v>90</v>
      </c>
      <c r="D410" t="s">
        <v>155</v>
      </c>
      <c r="E410" t="s">
        <v>158</v>
      </c>
      <c r="F410" t="s">
        <v>80</v>
      </c>
      <c r="G410">
        <v>1.84</v>
      </c>
    </row>
    <row r="411" spans="1:7" ht="14.5" customHeight="1" x14ac:dyDescent="0.35">
      <c r="A411" s="22">
        <v>44586.096064814818</v>
      </c>
      <c r="C411">
        <v>904</v>
      </c>
      <c r="D411" t="s">
        <v>155</v>
      </c>
      <c r="E411" t="s">
        <v>158</v>
      </c>
      <c r="F411" t="s">
        <v>80</v>
      </c>
      <c r="G411">
        <v>1.85</v>
      </c>
    </row>
    <row r="412" spans="1:7" ht="14.5" customHeight="1" x14ac:dyDescent="0.35">
      <c r="A412" s="22">
        <v>44586.096076388887</v>
      </c>
      <c r="C412">
        <v>720</v>
      </c>
      <c r="D412" t="s">
        <v>155</v>
      </c>
      <c r="E412" t="s">
        <v>158</v>
      </c>
      <c r="F412" t="s">
        <v>80</v>
      </c>
      <c r="G412">
        <v>1.85</v>
      </c>
    </row>
    <row r="413" spans="1:7" ht="14.5" customHeight="1" x14ac:dyDescent="0.35">
      <c r="A413" s="22">
        <v>44586.09611111111</v>
      </c>
      <c r="C413">
        <v>209</v>
      </c>
      <c r="D413" t="s">
        <v>155</v>
      </c>
      <c r="E413" t="s">
        <v>158</v>
      </c>
      <c r="F413" t="s">
        <v>80</v>
      </c>
      <c r="G413">
        <v>1.85</v>
      </c>
    </row>
    <row r="414" spans="1:7" ht="14.5" customHeight="1" x14ac:dyDescent="0.35">
      <c r="A414" s="22">
        <v>44586.09611111111</v>
      </c>
      <c r="C414">
        <v>883</v>
      </c>
      <c r="D414" t="s">
        <v>155</v>
      </c>
      <c r="E414" t="s">
        <v>158</v>
      </c>
      <c r="F414" t="s">
        <v>80</v>
      </c>
      <c r="G414">
        <v>1.85</v>
      </c>
    </row>
    <row r="415" spans="1:7" ht="14.5" customHeight="1" x14ac:dyDescent="0.35">
      <c r="A415" s="22">
        <v>44586.096122685187</v>
      </c>
      <c r="C415">
        <v>698</v>
      </c>
      <c r="D415" t="s">
        <v>155</v>
      </c>
      <c r="E415" t="s">
        <v>158</v>
      </c>
      <c r="F415" t="s">
        <v>80</v>
      </c>
      <c r="G415">
        <v>1.85</v>
      </c>
    </row>
    <row r="416" spans="1:7" ht="14.5" customHeight="1" x14ac:dyDescent="0.35">
      <c r="A416" s="22">
        <v>44586.096134259256</v>
      </c>
      <c r="C416">
        <v>512</v>
      </c>
      <c r="D416" t="s">
        <v>155</v>
      </c>
      <c r="E416" t="s">
        <v>158</v>
      </c>
      <c r="F416" t="s">
        <v>80</v>
      </c>
      <c r="G416">
        <v>1.85</v>
      </c>
    </row>
    <row r="417" spans="1:7" ht="14.5" customHeight="1" x14ac:dyDescent="0.35">
      <c r="A417" s="22">
        <v>44586.096145833333</v>
      </c>
      <c r="C417">
        <v>327</v>
      </c>
      <c r="D417" t="s">
        <v>155</v>
      </c>
      <c r="E417" t="s">
        <v>158</v>
      </c>
      <c r="F417" t="s">
        <v>80</v>
      </c>
      <c r="G417">
        <v>1.85</v>
      </c>
    </row>
    <row r="418" spans="1:7" ht="14.5" customHeight="1" x14ac:dyDescent="0.35">
      <c r="A418" s="22">
        <v>44586.09615740741</v>
      </c>
      <c r="C418">
        <v>148</v>
      </c>
      <c r="D418" t="s">
        <v>155</v>
      </c>
      <c r="E418" t="s">
        <v>158</v>
      </c>
      <c r="F418" t="s">
        <v>80</v>
      </c>
      <c r="G418">
        <v>1.85</v>
      </c>
    </row>
    <row r="419" spans="1:7" ht="14.5" customHeight="1" x14ac:dyDescent="0.35">
      <c r="A419" s="22">
        <v>44586.09615740741</v>
      </c>
      <c r="C419">
        <v>958</v>
      </c>
      <c r="D419" t="s">
        <v>155</v>
      </c>
      <c r="E419" t="s">
        <v>158</v>
      </c>
      <c r="F419" t="s">
        <v>80</v>
      </c>
      <c r="G419">
        <v>1.84</v>
      </c>
    </row>
    <row r="420" spans="1:7" ht="14.5" customHeight="1" x14ac:dyDescent="0.35">
      <c r="A420" s="22">
        <v>44586.096168981479</v>
      </c>
      <c r="C420">
        <v>786</v>
      </c>
      <c r="D420" t="s">
        <v>155</v>
      </c>
      <c r="E420" t="s">
        <v>158</v>
      </c>
      <c r="F420" t="s">
        <v>80</v>
      </c>
      <c r="G420">
        <v>1.85</v>
      </c>
    </row>
    <row r="421" spans="1:7" ht="14.5" customHeight="1" x14ac:dyDescent="0.35">
      <c r="A421" s="22">
        <v>44586.096180555556</v>
      </c>
      <c r="C421">
        <v>588</v>
      </c>
      <c r="D421" t="s">
        <v>155</v>
      </c>
      <c r="E421" t="s">
        <v>158</v>
      </c>
      <c r="F421" t="s">
        <v>80</v>
      </c>
      <c r="G421">
        <v>1.85</v>
      </c>
    </row>
    <row r="422" spans="1:7" ht="14.5" customHeight="1" x14ac:dyDescent="0.35">
      <c r="A422" s="22">
        <v>44586.096192129633</v>
      </c>
      <c r="C422">
        <v>404</v>
      </c>
      <c r="D422" t="s">
        <v>155</v>
      </c>
      <c r="E422" t="s">
        <v>158</v>
      </c>
      <c r="F422" t="s">
        <v>80</v>
      </c>
      <c r="G422">
        <v>1.85</v>
      </c>
    </row>
    <row r="423" spans="1:7" ht="14.5" customHeight="1" x14ac:dyDescent="0.35">
      <c r="A423" s="22">
        <v>44586.096203703702</v>
      </c>
      <c r="C423">
        <v>220</v>
      </c>
      <c r="D423" t="s">
        <v>155</v>
      </c>
      <c r="E423" t="s">
        <v>158</v>
      </c>
      <c r="F423" t="s">
        <v>80</v>
      </c>
      <c r="G423">
        <v>1.85</v>
      </c>
    </row>
    <row r="424" spans="1:7" ht="14.5" customHeight="1" x14ac:dyDescent="0.35">
      <c r="A424" s="22">
        <v>44586.096215277779</v>
      </c>
      <c r="C424">
        <v>33</v>
      </c>
      <c r="D424" t="s">
        <v>155</v>
      </c>
      <c r="E424" t="s">
        <v>158</v>
      </c>
      <c r="F424" t="s">
        <v>80</v>
      </c>
      <c r="G424">
        <v>1.85</v>
      </c>
    </row>
    <row r="425" spans="1:7" ht="14.5" customHeight="1" x14ac:dyDescent="0.35">
      <c r="A425" s="22">
        <v>44586.096215277779</v>
      </c>
      <c r="C425">
        <v>849</v>
      </c>
      <c r="D425" t="s">
        <v>155</v>
      </c>
      <c r="E425" t="s">
        <v>158</v>
      </c>
      <c r="F425" t="s">
        <v>80</v>
      </c>
      <c r="G425">
        <v>1.85</v>
      </c>
    </row>
    <row r="426" spans="1:7" ht="14.5" customHeight="1" x14ac:dyDescent="0.35">
      <c r="A426" s="22">
        <v>44586.096226851849</v>
      </c>
      <c r="C426">
        <v>663</v>
      </c>
      <c r="D426" t="s">
        <v>155</v>
      </c>
      <c r="E426" t="s">
        <v>158</v>
      </c>
      <c r="F426" t="s">
        <v>80</v>
      </c>
      <c r="G426">
        <v>1.85</v>
      </c>
    </row>
    <row r="427" spans="1:7" ht="14.5" customHeight="1" x14ac:dyDescent="0.35">
      <c r="A427" s="22">
        <v>44586.096238425926</v>
      </c>
      <c r="C427">
        <v>480</v>
      </c>
      <c r="D427" t="s">
        <v>155</v>
      </c>
      <c r="E427" t="s">
        <v>158</v>
      </c>
      <c r="F427" t="s">
        <v>80</v>
      </c>
      <c r="G427">
        <v>1.85</v>
      </c>
    </row>
    <row r="428" spans="1:7" ht="14.5" customHeight="1" x14ac:dyDescent="0.35">
      <c r="A428" s="22">
        <v>44586.096250000002</v>
      </c>
      <c r="C428">
        <v>294</v>
      </c>
      <c r="D428" t="s">
        <v>155</v>
      </c>
      <c r="E428" t="s">
        <v>158</v>
      </c>
      <c r="F428" t="s">
        <v>80</v>
      </c>
      <c r="G428">
        <v>1.85</v>
      </c>
    </row>
    <row r="429" spans="1:7" ht="14.5" customHeight="1" x14ac:dyDescent="0.35">
      <c r="A429" s="22">
        <v>44586.096261574072</v>
      </c>
      <c r="C429">
        <v>108</v>
      </c>
      <c r="D429" t="s">
        <v>155</v>
      </c>
      <c r="E429" t="s">
        <v>158</v>
      </c>
      <c r="F429" t="s">
        <v>80</v>
      </c>
      <c r="G429">
        <v>1.85</v>
      </c>
    </row>
    <row r="430" spans="1:7" ht="14.5" customHeight="1" x14ac:dyDescent="0.35">
      <c r="A430" s="22">
        <v>44586.096261574072</v>
      </c>
      <c r="C430">
        <v>924</v>
      </c>
      <c r="D430" t="s">
        <v>155</v>
      </c>
      <c r="E430" t="s">
        <v>158</v>
      </c>
      <c r="F430" t="s">
        <v>80</v>
      </c>
      <c r="G430">
        <v>1.85</v>
      </c>
    </row>
    <row r="431" spans="1:7" ht="14.5" customHeight="1" x14ac:dyDescent="0.35">
      <c r="A431" s="22">
        <v>44586.096273148149</v>
      </c>
      <c r="C431">
        <v>739</v>
      </c>
      <c r="D431" t="s">
        <v>155</v>
      </c>
      <c r="E431" t="s">
        <v>158</v>
      </c>
      <c r="F431" t="s">
        <v>80</v>
      </c>
      <c r="G431">
        <v>1.85</v>
      </c>
    </row>
    <row r="432" spans="1:7" ht="14.5" customHeight="1" x14ac:dyDescent="0.35">
      <c r="A432" s="22">
        <v>44586.096284722225</v>
      </c>
      <c r="C432">
        <v>552</v>
      </c>
      <c r="D432" t="s">
        <v>155</v>
      </c>
      <c r="E432" t="s">
        <v>158</v>
      </c>
      <c r="F432" t="s">
        <v>80</v>
      </c>
      <c r="G432">
        <v>1.85</v>
      </c>
    </row>
    <row r="433" spans="1:7" ht="14.5" customHeight="1" x14ac:dyDescent="0.35">
      <c r="A433" s="22">
        <v>44586.096296296295</v>
      </c>
      <c r="C433">
        <v>374</v>
      </c>
      <c r="D433" t="s">
        <v>155</v>
      </c>
      <c r="E433" t="s">
        <v>158</v>
      </c>
      <c r="F433" t="s">
        <v>80</v>
      </c>
      <c r="G433">
        <v>1.85</v>
      </c>
    </row>
    <row r="434" spans="1:7" ht="14.5" customHeight="1" x14ac:dyDescent="0.35">
      <c r="A434" s="22">
        <v>44586.096307870372</v>
      </c>
      <c r="C434">
        <v>185</v>
      </c>
      <c r="D434" t="s">
        <v>155</v>
      </c>
      <c r="E434" t="s">
        <v>158</v>
      </c>
      <c r="F434" t="s">
        <v>80</v>
      </c>
      <c r="G434">
        <v>1.85</v>
      </c>
    </row>
    <row r="435" spans="1:7" ht="14.5" customHeight="1" x14ac:dyDescent="0.35">
      <c r="A435" s="22">
        <v>44586.096307870372</v>
      </c>
      <c r="C435">
        <v>998</v>
      </c>
      <c r="D435" t="s">
        <v>155</v>
      </c>
      <c r="E435" t="s">
        <v>158</v>
      </c>
      <c r="F435" t="s">
        <v>80</v>
      </c>
      <c r="G435">
        <v>1.84</v>
      </c>
    </row>
    <row r="436" spans="1:7" ht="14.5" customHeight="1" x14ac:dyDescent="0.35">
      <c r="A436" s="22">
        <v>44586.096319444441</v>
      </c>
      <c r="C436">
        <v>822</v>
      </c>
      <c r="D436" t="s">
        <v>155</v>
      </c>
      <c r="E436" t="s">
        <v>158</v>
      </c>
      <c r="F436" t="s">
        <v>80</v>
      </c>
      <c r="G436">
        <v>1.84</v>
      </c>
    </row>
    <row r="437" spans="1:7" ht="14.5" customHeight="1" x14ac:dyDescent="0.35">
      <c r="A437" s="22">
        <v>44586.096331018518</v>
      </c>
      <c r="C437">
        <v>654</v>
      </c>
      <c r="D437" t="s">
        <v>155</v>
      </c>
      <c r="E437" t="s">
        <v>158</v>
      </c>
      <c r="F437" t="s">
        <v>80</v>
      </c>
      <c r="G437">
        <v>1.84</v>
      </c>
    </row>
    <row r="438" spans="1:7" ht="14.5" customHeight="1" x14ac:dyDescent="0.35">
      <c r="A438" s="22">
        <v>44586.096342592595</v>
      </c>
      <c r="C438">
        <v>489</v>
      </c>
      <c r="D438" t="s">
        <v>155</v>
      </c>
      <c r="E438" t="s">
        <v>158</v>
      </c>
      <c r="F438" t="s">
        <v>80</v>
      </c>
      <c r="G438">
        <v>1.84</v>
      </c>
    </row>
    <row r="439" spans="1:7" ht="14.5" customHeight="1" x14ac:dyDescent="0.35">
      <c r="A439" s="22">
        <v>44586.096354166664</v>
      </c>
      <c r="C439">
        <v>321</v>
      </c>
      <c r="D439" t="s">
        <v>155</v>
      </c>
      <c r="E439" t="s">
        <v>158</v>
      </c>
      <c r="F439" t="s">
        <v>80</v>
      </c>
      <c r="G439">
        <v>1.84</v>
      </c>
    </row>
    <row r="440" spans="1:7" ht="14.5" customHeight="1" x14ac:dyDescent="0.35">
      <c r="A440" s="22">
        <v>44586.096365740741</v>
      </c>
      <c r="C440">
        <v>154</v>
      </c>
      <c r="D440" t="s">
        <v>155</v>
      </c>
      <c r="E440" t="s">
        <v>158</v>
      </c>
      <c r="F440" t="s">
        <v>80</v>
      </c>
      <c r="G440">
        <v>1.84</v>
      </c>
    </row>
    <row r="441" spans="1:7" ht="14.5" customHeight="1" x14ac:dyDescent="0.35">
      <c r="A441" s="22">
        <v>44586.096365740741</v>
      </c>
      <c r="C441">
        <v>985</v>
      </c>
      <c r="D441" t="s">
        <v>155</v>
      </c>
      <c r="E441" t="s">
        <v>158</v>
      </c>
      <c r="F441" t="s">
        <v>80</v>
      </c>
      <c r="G441">
        <v>1.84</v>
      </c>
    </row>
    <row r="442" spans="1:7" ht="14.5" customHeight="1" x14ac:dyDescent="0.35">
      <c r="A442" s="22">
        <v>44586.096377314818</v>
      </c>
      <c r="C442">
        <v>817</v>
      </c>
      <c r="D442" t="s">
        <v>155</v>
      </c>
      <c r="E442" t="s">
        <v>158</v>
      </c>
      <c r="F442" t="s">
        <v>80</v>
      </c>
      <c r="G442">
        <v>1.84</v>
      </c>
    </row>
    <row r="443" spans="1:7" ht="14.5" customHeight="1" x14ac:dyDescent="0.35">
      <c r="A443" s="22">
        <v>44586.096388888887</v>
      </c>
      <c r="C443">
        <v>648</v>
      </c>
      <c r="D443" t="s">
        <v>155</v>
      </c>
      <c r="E443" t="s">
        <v>158</v>
      </c>
      <c r="F443" t="s">
        <v>80</v>
      </c>
      <c r="G443">
        <v>1.84</v>
      </c>
    </row>
    <row r="444" spans="1:7" ht="14.5" customHeight="1" x14ac:dyDescent="0.35">
      <c r="A444" s="22">
        <v>44586.096400462964</v>
      </c>
      <c r="C444">
        <v>490</v>
      </c>
      <c r="D444" t="s">
        <v>155</v>
      </c>
      <c r="E444" t="s">
        <v>158</v>
      </c>
      <c r="F444" t="s">
        <v>80</v>
      </c>
      <c r="G444">
        <v>1.84</v>
      </c>
    </row>
    <row r="445" spans="1:7" ht="14.5" customHeight="1" x14ac:dyDescent="0.35">
      <c r="A445" s="22">
        <v>44586.096412037034</v>
      </c>
      <c r="C445">
        <v>396</v>
      </c>
      <c r="D445" t="s">
        <v>155</v>
      </c>
      <c r="E445" t="s">
        <v>158</v>
      </c>
      <c r="F445" t="s">
        <v>80</v>
      </c>
      <c r="G445">
        <v>1.84</v>
      </c>
    </row>
    <row r="446" spans="1:7" ht="14.5" customHeight="1" x14ac:dyDescent="0.35">
      <c r="A446" s="22">
        <v>44586.09642361111</v>
      </c>
      <c r="C446">
        <v>160</v>
      </c>
      <c r="D446" t="s">
        <v>155</v>
      </c>
      <c r="E446" t="s">
        <v>158</v>
      </c>
      <c r="F446" t="s">
        <v>80</v>
      </c>
      <c r="G446">
        <v>1.84</v>
      </c>
    </row>
    <row r="447" spans="1:7" ht="14.5" customHeight="1" x14ac:dyDescent="0.35">
      <c r="A447" s="22">
        <v>44586.09642361111</v>
      </c>
      <c r="C447">
        <v>995</v>
      </c>
      <c r="D447" t="s">
        <v>155</v>
      </c>
      <c r="E447" t="s">
        <v>158</v>
      </c>
      <c r="F447" t="s">
        <v>80</v>
      </c>
      <c r="G447">
        <v>1.84</v>
      </c>
    </row>
    <row r="448" spans="1:7" ht="14.5" customHeight="1" x14ac:dyDescent="0.35">
      <c r="A448" s="22">
        <v>44586.096435185187</v>
      </c>
      <c r="C448">
        <v>826</v>
      </c>
      <c r="D448" t="s">
        <v>155</v>
      </c>
      <c r="E448" t="s">
        <v>158</v>
      </c>
      <c r="F448" t="s">
        <v>80</v>
      </c>
      <c r="G448">
        <v>1.85</v>
      </c>
    </row>
    <row r="449" spans="1:7" ht="14.5" customHeight="1" x14ac:dyDescent="0.35">
      <c r="A449" s="22">
        <v>44586.096446759257</v>
      </c>
      <c r="C449">
        <v>657</v>
      </c>
      <c r="D449" t="s">
        <v>155</v>
      </c>
      <c r="E449" t="s">
        <v>158</v>
      </c>
      <c r="F449" t="s">
        <v>80</v>
      </c>
      <c r="G449">
        <v>1.85</v>
      </c>
    </row>
    <row r="450" spans="1:7" ht="14.5" customHeight="1" x14ac:dyDescent="0.35">
      <c r="A450" s="22">
        <v>44586.096458333333</v>
      </c>
      <c r="C450">
        <v>471</v>
      </c>
      <c r="D450" t="s">
        <v>155</v>
      </c>
      <c r="E450" t="s">
        <v>158</v>
      </c>
      <c r="F450" t="s">
        <v>80</v>
      </c>
      <c r="G450">
        <v>1.85</v>
      </c>
    </row>
    <row r="451" spans="1:7" ht="14.5" customHeight="1" x14ac:dyDescent="0.35">
      <c r="A451" s="22">
        <v>44586.09646990741</v>
      </c>
      <c r="C451">
        <v>286</v>
      </c>
      <c r="D451" t="s">
        <v>155</v>
      </c>
      <c r="E451" t="s">
        <v>158</v>
      </c>
      <c r="F451" t="s">
        <v>80</v>
      </c>
      <c r="G451">
        <v>1.85</v>
      </c>
    </row>
    <row r="452" spans="1:7" ht="14.5" customHeight="1" x14ac:dyDescent="0.35">
      <c r="A452" s="22">
        <v>44586.09648148148</v>
      </c>
      <c r="C452">
        <v>105</v>
      </c>
      <c r="D452" t="s">
        <v>155</v>
      </c>
      <c r="E452" t="s">
        <v>158</v>
      </c>
      <c r="F452" t="s">
        <v>80</v>
      </c>
      <c r="G452">
        <v>1.85</v>
      </c>
    </row>
    <row r="453" spans="1:7" ht="14.5" customHeight="1" x14ac:dyDescent="0.35">
      <c r="A453" s="22">
        <v>44586.09648148148</v>
      </c>
      <c r="C453">
        <v>916</v>
      </c>
      <c r="D453" t="s">
        <v>155</v>
      </c>
      <c r="E453" t="s">
        <v>158</v>
      </c>
      <c r="F453" t="s">
        <v>80</v>
      </c>
      <c r="G453">
        <v>1.85</v>
      </c>
    </row>
    <row r="454" spans="1:7" ht="14.5" customHeight="1" x14ac:dyDescent="0.35">
      <c r="A454" s="22">
        <v>44586.096493055556</v>
      </c>
      <c r="C454">
        <v>730</v>
      </c>
      <c r="D454" t="s">
        <v>155</v>
      </c>
      <c r="E454" t="s">
        <v>158</v>
      </c>
      <c r="F454" t="s">
        <v>80</v>
      </c>
      <c r="G454">
        <v>1.85</v>
      </c>
    </row>
    <row r="455" spans="1:7" ht="14.5" customHeight="1" x14ac:dyDescent="0.35">
      <c r="A455" s="22">
        <v>44586.096504629626</v>
      </c>
      <c r="C455">
        <v>550</v>
      </c>
      <c r="D455" t="s">
        <v>155</v>
      </c>
      <c r="E455" t="s">
        <v>158</v>
      </c>
      <c r="F455" t="s">
        <v>80</v>
      </c>
      <c r="G455">
        <v>1.85</v>
      </c>
    </row>
    <row r="456" spans="1:7" ht="14.5" customHeight="1" x14ac:dyDescent="0.35">
      <c r="A456" s="22">
        <v>44586.096516203703</v>
      </c>
      <c r="C456">
        <v>364</v>
      </c>
      <c r="D456" t="s">
        <v>155</v>
      </c>
      <c r="E456" t="s">
        <v>158</v>
      </c>
      <c r="F456" t="s">
        <v>80</v>
      </c>
      <c r="G456">
        <v>1.85</v>
      </c>
    </row>
    <row r="457" spans="1:7" ht="14.5" customHeight="1" x14ac:dyDescent="0.35">
      <c r="A457" s="22">
        <v>44586.09652777778</v>
      </c>
      <c r="C457">
        <v>180</v>
      </c>
      <c r="D457" t="s">
        <v>155</v>
      </c>
      <c r="E457" t="s">
        <v>158</v>
      </c>
      <c r="F457" t="s">
        <v>80</v>
      </c>
      <c r="G457">
        <v>1.85</v>
      </c>
    </row>
    <row r="458" spans="1:7" ht="14.5" customHeight="1" x14ac:dyDescent="0.35">
      <c r="A458" s="22">
        <v>44586.09652777778</v>
      </c>
      <c r="C458">
        <v>997</v>
      </c>
      <c r="D458" t="s">
        <v>155</v>
      </c>
      <c r="E458" t="s">
        <v>158</v>
      </c>
      <c r="F458" t="s">
        <v>80</v>
      </c>
      <c r="G458">
        <v>1.85</v>
      </c>
    </row>
    <row r="459" spans="1:7" ht="14.5" customHeight="1" x14ac:dyDescent="0.35">
      <c r="A459" s="22">
        <v>44586.096539351849</v>
      </c>
      <c r="C459">
        <v>814</v>
      </c>
      <c r="D459" t="s">
        <v>155</v>
      </c>
      <c r="E459" t="s">
        <v>158</v>
      </c>
      <c r="F459" t="s">
        <v>80</v>
      </c>
      <c r="G459">
        <v>1.84</v>
      </c>
    </row>
    <row r="460" spans="1:7" ht="14.5" customHeight="1" x14ac:dyDescent="0.35">
      <c r="A460" s="22">
        <v>44586.096550925926</v>
      </c>
      <c r="C460">
        <v>630</v>
      </c>
      <c r="D460" t="s">
        <v>155</v>
      </c>
      <c r="E460" t="s">
        <v>158</v>
      </c>
      <c r="F460" t="s">
        <v>80</v>
      </c>
      <c r="G460">
        <v>1.84</v>
      </c>
    </row>
    <row r="461" spans="1:7" ht="14.5" customHeight="1" x14ac:dyDescent="0.35">
      <c r="A461" s="22">
        <v>44586.096562500003</v>
      </c>
      <c r="C461">
        <v>445</v>
      </c>
      <c r="D461" t="s">
        <v>155</v>
      </c>
      <c r="E461" t="s">
        <v>158</v>
      </c>
      <c r="F461" t="s">
        <v>80</v>
      </c>
      <c r="G461">
        <v>1.85</v>
      </c>
    </row>
    <row r="462" spans="1:7" ht="14.5" customHeight="1" x14ac:dyDescent="0.35">
      <c r="A462" s="22">
        <v>44586.096574074072</v>
      </c>
      <c r="C462">
        <v>262</v>
      </c>
      <c r="D462" t="s">
        <v>155</v>
      </c>
      <c r="E462" t="s">
        <v>158</v>
      </c>
      <c r="F462" t="s">
        <v>80</v>
      </c>
      <c r="G462">
        <v>1.85</v>
      </c>
    </row>
    <row r="463" spans="1:7" ht="14.5" customHeight="1" x14ac:dyDescent="0.35">
      <c r="A463" s="22">
        <v>44586.096585648149</v>
      </c>
      <c r="C463">
        <v>77</v>
      </c>
      <c r="D463" t="s">
        <v>155</v>
      </c>
      <c r="E463" t="s">
        <v>158</v>
      </c>
      <c r="F463" t="s">
        <v>80</v>
      </c>
      <c r="G463">
        <v>1.85</v>
      </c>
    </row>
    <row r="464" spans="1:7" ht="14.5" customHeight="1" x14ac:dyDescent="0.35">
      <c r="A464" s="22">
        <v>44586.096585648149</v>
      </c>
      <c r="C464">
        <v>893</v>
      </c>
      <c r="D464" t="s">
        <v>155</v>
      </c>
      <c r="E464" t="s">
        <v>158</v>
      </c>
      <c r="F464" t="s">
        <v>80</v>
      </c>
      <c r="G464">
        <v>1.85</v>
      </c>
    </row>
    <row r="465" spans="1:7" ht="14.5" customHeight="1" x14ac:dyDescent="0.35">
      <c r="A465" s="22">
        <v>44586.096597222226</v>
      </c>
      <c r="C465">
        <v>711</v>
      </c>
      <c r="D465" t="s">
        <v>155</v>
      </c>
      <c r="E465" t="s">
        <v>158</v>
      </c>
      <c r="F465" t="s">
        <v>80</v>
      </c>
      <c r="G465">
        <v>1.85</v>
      </c>
    </row>
    <row r="466" spans="1:7" ht="14.5" customHeight="1" x14ac:dyDescent="0.35">
      <c r="A466" s="22">
        <v>44586.096608796295</v>
      </c>
      <c r="C466">
        <v>526</v>
      </c>
      <c r="D466" t="s">
        <v>155</v>
      </c>
      <c r="E466" t="s">
        <v>158</v>
      </c>
      <c r="F466" t="s">
        <v>80</v>
      </c>
      <c r="G466">
        <v>1.84</v>
      </c>
    </row>
    <row r="467" spans="1:7" ht="14.5" customHeight="1" x14ac:dyDescent="0.35">
      <c r="A467" s="22">
        <v>44586.096620370372</v>
      </c>
      <c r="C467">
        <v>342</v>
      </c>
      <c r="D467" t="s">
        <v>155</v>
      </c>
      <c r="E467" t="s">
        <v>158</v>
      </c>
      <c r="F467" t="s">
        <v>80</v>
      </c>
      <c r="G467">
        <v>1.84</v>
      </c>
    </row>
    <row r="468" spans="1:7" ht="14.5" customHeight="1" x14ac:dyDescent="0.35">
      <c r="A468" s="22">
        <v>44586.096631944441</v>
      </c>
      <c r="C468">
        <v>175</v>
      </c>
      <c r="D468" t="s">
        <v>155</v>
      </c>
      <c r="E468" t="s">
        <v>158</v>
      </c>
      <c r="F468" t="s">
        <v>80</v>
      </c>
      <c r="G468">
        <v>1.84</v>
      </c>
    </row>
    <row r="469" spans="1:7" ht="14.5" customHeight="1" x14ac:dyDescent="0.35">
      <c r="A469" s="22">
        <v>44586.096643518518</v>
      </c>
      <c r="C469">
        <v>9</v>
      </c>
      <c r="D469" t="s">
        <v>155</v>
      </c>
      <c r="E469" t="s">
        <v>158</v>
      </c>
      <c r="F469" t="s">
        <v>80</v>
      </c>
      <c r="G469">
        <v>1.84</v>
      </c>
    </row>
    <row r="470" spans="1:7" ht="14.5" customHeight="1" x14ac:dyDescent="0.35">
      <c r="A470" s="22">
        <v>44586.096643518518</v>
      </c>
      <c r="C470">
        <v>841</v>
      </c>
      <c r="D470" t="s">
        <v>155</v>
      </c>
      <c r="E470" t="s">
        <v>158</v>
      </c>
      <c r="F470" t="s">
        <v>80</v>
      </c>
      <c r="G470">
        <v>1.84</v>
      </c>
    </row>
    <row r="471" spans="1:7" ht="14.5" customHeight="1" x14ac:dyDescent="0.35">
      <c r="A471" s="22">
        <v>44586.096655092595</v>
      </c>
      <c r="C471">
        <v>676</v>
      </c>
      <c r="D471" t="s">
        <v>155</v>
      </c>
      <c r="E471" t="s">
        <v>158</v>
      </c>
      <c r="F471" t="s">
        <v>80</v>
      </c>
      <c r="G471">
        <v>1.84</v>
      </c>
    </row>
    <row r="472" spans="1:7" ht="14.5" customHeight="1" x14ac:dyDescent="0.35">
      <c r="A472" s="22">
        <v>44586.096666666665</v>
      </c>
      <c r="C472">
        <v>508</v>
      </c>
      <c r="D472" t="s">
        <v>155</v>
      </c>
      <c r="E472" t="s">
        <v>158</v>
      </c>
      <c r="F472" t="s">
        <v>80</v>
      </c>
      <c r="G472">
        <v>1.84</v>
      </c>
    </row>
    <row r="473" spans="1:7" ht="14.5" customHeight="1" x14ac:dyDescent="0.35">
      <c r="A473" s="22">
        <v>44586.096678240741</v>
      </c>
      <c r="C473">
        <v>341</v>
      </c>
      <c r="D473" t="s">
        <v>155</v>
      </c>
      <c r="E473" t="s">
        <v>158</v>
      </c>
      <c r="F473" t="s">
        <v>80</v>
      </c>
      <c r="G473">
        <v>1.84</v>
      </c>
    </row>
    <row r="474" spans="1:7" ht="14.5" customHeight="1" x14ac:dyDescent="0.35">
      <c r="A474" s="22">
        <v>44586.096689814818</v>
      </c>
      <c r="C474">
        <v>177</v>
      </c>
      <c r="D474" t="s">
        <v>155</v>
      </c>
      <c r="E474" t="s">
        <v>158</v>
      </c>
      <c r="F474" t="s">
        <v>80</v>
      </c>
      <c r="G474">
        <v>1.84</v>
      </c>
    </row>
    <row r="475" spans="1:7" ht="14.5" customHeight="1" x14ac:dyDescent="0.35">
      <c r="A475" s="22">
        <v>44586.096701388888</v>
      </c>
      <c r="C475">
        <v>12</v>
      </c>
      <c r="D475" t="s">
        <v>155</v>
      </c>
      <c r="E475" t="s">
        <v>158</v>
      </c>
      <c r="F475" t="s">
        <v>80</v>
      </c>
      <c r="G475">
        <v>1.84</v>
      </c>
    </row>
    <row r="476" spans="1:7" ht="14.5" customHeight="1" x14ac:dyDescent="0.35">
      <c r="A476" s="22">
        <v>44586.096701388888</v>
      </c>
      <c r="C476">
        <v>839</v>
      </c>
      <c r="D476" t="s">
        <v>155</v>
      </c>
      <c r="E476" t="s">
        <v>158</v>
      </c>
      <c r="F476" t="s">
        <v>80</v>
      </c>
      <c r="G476">
        <v>1.84</v>
      </c>
    </row>
    <row r="477" spans="1:7" ht="14.5" customHeight="1" x14ac:dyDescent="0.35">
      <c r="A477" s="22">
        <v>44586.096712962964</v>
      </c>
      <c r="C477">
        <v>657</v>
      </c>
      <c r="D477" t="s">
        <v>155</v>
      </c>
      <c r="E477" t="s">
        <v>158</v>
      </c>
      <c r="F477" t="s">
        <v>80</v>
      </c>
      <c r="G477">
        <v>1.84</v>
      </c>
    </row>
    <row r="478" spans="1:7" ht="14.5" customHeight="1" x14ac:dyDescent="0.35">
      <c r="A478" s="22">
        <v>44586.096724537034</v>
      </c>
      <c r="C478">
        <v>471</v>
      </c>
      <c r="D478" t="s">
        <v>155</v>
      </c>
      <c r="E478" t="s">
        <v>158</v>
      </c>
      <c r="F478" t="s">
        <v>80</v>
      </c>
      <c r="G478">
        <v>1.84</v>
      </c>
    </row>
    <row r="479" spans="1:7" ht="14.5" customHeight="1" x14ac:dyDescent="0.35">
      <c r="A479" s="22">
        <v>44586.096736111111</v>
      </c>
      <c r="C479">
        <v>287</v>
      </c>
      <c r="D479" t="s">
        <v>155</v>
      </c>
      <c r="E479" t="s">
        <v>158</v>
      </c>
      <c r="F479" t="s">
        <v>80</v>
      </c>
      <c r="G479">
        <v>1.84</v>
      </c>
    </row>
    <row r="480" spans="1:7" ht="14.5" customHeight="1" x14ac:dyDescent="0.35">
      <c r="A480" s="22">
        <v>44586.096747685187</v>
      </c>
      <c r="C480">
        <v>104</v>
      </c>
      <c r="D480" t="s">
        <v>155</v>
      </c>
      <c r="E480" t="s">
        <v>158</v>
      </c>
      <c r="F480" t="s">
        <v>80</v>
      </c>
      <c r="G480">
        <v>1.84</v>
      </c>
    </row>
    <row r="481" spans="1:7" ht="14.5" customHeight="1" x14ac:dyDescent="0.35">
      <c r="A481" s="22">
        <v>44586.096747685187</v>
      </c>
      <c r="C481">
        <v>932</v>
      </c>
      <c r="D481" t="s">
        <v>155</v>
      </c>
      <c r="E481" t="s">
        <v>158</v>
      </c>
      <c r="F481" t="s">
        <v>80</v>
      </c>
      <c r="G481">
        <v>1.84</v>
      </c>
    </row>
    <row r="482" spans="1:7" ht="14.5" customHeight="1" x14ac:dyDescent="0.35">
      <c r="A482" s="22">
        <v>44586.096759259257</v>
      </c>
      <c r="C482">
        <v>775</v>
      </c>
      <c r="D482" t="s">
        <v>155</v>
      </c>
      <c r="E482" t="s">
        <v>158</v>
      </c>
      <c r="F482" t="s">
        <v>80</v>
      </c>
      <c r="G482">
        <v>1.84</v>
      </c>
    </row>
    <row r="483" spans="1:7" ht="14.5" customHeight="1" x14ac:dyDescent="0.35">
      <c r="A483" s="22">
        <v>44586.096770833334</v>
      </c>
      <c r="C483">
        <v>590</v>
      </c>
      <c r="D483" t="s">
        <v>155</v>
      </c>
      <c r="E483" t="s">
        <v>158</v>
      </c>
      <c r="F483" t="s">
        <v>80</v>
      </c>
      <c r="G483">
        <v>1.84</v>
      </c>
    </row>
    <row r="484" spans="1:7" ht="14.5" customHeight="1" x14ac:dyDescent="0.35">
      <c r="A484" s="22">
        <v>44586.096782407411</v>
      </c>
      <c r="C484">
        <v>405</v>
      </c>
      <c r="D484" t="s">
        <v>155</v>
      </c>
      <c r="E484" t="s">
        <v>158</v>
      </c>
      <c r="F484" t="s">
        <v>80</v>
      </c>
      <c r="G484">
        <v>1.84</v>
      </c>
    </row>
    <row r="485" spans="1:7" ht="14.5" customHeight="1" x14ac:dyDescent="0.35">
      <c r="A485" s="22">
        <v>44586.09679398148</v>
      </c>
      <c r="C485">
        <v>221</v>
      </c>
      <c r="D485" t="s">
        <v>155</v>
      </c>
      <c r="E485" t="s">
        <v>158</v>
      </c>
      <c r="F485" t="s">
        <v>80</v>
      </c>
      <c r="G485">
        <v>1.85</v>
      </c>
    </row>
    <row r="486" spans="1:7" ht="14.5" customHeight="1" x14ac:dyDescent="0.35">
      <c r="A486" s="22">
        <v>44586.096805555557</v>
      </c>
      <c r="C486">
        <v>40</v>
      </c>
      <c r="D486" t="s">
        <v>155</v>
      </c>
      <c r="E486" t="s">
        <v>158</v>
      </c>
      <c r="F486" t="s">
        <v>80</v>
      </c>
      <c r="G486">
        <v>1.85</v>
      </c>
    </row>
    <row r="487" spans="1:7" ht="14.5" customHeight="1" x14ac:dyDescent="0.35">
      <c r="A487" s="22">
        <v>44586.096805555557</v>
      </c>
      <c r="C487">
        <v>854</v>
      </c>
      <c r="D487" t="s">
        <v>155</v>
      </c>
      <c r="E487" t="s">
        <v>158</v>
      </c>
      <c r="F487" t="s">
        <v>80</v>
      </c>
      <c r="G487">
        <v>1.85</v>
      </c>
    </row>
    <row r="488" spans="1:7" ht="14.5" customHeight="1" x14ac:dyDescent="0.35">
      <c r="A488" s="22">
        <v>44586.096817129626</v>
      </c>
      <c r="C488">
        <v>670</v>
      </c>
      <c r="D488" t="s">
        <v>155</v>
      </c>
      <c r="E488" t="s">
        <v>158</v>
      </c>
      <c r="F488" t="s">
        <v>80</v>
      </c>
      <c r="G488">
        <v>1.85</v>
      </c>
    </row>
    <row r="489" spans="1:7" ht="14.5" customHeight="1" x14ac:dyDescent="0.35">
      <c r="A489" s="22">
        <v>44586.096828703703</v>
      </c>
      <c r="C489">
        <v>486</v>
      </c>
      <c r="D489" t="s">
        <v>155</v>
      </c>
      <c r="E489" t="s">
        <v>158</v>
      </c>
      <c r="F489" t="s">
        <v>80</v>
      </c>
      <c r="G489">
        <v>1.85</v>
      </c>
    </row>
    <row r="490" spans="1:7" ht="14.5" customHeight="1" x14ac:dyDescent="0.35">
      <c r="A490" s="22">
        <v>44586.09684027778</v>
      </c>
      <c r="C490">
        <v>304</v>
      </c>
      <c r="D490" t="s">
        <v>155</v>
      </c>
      <c r="E490" t="s">
        <v>158</v>
      </c>
      <c r="F490" t="s">
        <v>80</v>
      </c>
      <c r="G490">
        <v>1.85</v>
      </c>
    </row>
    <row r="491" spans="1:7" ht="14.5" customHeight="1" x14ac:dyDescent="0.35">
      <c r="A491" s="22">
        <v>44586.096851851849</v>
      </c>
      <c r="C491">
        <v>119</v>
      </c>
      <c r="D491" t="s">
        <v>155</v>
      </c>
      <c r="E491" t="s">
        <v>158</v>
      </c>
      <c r="F491" t="s">
        <v>80</v>
      </c>
      <c r="G491">
        <v>1.85</v>
      </c>
    </row>
    <row r="492" spans="1:7" ht="14.5" customHeight="1" x14ac:dyDescent="0.35">
      <c r="A492" s="22">
        <v>44586.096851851849</v>
      </c>
      <c r="C492">
        <v>934</v>
      </c>
      <c r="D492" t="s">
        <v>155</v>
      </c>
      <c r="E492" t="s">
        <v>158</v>
      </c>
      <c r="F492" t="s">
        <v>80</v>
      </c>
      <c r="G492">
        <v>1.85</v>
      </c>
    </row>
    <row r="493" spans="1:7" ht="14.5" customHeight="1" x14ac:dyDescent="0.35">
      <c r="A493" s="22">
        <v>44586.096863425926</v>
      </c>
      <c r="C493">
        <v>759</v>
      </c>
      <c r="D493" t="s">
        <v>155</v>
      </c>
      <c r="E493" t="s">
        <v>158</v>
      </c>
      <c r="F493" t="s">
        <v>80</v>
      </c>
      <c r="G493">
        <v>1.85</v>
      </c>
    </row>
    <row r="494" spans="1:7" ht="14.5" customHeight="1" x14ac:dyDescent="0.35">
      <c r="A494" s="22">
        <v>44586.096875000003</v>
      </c>
      <c r="C494">
        <v>568</v>
      </c>
      <c r="D494" t="s">
        <v>155</v>
      </c>
      <c r="E494" t="s">
        <v>158</v>
      </c>
      <c r="F494" t="s">
        <v>80</v>
      </c>
      <c r="G494">
        <v>1.85</v>
      </c>
    </row>
    <row r="495" spans="1:7" ht="14.5" customHeight="1" x14ac:dyDescent="0.35">
      <c r="A495" s="22">
        <v>44586.096886574072</v>
      </c>
      <c r="C495">
        <v>382</v>
      </c>
      <c r="D495" t="s">
        <v>155</v>
      </c>
      <c r="E495" t="s">
        <v>158</v>
      </c>
      <c r="F495" t="s">
        <v>80</v>
      </c>
      <c r="G495">
        <v>1.85</v>
      </c>
    </row>
    <row r="496" spans="1:7" ht="14.5" customHeight="1" x14ac:dyDescent="0.35">
      <c r="A496" s="22">
        <v>44586.096898148149</v>
      </c>
      <c r="C496">
        <v>200</v>
      </c>
      <c r="D496" t="s">
        <v>155</v>
      </c>
      <c r="E496" t="s">
        <v>158</v>
      </c>
      <c r="F496" t="s">
        <v>80</v>
      </c>
      <c r="G496">
        <v>1.85</v>
      </c>
    </row>
    <row r="497" spans="1:7" ht="14.5" customHeight="1" x14ac:dyDescent="0.35">
      <c r="A497" s="22">
        <v>44586.096909722219</v>
      </c>
      <c r="C497">
        <v>19</v>
      </c>
      <c r="D497" t="s">
        <v>155</v>
      </c>
      <c r="E497" t="s">
        <v>158</v>
      </c>
      <c r="F497" t="s">
        <v>80</v>
      </c>
      <c r="G497">
        <v>1.85</v>
      </c>
    </row>
    <row r="498" spans="1:7" ht="14.5" customHeight="1" x14ac:dyDescent="0.35">
      <c r="A498" s="22">
        <v>44586.096909722219</v>
      </c>
      <c r="C498">
        <v>834</v>
      </c>
      <c r="D498" t="s">
        <v>155</v>
      </c>
      <c r="E498" t="s">
        <v>158</v>
      </c>
      <c r="F498" t="s">
        <v>80</v>
      </c>
      <c r="G498">
        <v>1.85</v>
      </c>
    </row>
    <row r="499" spans="1:7" ht="14.5" customHeight="1" x14ac:dyDescent="0.35">
      <c r="A499" s="22">
        <v>44586.096921296295</v>
      </c>
      <c r="C499">
        <v>649</v>
      </c>
      <c r="D499" t="s">
        <v>155</v>
      </c>
      <c r="E499" t="s">
        <v>158</v>
      </c>
      <c r="F499" t="s">
        <v>80</v>
      </c>
      <c r="G499">
        <v>1.85</v>
      </c>
    </row>
    <row r="500" spans="1:7" ht="14.5" customHeight="1" x14ac:dyDescent="0.35">
      <c r="A500" s="22">
        <v>44586.096932870372</v>
      </c>
      <c r="C500">
        <v>464</v>
      </c>
      <c r="D500" t="s">
        <v>155</v>
      </c>
      <c r="E500" t="s">
        <v>158</v>
      </c>
      <c r="F500" t="s">
        <v>80</v>
      </c>
      <c r="G500">
        <v>1.85</v>
      </c>
    </row>
    <row r="501" spans="1:7" ht="14.5" customHeight="1" x14ac:dyDescent="0.35">
      <c r="A501" s="22">
        <v>44586.096944444442</v>
      </c>
      <c r="C501">
        <v>281</v>
      </c>
      <c r="D501" t="s">
        <v>155</v>
      </c>
      <c r="E501" t="s">
        <v>158</v>
      </c>
      <c r="F501" t="s">
        <v>80</v>
      </c>
      <c r="G501">
        <v>1.85</v>
      </c>
    </row>
    <row r="502" spans="1:7" ht="14.5" customHeight="1" x14ac:dyDescent="0.35">
      <c r="A502" s="22">
        <v>44586.096956018519</v>
      </c>
      <c r="C502">
        <v>97</v>
      </c>
      <c r="D502" t="s">
        <v>155</v>
      </c>
      <c r="E502" t="s">
        <v>158</v>
      </c>
      <c r="F502" t="s">
        <v>80</v>
      </c>
      <c r="G502">
        <v>1.85</v>
      </c>
    </row>
    <row r="503" spans="1:7" ht="14.5" customHeight="1" x14ac:dyDescent="0.35">
      <c r="A503" s="22">
        <v>44586.096956018519</v>
      </c>
      <c r="C503">
        <v>911</v>
      </c>
      <c r="D503" t="s">
        <v>155</v>
      </c>
      <c r="E503" t="s">
        <v>158</v>
      </c>
      <c r="F503" t="s">
        <v>80</v>
      </c>
      <c r="G503">
        <v>1.85</v>
      </c>
    </row>
    <row r="504" spans="1:7" ht="14.5" customHeight="1" x14ac:dyDescent="0.35">
      <c r="A504" s="22">
        <v>44586.096967592595</v>
      </c>
      <c r="C504">
        <v>729</v>
      </c>
      <c r="D504" t="s">
        <v>155</v>
      </c>
      <c r="E504" t="s">
        <v>158</v>
      </c>
      <c r="F504" t="s">
        <v>80</v>
      </c>
      <c r="G504">
        <v>1.85</v>
      </c>
    </row>
    <row r="505" spans="1:7" ht="14.5" customHeight="1" x14ac:dyDescent="0.35">
      <c r="A505" s="22">
        <v>44586.096979166665</v>
      </c>
      <c r="C505">
        <v>545</v>
      </c>
      <c r="D505" t="s">
        <v>155</v>
      </c>
      <c r="E505" t="s">
        <v>158</v>
      </c>
      <c r="F505" t="s">
        <v>80</v>
      </c>
      <c r="G505">
        <v>1.85</v>
      </c>
    </row>
    <row r="506" spans="1:7" ht="14.5" customHeight="1" x14ac:dyDescent="0.35">
      <c r="A506" s="22">
        <v>44586.096990740742</v>
      </c>
      <c r="C506">
        <v>361</v>
      </c>
      <c r="D506" t="s">
        <v>155</v>
      </c>
      <c r="E506" t="s">
        <v>158</v>
      </c>
      <c r="F506" t="s">
        <v>80</v>
      </c>
      <c r="G506">
        <v>1.85</v>
      </c>
    </row>
    <row r="507" spans="1:7" ht="14.5" customHeight="1" x14ac:dyDescent="0.35">
      <c r="A507" s="22">
        <v>44586.097002314818</v>
      </c>
      <c r="C507">
        <v>183</v>
      </c>
      <c r="D507" t="s">
        <v>155</v>
      </c>
      <c r="E507" t="s">
        <v>158</v>
      </c>
      <c r="F507" t="s">
        <v>80</v>
      </c>
      <c r="G507">
        <v>1.85</v>
      </c>
    </row>
    <row r="508" spans="1:7" ht="14.5" customHeight="1" x14ac:dyDescent="0.35">
      <c r="A508" s="22">
        <v>44586.097002314818</v>
      </c>
      <c r="C508">
        <v>996</v>
      </c>
      <c r="D508" t="s">
        <v>155</v>
      </c>
      <c r="E508" t="s">
        <v>158</v>
      </c>
      <c r="F508" t="s">
        <v>80</v>
      </c>
      <c r="G508">
        <v>1.85</v>
      </c>
    </row>
    <row r="509" spans="1:7" ht="14.5" customHeight="1" x14ac:dyDescent="0.35">
      <c r="A509" s="22">
        <v>44586.097013888888</v>
      </c>
      <c r="C509">
        <v>809</v>
      </c>
      <c r="D509" t="s">
        <v>155</v>
      </c>
      <c r="E509" t="s">
        <v>158</v>
      </c>
      <c r="F509" t="s">
        <v>80</v>
      </c>
      <c r="G509">
        <v>1.85</v>
      </c>
    </row>
    <row r="510" spans="1:7" ht="14.5" customHeight="1" x14ac:dyDescent="0.35">
      <c r="A510" s="22">
        <v>44586.097025462965</v>
      </c>
      <c r="C510">
        <v>626</v>
      </c>
      <c r="D510" t="s">
        <v>155</v>
      </c>
      <c r="E510" t="s">
        <v>158</v>
      </c>
      <c r="F510" t="s">
        <v>80</v>
      </c>
      <c r="G510">
        <v>1.85</v>
      </c>
    </row>
    <row r="511" spans="1:7" ht="14.5" customHeight="1" x14ac:dyDescent="0.35">
      <c r="A511" s="22">
        <v>44586.097037037034</v>
      </c>
      <c r="C511">
        <v>441</v>
      </c>
      <c r="D511" t="s">
        <v>155</v>
      </c>
      <c r="E511" t="s">
        <v>158</v>
      </c>
      <c r="F511" t="s">
        <v>80</v>
      </c>
      <c r="G511">
        <v>1.85</v>
      </c>
    </row>
    <row r="512" spans="1:7" ht="14.5" customHeight="1" x14ac:dyDescent="0.35">
      <c r="A512" s="22">
        <v>44586.097048611111</v>
      </c>
      <c r="C512">
        <v>259</v>
      </c>
      <c r="D512" t="s">
        <v>155</v>
      </c>
      <c r="E512" t="s">
        <v>158</v>
      </c>
      <c r="F512" t="s">
        <v>80</v>
      </c>
      <c r="G512">
        <v>1.84</v>
      </c>
    </row>
    <row r="513" spans="1:7" ht="14.5" customHeight="1" x14ac:dyDescent="0.35">
      <c r="A513" s="22">
        <v>44586.097060185188</v>
      </c>
      <c r="C513">
        <v>74</v>
      </c>
      <c r="D513" t="s">
        <v>155</v>
      </c>
      <c r="E513" t="s">
        <v>158</v>
      </c>
      <c r="F513" t="s">
        <v>80</v>
      </c>
      <c r="G513">
        <v>1.84</v>
      </c>
    </row>
    <row r="514" spans="1:7" ht="14.5" customHeight="1" x14ac:dyDescent="0.35">
      <c r="A514" s="22">
        <v>44586.097060185188</v>
      </c>
      <c r="C514">
        <v>887</v>
      </c>
      <c r="D514" t="s">
        <v>155</v>
      </c>
      <c r="E514" t="s">
        <v>158</v>
      </c>
      <c r="F514" t="s">
        <v>80</v>
      </c>
      <c r="G514">
        <v>1.84</v>
      </c>
    </row>
    <row r="515" spans="1:7" ht="14.5" customHeight="1" x14ac:dyDescent="0.35">
      <c r="A515" s="22">
        <v>44586.097071759257</v>
      </c>
      <c r="C515">
        <v>720</v>
      </c>
      <c r="D515" t="s">
        <v>155</v>
      </c>
      <c r="E515" t="s">
        <v>158</v>
      </c>
      <c r="F515" t="s">
        <v>80</v>
      </c>
      <c r="G515">
        <v>1.84</v>
      </c>
    </row>
    <row r="516" spans="1:7" ht="14.5" customHeight="1" x14ac:dyDescent="0.35">
      <c r="A516" s="22">
        <v>44586.097083333334</v>
      </c>
      <c r="C516">
        <v>554</v>
      </c>
      <c r="D516" t="s">
        <v>155</v>
      </c>
      <c r="E516" t="s">
        <v>158</v>
      </c>
      <c r="F516" t="s">
        <v>80</v>
      </c>
      <c r="G516">
        <v>1.84</v>
      </c>
    </row>
    <row r="517" spans="1:7" ht="14.5" customHeight="1" x14ac:dyDescent="0.35">
      <c r="A517" s="22">
        <v>44586.097094907411</v>
      </c>
      <c r="C517">
        <v>386</v>
      </c>
      <c r="D517" t="s">
        <v>155</v>
      </c>
      <c r="E517" t="s">
        <v>158</v>
      </c>
      <c r="F517" t="s">
        <v>80</v>
      </c>
      <c r="G517">
        <v>1.84</v>
      </c>
    </row>
    <row r="518" spans="1:7" ht="14.5" customHeight="1" x14ac:dyDescent="0.35">
      <c r="A518" s="22">
        <v>44586.09710648148</v>
      </c>
      <c r="C518">
        <v>220</v>
      </c>
      <c r="D518" t="s">
        <v>155</v>
      </c>
      <c r="E518" t="s">
        <v>158</v>
      </c>
      <c r="F518" t="s">
        <v>80</v>
      </c>
      <c r="G518">
        <v>1.84</v>
      </c>
    </row>
    <row r="519" spans="1:7" ht="14.5" customHeight="1" x14ac:dyDescent="0.35">
      <c r="A519" s="22">
        <v>44586.097118055557</v>
      </c>
      <c r="C519">
        <v>49</v>
      </c>
      <c r="D519" t="s">
        <v>155</v>
      </c>
      <c r="E519" t="s">
        <v>158</v>
      </c>
      <c r="F519" t="s">
        <v>80</v>
      </c>
      <c r="G519">
        <v>1.84</v>
      </c>
    </row>
    <row r="520" spans="1:7" ht="14.5" customHeight="1" x14ac:dyDescent="0.35">
      <c r="A520" s="22">
        <v>44586.097118055557</v>
      </c>
      <c r="C520">
        <v>864</v>
      </c>
      <c r="D520" t="s">
        <v>155</v>
      </c>
      <c r="E520" t="s">
        <v>158</v>
      </c>
      <c r="F520" t="s">
        <v>80</v>
      </c>
      <c r="G520">
        <v>1.84</v>
      </c>
    </row>
    <row r="521" spans="1:7" ht="14.5" customHeight="1" x14ac:dyDescent="0.35">
      <c r="A521" s="22">
        <v>44586.097129629627</v>
      </c>
      <c r="C521">
        <v>680</v>
      </c>
      <c r="D521" t="s">
        <v>155</v>
      </c>
      <c r="E521" t="s">
        <v>158</v>
      </c>
      <c r="F521" t="s">
        <v>80</v>
      </c>
      <c r="G521">
        <v>1.84</v>
      </c>
    </row>
    <row r="522" spans="1:7" ht="14.5" customHeight="1" x14ac:dyDescent="0.35">
      <c r="A522" s="22">
        <v>44586.097141203703</v>
      </c>
      <c r="C522">
        <v>494</v>
      </c>
      <c r="D522" t="s">
        <v>155</v>
      </c>
      <c r="E522" t="s">
        <v>158</v>
      </c>
      <c r="F522" t="s">
        <v>80</v>
      </c>
      <c r="G522">
        <v>1.84</v>
      </c>
    </row>
    <row r="523" spans="1:7" ht="14.5" customHeight="1" x14ac:dyDescent="0.35">
      <c r="A523" s="22">
        <v>44586.09715277778</v>
      </c>
      <c r="C523">
        <v>312</v>
      </c>
      <c r="D523" t="s">
        <v>155</v>
      </c>
      <c r="E523" t="s">
        <v>158</v>
      </c>
      <c r="F523" t="s">
        <v>80</v>
      </c>
      <c r="G523">
        <v>1.84</v>
      </c>
    </row>
    <row r="524" spans="1:7" ht="14.5" customHeight="1" x14ac:dyDescent="0.35">
      <c r="A524" s="22">
        <v>44586.09716435185</v>
      </c>
      <c r="C524">
        <v>128</v>
      </c>
      <c r="D524" t="s">
        <v>155</v>
      </c>
      <c r="E524" t="s">
        <v>158</v>
      </c>
      <c r="F524" t="s">
        <v>80</v>
      </c>
      <c r="G524">
        <v>1.85</v>
      </c>
    </row>
    <row r="525" spans="1:7" ht="14.5" customHeight="1" x14ac:dyDescent="0.35">
      <c r="A525" s="22">
        <v>44586.09716435185</v>
      </c>
      <c r="C525">
        <v>944</v>
      </c>
      <c r="D525" t="s">
        <v>155</v>
      </c>
      <c r="E525" t="s">
        <v>158</v>
      </c>
      <c r="F525" t="s">
        <v>80</v>
      </c>
      <c r="G525">
        <v>1.84</v>
      </c>
    </row>
    <row r="526" spans="1:7" ht="14.5" customHeight="1" x14ac:dyDescent="0.35">
      <c r="A526" s="22">
        <v>44586.097175925926</v>
      </c>
      <c r="C526">
        <v>766</v>
      </c>
      <c r="D526" t="s">
        <v>155</v>
      </c>
      <c r="E526" t="s">
        <v>158</v>
      </c>
      <c r="F526" t="s">
        <v>80</v>
      </c>
      <c r="G526">
        <v>1.84</v>
      </c>
    </row>
    <row r="527" spans="1:7" ht="14.5" customHeight="1" x14ac:dyDescent="0.35">
      <c r="A527" s="22">
        <v>44586.097187500003</v>
      </c>
      <c r="C527">
        <v>577</v>
      </c>
      <c r="D527" t="s">
        <v>155</v>
      </c>
      <c r="E527" t="s">
        <v>158</v>
      </c>
      <c r="F527" t="s">
        <v>80</v>
      </c>
      <c r="G527">
        <v>1.84</v>
      </c>
    </row>
    <row r="528" spans="1:7" ht="14.5" customHeight="1" x14ac:dyDescent="0.35">
      <c r="A528" s="22">
        <v>44586.097199074073</v>
      </c>
      <c r="C528">
        <v>392</v>
      </c>
      <c r="D528" t="s">
        <v>155</v>
      </c>
      <c r="E528" t="s">
        <v>158</v>
      </c>
      <c r="F528" t="s">
        <v>80</v>
      </c>
      <c r="G528">
        <v>1.84</v>
      </c>
    </row>
    <row r="529" spans="1:7" ht="14.5" customHeight="1" x14ac:dyDescent="0.35">
      <c r="A529" s="22">
        <v>44586.097210648149</v>
      </c>
      <c r="C529">
        <v>213</v>
      </c>
      <c r="D529" t="s">
        <v>155</v>
      </c>
      <c r="E529" t="s">
        <v>158</v>
      </c>
      <c r="F529" t="s">
        <v>80</v>
      </c>
      <c r="G529">
        <v>1.84</v>
      </c>
    </row>
    <row r="530" spans="1:7" ht="14.5" customHeight="1" x14ac:dyDescent="0.35">
      <c r="A530" s="22">
        <v>44586.097222222219</v>
      </c>
      <c r="C530">
        <v>25</v>
      </c>
      <c r="D530" t="s">
        <v>155</v>
      </c>
      <c r="E530" t="s">
        <v>158</v>
      </c>
      <c r="F530" t="s">
        <v>80</v>
      </c>
      <c r="G530">
        <v>1.84</v>
      </c>
    </row>
    <row r="531" spans="1:7" ht="14.5" customHeight="1" x14ac:dyDescent="0.35">
      <c r="A531" s="22">
        <v>44586.097222222219</v>
      </c>
      <c r="C531">
        <v>839</v>
      </c>
      <c r="D531" t="s">
        <v>155</v>
      </c>
      <c r="E531" t="s">
        <v>158</v>
      </c>
      <c r="F531" t="s">
        <v>80</v>
      </c>
      <c r="G531">
        <v>1.84</v>
      </c>
    </row>
    <row r="532" spans="1:7" ht="14.5" customHeight="1" x14ac:dyDescent="0.35">
      <c r="A532" s="22">
        <v>44586.097233796296</v>
      </c>
      <c r="C532">
        <v>656</v>
      </c>
      <c r="D532" t="s">
        <v>155</v>
      </c>
      <c r="E532" t="s">
        <v>158</v>
      </c>
      <c r="F532" t="s">
        <v>80</v>
      </c>
      <c r="G532">
        <v>1.84</v>
      </c>
    </row>
    <row r="533" spans="1:7" ht="14.5" customHeight="1" x14ac:dyDescent="0.35">
      <c r="A533" s="22">
        <v>44586.097245370373</v>
      </c>
      <c r="C533">
        <v>487</v>
      </c>
      <c r="D533" t="s">
        <v>155</v>
      </c>
      <c r="E533" t="s">
        <v>158</v>
      </c>
      <c r="F533" t="s">
        <v>80</v>
      </c>
      <c r="G533">
        <v>1.84</v>
      </c>
    </row>
    <row r="534" spans="1:7" ht="14.5" customHeight="1" x14ac:dyDescent="0.35">
      <c r="A534" s="22">
        <v>44586.097256944442</v>
      </c>
      <c r="C534">
        <v>322</v>
      </c>
      <c r="D534" t="s">
        <v>155</v>
      </c>
      <c r="E534" t="s">
        <v>158</v>
      </c>
      <c r="F534" t="s">
        <v>80</v>
      </c>
      <c r="G534">
        <v>1.84</v>
      </c>
    </row>
    <row r="535" spans="1:7" ht="14.5" customHeight="1" x14ac:dyDescent="0.35">
      <c r="A535" s="22">
        <v>44586.097268518519</v>
      </c>
      <c r="C535">
        <v>154</v>
      </c>
      <c r="D535" t="s">
        <v>155</v>
      </c>
      <c r="E535" t="s">
        <v>158</v>
      </c>
      <c r="F535" t="s">
        <v>80</v>
      </c>
      <c r="G535">
        <v>1.84</v>
      </c>
    </row>
    <row r="536" spans="1:7" ht="14.5" customHeight="1" x14ac:dyDescent="0.35">
      <c r="A536" s="22">
        <v>44586.097268518519</v>
      </c>
      <c r="C536">
        <v>987</v>
      </c>
      <c r="D536" t="s">
        <v>155</v>
      </c>
      <c r="E536" t="s">
        <v>158</v>
      </c>
      <c r="F536" t="s">
        <v>80</v>
      </c>
      <c r="G536">
        <v>1.84</v>
      </c>
    </row>
    <row r="537" spans="1:7" ht="14.5" customHeight="1" x14ac:dyDescent="0.35">
      <c r="A537" s="22">
        <v>44586.097280092596</v>
      </c>
      <c r="C537">
        <v>822</v>
      </c>
      <c r="D537" t="s">
        <v>155</v>
      </c>
      <c r="E537" t="s">
        <v>158</v>
      </c>
      <c r="F537" t="s">
        <v>80</v>
      </c>
      <c r="G537">
        <v>1.84</v>
      </c>
    </row>
    <row r="538" spans="1:7" ht="14.5" customHeight="1" x14ac:dyDescent="0.35">
      <c r="A538" s="22">
        <v>44586.097291666665</v>
      </c>
      <c r="C538">
        <v>655</v>
      </c>
      <c r="D538" t="s">
        <v>155</v>
      </c>
      <c r="E538" t="s">
        <v>158</v>
      </c>
      <c r="F538" t="s">
        <v>80</v>
      </c>
      <c r="G538">
        <v>1.84</v>
      </c>
    </row>
    <row r="539" spans="1:7" ht="14.5" customHeight="1" x14ac:dyDescent="0.35">
      <c r="A539" s="22">
        <v>44586.097303240742</v>
      </c>
      <c r="C539">
        <v>488</v>
      </c>
      <c r="D539" t="s">
        <v>155</v>
      </c>
      <c r="E539" t="s">
        <v>158</v>
      </c>
      <c r="F539" t="s">
        <v>80</v>
      </c>
      <c r="G539">
        <v>1.84</v>
      </c>
    </row>
    <row r="540" spans="1:7" ht="14.5" customHeight="1" x14ac:dyDescent="0.35">
      <c r="A540" s="22">
        <v>44586.097314814811</v>
      </c>
      <c r="C540">
        <v>321</v>
      </c>
      <c r="D540" t="s">
        <v>155</v>
      </c>
      <c r="E540" t="s">
        <v>158</v>
      </c>
      <c r="F540" t="s">
        <v>80</v>
      </c>
      <c r="G540">
        <v>1.84</v>
      </c>
    </row>
    <row r="541" spans="1:7" ht="14.5" customHeight="1" x14ac:dyDescent="0.35">
      <c r="A541" s="22">
        <v>44586.097326388888</v>
      </c>
      <c r="C541">
        <v>155</v>
      </c>
      <c r="D541" t="s">
        <v>155</v>
      </c>
      <c r="E541" t="s">
        <v>158</v>
      </c>
      <c r="F541" t="s">
        <v>80</v>
      </c>
      <c r="G541">
        <v>1.84</v>
      </c>
    </row>
    <row r="542" spans="1:7" ht="14.5" customHeight="1" x14ac:dyDescent="0.35">
      <c r="A542" s="22">
        <v>44586.097326388888</v>
      </c>
      <c r="C542">
        <v>991</v>
      </c>
      <c r="D542" t="s">
        <v>155</v>
      </c>
      <c r="E542" t="s">
        <v>158</v>
      </c>
      <c r="F542" t="s">
        <v>80</v>
      </c>
      <c r="G542">
        <v>1.84</v>
      </c>
    </row>
    <row r="543" spans="1:7" ht="14.5" customHeight="1" x14ac:dyDescent="0.35">
      <c r="A543" s="22">
        <v>44586.097337962965</v>
      </c>
      <c r="C543">
        <v>821</v>
      </c>
      <c r="D543" t="s">
        <v>155</v>
      </c>
      <c r="E543" t="s">
        <v>158</v>
      </c>
      <c r="F543" t="s">
        <v>80</v>
      </c>
      <c r="G543">
        <v>1.84</v>
      </c>
    </row>
    <row r="544" spans="1:7" ht="14.5" customHeight="1" x14ac:dyDescent="0.35">
      <c r="A544" s="22">
        <v>44586.097349537034</v>
      </c>
      <c r="C544">
        <v>655</v>
      </c>
      <c r="D544" t="s">
        <v>155</v>
      </c>
      <c r="E544" t="s">
        <v>158</v>
      </c>
      <c r="F544" t="s">
        <v>80</v>
      </c>
      <c r="G544">
        <v>1.84</v>
      </c>
    </row>
    <row r="545" spans="1:7" ht="14.5" customHeight="1" x14ac:dyDescent="0.35">
      <c r="A545" s="22">
        <v>44586.097361111111</v>
      </c>
      <c r="C545">
        <v>490</v>
      </c>
      <c r="D545" t="s">
        <v>155</v>
      </c>
      <c r="E545" t="s">
        <v>158</v>
      </c>
      <c r="F545" t="s">
        <v>80</v>
      </c>
      <c r="G545">
        <v>1.85</v>
      </c>
    </row>
    <row r="546" spans="1:7" ht="14.5" customHeight="1" x14ac:dyDescent="0.35">
      <c r="A546" s="22">
        <v>44586.097372685188</v>
      </c>
      <c r="C546">
        <v>313</v>
      </c>
      <c r="D546" t="s">
        <v>155</v>
      </c>
      <c r="E546" t="s">
        <v>158</v>
      </c>
      <c r="F546" t="s">
        <v>80</v>
      </c>
      <c r="G546">
        <v>1.85</v>
      </c>
    </row>
    <row r="547" spans="1:7" ht="14.5" customHeight="1" x14ac:dyDescent="0.35">
      <c r="A547" s="22">
        <v>44586.097384259258</v>
      </c>
      <c r="C547">
        <v>127</v>
      </c>
      <c r="D547" t="s">
        <v>155</v>
      </c>
      <c r="E547" t="s">
        <v>158</v>
      </c>
      <c r="F547" t="s">
        <v>80</v>
      </c>
      <c r="G547">
        <v>1.85</v>
      </c>
    </row>
    <row r="548" spans="1:7" ht="14.5" customHeight="1" x14ac:dyDescent="0.35">
      <c r="A548" s="22">
        <v>44586.097384259258</v>
      </c>
      <c r="C548">
        <v>943</v>
      </c>
      <c r="D548" t="s">
        <v>155</v>
      </c>
      <c r="E548" t="s">
        <v>158</v>
      </c>
      <c r="F548" t="s">
        <v>80</v>
      </c>
      <c r="G548">
        <v>1.85</v>
      </c>
    </row>
    <row r="549" spans="1:7" ht="14.5" customHeight="1" x14ac:dyDescent="0.35">
      <c r="A549" s="22">
        <v>44586.097395833334</v>
      </c>
      <c r="C549">
        <v>774</v>
      </c>
      <c r="D549" t="s">
        <v>155</v>
      </c>
      <c r="E549" t="s">
        <v>158</v>
      </c>
      <c r="F549" t="s">
        <v>80</v>
      </c>
      <c r="G549">
        <v>1.85</v>
      </c>
    </row>
    <row r="550" spans="1:7" ht="14.5" customHeight="1" x14ac:dyDescent="0.35">
      <c r="A550" s="22">
        <v>44586.097407407404</v>
      </c>
      <c r="C550">
        <v>577</v>
      </c>
      <c r="D550" t="s">
        <v>155</v>
      </c>
      <c r="E550" t="s">
        <v>158</v>
      </c>
      <c r="F550" t="s">
        <v>80</v>
      </c>
      <c r="G550">
        <v>1.85</v>
      </c>
    </row>
    <row r="551" spans="1:7" ht="14.5" customHeight="1" x14ac:dyDescent="0.35">
      <c r="A551" s="22">
        <v>44586.097418981481</v>
      </c>
      <c r="C551">
        <v>394</v>
      </c>
      <c r="D551" t="s">
        <v>155</v>
      </c>
      <c r="E551" t="s">
        <v>158</v>
      </c>
      <c r="F551" t="s">
        <v>80</v>
      </c>
      <c r="G551">
        <v>1.85</v>
      </c>
    </row>
    <row r="552" spans="1:7" ht="14.5" customHeight="1" x14ac:dyDescent="0.35">
      <c r="A552" s="22">
        <v>44586.097430555557</v>
      </c>
      <c r="C552">
        <v>207</v>
      </c>
      <c r="D552" t="s">
        <v>155</v>
      </c>
      <c r="E552" t="s">
        <v>158</v>
      </c>
      <c r="F552" t="s">
        <v>80</v>
      </c>
      <c r="G552">
        <v>1.85</v>
      </c>
    </row>
    <row r="553" spans="1:7" ht="14.5" customHeight="1" x14ac:dyDescent="0.35">
      <c r="A553" s="22">
        <v>44586.097442129627</v>
      </c>
      <c r="C553">
        <v>25</v>
      </c>
      <c r="D553" t="s">
        <v>155</v>
      </c>
      <c r="E553" t="s">
        <v>158</v>
      </c>
      <c r="F553" t="s">
        <v>80</v>
      </c>
      <c r="G553">
        <v>1.86</v>
      </c>
    </row>
    <row r="554" spans="1:7" ht="14.5" customHeight="1" x14ac:dyDescent="0.35">
      <c r="A554" s="22">
        <v>44586.097442129627</v>
      </c>
      <c r="C554">
        <v>841</v>
      </c>
      <c r="D554" t="s">
        <v>155</v>
      </c>
      <c r="E554" t="s">
        <v>158</v>
      </c>
      <c r="F554" t="s">
        <v>80</v>
      </c>
      <c r="G554">
        <v>1.85</v>
      </c>
    </row>
    <row r="555" spans="1:7" ht="14.5" customHeight="1" x14ac:dyDescent="0.35">
      <c r="A555" s="22">
        <v>44586.097453703704</v>
      </c>
      <c r="C555">
        <v>660</v>
      </c>
      <c r="D555" t="s">
        <v>155</v>
      </c>
      <c r="E555" t="s">
        <v>158</v>
      </c>
      <c r="F555" t="s">
        <v>80</v>
      </c>
      <c r="G555">
        <v>1.85</v>
      </c>
    </row>
    <row r="556" spans="1:7" ht="14.5" customHeight="1" x14ac:dyDescent="0.35">
      <c r="A556" s="22">
        <v>44586.09746527778</v>
      </c>
      <c r="C556">
        <v>474</v>
      </c>
      <c r="D556" t="s">
        <v>155</v>
      </c>
      <c r="E556" t="s">
        <v>158</v>
      </c>
      <c r="F556" t="s">
        <v>80</v>
      </c>
      <c r="G556">
        <v>1.85</v>
      </c>
    </row>
    <row r="557" spans="1:7" ht="14.5" customHeight="1" x14ac:dyDescent="0.35">
      <c r="A557" s="22">
        <v>44586.09747685185</v>
      </c>
      <c r="C557">
        <v>289</v>
      </c>
      <c r="D557" t="s">
        <v>155</v>
      </c>
      <c r="E557" t="s">
        <v>158</v>
      </c>
      <c r="F557" t="s">
        <v>80</v>
      </c>
      <c r="G557">
        <v>1.85</v>
      </c>
    </row>
    <row r="558" spans="1:7" ht="14.5" customHeight="1" x14ac:dyDescent="0.35">
      <c r="A558" s="22">
        <v>44586.097488425927</v>
      </c>
      <c r="C558">
        <v>104</v>
      </c>
      <c r="D558" t="s">
        <v>155</v>
      </c>
      <c r="E558" t="s">
        <v>158</v>
      </c>
      <c r="F558" t="s">
        <v>80</v>
      </c>
      <c r="G558">
        <v>1.85</v>
      </c>
    </row>
    <row r="559" spans="1:7" ht="14.5" customHeight="1" x14ac:dyDescent="0.35">
      <c r="A559" s="22">
        <v>44586.097488425927</v>
      </c>
      <c r="C559">
        <v>921</v>
      </c>
      <c r="D559" t="s">
        <v>155</v>
      </c>
      <c r="E559" t="s">
        <v>158</v>
      </c>
      <c r="F559" t="s">
        <v>80</v>
      </c>
      <c r="G559">
        <v>1.85</v>
      </c>
    </row>
    <row r="560" spans="1:7" ht="14.5" customHeight="1" x14ac:dyDescent="0.35">
      <c r="A560" s="22">
        <v>44586.097500000003</v>
      </c>
      <c r="C560">
        <v>747</v>
      </c>
      <c r="D560" t="s">
        <v>155</v>
      </c>
      <c r="E560" t="s">
        <v>158</v>
      </c>
      <c r="F560" t="s">
        <v>80</v>
      </c>
      <c r="G560">
        <v>1.85</v>
      </c>
    </row>
    <row r="561" spans="1:7" ht="14.5" customHeight="1" x14ac:dyDescent="0.35">
      <c r="A561" s="22">
        <v>44586.097511574073</v>
      </c>
      <c r="C561">
        <v>552</v>
      </c>
      <c r="D561" t="s">
        <v>155</v>
      </c>
      <c r="E561" t="s">
        <v>158</v>
      </c>
      <c r="F561" t="s">
        <v>80</v>
      </c>
      <c r="G561">
        <v>1.85</v>
      </c>
    </row>
    <row r="562" spans="1:7" ht="14.5" customHeight="1" x14ac:dyDescent="0.35">
      <c r="A562" s="22">
        <v>44586.09752314815</v>
      </c>
      <c r="C562">
        <v>371</v>
      </c>
      <c r="D562" t="s">
        <v>155</v>
      </c>
      <c r="E562" t="s">
        <v>158</v>
      </c>
      <c r="F562" t="s">
        <v>80</v>
      </c>
      <c r="G562">
        <v>1.85</v>
      </c>
    </row>
    <row r="563" spans="1:7" ht="14.5" customHeight="1" x14ac:dyDescent="0.35">
      <c r="A563" s="22">
        <v>44586.097534722219</v>
      </c>
      <c r="C563">
        <v>184</v>
      </c>
      <c r="D563" t="s">
        <v>155</v>
      </c>
      <c r="E563" t="s">
        <v>158</v>
      </c>
      <c r="F563" t="s">
        <v>80</v>
      </c>
      <c r="G563">
        <v>1.85</v>
      </c>
    </row>
    <row r="564" spans="1:7" ht="14.5" customHeight="1" x14ac:dyDescent="0.35">
      <c r="A564" s="22">
        <v>44586.097546296296</v>
      </c>
      <c r="C564">
        <v>2</v>
      </c>
      <c r="D564" t="s">
        <v>155</v>
      </c>
      <c r="E564" t="s">
        <v>158</v>
      </c>
      <c r="F564" t="s">
        <v>80</v>
      </c>
      <c r="G564">
        <v>1.85</v>
      </c>
    </row>
    <row r="565" spans="1:7" ht="14.5" customHeight="1" x14ac:dyDescent="0.35">
      <c r="A565" s="22">
        <v>44586.097546296296</v>
      </c>
      <c r="C565">
        <v>817</v>
      </c>
      <c r="D565" t="s">
        <v>155</v>
      </c>
      <c r="E565" t="s">
        <v>158</v>
      </c>
      <c r="F565" t="s">
        <v>80</v>
      </c>
      <c r="G565">
        <v>1.85</v>
      </c>
    </row>
    <row r="566" spans="1:7" ht="14.5" customHeight="1" x14ac:dyDescent="0.35">
      <c r="A566" s="22">
        <v>44586.097557870373</v>
      </c>
      <c r="C566">
        <v>634</v>
      </c>
      <c r="D566" t="s">
        <v>155</v>
      </c>
      <c r="E566" t="s">
        <v>158</v>
      </c>
      <c r="F566" t="s">
        <v>80</v>
      </c>
      <c r="G566">
        <v>1.85</v>
      </c>
    </row>
    <row r="567" spans="1:7" ht="14.5" customHeight="1" x14ac:dyDescent="0.35">
      <c r="A567" s="22">
        <v>44586.097569444442</v>
      </c>
      <c r="C567">
        <v>449</v>
      </c>
      <c r="D567" t="s">
        <v>155</v>
      </c>
      <c r="E567" t="s">
        <v>158</v>
      </c>
      <c r="F567" t="s">
        <v>80</v>
      </c>
      <c r="G567">
        <v>1.85</v>
      </c>
    </row>
    <row r="568" spans="1:7" ht="14.5" customHeight="1" x14ac:dyDescent="0.35">
      <c r="A568" s="22">
        <v>44586.097581018519</v>
      </c>
      <c r="C568">
        <v>266</v>
      </c>
      <c r="D568" t="s">
        <v>155</v>
      </c>
      <c r="E568" t="s">
        <v>158</v>
      </c>
      <c r="F568" t="s">
        <v>80</v>
      </c>
      <c r="G568">
        <v>1.85</v>
      </c>
    </row>
    <row r="569" spans="1:7" ht="14.5" customHeight="1" x14ac:dyDescent="0.35">
      <c r="A569" s="22">
        <v>44586.097592592596</v>
      </c>
      <c r="C569">
        <v>82</v>
      </c>
      <c r="D569" t="s">
        <v>155</v>
      </c>
      <c r="E569" t="s">
        <v>158</v>
      </c>
      <c r="F569" t="s">
        <v>80</v>
      </c>
      <c r="G569">
        <v>1.85</v>
      </c>
    </row>
    <row r="570" spans="1:7" ht="14.5" customHeight="1" x14ac:dyDescent="0.35">
      <c r="A570" s="22">
        <v>44586.097592592596</v>
      </c>
      <c r="C570">
        <v>899</v>
      </c>
      <c r="D570" t="s">
        <v>155</v>
      </c>
      <c r="E570" t="s">
        <v>158</v>
      </c>
      <c r="F570" t="s">
        <v>80</v>
      </c>
      <c r="G570">
        <v>1.85</v>
      </c>
    </row>
    <row r="571" spans="1:7" ht="14.5" customHeight="1" x14ac:dyDescent="0.35">
      <c r="A571" s="22">
        <v>44586.097604166665</v>
      </c>
      <c r="C571">
        <v>717</v>
      </c>
      <c r="D571" t="s">
        <v>155</v>
      </c>
      <c r="E571" t="s">
        <v>158</v>
      </c>
      <c r="F571" t="s">
        <v>80</v>
      </c>
      <c r="G571">
        <v>1.85</v>
      </c>
    </row>
    <row r="572" spans="1:7" ht="14.5" customHeight="1" x14ac:dyDescent="0.35">
      <c r="A572" s="22">
        <v>44586.097615740742</v>
      </c>
      <c r="C572">
        <v>529</v>
      </c>
      <c r="D572" t="s">
        <v>155</v>
      </c>
      <c r="E572" t="s">
        <v>158</v>
      </c>
      <c r="F572" t="s">
        <v>80</v>
      </c>
      <c r="G572">
        <v>1.85</v>
      </c>
    </row>
    <row r="573" spans="1:7" ht="14.5" customHeight="1" x14ac:dyDescent="0.35">
      <c r="A573" s="22">
        <v>44586.097627314812</v>
      </c>
      <c r="C573">
        <v>355</v>
      </c>
      <c r="D573" t="s">
        <v>155</v>
      </c>
      <c r="E573" t="s">
        <v>158</v>
      </c>
      <c r="F573" t="s">
        <v>80</v>
      </c>
      <c r="G573">
        <v>1.85</v>
      </c>
    </row>
    <row r="574" spans="1:7" ht="14.5" customHeight="1" x14ac:dyDescent="0.35">
      <c r="A574" s="22">
        <v>44586.097638888888</v>
      </c>
      <c r="C574">
        <v>162</v>
      </c>
      <c r="D574" t="s">
        <v>155</v>
      </c>
      <c r="E574" t="s">
        <v>158</v>
      </c>
      <c r="F574" t="s">
        <v>80</v>
      </c>
      <c r="G574">
        <v>1.85</v>
      </c>
    </row>
    <row r="575" spans="1:7" ht="14.5" customHeight="1" x14ac:dyDescent="0.35">
      <c r="A575" s="22">
        <v>44586.097638888888</v>
      </c>
      <c r="C575">
        <v>978</v>
      </c>
      <c r="D575" t="s">
        <v>155</v>
      </c>
      <c r="E575" t="s">
        <v>158</v>
      </c>
      <c r="F575" t="s">
        <v>80</v>
      </c>
      <c r="G575">
        <v>1.85</v>
      </c>
    </row>
    <row r="576" spans="1:7" ht="14.5" customHeight="1" x14ac:dyDescent="0.35">
      <c r="A576" s="22">
        <v>44586.097650462965</v>
      </c>
      <c r="C576">
        <v>796</v>
      </c>
      <c r="D576" t="s">
        <v>155</v>
      </c>
      <c r="E576" t="s">
        <v>158</v>
      </c>
      <c r="F576" t="s">
        <v>80</v>
      </c>
      <c r="G576">
        <v>1.85</v>
      </c>
    </row>
    <row r="577" spans="1:7" ht="14.5" customHeight="1" x14ac:dyDescent="0.35">
      <c r="A577" s="22">
        <v>44586.097662037035</v>
      </c>
      <c r="C577">
        <v>611</v>
      </c>
      <c r="D577" t="s">
        <v>155</v>
      </c>
      <c r="E577" t="s">
        <v>158</v>
      </c>
      <c r="F577" t="s">
        <v>80</v>
      </c>
      <c r="G577">
        <v>1.85</v>
      </c>
    </row>
    <row r="578" spans="1:7" ht="14.5" customHeight="1" x14ac:dyDescent="0.35">
      <c r="A578" s="22">
        <v>44586.097673611112</v>
      </c>
      <c r="C578">
        <v>428</v>
      </c>
      <c r="D578" t="s">
        <v>155</v>
      </c>
      <c r="E578" t="s">
        <v>158</v>
      </c>
      <c r="F578" t="s">
        <v>80</v>
      </c>
      <c r="G578">
        <v>1.85</v>
      </c>
    </row>
    <row r="579" spans="1:7" ht="14.5" customHeight="1" x14ac:dyDescent="0.35">
      <c r="A579" s="22">
        <v>44586.097685185188</v>
      </c>
      <c r="C579">
        <v>243</v>
      </c>
      <c r="D579" t="s">
        <v>155</v>
      </c>
      <c r="E579" t="s">
        <v>158</v>
      </c>
      <c r="F579" t="s">
        <v>80</v>
      </c>
      <c r="G579">
        <v>1.85</v>
      </c>
    </row>
    <row r="580" spans="1:7" ht="14.5" customHeight="1" x14ac:dyDescent="0.35">
      <c r="A580" s="22">
        <v>44586.097696759258</v>
      </c>
      <c r="C580">
        <v>59</v>
      </c>
      <c r="D580" t="s">
        <v>155</v>
      </c>
      <c r="E580" t="s">
        <v>158</v>
      </c>
      <c r="F580" t="s">
        <v>80</v>
      </c>
      <c r="G580">
        <v>1.85</v>
      </c>
    </row>
    <row r="581" spans="1:7" ht="14.5" customHeight="1" x14ac:dyDescent="0.35">
      <c r="A581" s="22">
        <v>44586.097696759258</v>
      </c>
      <c r="C581">
        <v>875</v>
      </c>
      <c r="D581" t="s">
        <v>155</v>
      </c>
      <c r="E581" t="s">
        <v>158</v>
      </c>
      <c r="F581" t="s">
        <v>80</v>
      </c>
      <c r="G581">
        <v>1.85</v>
      </c>
    </row>
    <row r="582" spans="1:7" ht="14.5" customHeight="1" x14ac:dyDescent="0.35">
      <c r="A582" s="22">
        <v>44586.097708333335</v>
      </c>
      <c r="C582">
        <v>693</v>
      </c>
      <c r="D582" t="s">
        <v>155</v>
      </c>
      <c r="E582" t="s">
        <v>158</v>
      </c>
      <c r="F582" t="s">
        <v>80</v>
      </c>
      <c r="G582">
        <v>1.85</v>
      </c>
    </row>
    <row r="583" spans="1:7" ht="14.5" customHeight="1" x14ac:dyDescent="0.35">
      <c r="A583" s="22">
        <v>44586.097719907404</v>
      </c>
      <c r="C583">
        <v>506</v>
      </c>
      <c r="D583" t="s">
        <v>155</v>
      </c>
      <c r="E583" t="s">
        <v>158</v>
      </c>
      <c r="F583" t="s">
        <v>80</v>
      </c>
      <c r="G583">
        <v>1.85</v>
      </c>
    </row>
    <row r="584" spans="1:7" ht="14.5" customHeight="1" x14ac:dyDescent="0.35">
      <c r="A584" s="22">
        <v>44586.097731481481</v>
      </c>
      <c r="C584">
        <v>326</v>
      </c>
      <c r="D584" t="s">
        <v>155</v>
      </c>
      <c r="E584" t="s">
        <v>158</v>
      </c>
      <c r="F584" t="s">
        <v>80</v>
      </c>
      <c r="G584">
        <v>1.85</v>
      </c>
    </row>
    <row r="585" spans="1:7" ht="14.5" customHeight="1" x14ac:dyDescent="0.35">
      <c r="A585" s="22">
        <v>44586.097743055558</v>
      </c>
      <c r="C585">
        <v>139</v>
      </c>
      <c r="D585" t="s">
        <v>155</v>
      </c>
      <c r="E585" t="s">
        <v>158</v>
      </c>
      <c r="F585" t="s">
        <v>80</v>
      </c>
      <c r="G585">
        <v>1.85</v>
      </c>
    </row>
    <row r="586" spans="1:7" ht="14.5" customHeight="1" x14ac:dyDescent="0.35">
      <c r="A586" s="22">
        <v>44586.097743055558</v>
      </c>
      <c r="C586">
        <v>957</v>
      </c>
      <c r="D586" t="s">
        <v>155</v>
      </c>
      <c r="E586" t="s">
        <v>158</v>
      </c>
      <c r="F586" t="s">
        <v>80</v>
      </c>
      <c r="G586">
        <v>1.85</v>
      </c>
    </row>
    <row r="587" spans="1:7" ht="14.5" customHeight="1" x14ac:dyDescent="0.35">
      <c r="A587" s="22">
        <v>44586.097754629627</v>
      </c>
      <c r="C587">
        <v>773</v>
      </c>
      <c r="D587" t="s">
        <v>155</v>
      </c>
      <c r="E587" t="s">
        <v>158</v>
      </c>
      <c r="F587" t="s">
        <v>80</v>
      </c>
      <c r="G587">
        <v>1.85</v>
      </c>
    </row>
    <row r="588" spans="1:7" ht="14.5" customHeight="1" x14ac:dyDescent="0.35">
      <c r="A588" s="22">
        <v>44586.097766203704</v>
      </c>
      <c r="C588">
        <v>585</v>
      </c>
      <c r="D588" t="s">
        <v>155</v>
      </c>
      <c r="E588" t="s">
        <v>158</v>
      </c>
      <c r="F588" t="s">
        <v>80</v>
      </c>
      <c r="G588">
        <v>1.85</v>
      </c>
    </row>
    <row r="589" spans="1:7" ht="14.5" customHeight="1" x14ac:dyDescent="0.35">
      <c r="A589" s="22">
        <v>44586.097777777781</v>
      </c>
      <c r="C589">
        <v>404</v>
      </c>
      <c r="D589" t="s">
        <v>155</v>
      </c>
      <c r="E589" t="s">
        <v>158</v>
      </c>
      <c r="F589" t="s">
        <v>80</v>
      </c>
      <c r="G589">
        <v>1.85</v>
      </c>
    </row>
    <row r="590" spans="1:7" ht="14.5" customHeight="1" x14ac:dyDescent="0.35">
      <c r="A590" s="22">
        <v>44586.09778935185</v>
      </c>
      <c r="C590">
        <v>221</v>
      </c>
      <c r="D590" t="s">
        <v>155</v>
      </c>
      <c r="E590" t="s">
        <v>158</v>
      </c>
      <c r="F590" t="s">
        <v>80</v>
      </c>
      <c r="G590">
        <v>1.85</v>
      </c>
    </row>
    <row r="591" spans="1:7" ht="14.5" customHeight="1" x14ac:dyDescent="0.35">
      <c r="A591" s="22">
        <v>44586.097800925927</v>
      </c>
      <c r="C591">
        <v>36</v>
      </c>
      <c r="D591" t="s">
        <v>155</v>
      </c>
      <c r="E591" t="s">
        <v>158</v>
      </c>
      <c r="F591" t="s">
        <v>80</v>
      </c>
      <c r="G591">
        <v>1.84</v>
      </c>
    </row>
    <row r="592" spans="1:7" ht="14.5" customHeight="1" x14ac:dyDescent="0.35">
      <c r="A592" s="22">
        <v>44586.097800925927</v>
      </c>
      <c r="C592">
        <v>852</v>
      </c>
      <c r="D592" t="s">
        <v>155</v>
      </c>
      <c r="E592" t="s">
        <v>158</v>
      </c>
      <c r="F592" t="s">
        <v>80</v>
      </c>
      <c r="G592">
        <v>1.85</v>
      </c>
    </row>
    <row r="593" spans="1:7" ht="14.5" customHeight="1" x14ac:dyDescent="0.35">
      <c r="A593" s="22">
        <v>44586.097812499997</v>
      </c>
      <c r="C593">
        <v>668</v>
      </c>
      <c r="D593" t="s">
        <v>155</v>
      </c>
      <c r="E593" t="s">
        <v>158</v>
      </c>
      <c r="F593" t="s">
        <v>80</v>
      </c>
      <c r="G593">
        <v>1.85</v>
      </c>
    </row>
    <row r="594" spans="1:7" ht="14.5" customHeight="1" x14ac:dyDescent="0.35">
      <c r="A594" s="22">
        <v>44586.097824074073</v>
      </c>
      <c r="C594">
        <v>482</v>
      </c>
      <c r="D594" t="s">
        <v>155</v>
      </c>
      <c r="E594" t="s">
        <v>158</v>
      </c>
      <c r="F594" t="s">
        <v>80</v>
      </c>
      <c r="G594">
        <v>1.85</v>
      </c>
    </row>
    <row r="595" spans="1:7" ht="14.5" customHeight="1" x14ac:dyDescent="0.35">
      <c r="A595" s="22">
        <v>44586.09783564815</v>
      </c>
      <c r="C595">
        <v>300</v>
      </c>
      <c r="D595" t="s">
        <v>155</v>
      </c>
      <c r="E595" t="s">
        <v>158</v>
      </c>
      <c r="F595" t="s">
        <v>80</v>
      </c>
      <c r="G595">
        <v>1.85</v>
      </c>
    </row>
    <row r="596" spans="1:7" ht="14.5" customHeight="1" x14ac:dyDescent="0.35">
      <c r="A596" s="22">
        <v>44586.09784722222</v>
      </c>
      <c r="C596">
        <v>118</v>
      </c>
      <c r="D596" t="s">
        <v>155</v>
      </c>
      <c r="E596" t="s">
        <v>158</v>
      </c>
      <c r="F596" t="s">
        <v>80</v>
      </c>
      <c r="G596">
        <v>1.85</v>
      </c>
    </row>
    <row r="597" spans="1:7" ht="14.5" customHeight="1" x14ac:dyDescent="0.35">
      <c r="A597" s="22">
        <v>44586.09784722222</v>
      </c>
      <c r="C597">
        <v>932</v>
      </c>
      <c r="D597" t="s">
        <v>155</v>
      </c>
      <c r="E597" t="s">
        <v>158</v>
      </c>
      <c r="F597" t="s">
        <v>80</v>
      </c>
      <c r="G597">
        <v>1.85</v>
      </c>
    </row>
    <row r="598" spans="1:7" ht="14.5" customHeight="1" x14ac:dyDescent="0.35">
      <c r="A598" s="22">
        <v>44586.097858796296</v>
      </c>
      <c r="C598">
        <v>755</v>
      </c>
      <c r="D598" t="s">
        <v>155</v>
      </c>
      <c r="E598" t="s">
        <v>158</v>
      </c>
      <c r="F598" t="s">
        <v>80</v>
      </c>
      <c r="G598">
        <v>1.85</v>
      </c>
    </row>
    <row r="599" spans="1:7" ht="14.5" customHeight="1" x14ac:dyDescent="0.35">
      <c r="A599" s="22">
        <v>44586.097870370373</v>
      </c>
      <c r="C599">
        <v>565</v>
      </c>
      <c r="D599" t="s">
        <v>155</v>
      </c>
      <c r="E599" t="s">
        <v>158</v>
      </c>
      <c r="F599" t="s">
        <v>80</v>
      </c>
      <c r="G599">
        <v>1.85</v>
      </c>
    </row>
    <row r="600" spans="1:7" ht="14.5" customHeight="1" x14ac:dyDescent="0.35">
      <c r="A600" s="22">
        <v>44586.097881944443</v>
      </c>
      <c r="C600">
        <v>382</v>
      </c>
      <c r="D600" t="s">
        <v>155</v>
      </c>
      <c r="E600" t="s">
        <v>158</v>
      </c>
      <c r="F600" t="s">
        <v>80</v>
      </c>
      <c r="G600">
        <v>1.84</v>
      </c>
    </row>
    <row r="601" spans="1:7" ht="14.5" customHeight="1" x14ac:dyDescent="0.35">
      <c r="A601" s="22">
        <v>44586.097893518519</v>
      </c>
      <c r="C601">
        <v>199</v>
      </c>
      <c r="D601" t="s">
        <v>155</v>
      </c>
      <c r="E601" t="s">
        <v>158</v>
      </c>
      <c r="F601" t="s">
        <v>80</v>
      </c>
      <c r="G601">
        <v>1.85</v>
      </c>
    </row>
    <row r="602" spans="1:7" ht="14.5" customHeight="1" x14ac:dyDescent="0.35">
      <c r="A602" s="22">
        <v>44586.097905092596</v>
      </c>
      <c r="C602">
        <v>11</v>
      </c>
      <c r="D602" t="s">
        <v>155</v>
      </c>
      <c r="E602" t="s">
        <v>158</v>
      </c>
      <c r="F602" t="s">
        <v>80</v>
      </c>
      <c r="G602">
        <v>1.85</v>
      </c>
    </row>
    <row r="603" spans="1:7" ht="14.5" customHeight="1" x14ac:dyDescent="0.35">
      <c r="A603" s="22">
        <v>44586.097905092596</v>
      </c>
      <c r="C603">
        <v>829</v>
      </c>
      <c r="D603" t="s">
        <v>155</v>
      </c>
      <c r="E603" t="s">
        <v>158</v>
      </c>
      <c r="F603" t="s">
        <v>80</v>
      </c>
      <c r="G603">
        <v>1.85</v>
      </c>
    </row>
    <row r="604" spans="1:7" ht="14.5" customHeight="1" x14ac:dyDescent="0.35">
      <c r="A604" s="22">
        <v>44586.097916666666</v>
      </c>
      <c r="C604">
        <v>649</v>
      </c>
      <c r="D604" t="s">
        <v>155</v>
      </c>
      <c r="E604" t="s">
        <v>158</v>
      </c>
      <c r="F604" t="s">
        <v>80</v>
      </c>
      <c r="G604">
        <v>1.84</v>
      </c>
    </row>
    <row r="605" spans="1:7" ht="14.5" customHeight="1" x14ac:dyDescent="0.35">
      <c r="A605" s="22">
        <v>44586.097928240742</v>
      </c>
      <c r="C605">
        <v>459</v>
      </c>
      <c r="D605" t="s">
        <v>155</v>
      </c>
      <c r="E605" t="s">
        <v>158</v>
      </c>
      <c r="F605" t="s">
        <v>80</v>
      </c>
      <c r="G605">
        <v>1.84</v>
      </c>
    </row>
    <row r="606" spans="1:7" ht="14.5" customHeight="1" x14ac:dyDescent="0.35">
      <c r="A606" s="22">
        <v>44586.097939814812</v>
      </c>
      <c r="C606">
        <v>278</v>
      </c>
      <c r="D606" t="s">
        <v>155</v>
      </c>
      <c r="E606" t="s">
        <v>158</v>
      </c>
      <c r="F606" t="s">
        <v>80</v>
      </c>
      <c r="G606">
        <v>1.84</v>
      </c>
    </row>
    <row r="607" spans="1:7" ht="14.5" customHeight="1" x14ac:dyDescent="0.35">
      <c r="A607" s="22">
        <v>44586.097962962966</v>
      </c>
      <c r="C607">
        <v>21</v>
      </c>
      <c r="D607" t="s">
        <v>155</v>
      </c>
      <c r="E607" t="s">
        <v>158</v>
      </c>
      <c r="F607" t="s">
        <v>80</v>
      </c>
      <c r="G607">
        <v>1.84</v>
      </c>
    </row>
    <row r="608" spans="1:7" ht="14.5" customHeight="1" x14ac:dyDescent="0.35">
      <c r="A608" s="22">
        <v>44586.097986111112</v>
      </c>
      <c r="C608">
        <v>266</v>
      </c>
      <c r="D608" t="s">
        <v>155</v>
      </c>
      <c r="E608" t="s">
        <v>158</v>
      </c>
      <c r="F608" t="s">
        <v>80</v>
      </c>
      <c r="G608">
        <v>1.84</v>
      </c>
    </row>
    <row r="609" spans="1:7" ht="14.5" customHeight="1" x14ac:dyDescent="0.35">
      <c r="A609" s="22">
        <v>44586.097997685189</v>
      </c>
      <c r="C609">
        <v>76</v>
      </c>
      <c r="D609" t="s">
        <v>155</v>
      </c>
      <c r="E609" t="s">
        <v>158</v>
      </c>
      <c r="F609" t="s">
        <v>80</v>
      </c>
      <c r="G609">
        <v>1.84</v>
      </c>
    </row>
    <row r="610" spans="1:7" ht="14.5" customHeight="1" x14ac:dyDescent="0.35">
      <c r="A610" s="22">
        <v>44586.097997685189</v>
      </c>
      <c r="C610">
        <v>904</v>
      </c>
      <c r="D610" t="s">
        <v>155</v>
      </c>
      <c r="E610" t="s">
        <v>158</v>
      </c>
      <c r="F610" t="s">
        <v>80</v>
      </c>
      <c r="G610">
        <v>1.84</v>
      </c>
    </row>
    <row r="611" spans="1:7" ht="14.5" customHeight="1" x14ac:dyDescent="0.35">
      <c r="A611" s="22">
        <v>44586.098009259258</v>
      </c>
      <c r="C611">
        <v>747</v>
      </c>
      <c r="D611" t="s">
        <v>155</v>
      </c>
      <c r="E611" t="s">
        <v>158</v>
      </c>
      <c r="F611" t="s">
        <v>80</v>
      </c>
      <c r="G611">
        <v>1.84</v>
      </c>
    </row>
    <row r="612" spans="1:7" ht="14.5" customHeight="1" x14ac:dyDescent="0.35">
      <c r="A612" s="22">
        <v>44586.098020833335</v>
      </c>
      <c r="C612">
        <v>569</v>
      </c>
      <c r="D612" t="s">
        <v>155</v>
      </c>
      <c r="E612" t="s">
        <v>158</v>
      </c>
      <c r="F612" t="s">
        <v>80</v>
      </c>
      <c r="G612">
        <v>1.84</v>
      </c>
    </row>
    <row r="613" spans="1:7" ht="14.5" customHeight="1" x14ac:dyDescent="0.35">
      <c r="A613" s="22">
        <v>44586.098032407404</v>
      </c>
      <c r="C613">
        <v>403</v>
      </c>
      <c r="D613" t="s">
        <v>155</v>
      </c>
      <c r="E613" t="s">
        <v>158</v>
      </c>
      <c r="F613" t="s">
        <v>80</v>
      </c>
      <c r="G613">
        <v>1.84</v>
      </c>
    </row>
    <row r="614" spans="1:7" ht="14.5" customHeight="1" x14ac:dyDescent="0.35">
      <c r="A614" s="22">
        <v>44586.098043981481</v>
      </c>
      <c r="C614">
        <v>224</v>
      </c>
      <c r="D614" t="s">
        <v>155</v>
      </c>
      <c r="E614" t="s">
        <v>158</v>
      </c>
      <c r="F614" t="s">
        <v>80</v>
      </c>
      <c r="G614">
        <v>1.84</v>
      </c>
    </row>
    <row r="615" spans="1:7" ht="14.5" customHeight="1" x14ac:dyDescent="0.35">
      <c r="A615" s="22">
        <v>44586.098055555558</v>
      </c>
      <c r="C615">
        <v>40</v>
      </c>
      <c r="D615" t="s">
        <v>155</v>
      </c>
      <c r="E615" t="s">
        <v>158</v>
      </c>
      <c r="F615" t="s">
        <v>80</v>
      </c>
      <c r="G615">
        <v>1.85</v>
      </c>
    </row>
    <row r="616" spans="1:7" ht="14.5" customHeight="1" x14ac:dyDescent="0.35">
      <c r="A616" s="22">
        <v>44586.098055555558</v>
      </c>
      <c r="C616">
        <v>855</v>
      </c>
      <c r="D616" t="s">
        <v>155</v>
      </c>
      <c r="E616" t="s">
        <v>158</v>
      </c>
      <c r="F616" t="s">
        <v>80</v>
      </c>
      <c r="G616">
        <v>1.85</v>
      </c>
    </row>
    <row r="617" spans="1:7" ht="14.5" customHeight="1" x14ac:dyDescent="0.35">
      <c r="A617" s="22">
        <v>44586.098067129627</v>
      </c>
      <c r="C617">
        <v>670</v>
      </c>
      <c r="D617" t="s">
        <v>155</v>
      </c>
      <c r="E617" t="s">
        <v>158</v>
      </c>
      <c r="F617" t="s">
        <v>80</v>
      </c>
      <c r="G617">
        <v>1.85</v>
      </c>
    </row>
    <row r="618" spans="1:7" ht="14.5" customHeight="1" x14ac:dyDescent="0.35">
      <c r="A618" s="22">
        <v>44586.098078703704</v>
      </c>
      <c r="C618">
        <v>488</v>
      </c>
      <c r="D618" t="s">
        <v>155</v>
      </c>
      <c r="E618" t="s">
        <v>158</v>
      </c>
      <c r="F618" t="s">
        <v>80</v>
      </c>
      <c r="G618">
        <v>1.85</v>
      </c>
    </row>
    <row r="619" spans="1:7" ht="14.5" customHeight="1" x14ac:dyDescent="0.35">
      <c r="A619" s="22">
        <v>44586.098090277781</v>
      </c>
      <c r="C619">
        <v>306</v>
      </c>
      <c r="D619" t="s">
        <v>155</v>
      </c>
      <c r="E619" t="s">
        <v>158</v>
      </c>
      <c r="F619" t="s">
        <v>80</v>
      </c>
      <c r="G619">
        <v>1.85</v>
      </c>
    </row>
    <row r="620" spans="1:7" ht="14.5" customHeight="1" x14ac:dyDescent="0.35">
      <c r="A620" s="22">
        <v>44586.098101851851</v>
      </c>
      <c r="C620">
        <v>121</v>
      </c>
      <c r="D620" t="s">
        <v>155</v>
      </c>
      <c r="E620" t="s">
        <v>158</v>
      </c>
      <c r="F620" t="s">
        <v>80</v>
      </c>
      <c r="G620">
        <v>1.85</v>
      </c>
    </row>
    <row r="621" spans="1:7" ht="14.5" customHeight="1" x14ac:dyDescent="0.35">
      <c r="A621" s="22">
        <v>44586.098101851851</v>
      </c>
      <c r="C621">
        <v>936</v>
      </c>
      <c r="D621" t="s">
        <v>155</v>
      </c>
      <c r="E621" t="s">
        <v>158</v>
      </c>
      <c r="F621" t="s">
        <v>80</v>
      </c>
      <c r="G621">
        <v>1.85</v>
      </c>
    </row>
    <row r="622" spans="1:7" ht="14.5" customHeight="1" x14ac:dyDescent="0.35">
      <c r="A622" s="22">
        <v>44586.098113425927</v>
      </c>
      <c r="C622">
        <v>755</v>
      </c>
      <c r="D622" t="s">
        <v>155</v>
      </c>
      <c r="E622" t="s">
        <v>158</v>
      </c>
      <c r="F622" t="s">
        <v>80</v>
      </c>
      <c r="G622">
        <v>1.85</v>
      </c>
    </row>
    <row r="623" spans="1:7" ht="14.5" customHeight="1" x14ac:dyDescent="0.35">
      <c r="A623" s="22">
        <v>44586.098124999997</v>
      </c>
      <c r="C623">
        <v>570</v>
      </c>
      <c r="D623" t="s">
        <v>155</v>
      </c>
      <c r="E623" t="s">
        <v>158</v>
      </c>
      <c r="F623" t="s">
        <v>80</v>
      </c>
      <c r="G623">
        <v>1.85</v>
      </c>
    </row>
    <row r="624" spans="1:7" ht="14.5" customHeight="1" x14ac:dyDescent="0.35">
      <c r="A624" s="22">
        <v>44586.098136574074</v>
      </c>
      <c r="C624">
        <v>386</v>
      </c>
      <c r="D624" t="s">
        <v>155</v>
      </c>
      <c r="E624" t="s">
        <v>158</v>
      </c>
      <c r="F624" t="s">
        <v>80</v>
      </c>
      <c r="G624">
        <v>1.85</v>
      </c>
    </row>
    <row r="625" spans="1:7" ht="14.5" customHeight="1" x14ac:dyDescent="0.35">
      <c r="A625" s="22">
        <v>44586.09814814815</v>
      </c>
      <c r="C625">
        <v>200</v>
      </c>
      <c r="D625" t="s">
        <v>155</v>
      </c>
      <c r="E625" t="s">
        <v>158</v>
      </c>
      <c r="F625" t="s">
        <v>80</v>
      </c>
      <c r="G625">
        <v>1.85</v>
      </c>
    </row>
    <row r="626" spans="1:7" ht="14.5" customHeight="1" x14ac:dyDescent="0.35">
      <c r="A626" s="22">
        <v>44586.09815972222</v>
      </c>
      <c r="C626">
        <v>18</v>
      </c>
      <c r="D626" t="s">
        <v>155</v>
      </c>
      <c r="E626" t="s">
        <v>158</v>
      </c>
      <c r="F626" t="s">
        <v>80</v>
      </c>
      <c r="G626">
        <v>1.85</v>
      </c>
    </row>
    <row r="627" spans="1:7" ht="14.5" customHeight="1" x14ac:dyDescent="0.35">
      <c r="A627" s="22">
        <v>44586.09815972222</v>
      </c>
      <c r="C627">
        <v>833</v>
      </c>
      <c r="D627" t="s">
        <v>155</v>
      </c>
      <c r="E627" t="s">
        <v>158</v>
      </c>
      <c r="F627" t="s">
        <v>80</v>
      </c>
      <c r="G627">
        <v>1.85</v>
      </c>
    </row>
    <row r="628" spans="1:7" ht="14.5" customHeight="1" x14ac:dyDescent="0.35">
      <c r="A628" s="22">
        <v>44586.098171296297</v>
      </c>
      <c r="C628">
        <v>649</v>
      </c>
      <c r="D628" t="s">
        <v>155</v>
      </c>
      <c r="E628" t="s">
        <v>158</v>
      </c>
      <c r="F628" t="s">
        <v>80</v>
      </c>
      <c r="G628">
        <v>1.86</v>
      </c>
    </row>
    <row r="629" spans="1:7" ht="14.5" customHeight="1" x14ac:dyDescent="0.35">
      <c r="A629" s="22">
        <v>44586.098182870373</v>
      </c>
      <c r="C629">
        <v>467</v>
      </c>
      <c r="D629" t="s">
        <v>155</v>
      </c>
      <c r="E629" t="s">
        <v>158</v>
      </c>
      <c r="F629" t="s">
        <v>80</v>
      </c>
      <c r="G629">
        <v>1.85</v>
      </c>
    </row>
    <row r="630" spans="1:7" ht="14.5" customHeight="1" x14ac:dyDescent="0.35">
      <c r="A630" s="22">
        <v>44586.098194444443</v>
      </c>
      <c r="C630">
        <v>289</v>
      </c>
      <c r="D630" t="s">
        <v>155</v>
      </c>
      <c r="E630" t="s">
        <v>158</v>
      </c>
      <c r="F630" t="s">
        <v>80</v>
      </c>
      <c r="G630">
        <v>1.84</v>
      </c>
    </row>
    <row r="631" spans="1:7" ht="14.5" customHeight="1" x14ac:dyDescent="0.35">
      <c r="A631" s="22">
        <v>44586.09820601852</v>
      </c>
      <c r="C631">
        <v>99</v>
      </c>
      <c r="D631" t="s">
        <v>155</v>
      </c>
      <c r="E631" t="s">
        <v>158</v>
      </c>
      <c r="F631" t="s">
        <v>80</v>
      </c>
      <c r="G631">
        <v>1.84</v>
      </c>
    </row>
    <row r="632" spans="1:7" ht="14.5" customHeight="1" x14ac:dyDescent="0.35">
      <c r="A632" s="22">
        <v>44586.09820601852</v>
      </c>
      <c r="C632">
        <v>928</v>
      </c>
      <c r="D632" t="s">
        <v>155</v>
      </c>
      <c r="E632" t="s">
        <v>158</v>
      </c>
      <c r="F632" t="s">
        <v>80</v>
      </c>
      <c r="G632">
        <v>1.83</v>
      </c>
    </row>
    <row r="633" spans="1:7" ht="14.5" customHeight="1" x14ac:dyDescent="0.35">
      <c r="A633" s="22">
        <v>44586.098217592589</v>
      </c>
      <c r="C633">
        <v>767</v>
      </c>
      <c r="D633" t="s">
        <v>155</v>
      </c>
      <c r="E633" t="s">
        <v>158</v>
      </c>
      <c r="F633" t="s">
        <v>80</v>
      </c>
      <c r="G633">
        <v>1.83</v>
      </c>
    </row>
    <row r="634" spans="1:7" ht="14.5" customHeight="1" x14ac:dyDescent="0.35">
      <c r="A634" s="22">
        <v>44586.098229166666</v>
      </c>
      <c r="C634">
        <v>597</v>
      </c>
      <c r="D634" t="s">
        <v>155</v>
      </c>
      <c r="E634" t="s">
        <v>158</v>
      </c>
      <c r="F634" t="s">
        <v>80</v>
      </c>
      <c r="G634">
        <v>1.84</v>
      </c>
    </row>
    <row r="635" spans="1:7" ht="14.5" customHeight="1" x14ac:dyDescent="0.35">
      <c r="A635" s="22">
        <v>44586.098240740743</v>
      </c>
      <c r="C635">
        <v>427</v>
      </c>
      <c r="D635" t="s">
        <v>155</v>
      </c>
      <c r="E635" t="s">
        <v>158</v>
      </c>
      <c r="F635" t="s">
        <v>80</v>
      </c>
      <c r="G635">
        <v>1.84</v>
      </c>
    </row>
    <row r="636" spans="1:7" ht="14.5" customHeight="1" x14ac:dyDescent="0.35">
      <c r="A636" s="22">
        <v>44586.098252314812</v>
      </c>
      <c r="C636">
        <v>253</v>
      </c>
      <c r="D636" t="s">
        <v>155</v>
      </c>
      <c r="E636" t="s">
        <v>158</v>
      </c>
      <c r="F636" t="s">
        <v>80</v>
      </c>
      <c r="G636">
        <v>1.85</v>
      </c>
    </row>
    <row r="637" spans="1:7" ht="14.5" customHeight="1" x14ac:dyDescent="0.35">
      <c r="A637" s="22">
        <v>44586.098263888889</v>
      </c>
      <c r="C637">
        <v>71</v>
      </c>
      <c r="D637" t="s">
        <v>155</v>
      </c>
      <c r="E637" t="s">
        <v>158</v>
      </c>
      <c r="F637" t="s">
        <v>80</v>
      </c>
      <c r="G637">
        <v>1.85</v>
      </c>
    </row>
    <row r="638" spans="1:7" ht="14.5" customHeight="1" x14ac:dyDescent="0.35">
      <c r="A638" s="22">
        <v>44586.098263888889</v>
      </c>
      <c r="C638">
        <v>889</v>
      </c>
      <c r="D638" t="s">
        <v>155</v>
      </c>
      <c r="E638" t="s">
        <v>158</v>
      </c>
      <c r="F638" t="s">
        <v>80</v>
      </c>
      <c r="G638">
        <v>1.85</v>
      </c>
    </row>
    <row r="639" spans="1:7" ht="14.5" customHeight="1" x14ac:dyDescent="0.35">
      <c r="A639" s="22">
        <v>44586.098275462966</v>
      </c>
      <c r="C639">
        <v>703</v>
      </c>
      <c r="D639" t="s">
        <v>155</v>
      </c>
      <c r="E639" t="s">
        <v>158</v>
      </c>
      <c r="F639" t="s">
        <v>80</v>
      </c>
      <c r="G639">
        <v>1.85</v>
      </c>
    </row>
    <row r="640" spans="1:7" ht="14.5" customHeight="1" x14ac:dyDescent="0.35">
      <c r="A640" s="22">
        <v>44586.098287037035</v>
      </c>
      <c r="C640">
        <v>520</v>
      </c>
      <c r="D640" t="s">
        <v>155</v>
      </c>
      <c r="E640" t="s">
        <v>158</v>
      </c>
      <c r="F640" t="s">
        <v>80</v>
      </c>
      <c r="G640">
        <v>1.85</v>
      </c>
    </row>
    <row r="641" spans="1:7" ht="14.5" customHeight="1" x14ac:dyDescent="0.35">
      <c r="A641" s="22">
        <v>44586.098298611112</v>
      </c>
      <c r="C641">
        <v>338</v>
      </c>
      <c r="D641" t="s">
        <v>155</v>
      </c>
      <c r="E641" t="s">
        <v>158</v>
      </c>
      <c r="F641" t="s">
        <v>80</v>
      </c>
      <c r="G641">
        <v>1.85</v>
      </c>
    </row>
    <row r="642" spans="1:7" ht="14.5" customHeight="1" x14ac:dyDescent="0.35">
      <c r="A642" s="22">
        <v>44586.098310185182</v>
      </c>
      <c r="C642">
        <v>152</v>
      </c>
      <c r="D642" t="s">
        <v>155</v>
      </c>
      <c r="E642" t="s">
        <v>158</v>
      </c>
      <c r="F642" t="s">
        <v>80</v>
      </c>
      <c r="G642">
        <v>1.85</v>
      </c>
    </row>
    <row r="643" spans="1:7" ht="14.5" customHeight="1" x14ac:dyDescent="0.35">
      <c r="A643" s="22">
        <v>44586.098310185182</v>
      </c>
      <c r="C643">
        <v>969</v>
      </c>
      <c r="D643" t="s">
        <v>155</v>
      </c>
      <c r="E643" t="s">
        <v>158</v>
      </c>
      <c r="F643" t="s">
        <v>80</v>
      </c>
      <c r="G643">
        <v>1.85</v>
      </c>
    </row>
    <row r="644" spans="1:7" ht="14.5" customHeight="1" x14ac:dyDescent="0.35">
      <c r="A644" s="22">
        <v>44586.098321759258</v>
      </c>
      <c r="C644">
        <v>784</v>
      </c>
      <c r="D644" t="s">
        <v>155</v>
      </c>
      <c r="E644" t="s">
        <v>158</v>
      </c>
      <c r="F644" t="s">
        <v>80</v>
      </c>
      <c r="G644">
        <v>1.85</v>
      </c>
    </row>
    <row r="645" spans="1:7" ht="14.5" customHeight="1" x14ac:dyDescent="0.35">
      <c r="A645" s="22">
        <v>44586.098333333335</v>
      </c>
      <c r="C645">
        <v>601</v>
      </c>
      <c r="D645" t="s">
        <v>155</v>
      </c>
      <c r="E645" t="s">
        <v>158</v>
      </c>
      <c r="F645" t="s">
        <v>80</v>
      </c>
      <c r="G645">
        <v>1.85</v>
      </c>
    </row>
    <row r="646" spans="1:7" ht="14.5" customHeight="1" x14ac:dyDescent="0.35">
      <c r="A646" s="22">
        <v>44586.098344907405</v>
      </c>
      <c r="C646">
        <v>417</v>
      </c>
      <c r="D646" t="s">
        <v>155</v>
      </c>
      <c r="E646" t="s">
        <v>158</v>
      </c>
      <c r="F646" t="s">
        <v>80</v>
      </c>
      <c r="G646">
        <v>1.85</v>
      </c>
    </row>
    <row r="647" spans="1:7" ht="14.5" customHeight="1" x14ac:dyDescent="0.35">
      <c r="A647" s="22">
        <v>44586.098356481481</v>
      </c>
      <c r="C647">
        <v>231</v>
      </c>
      <c r="D647" t="s">
        <v>155</v>
      </c>
      <c r="E647" t="s">
        <v>158</v>
      </c>
      <c r="F647" t="s">
        <v>80</v>
      </c>
      <c r="G647">
        <v>1.85</v>
      </c>
    </row>
    <row r="648" spans="1:7" ht="14.5" customHeight="1" x14ac:dyDescent="0.35">
      <c r="A648" s="22">
        <v>44586.098368055558</v>
      </c>
      <c r="C648">
        <v>49</v>
      </c>
      <c r="D648" t="s">
        <v>155</v>
      </c>
      <c r="E648" t="s">
        <v>158</v>
      </c>
      <c r="F648" t="s">
        <v>80</v>
      </c>
      <c r="G648">
        <v>1.85</v>
      </c>
    </row>
    <row r="649" spans="1:7" ht="14.5" customHeight="1" x14ac:dyDescent="0.35">
      <c r="A649" s="22">
        <v>44586.098368055558</v>
      </c>
      <c r="C649">
        <v>866</v>
      </c>
      <c r="D649" t="s">
        <v>155</v>
      </c>
      <c r="E649" t="s">
        <v>158</v>
      </c>
      <c r="F649" t="s">
        <v>80</v>
      </c>
      <c r="G649">
        <v>1.85</v>
      </c>
    </row>
    <row r="650" spans="1:7" ht="14.5" customHeight="1" x14ac:dyDescent="0.35">
      <c r="A650" s="22">
        <v>44586.098379629628</v>
      </c>
      <c r="C650">
        <v>679</v>
      </c>
      <c r="D650" t="s">
        <v>155</v>
      </c>
      <c r="E650" t="s">
        <v>158</v>
      </c>
      <c r="F650" t="s">
        <v>80</v>
      </c>
      <c r="G650">
        <v>1.85</v>
      </c>
    </row>
    <row r="651" spans="1:7" ht="14.5" customHeight="1" x14ac:dyDescent="0.35">
      <c r="A651" s="22">
        <v>44586.098391203705</v>
      </c>
      <c r="C651">
        <v>503</v>
      </c>
      <c r="D651" t="s">
        <v>155</v>
      </c>
      <c r="E651" t="s">
        <v>158</v>
      </c>
      <c r="F651" t="s">
        <v>80</v>
      </c>
      <c r="G651">
        <v>1.86</v>
      </c>
    </row>
    <row r="652" spans="1:7" ht="14.5" customHeight="1" x14ac:dyDescent="0.35">
      <c r="A652" s="22">
        <v>44586.098402777781</v>
      </c>
      <c r="C652">
        <v>313</v>
      </c>
      <c r="D652" t="s">
        <v>155</v>
      </c>
      <c r="E652" t="s">
        <v>158</v>
      </c>
      <c r="F652" t="s">
        <v>80</v>
      </c>
      <c r="G652">
        <v>1.86</v>
      </c>
    </row>
    <row r="653" spans="1:7" ht="14.5" customHeight="1" x14ac:dyDescent="0.35">
      <c r="A653" s="22">
        <v>44586.098414351851</v>
      </c>
      <c r="C653">
        <v>128</v>
      </c>
      <c r="D653" t="s">
        <v>155</v>
      </c>
      <c r="E653" t="s">
        <v>158</v>
      </c>
      <c r="F653" t="s">
        <v>80</v>
      </c>
      <c r="G653">
        <v>1.86</v>
      </c>
    </row>
    <row r="654" spans="1:7" ht="14.5" customHeight="1" x14ac:dyDescent="0.35">
      <c r="A654" s="22">
        <v>44586.098414351851</v>
      </c>
      <c r="C654">
        <v>946</v>
      </c>
      <c r="D654" t="s">
        <v>155</v>
      </c>
      <c r="E654" t="s">
        <v>158</v>
      </c>
      <c r="F654" t="s">
        <v>80</v>
      </c>
      <c r="G654">
        <v>1.86</v>
      </c>
    </row>
    <row r="655" spans="1:7" ht="14.5" customHeight="1" x14ac:dyDescent="0.35">
      <c r="A655" s="22">
        <v>44586.098425925928</v>
      </c>
      <c r="C655">
        <v>765</v>
      </c>
      <c r="D655" t="s">
        <v>155</v>
      </c>
      <c r="E655" t="s">
        <v>158</v>
      </c>
      <c r="F655" t="s">
        <v>80</v>
      </c>
      <c r="G655">
        <v>1.86</v>
      </c>
    </row>
    <row r="656" spans="1:7" ht="14.5" customHeight="1" x14ac:dyDescent="0.35">
      <c r="A656" s="22">
        <v>44586.098437499997</v>
      </c>
      <c r="C656">
        <v>576</v>
      </c>
      <c r="D656" t="s">
        <v>155</v>
      </c>
      <c r="E656" t="s">
        <v>158</v>
      </c>
      <c r="F656" t="s">
        <v>80</v>
      </c>
      <c r="G656">
        <v>1.86</v>
      </c>
    </row>
    <row r="657" spans="1:7" ht="14.5" customHeight="1" x14ac:dyDescent="0.35">
      <c r="A657" s="22">
        <v>44586.098449074074</v>
      </c>
      <c r="C657">
        <v>392</v>
      </c>
      <c r="D657" t="s">
        <v>155</v>
      </c>
      <c r="E657" t="s">
        <v>158</v>
      </c>
      <c r="F657" t="s">
        <v>80</v>
      </c>
      <c r="G657">
        <v>1.86</v>
      </c>
    </row>
    <row r="658" spans="1:7" ht="14.5" customHeight="1" x14ac:dyDescent="0.35">
      <c r="A658" s="22">
        <v>44586.098460648151</v>
      </c>
      <c r="C658">
        <v>209</v>
      </c>
      <c r="D658" t="s">
        <v>155</v>
      </c>
      <c r="E658" t="s">
        <v>158</v>
      </c>
      <c r="F658" t="s">
        <v>80</v>
      </c>
      <c r="G658">
        <v>1.86</v>
      </c>
    </row>
    <row r="659" spans="1:7" ht="14.5" customHeight="1" x14ac:dyDescent="0.35">
      <c r="A659" s="22">
        <v>44586.09847222222</v>
      </c>
      <c r="C659">
        <v>26</v>
      </c>
      <c r="D659" t="s">
        <v>155</v>
      </c>
      <c r="E659" t="s">
        <v>158</v>
      </c>
      <c r="F659" t="s">
        <v>80</v>
      </c>
      <c r="G659">
        <v>1.86</v>
      </c>
    </row>
    <row r="660" spans="1:7" ht="14.5" customHeight="1" x14ac:dyDescent="0.35">
      <c r="A660" s="22">
        <v>44586.09847222222</v>
      </c>
      <c r="C660">
        <v>841</v>
      </c>
      <c r="D660" t="s">
        <v>155</v>
      </c>
      <c r="E660" t="s">
        <v>158</v>
      </c>
      <c r="F660" t="s">
        <v>80</v>
      </c>
      <c r="G660">
        <v>1.86</v>
      </c>
    </row>
    <row r="661" spans="1:7" ht="14.5" customHeight="1" x14ac:dyDescent="0.35">
      <c r="A661" s="22">
        <v>44586.098483796297</v>
      </c>
      <c r="C661">
        <v>657</v>
      </c>
      <c r="D661" t="s">
        <v>155</v>
      </c>
      <c r="E661" t="s">
        <v>158</v>
      </c>
      <c r="F661" t="s">
        <v>80</v>
      </c>
      <c r="G661">
        <v>1.85</v>
      </c>
    </row>
    <row r="662" spans="1:7" ht="14.5" customHeight="1" x14ac:dyDescent="0.35">
      <c r="A662" s="22">
        <v>44586.098495370374</v>
      </c>
      <c r="C662">
        <v>473</v>
      </c>
      <c r="D662" t="s">
        <v>155</v>
      </c>
      <c r="E662" t="s">
        <v>158</v>
      </c>
      <c r="F662" t="s">
        <v>80</v>
      </c>
      <c r="G662">
        <v>1.85</v>
      </c>
    </row>
    <row r="663" spans="1:7" ht="14.5" customHeight="1" x14ac:dyDescent="0.35">
      <c r="A663" s="22">
        <v>44586.098506944443</v>
      </c>
      <c r="C663">
        <v>291</v>
      </c>
      <c r="D663" t="s">
        <v>155</v>
      </c>
      <c r="E663" t="s">
        <v>158</v>
      </c>
      <c r="F663" t="s">
        <v>80</v>
      </c>
      <c r="G663">
        <v>1.85</v>
      </c>
    </row>
    <row r="664" spans="1:7" ht="14.5" customHeight="1" x14ac:dyDescent="0.35">
      <c r="A664" s="22">
        <v>44586.09851851852</v>
      </c>
      <c r="C664">
        <v>105</v>
      </c>
      <c r="D664" t="s">
        <v>155</v>
      </c>
      <c r="E664" t="s">
        <v>158</v>
      </c>
      <c r="F664" t="s">
        <v>80</v>
      </c>
      <c r="G664">
        <v>1.86</v>
      </c>
    </row>
    <row r="665" spans="1:7" ht="14.5" customHeight="1" x14ac:dyDescent="0.35">
      <c r="A665" s="22">
        <v>44586.09851851852</v>
      </c>
      <c r="C665">
        <v>922</v>
      </c>
      <c r="D665" t="s">
        <v>155</v>
      </c>
      <c r="E665" t="s">
        <v>158</v>
      </c>
      <c r="F665" t="s">
        <v>80</v>
      </c>
      <c r="G665">
        <v>1.85</v>
      </c>
    </row>
    <row r="666" spans="1:7" ht="14.5" customHeight="1" x14ac:dyDescent="0.35">
      <c r="A666" s="22">
        <v>44586.098530092589</v>
      </c>
      <c r="C666">
        <v>742</v>
      </c>
      <c r="D666" t="s">
        <v>155</v>
      </c>
      <c r="E666" t="s">
        <v>158</v>
      </c>
      <c r="F666" t="s">
        <v>80</v>
      </c>
      <c r="G666">
        <v>1.85</v>
      </c>
    </row>
    <row r="667" spans="1:7" ht="14.5" customHeight="1" x14ac:dyDescent="0.35">
      <c r="A667" s="22">
        <v>44586.098541666666</v>
      </c>
      <c r="C667">
        <v>553</v>
      </c>
      <c r="D667" t="s">
        <v>155</v>
      </c>
      <c r="E667" t="s">
        <v>158</v>
      </c>
      <c r="F667" t="s">
        <v>80</v>
      </c>
      <c r="G667">
        <v>1.85</v>
      </c>
    </row>
    <row r="668" spans="1:7" ht="14.5" customHeight="1" x14ac:dyDescent="0.35">
      <c r="A668" s="22">
        <v>44586.098553240743</v>
      </c>
      <c r="C668">
        <v>370</v>
      </c>
      <c r="D668" t="s">
        <v>155</v>
      </c>
      <c r="E668" t="s">
        <v>158</v>
      </c>
      <c r="F668" t="s">
        <v>80</v>
      </c>
      <c r="G668">
        <v>1.85</v>
      </c>
    </row>
    <row r="669" spans="1:7" ht="14.5" customHeight="1" x14ac:dyDescent="0.35">
      <c r="A669" s="22">
        <v>44586.098564814813</v>
      </c>
      <c r="C669">
        <v>195</v>
      </c>
      <c r="D669" t="s">
        <v>155</v>
      </c>
      <c r="E669" t="s">
        <v>158</v>
      </c>
      <c r="F669" t="s">
        <v>80</v>
      </c>
      <c r="G669">
        <v>1.85</v>
      </c>
    </row>
    <row r="670" spans="1:7" ht="14.5" customHeight="1" x14ac:dyDescent="0.35">
      <c r="A670" s="22">
        <v>44586.098576388889</v>
      </c>
      <c r="C670">
        <v>2</v>
      </c>
      <c r="D670" t="s">
        <v>155</v>
      </c>
      <c r="E670" t="s">
        <v>158</v>
      </c>
      <c r="F670" t="s">
        <v>80</v>
      </c>
      <c r="G670">
        <v>1.84</v>
      </c>
    </row>
    <row r="671" spans="1:7" ht="14.5" customHeight="1" x14ac:dyDescent="0.35">
      <c r="A671" s="22">
        <v>44586.098576388889</v>
      </c>
      <c r="C671">
        <v>820</v>
      </c>
      <c r="D671" t="s">
        <v>155</v>
      </c>
      <c r="E671" t="s">
        <v>158</v>
      </c>
      <c r="F671" t="s">
        <v>80</v>
      </c>
      <c r="G671">
        <v>1.84</v>
      </c>
    </row>
    <row r="672" spans="1:7" ht="14.5" customHeight="1" x14ac:dyDescent="0.35">
      <c r="A672" s="22">
        <v>44586.098587962966</v>
      </c>
      <c r="C672">
        <v>636</v>
      </c>
      <c r="D672" t="s">
        <v>155</v>
      </c>
      <c r="E672" t="s">
        <v>158</v>
      </c>
      <c r="F672" t="s">
        <v>80</v>
      </c>
      <c r="G672">
        <v>1.84</v>
      </c>
    </row>
    <row r="673" spans="1:7" ht="14.5" customHeight="1" x14ac:dyDescent="0.35">
      <c r="A673" s="22">
        <v>44586.098599537036</v>
      </c>
      <c r="C673">
        <v>470</v>
      </c>
      <c r="D673" t="s">
        <v>155</v>
      </c>
      <c r="E673" t="s">
        <v>158</v>
      </c>
      <c r="F673" t="s">
        <v>80</v>
      </c>
      <c r="G673">
        <v>1.84</v>
      </c>
    </row>
    <row r="674" spans="1:7" ht="14.5" customHeight="1" x14ac:dyDescent="0.35">
      <c r="A674" s="22">
        <v>44586.098611111112</v>
      </c>
      <c r="C674">
        <v>306</v>
      </c>
      <c r="D674" t="s">
        <v>155</v>
      </c>
      <c r="E674" t="s">
        <v>158</v>
      </c>
      <c r="F674" t="s">
        <v>80</v>
      </c>
      <c r="G674">
        <v>1.84</v>
      </c>
    </row>
    <row r="675" spans="1:7" ht="14.5" customHeight="1" x14ac:dyDescent="0.35">
      <c r="A675" s="22">
        <v>44586.098622685182</v>
      </c>
      <c r="C675">
        <v>138</v>
      </c>
      <c r="D675" t="s">
        <v>155</v>
      </c>
      <c r="E675" t="s">
        <v>158</v>
      </c>
      <c r="F675" t="s">
        <v>80</v>
      </c>
      <c r="G675">
        <v>1.84</v>
      </c>
    </row>
    <row r="676" spans="1:7" ht="14.5" customHeight="1" x14ac:dyDescent="0.35">
      <c r="A676" s="22">
        <v>44586.098622685182</v>
      </c>
      <c r="C676">
        <v>969</v>
      </c>
      <c r="D676" t="s">
        <v>155</v>
      </c>
      <c r="E676" t="s">
        <v>158</v>
      </c>
      <c r="F676" t="s">
        <v>80</v>
      </c>
      <c r="G676">
        <v>1.85</v>
      </c>
    </row>
    <row r="677" spans="1:7" ht="14.5" customHeight="1" x14ac:dyDescent="0.35">
      <c r="A677" s="22">
        <v>44586.098634259259</v>
      </c>
      <c r="C677">
        <v>791</v>
      </c>
      <c r="D677" t="s">
        <v>155</v>
      </c>
      <c r="E677" t="s">
        <v>158</v>
      </c>
      <c r="F677" t="s">
        <v>80</v>
      </c>
      <c r="G677">
        <v>1.85</v>
      </c>
    </row>
    <row r="678" spans="1:7" ht="14.5" customHeight="1" x14ac:dyDescent="0.35">
      <c r="A678" s="22">
        <v>44586.098645833335</v>
      </c>
      <c r="C678">
        <v>611</v>
      </c>
      <c r="D678" t="s">
        <v>155</v>
      </c>
      <c r="E678" t="s">
        <v>158</v>
      </c>
      <c r="F678" t="s">
        <v>80</v>
      </c>
      <c r="G678">
        <v>1.85</v>
      </c>
    </row>
    <row r="679" spans="1:7" ht="14.5" customHeight="1" x14ac:dyDescent="0.35">
      <c r="A679" s="22">
        <v>44586.098657407405</v>
      </c>
      <c r="C679">
        <v>423</v>
      </c>
      <c r="D679" t="s">
        <v>155</v>
      </c>
      <c r="E679" t="s">
        <v>158</v>
      </c>
      <c r="F679" t="s">
        <v>80</v>
      </c>
      <c r="G679">
        <v>1.85</v>
      </c>
    </row>
    <row r="680" spans="1:7" ht="14.5" customHeight="1" x14ac:dyDescent="0.35">
      <c r="A680" s="22">
        <v>44586.098668981482</v>
      </c>
      <c r="C680">
        <v>238</v>
      </c>
      <c r="D680" t="s">
        <v>155</v>
      </c>
      <c r="E680" t="s">
        <v>158</v>
      </c>
      <c r="F680" t="s">
        <v>80</v>
      </c>
      <c r="G680">
        <v>1.85</v>
      </c>
    </row>
    <row r="681" spans="1:7" ht="14.5" customHeight="1" x14ac:dyDescent="0.35">
      <c r="A681" s="22">
        <v>44586.098680555559</v>
      </c>
      <c r="C681">
        <v>57</v>
      </c>
      <c r="D681" t="s">
        <v>155</v>
      </c>
      <c r="E681" t="s">
        <v>158</v>
      </c>
      <c r="F681" t="s">
        <v>80</v>
      </c>
      <c r="G681">
        <v>1.85</v>
      </c>
    </row>
    <row r="682" spans="1:7" ht="14.5" customHeight="1" x14ac:dyDescent="0.35">
      <c r="A682" s="22">
        <v>44586.098680555559</v>
      </c>
      <c r="C682">
        <v>872</v>
      </c>
      <c r="D682" t="s">
        <v>155</v>
      </c>
      <c r="E682" t="s">
        <v>158</v>
      </c>
      <c r="F682" t="s">
        <v>80</v>
      </c>
      <c r="G682">
        <v>1.85</v>
      </c>
    </row>
    <row r="683" spans="1:7" ht="14.5" customHeight="1" x14ac:dyDescent="0.35">
      <c r="A683" s="22">
        <v>44586.098692129628</v>
      </c>
      <c r="C683">
        <v>687</v>
      </c>
      <c r="D683" t="s">
        <v>155</v>
      </c>
      <c r="E683" t="s">
        <v>158</v>
      </c>
      <c r="F683" t="s">
        <v>80</v>
      </c>
      <c r="G683">
        <v>1.85</v>
      </c>
    </row>
    <row r="684" spans="1:7" ht="14.5" customHeight="1" x14ac:dyDescent="0.35">
      <c r="A684" s="22">
        <v>44586.098703703705</v>
      </c>
      <c r="C684">
        <v>503</v>
      </c>
      <c r="D684" t="s">
        <v>155</v>
      </c>
      <c r="E684" t="s">
        <v>158</v>
      </c>
      <c r="F684" t="s">
        <v>80</v>
      </c>
      <c r="G684">
        <v>1.85</v>
      </c>
    </row>
    <row r="685" spans="1:7" ht="14.5" customHeight="1" x14ac:dyDescent="0.35">
      <c r="A685" s="22">
        <v>44586.098715277774</v>
      </c>
      <c r="C685">
        <v>322</v>
      </c>
      <c r="D685" t="s">
        <v>155</v>
      </c>
      <c r="E685" t="s">
        <v>158</v>
      </c>
      <c r="F685" t="s">
        <v>80</v>
      </c>
      <c r="G685">
        <v>1.85</v>
      </c>
    </row>
    <row r="686" spans="1:7" ht="14.5" customHeight="1" x14ac:dyDescent="0.35">
      <c r="A686" s="22">
        <v>44586.098726851851</v>
      </c>
      <c r="C686">
        <v>137</v>
      </c>
      <c r="D686" t="s">
        <v>155</v>
      </c>
      <c r="E686" t="s">
        <v>158</v>
      </c>
      <c r="F686" t="s">
        <v>80</v>
      </c>
      <c r="G686">
        <v>1.85</v>
      </c>
    </row>
    <row r="687" spans="1:7" ht="14.5" customHeight="1" x14ac:dyDescent="0.35">
      <c r="A687" s="22">
        <v>44586.098726851851</v>
      </c>
      <c r="C687">
        <v>953</v>
      </c>
      <c r="D687" t="s">
        <v>155</v>
      </c>
      <c r="E687" t="s">
        <v>158</v>
      </c>
      <c r="F687" t="s">
        <v>80</v>
      </c>
      <c r="G687">
        <v>1.85</v>
      </c>
    </row>
    <row r="688" spans="1:7" ht="14.5" customHeight="1" x14ac:dyDescent="0.35">
      <c r="A688" s="22">
        <v>44586.098738425928</v>
      </c>
      <c r="C688">
        <v>769</v>
      </c>
      <c r="D688" t="s">
        <v>155</v>
      </c>
      <c r="E688" t="s">
        <v>158</v>
      </c>
      <c r="F688" t="s">
        <v>80</v>
      </c>
      <c r="G688">
        <v>1.85</v>
      </c>
    </row>
    <row r="689" spans="1:7" ht="14.5" customHeight="1" x14ac:dyDescent="0.35">
      <c r="A689" s="22">
        <v>44586.098749999997</v>
      </c>
      <c r="C689">
        <v>585</v>
      </c>
      <c r="D689" t="s">
        <v>155</v>
      </c>
      <c r="E689" t="s">
        <v>158</v>
      </c>
      <c r="F689" t="s">
        <v>80</v>
      </c>
      <c r="G689">
        <v>1.85</v>
      </c>
    </row>
    <row r="690" spans="1:7" ht="14.5" customHeight="1" x14ac:dyDescent="0.35">
      <c r="A690" s="22">
        <v>44586.098761574074</v>
      </c>
      <c r="C690">
        <v>400</v>
      </c>
      <c r="D690" t="s">
        <v>155</v>
      </c>
      <c r="E690" t="s">
        <v>158</v>
      </c>
      <c r="F690" t="s">
        <v>80</v>
      </c>
      <c r="G690">
        <v>1.85</v>
      </c>
    </row>
    <row r="691" spans="1:7" ht="14.5" customHeight="1" x14ac:dyDescent="0.35">
      <c r="A691" s="22">
        <v>44586.098773148151</v>
      </c>
      <c r="C691">
        <v>215</v>
      </c>
      <c r="D691" t="s">
        <v>155</v>
      </c>
      <c r="E691" t="s">
        <v>158</v>
      </c>
      <c r="F691" t="s">
        <v>80</v>
      </c>
      <c r="G691">
        <v>1.84</v>
      </c>
    </row>
    <row r="692" spans="1:7" ht="14.5" customHeight="1" x14ac:dyDescent="0.35">
      <c r="A692" s="22">
        <v>44586.09878472222</v>
      </c>
      <c r="C692">
        <v>33</v>
      </c>
      <c r="D692" t="s">
        <v>155</v>
      </c>
      <c r="E692" t="s">
        <v>158</v>
      </c>
      <c r="F692" t="s">
        <v>80</v>
      </c>
      <c r="G692">
        <v>1.84</v>
      </c>
    </row>
    <row r="693" spans="1:7" ht="14.5" customHeight="1" x14ac:dyDescent="0.35">
      <c r="A693" s="22">
        <v>44586.09878472222</v>
      </c>
      <c r="C693">
        <v>848</v>
      </c>
      <c r="D693" t="s">
        <v>155</v>
      </c>
      <c r="E693" t="s">
        <v>158</v>
      </c>
      <c r="F693" t="s">
        <v>80</v>
      </c>
      <c r="G693">
        <v>1.85</v>
      </c>
    </row>
    <row r="694" spans="1:7" ht="14.5" customHeight="1" x14ac:dyDescent="0.35">
      <c r="A694" s="22">
        <v>44586.098796296297</v>
      </c>
      <c r="C694">
        <v>664</v>
      </c>
      <c r="D694" t="s">
        <v>155</v>
      </c>
      <c r="E694" t="s">
        <v>158</v>
      </c>
      <c r="F694" t="s">
        <v>80</v>
      </c>
      <c r="G694">
        <v>1.85</v>
      </c>
    </row>
    <row r="695" spans="1:7" ht="14.5" customHeight="1" x14ac:dyDescent="0.35">
      <c r="A695" s="22">
        <v>44586.098807870374</v>
      </c>
      <c r="C695">
        <v>482</v>
      </c>
      <c r="D695" t="s">
        <v>155</v>
      </c>
      <c r="E695" t="s">
        <v>158</v>
      </c>
      <c r="F695" t="s">
        <v>80</v>
      </c>
      <c r="G695">
        <v>1.85</v>
      </c>
    </row>
    <row r="696" spans="1:7" ht="14.5" customHeight="1" x14ac:dyDescent="0.35">
      <c r="A696" s="22">
        <v>44586.098819444444</v>
      </c>
      <c r="C696">
        <v>299</v>
      </c>
      <c r="D696" t="s">
        <v>155</v>
      </c>
      <c r="E696" t="s">
        <v>158</v>
      </c>
      <c r="F696" t="s">
        <v>80</v>
      </c>
      <c r="G696">
        <v>1.85</v>
      </c>
    </row>
    <row r="697" spans="1:7" ht="14.5" customHeight="1" x14ac:dyDescent="0.35">
      <c r="A697" s="22">
        <v>44586.09883101852</v>
      </c>
      <c r="C697">
        <v>114</v>
      </c>
      <c r="D697" t="s">
        <v>155</v>
      </c>
      <c r="E697" t="s">
        <v>158</v>
      </c>
      <c r="F697" t="s">
        <v>80</v>
      </c>
      <c r="G697">
        <v>1.85</v>
      </c>
    </row>
    <row r="698" spans="1:7" ht="14.5" customHeight="1" x14ac:dyDescent="0.35">
      <c r="A698" s="22">
        <v>44586.09883101852</v>
      </c>
      <c r="C698">
        <v>931</v>
      </c>
      <c r="D698" t="s">
        <v>155</v>
      </c>
      <c r="E698" t="s">
        <v>158</v>
      </c>
      <c r="F698" t="s">
        <v>80</v>
      </c>
      <c r="G698">
        <v>1.85</v>
      </c>
    </row>
    <row r="699" spans="1:7" ht="14.5" customHeight="1" x14ac:dyDescent="0.35">
      <c r="A699" s="22">
        <v>44586.09884259259</v>
      </c>
      <c r="C699">
        <v>751</v>
      </c>
      <c r="D699" t="s">
        <v>155</v>
      </c>
      <c r="E699" t="s">
        <v>158</v>
      </c>
      <c r="F699" t="s">
        <v>80</v>
      </c>
      <c r="G699">
        <v>1.85</v>
      </c>
    </row>
    <row r="700" spans="1:7" ht="14.5" customHeight="1" x14ac:dyDescent="0.35">
      <c r="A700" s="22">
        <v>44586.098854166667</v>
      </c>
      <c r="C700">
        <v>562</v>
      </c>
      <c r="D700" t="s">
        <v>155</v>
      </c>
      <c r="E700" t="s">
        <v>158</v>
      </c>
      <c r="F700" t="s">
        <v>80</v>
      </c>
      <c r="G700">
        <v>1.85</v>
      </c>
    </row>
    <row r="701" spans="1:7" ht="14.5" customHeight="1" x14ac:dyDescent="0.35">
      <c r="A701" s="22">
        <v>44586.098865740743</v>
      </c>
      <c r="C701">
        <v>378</v>
      </c>
      <c r="D701" t="s">
        <v>155</v>
      </c>
      <c r="E701" t="s">
        <v>158</v>
      </c>
      <c r="F701" t="s">
        <v>80</v>
      </c>
      <c r="G701">
        <v>1.85</v>
      </c>
    </row>
    <row r="702" spans="1:7" ht="14.5" customHeight="1" x14ac:dyDescent="0.35">
      <c r="A702" s="22">
        <v>44586.098877314813</v>
      </c>
      <c r="C702">
        <v>193</v>
      </c>
      <c r="D702" t="s">
        <v>155</v>
      </c>
      <c r="E702" t="s">
        <v>158</v>
      </c>
      <c r="F702" t="s">
        <v>80</v>
      </c>
      <c r="G702">
        <v>1.85</v>
      </c>
    </row>
    <row r="703" spans="1:7" ht="14.5" customHeight="1" x14ac:dyDescent="0.35">
      <c r="A703" s="22">
        <v>44586.09888888889</v>
      </c>
      <c r="C703">
        <v>11</v>
      </c>
      <c r="D703" t="s">
        <v>155</v>
      </c>
      <c r="E703" t="s">
        <v>158</v>
      </c>
      <c r="F703" t="s">
        <v>80</v>
      </c>
      <c r="G703">
        <v>1.85</v>
      </c>
    </row>
    <row r="704" spans="1:7" ht="14.5" customHeight="1" x14ac:dyDescent="0.35">
      <c r="A704" s="22">
        <v>44586.09888888889</v>
      </c>
      <c r="C704">
        <v>827</v>
      </c>
      <c r="D704" t="s">
        <v>155</v>
      </c>
      <c r="E704" t="s">
        <v>158</v>
      </c>
      <c r="F704" t="s">
        <v>80</v>
      </c>
      <c r="G704">
        <v>1.85</v>
      </c>
    </row>
    <row r="705" spans="1:7" ht="14.5" customHeight="1" x14ac:dyDescent="0.35">
      <c r="A705" s="22">
        <v>44586.098900462966</v>
      </c>
      <c r="C705">
        <v>642</v>
      </c>
      <c r="D705" t="s">
        <v>155</v>
      </c>
      <c r="E705" t="s">
        <v>158</v>
      </c>
      <c r="F705" t="s">
        <v>80</v>
      </c>
      <c r="G705">
        <v>1.85</v>
      </c>
    </row>
    <row r="706" spans="1:7" ht="14.5" customHeight="1" x14ac:dyDescent="0.35">
      <c r="A706" s="22">
        <v>44586.098912037036</v>
      </c>
      <c r="C706">
        <v>458</v>
      </c>
      <c r="D706" t="s">
        <v>155</v>
      </c>
      <c r="E706" t="s">
        <v>158</v>
      </c>
      <c r="F706" t="s">
        <v>80</v>
      </c>
      <c r="G706">
        <v>1.85</v>
      </c>
    </row>
    <row r="707" spans="1:7" ht="14.5" customHeight="1" x14ac:dyDescent="0.35">
      <c r="A707" s="22">
        <v>44586.098923611113</v>
      </c>
      <c r="C707">
        <v>277</v>
      </c>
      <c r="D707" t="s">
        <v>155</v>
      </c>
      <c r="E707" t="s">
        <v>158</v>
      </c>
      <c r="F707" t="s">
        <v>80</v>
      </c>
      <c r="G707">
        <v>1.85</v>
      </c>
    </row>
    <row r="708" spans="1:7" ht="14.5" customHeight="1" x14ac:dyDescent="0.35">
      <c r="A708" s="22">
        <v>44586.098935185182</v>
      </c>
      <c r="C708">
        <v>91</v>
      </c>
      <c r="D708" t="s">
        <v>155</v>
      </c>
      <c r="E708" t="s">
        <v>158</v>
      </c>
      <c r="F708" t="s">
        <v>80</v>
      </c>
      <c r="G708">
        <v>1.85</v>
      </c>
    </row>
    <row r="709" spans="1:7" ht="14.5" customHeight="1" x14ac:dyDescent="0.35">
      <c r="A709" s="22">
        <v>44586.098935185182</v>
      </c>
      <c r="C709">
        <v>908</v>
      </c>
      <c r="D709" t="s">
        <v>155</v>
      </c>
      <c r="E709" t="s">
        <v>158</v>
      </c>
      <c r="F709" t="s">
        <v>80</v>
      </c>
      <c r="G709">
        <v>1.85</v>
      </c>
    </row>
    <row r="710" spans="1:7" ht="14.5" customHeight="1" x14ac:dyDescent="0.35">
      <c r="A710" s="22">
        <v>44586.098946759259</v>
      </c>
      <c r="C710">
        <v>734</v>
      </c>
      <c r="D710" t="s">
        <v>155</v>
      </c>
      <c r="E710" t="s">
        <v>158</v>
      </c>
      <c r="F710" t="s">
        <v>80</v>
      </c>
      <c r="G710">
        <v>1.85</v>
      </c>
    </row>
    <row r="711" spans="1:7" ht="14.5" customHeight="1" x14ac:dyDescent="0.35">
      <c r="A711" s="22">
        <v>44586.098958333336</v>
      </c>
      <c r="C711">
        <v>539</v>
      </c>
      <c r="D711" t="s">
        <v>155</v>
      </c>
      <c r="E711" t="s">
        <v>158</v>
      </c>
      <c r="F711" t="s">
        <v>80</v>
      </c>
      <c r="G711">
        <v>1.84</v>
      </c>
    </row>
    <row r="712" spans="1:7" ht="14.5" customHeight="1" x14ac:dyDescent="0.35">
      <c r="A712" s="22">
        <v>44586.098969907405</v>
      </c>
      <c r="C712">
        <v>355</v>
      </c>
      <c r="D712" t="s">
        <v>155</v>
      </c>
      <c r="E712" t="s">
        <v>158</v>
      </c>
      <c r="F712" t="s">
        <v>80</v>
      </c>
      <c r="G712">
        <v>1.84</v>
      </c>
    </row>
    <row r="713" spans="1:7" ht="14.5" customHeight="1" x14ac:dyDescent="0.35">
      <c r="A713" s="22">
        <v>44586.098981481482</v>
      </c>
      <c r="C713">
        <v>170</v>
      </c>
      <c r="D713" t="s">
        <v>155</v>
      </c>
      <c r="E713" t="s">
        <v>158</v>
      </c>
      <c r="F713" t="s">
        <v>80</v>
      </c>
      <c r="G713">
        <v>1.84</v>
      </c>
    </row>
    <row r="714" spans="1:7" ht="14.5" customHeight="1" x14ac:dyDescent="0.35">
      <c r="A714" s="22">
        <v>44586.098981481482</v>
      </c>
      <c r="C714">
        <v>986</v>
      </c>
      <c r="D714" t="s">
        <v>155</v>
      </c>
      <c r="E714" t="s">
        <v>158</v>
      </c>
      <c r="F714" t="s">
        <v>80</v>
      </c>
      <c r="G714">
        <v>1.84</v>
      </c>
    </row>
    <row r="715" spans="1:7" ht="14.5" customHeight="1" x14ac:dyDescent="0.35">
      <c r="A715" s="22">
        <v>44586.098993055559</v>
      </c>
      <c r="C715">
        <v>803</v>
      </c>
      <c r="D715" t="s">
        <v>155</v>
      </c>
      <c r="E715" t="s">
        <v>158</v>
      </c>
      <c r="F715" t="s">
        <v>80</v>
      </c>
      <c r="G715">
        <v>1.85</v>
      </c>
    </row>
    <row r="716" spans="1:7" ht="14.5" customHeight="1" x14ac:dyDescent="0.35">
      <c r="A716" s="22">
        <v>44586.099004629628</v>
      </c>
      <c r="C716">
        <v>619</v>
      </c>
      <c r="D716" t="s">
        <v>155</v>
      </c>
      <c r="E716" t="s">
        <v>158</v>
      </c>
      <c r="F716" t="s">
        <v>80</v>
      </c>
      <c r="G716">
        <v>1.85</v>
      </c>
    </row>
    <row r="717" spans="1:7" ht="14.5" customHeight="1" x14ac:dyDescent="0.35">
      <c r="A717" s="22">
        <v>44586.099016203705</v>
      </c>
      <c r="C717">
        <v>435</v>
      </c>
      <c r="D717" t="s">
        <v>155</v>
      </c>
      <c r="E717" t="s">
        <v>158</v>
      </c>
      <c r="F717" t="s">
        <v>80</v>
      </c>
      <c r="G717">
        <v>1.85</v>
      </c>
    </row>
    <row r="718" spans="1:7" ht="14.5" customHeight="1" x14ac:dyDescent="0.35">
      <c r="A718" s="22">
        <v>44586.099027777775</v>
      </c>
      <c r="C718">
        <v>254</v>
      </c>
      <c r="D718" t="s">
        <v>155</v>
      </c>
      <c r="E718" t="s">
        <v>158</v>
      </c>
      <c r="F718" t="s">
        <v>80</v>
      </c>
      <c r="G718">
        <v>1.85</v>
      </c>
    </row>
    <row r="719" spans="1:7" ht="14.5" customHeight="1" x14ac:dyDescent="0.35">
      <c r="A719" s="22">
        <v>44586.099039351851</v>
      </c>
      <c r="C719">
        <v>67</v>
      </c>
      <c r="D719" t="s">
        <v>155</v>
      </c>
      <c r="E719" t="s">
        <v>158</v>
      </c>
      <c r="F719" t="s">
        <v>80</v>
      </c>
      <c r="G719">
        <v>1.84</v>
      </c>
    </row>
    <row r="720" spans="1:7" ht="14.5" customHeight="1" x14ac:dyDescent="0.35">
      <c r="A720" s="22">
        <v>44586.099039351851</v>
      </c>
      <c r="C720">
        <v>885</v>
      </c>
      <c r="D720" t="s">
        <v>155</v>
      </c>
      <c r="E720" t="s">
        <v>158</v>
      </c>
      <c r="F720" t="s">
        <v>80</v>
      </c>
      <c r="G720">
        <v>1.85</v>
      </c>
    </row>
    <row r="721" spans="1:7" ht="14.5" customHeight="1" x14ac:dyDescent="0.35">
      <c r="A721" s="22">
        <v>44586.099050925928</v>
      </c>
      <c r="C721">
        <v>699</v>
      </c>
      <c r="D721" t="s">
        <v>155</v>
      </c>
      <c r="E721" t="s">
        <v>158</v>
      </c>
      <c r="F721" t="s">
        <v>80</v>
      </c>
      <c r="G721">
        <v>1.85</v>
      </c>
    </row>
    <row r="722" spans="1:7" ht="14.5" customHeight="1" x14ac:dyDescent="0.35">
      <c r="A722" s="22">
        <v>44586.099062499998</v>
      </c>
      <c r="C722">
        <v>517</v>
      </c>
      <c r="D722" t="s">
        <v>155</v>
      </c>
      <c r="E722" t="s">
        <v>158</v>
      </c>
      <c r="F722" t="s">
        <v>80</v>
      </c>
      <c r="G722">
        <v>1.85</v>
      </c>
    </row>
    <row r="723" spans="1:7" ht="14.5" customHeight="1" x14ac:dyDescent="0.35">
      <c r="A723" s="22">
        <v>44586.099074074074</v>
      </c>
      <c r="C723">
        <v>332</v>
      </c>
      <c r="D723" t="s">
        <v>155</v>
      </c>
      <c r="E723" t="s">
        <v>158</v>
      </c>
      <c r="F723" t="s">
        <v>80</v>
      </c>
      <c r="G723">
        <v>1.85</v>
      </c>
    </row>
    <row r="724" spans="1:7" ht="14.5" customHeight="1" x14ac:dyDescent="0.35">
      <c r="A724" s="22">
        <v>44586.099085648151</v>
      </c>
      <c r="C724">
        <v>147</v>
      </c>
      <c r="D724" t="s">
        <v>155</v>
      </c>
      <c r="E724" t="s">
        <v>158</v>
      </c>
      <c r="F724" t="s">
        <v>80</v>
      </c>
      <c r="G724">
        <v>1.85</v>
      </c>
    </row>
    <row r="725" spans="1:7" ht="14.5" customHeight="1" x14ac:dyDescent="0.35">
      <c r="A725" s="22">
        <v>44586.099085648151</v>
      </c>
      <c r="C725">
        <v>964</v>
      </c>
      <c r="D725" t="s">
        <v>155</v>
      </c>
      <c r="E725" t="s">
        <v>158</v>
      </c>
      <c r="F725" t="s">
        <v>80</v>
      </c>
      <c r="G725">
        <v>1.85</v>
      </c>
    </row>
    <row r="726" spans="1:7" ht="14.5" customHeight="1" x14ac:dyDescent="0.35">
      <c r="A726" s="22">
        <v>44586.099097222221</v>
      </c>
      <c r="C726">
        <v>782</v>
      </c>
      <c r="D726" t="s">
        <v>155</v>
      </c>
      <c r="E726" t="s">
        <v>158</v>
      </c>
      <c r="F726" t="s">
        <v>80</v>
      </c>
      <c r="G726">
        <v>1.85</v>
      </c>
    </row>
    <row r="727" spans="1:7" ht="14.5" customHeight="1" x14ac:dyDescent="0.35">
      <c r="A727" s="22">
        <v>44586.099108796298</v>
      </c>
      <c r="C727">
        <v>596</v>
      </c>
      <c r="D727" t="s">
        <v>155</v>
      </c>
      <c r="E727" t="s">
        <v>158</v>
      </c>
      <c r="F727" t="s">
        <v>80</v>
      </c>
      <c r="G727">
        <v>1.85</v>
      </c>
    </row>
    <row r="728" spans="1:7" ht="14.5" customHeight="1" x14ac:dyDescent="0.35">
      <c r="A728" s="22">
        <v>44586.099120370367</v>
      </c>
      <c r="C728">
        <v>413</v>
      </c>
      <c r="D728" t="s">
        <v>155</v>
      </c>
      <c r="E728" t="s">
        <v>158</v>
      </c>
      <c r="F728" t="s">
        <v>80</v>
      </c>
      <c r="G728">
        <v>1.85</v>
      </c>
    </row>
    <row r="729" spans="1:7" ht="14.5" customHeight="1" x14ac:dyDescent="0.35">
      <c r="A729" s="22">
        <v>44586.099131944444</v>
      </c>
      <c r="C729">
        <v>232</v>
      </c>
      <c r="D729" t="s">
        <v>155</v>
      </c>
      <c r="E729" t="s">
        <v>158</v>
      </c>
      <c r="F729" t="s">
        <v>80</v>
      </c>
      <c r="G729">
        <v>1.86</v>
      </c>
    </row>
    <row r="730" spans="1:7" ht="14.5" customHeight="1" x14ac:dyDescent="0.35">
      <c r="A730" s="22">
        <v>44586.099143518521</v>
      </c>
      <c r="C730">
        <v>45</v>
      </c>
      <c r="D730" t="s">
        <v>155</v>
      </c>
      <c r="E730" t="s">
        <v>158</v>
      </c>
      <c r="F730" t="s">
        <v>80</v>
      </c>
      <c r="G730">
        <v>1.86</v>
      </c>
    </row>
    <row r="731" spans="1:7" ht="14.5" customHeight="1" x14ac:dyDescent="0.35">
      <c r="A731" s="22">
        <v>44586.099143518521</v>
      </c>
      <c r="C731">
        <v>860</v>
      </c>
      <c r="D731" t="s">
        <v>155</v>
      </c>
      <c r="E731" t="s">
        <v>158</v>
      </c>
      <c r="F731" t="s">
        <v>80</v>
      </c>
      <c r="G731">
        <v>1.86</v>
      </c>
    </row>
    <row r="732" spans="1:7" ht="14.5" customHeight="1" x14ac:dyDescent="0.35">
      <c r="A732" s="22">
        <v>44586.09915509259</v>
      </c>
      <c r="C732">
        <v>676</v>
      </c>
      <c r="D732" t="s">
        <v>155</v>
      </c>
      <c r="E732" t="s">
        <v>158</v>
      </c>
      <c r="F732" t="s">
        <v>80</v>
      </c>
      <c r="G732">
        <v>1.86</v>
      </c>
    </row>
    <row r="733" spans="1:7" ht="14.5" customHeight="1" x14ac:dyDescent="0.35">
      <c r="A733" s="22">
        <v>44586.099166666667</v>
      </c>
      <c r="C733">
        <v>495</v>
      </c>
      <c r="D733" t="s">
        <v>155</v>
      </c>
      <c r="E733" t="s">
        <v>158</v>
      </c>
      <c r="F733" t="s">
        <v>80</v>
      </c>
      <c r="G733">
        <v>1.86</v>
      </c>
    </row>
    <row r="734" spans="1:7" ht="14.5" customHeight="1" x14ac:dyDescent="0.35">
      <c r="A734" s="22">
        <v>44586.099178240744</v>
      </c>
      <c r="C734">
        <v>310</v>
      </c>
      <c r="D734" t="s">
        <v>155</v>
      </c>
      <c r="E734" t="s">
        <v>158</v>
      </c>
      <c r="F734" t="s">
        <v>80</v>
      </c>
      <c r="G734">
        <v>1.86</v>
      </c>
    </row>
    <row r="735" spans="1:7" ht="14.5" customHeight="1" x14ac:dyDescent="0.35">
      <c r="A735" s="22">
        <v>44586.099189814813</v>
      </c>
      <c r="C735">
        <v>130</v>
      </c>
      <c r="D735" t="s">
        <v>155</v>
      </c>
      <c r="E735" t="s">
        <v>158</v>
      </c>
      <c r="F735" t="s">
        <v>80</v>
      </c>
      <c r="G735">
        <v>1.86</v>
      </c>
    </row>
    <row r="736" spans="1:7" ht="14.5" customHeight="1" x14ac:dyDescent="0.35">
      <c r="A736" s="22">
        <v>44586.099189814813</v>
      </c>
      <c r="C736">
        <v>928</v>
      </c>
      <c r="D736" t="s">
        <v>155</v>
      </c>
      <c r="E736" t="s">
        <v>158</v>
      </c>
      <c r="F736" t="s">
        <v>80</v>
      </c>
      <c r="G736">
        <v>1.86</v>
      </c>
    </row>
    <row r="737" spans="1:7" ht="14.5" customHeight="1" x14ac:dyDescent="0.35">
      <c r="A737" s="22">
        <v>44586.09920138889</v>
      </c>
      <c r="C737">
        <v>737</v>
      </c>
      <c r="D737" t="s">
        <v>155</v>
      </c>
      <c r="E737" t="s">
        <v>158</v>
      </c>
      <c r="F737" t="s">
        <v>80</v>
      </c>
      <c r="G737">
        <v>1.86</v>
      </c>
    </row>
    <row r="738" spans="1:7" ht="14.5" customHeight="1" x14ac:dyDescent="0.35">
      <c r="A738" s="22">
        <v>44586.099212962959</v>
      </c>
      <c r="C738">
        <v>524</v>
      </c>
      <c r="D738" t="s">
        <v>155</v>
      </c>
      <c r="E738" t="s">
        <v>158</v>
      </c>
      <c r="F738" t="s">
        <v>80</v>
      </c>
      <c r="G738">
        <v>1.86</v>
      </c>
    </row>
    <row r="739" spans="1:7" ht="14.5" customHeight="1" x14ac:dyDescent="0.35">
      <c r="A739" s="22">
        <v>44586.099224537036</v>
      </c>
      <c r="C739">
        <v>327</v>
      </c>
      <c r="D739" t="s">
        <v>155</v>
      </c>
      <c r="E739" t="s">
        <v>158</v>
      </c>
      <c r="F739" t="s">
        <v>80</v>
      </c>
      <c r="G739">
        <v>1.86</v>
      </c>
    </row>
    <row r="740" spans="1:7" ht="14.5" customHeight="1" x14ac:dyDescent="0.35">
      <c r="A740" s="22">
        <v>44586.099236111113</v>
      </c>
      <c r="C740">
        <v>130</v>
      </c>
      <c r="D740" t="s">
        <v>155</v>
      </c>
      <c r="E740" t="s">
        <v>158</v>
      </c>
      <c r="F740" t="s">
        <v>80</v>
      </c>
      <c r="G740">
        <v>1.86</v>
      </c>
    </row>
    <row r="741" spans="1:7" ht="14.5" customHeight="1" x14ac:dyDescent="0.35">
      <c r="A741" s="22">
        <v>44586.099236111113</v>
      </c>
      <c r="C741">
        <v>924</v>
      </c>
      <c r="D741" t="s">
        <v>155</v>
      </c>
      <c r="E741" t="s">
        <v>158</v>
      </c>
      <c r="F741" t="s">
        <v>80</v>
      </c>
      <c r="G741">
        <v>1.86</v>
      </c>
    </row>
    <row r="742" spans="1:7" ht="14.5" customHeight="1" x14ac:dyDescent="0.35">
      <c r="A742" s="22">
        <v>44586.099247685182</v>
      </c>
      <c r="C742">
        <v>733</v>
      </c>
      <c r="D742" t="s">
        <v>155</v>
      </c>
      <c r="E742" t="s">
        <v>158</v>
      </c>
      <c r="F742" t="s">
        <v>80</v>
      </c>
      <c r="G742">
        <v>1.86</v>
      </c>
    </row>
    <row r="743" spans="1:7" ht="14.5" customHeight="1" x14ac:dyDescent="0.35">
      <c r="A743" s="22">
        <v>44586.099259259259</v>
      </c>
      <c r="C743">
        <v>523</v>
      </c>
      <c r="D743" t="s">
        <v>155</v>
      </c>
      <c r="E743" t="s">
        <v>158</v>
      </c>
      <c r="F743" t="s">
        <v>80</v>
      </c>
      <c r="G743">
        <v>1.87</v>
      </c>
    </row>
    <row r="744" spans="1:7" ht="14.5" customHeight="1" x14ac:dyDescent="0.35">
      <c r="A744" s="22">
        <v>44586.099270833336</v>
      </c>
      <c r="C744">
        <v>322</v>
      </c>
      <c r="D744" t="s">
        <v>155</v>
      </c>
      <c r="E744" t="s">
        <v>158</v>
      </c>
      <c r="F744" t="s">
        <v>80</v>
      </c>
      <c r="G744">
        <v>1.87</v>
      </c>
    </row>
    <row r="745" spans="1:7" ht="14.5" customHeight="1" x14ac:dyDescent="0.35">
      <c r="A745" s="22">
        <v>44586.099282407406</v>
      </c>
      <c r="C745">
        <v>125</v>
      </c>
      <c r="D745" t="s">
        <v>155</v>
      </c>
      <c r="E745" t="s">
        <v>158</v>
      </c>
      <c r="F745" t="s">
        <v>80</v>
      </c>
      <c r="G745">
        <v>1.86</v>
      </c>
    </row>
    <row r="746" spans="1:7" ht="14.5" customHeight="1" x14ac:dyDescent="0.35">
      <c r="A746" s="22">
        <v>44586.099282407406</v>
      </c>
      <c r="C746">
        <v>919</v>
      </c>
      <c r="D746" t="s">
        <v>155</v>
      </c>
      <c r="E746" t="s">
        <v>158</v>
      </c>
      <c r="F746" t="s">
        <v>80</v>
      </c>
      <c r="G746">
        <v>1.86</v>
      </c>
    </row>
    <row r="747" spans="1:7" ht="14.5" customHeight="1" x14ac:dyDescent="0.35">
      <c r="A747" s="22">
        <v>44586.099293981482</v>
      </c>
      <c r="C747">
        <v>732</v>
      </c>
      <c r="D747" t="s">
        <v>155</v>
      </c>
      <c r="E747" t="s">
        <v>158</v>
      </c>
      <c r="F747" t="s">
        <v>80</v>
      </c>
      <c r="G747">
        <v>1.86</v>
      </c>
    </row>
    <row r="748" spans="1:7" ht="14.5" customHeight="1" x14ac:dyDescent="0.35">
      <c r="A748" s="22">
        <v>44586.099305555559</v>
      </c>
      <c r="C748">
        <v>548</v>
      </c>
      <c r="D748" t="s">
        <v>155</v>
      </c>
      <c r="E748" t="s">
        <v>158</v>
      </c>
      <c r="F748" t="s">
        <v>80</v>
      </c>
      <c r="G748">
        <v>1.86</v>
      </c>
    </row>
    <row r="749" spans="1:7" ht="14.5" customHeight="1" x14ac:dyDescent="0.35">
      <c r="A749" s="22">
        <v>44586.099317129629</v>
      </c>
      <c r="C749">
        <v>356</v>
      </c>
      <c r="D749" t="s">
        <v>155</v>
      </c>
      <c r="E749" t="s">
        <v>158</v>
      </c>
      <c r="F749" t="s">
        <v>80</v>
      </c>
      <c r="G749">
        <v>1.86</v>
      </c>
    </row>
    <row r="750" spans="1:7" ht="14.5" customHeight="1" x14ac:dyDescent="0.35">
      <c r="A750" s="22">
        <v>44586.099328703705</v>
      </c>
      <c r="C750">
        <v>171</v>
      </c>
      <c r="D750" t="s">
        <v>155</v>
      </c>
      <c r="E750" t="s">
        <v>158</v>
      </c>
      <c r="F750" t="s">
        <v>80</v>
      </c>
      <c r="G750">
        <v>1.85</v>
      </c>
    </row>
    <row r="751" spans="1:7" ht="14.5" customHeight="1" x14ac:dyDescent="0.35">
      <c r="A751" s="22">
        <v>44586.099328703705</v>
      </c>
      <c r="C751">
        <v>988</v>
      </c>
      <c r="D751" t="s">
        <v>155</v>
      </c>
      <c r="E751" t="s">
        <v>158</v>
      </c>
      <c r="F751" t="s">
        <v>80</v>
      </c>
      <c r="G751">
        <v>1.85</v>
      </c>
    </row>
    <row r="752" spans="1:7" ht="14.5" customHeight="1" x14ac:dyDescent="0.35">
      <c r="A752" s="22">
        <v>44586.099340277775</v>
      </c>
      <c r="C752">
        <v>804</v>
      </c>
      <c r="D752" t="s">
        <v>155</v>
      </c>
      <c r="E752" t="s">
        <v>158</v>
      </c>
      <c r="F752" t="s">
        <v>80</v>
      </c>
      <c r="G752">
        <v>1.86</v>
      </c>
    </row>
    <row r="753" spans="1:7" ht="14.5" customHeight="1" x14ac:dyDescent="0.35">
      <c r="A753" s="22">
        <v>44586.099351851852</v>
      </c>
      <c r="C753">
        <v>620</v>
      </c>
      <c r="D753" t="s">
        <v>155</v>
      </c>
      <c r="E753" t="s">
        <v>158</v>
      </c>
      <c r="F753" t="s">
        <v>80</v>
      </c>
      <c r="G753">
        <v>1.85</v>
      </c>
    </row>
    <row r="754" spans="1:7" ht="14.5" customHeight="1" x14ac:dyDescent="0.35">
      <c r="A754" s="22">
        <v>44586.099363425928</v>
      </c>
      <c r="C754">
        <v>435</v>
      </c>
      <c r="D754" t="s">
        <v>155</v>
      </c>
      <c r="E754" t="s">
        <v>158</v>
      </c>
      <c r="F754" t="s">
        <v>80</v>
      </c>
      <c r="G754">
        <v>1.85</v>
      </c>
    </row>
    <row r="755" spans="1:7" ht="14.5" customHeight="1" x14ac:dyDescent="0.35">
      <c r="A755" s="22">
        <v>44586.099374999998</v>
      </c>
      <c r="C755">
        <v>252</v>
      </c>
      <c r="D755" t="s">
        <v>155</v>
      </c>
      <c r="E755" t="s">
        <v>158</v>
      </c>
      <c r="F755" t="s">
        <v>80</v>
      </c>
      <c r="G755">
        <v>1.84</v>
      </c>
    </row>
    <row r="756" spans="1:7" ht="14.5" customHeight="1" x14ac:dyDescent="0.35">
      <c r="A756" s="22">
        <v>44586.099386574075</v>
      </c>
      <c r="C756">
        <v>69</v>
      </c>
      <c r="D756" t="s">
        <v>155</v>
      </c>
      <c r="E756" t="s">
        <v>158</v>
      </c>
      <c r="F756" t="s">
        <v>80</v>
      </c>
      <c r="G756">
        <v>1.84</v>
      </c>
    </row>
    <row r="757" spans="1:7" ht="14.5" customHeight="1" x14ac:dyDescent="0.35">
      <c r="A757" s="22">
        <v>44586.099386574075</v>
      </c>
      <c r="C757">
        <v>883</v>
      </c>
      <c r="D757" t="s">
        <v>155</v>
      </c>
      <c r="E757" t="s">
        <v>158</v>
      </c>
      <c r="F757" t="s">
        <v>80</v>
      </c>
      <c r="G757">
        <v>1.84</v>
      </c>
    </row>
    <row r="758" spans="1:7" ht="14.5" customHeight="1" x14ac:dyDescent="0.35">
      <c r="A758" s="22">
        <v>44586.099398148152</v>
      </c>
      <c r="C758">
        <v>701</v>
      </c>
      <c r="D758" t="s">
        <v>155</v>
      </c>
      <c r="E758" t="s">
        <v>158</v>
      </c>
      <c r="F758" t="s">
        <v>80</v>
      </c>
      <c r="G758">
        <v>1.84</v>
      </c>
    </row>
    <row r="759" spans="1:7" ht="14.5" customHeight="1" x14ac:dyDescent="0.35">
      <c r="A759" s="22">
        <v>44586.099409722221</v>
      </c>
      <c r="C759">
        <v>516</v>
      </c>
      <c r="D759" t="s">
        <v>155</v>
      </c>
      <c r="E759" t="s">
        <v>158</v>
      </c>
      <c r="F759" t="s">
        <v>80</v>
      </c>
      <c r="G759">
        <v>1.83</v>
      </c>
    </row>
    <row r="760" spans="1:7" ht="14.5" customHeight="1" x14ac:dyDescent="0.35">
      <c r="A760" s="22">
        <v>44586.099421296298</v>
      </c>
      <c r="C760">
        <v>330</v>
      </c>
      <c r="D760" t="s">
        <v>155</v>
      </c>
      <c r="E760" t="s">
        <v>158</v>
      </c>
      <c r="F760" t="s">
        <v>80</v>
      </c>
      <c r="G760">
        <v>1.82</v>
      </c>
    </row>
    <row r="761" spans="1:7" ht="14.5" customHeight="1" x14ac:dyDescent="0.35">
      <c r="A761" s="22">
        <v>44586.099432870367</v>
      </c>
      <c r="C761">
        <v>161</v>
      </c>
      <c r="D761" t="s">
        <v>155</v>
      </c>
      <c r="E761" t="s">
        <v>158</v>
      </c>
      <c r="F761" t="s">
        <v>80</v>
      </c>
      <c r="G761">
        <v>1.82</v>
      </c>
    </row>
    <row r="762" spans="1:7" ht="14.5" customHeight="1" x14ac:dyDescent="0.35">
      <c r="A762" s="22">
        <v>44586.099432870367</v>
      </c>
      <c r="C762">
        <v>995</v>
      </c>
      <c r="D762" t="s">
        <v>155</v>
      </c>
      <c r="E762" t="s">
        <v>158</v>
      </c>
      <c r="F762" t="s">
        <v>80</v>
      </c>
      <c r="G762">
        <v>1.83</v>
      </c>
    </row>
    <row r="763" spans="1:7" ht="14.5" customHeight="1" x14ac:dyDescent="0.35">
      <c r="A763" s="22">
        <v>44586.099444444444</v>
      </c>
      <c r="C763">
        <v>828</v>
      </c>
      <c r="D763" t="s">
        <v>155</v>
      </c>
      <c r="E763" t="s">
        <v>158</v>
      </c>
      <c r="F763" t="s">
        <v>80</v>
      </c>
      <c r="G763">
        <v>1.83</v>
      </c>
    </row>
    <row r="764" spans="1:7" ht="14.5" customHeight="1" x14ac:dyDescent="0.35">
      <c r="A764" s="22">
        <v>44586.099456018521</v>
      </c>
      <c r="C764">
        <v>662</v>
      </c>
      <c r="D764" t="s">
        <v>155</v>
      </c>
      <c r="E764" t="s">
        <v>158</v>
      </c>
      <c r="F764" t="s">
        <v>80</v>
      </c>
      <c r="G764">
        <v>1.84</v>
      </c>
    </row>
    <row r="765" spans="1:7" ht="14.5" customHeight="1" x14ac:dyDescent="0.35">
      <c r="A765" s="22">
        <v>44586.09946759259</v>
      </c>
      <c r="C765">
        <v>496</v>
      </c>
      <c r="D765" t="s">
        <v>155</v>
      </c>
      <c r="E765" t="s">
        <v>158</v>
      </c>
      <c r="F765" t="s">
        <v>80</v>
      </c>
      <c r="G765">
        <v>1.85</v>
      </c>
    </row>
    <row r="766" spans="1:7" ht="14.5" customHeight="1" x14ac:dyDescent="0.35">
      <c r="A766" s="22">
        <v>44586.099479166667</v>
      </c>
      <c r="C766">
        <v>305</v>
      </c>
      <c r="D766" t="s">
        <v>155</v>
      </c>
      <c r="E766" t="s">
        <v>158</v>
      </c>
      <c r="F766" t="s">
        <v>80</v>
      </c>
      <c r="G766">
        <v>1.86</v>
      </c>
    </row>
    <row r="767" spans="1:7" ht="14.5" customHeight="1" x14ac:dyDescent="0.35">
      <c r="A767" s="22">
        <v>44586.099490740744</v>
      </c>
      <c r="C767">
        <v>129</v>
      </c>
      <c r="D767" t="s">
        <v>155</v>
      </c>
      <c r="E767" t="s">
        <v>158</v>
      </c>
      <c r="F767" t="s">
        <v>80</v>
      </c>
      <c r="G767">
        <v>1.86</v>
      </c>
    </row>
    <row r="768" spans="1:7" ht="14.5" customHeight="1" x14ac:dyDescent="0.35">
      <c r="A768" s="22">
        <v>44586.099490740744</v>
      </c>
      <c r="C768">
        <v>938</v>
      </c>
      <c r="D768" t="s">
        <v>155</v>
      </c>
      <c r="E768" t="s">
        <v>158</v>
      </c>
      <c r="F768" t="s">
        <v>80</v>
      </c>
      <c r="G768">
        <v>1.86</v>
      </c>
    </row>
    <row r="769" spans="1:7" ht="14.5" customHeight="1" x14ac:dyDescent="0.35">
      <c r="A769" s="22">
        <v>44586.099502314813</v>
      </c>
      <c r="C769">
        <v>759</v>
      </c>
      <c r="D769" t="s">
        <v>155</v>
      </c>
      <c r="E769" t="s">
        <v>158</v>
      </c>
      <c r="F769" t="s">
        <v>80</v>
      </c>
      <c r="G769">
        <v>1.86</v>
      </c>
    </row>
    <row r="770" spans="1:7" ht="14.5" customHeight="1" x14ac:dyDescent="0.35">
      <c r="A770" s="22">
        <v>44586.09951388889</v>
      </c>
      <c r="C770">
        <v>570</v>
      </c>
      <c r="D770" t="s">
        <v>155</v>
      </c>
      <c r="E770" t="s">
        <v>158</v>
      </c>
      <c r="F770" t="s">
        <v>80</v>
      </c>
      <c r="G770">
        <v>1.86</v>
      </c>
    </row>
    <row r="771" spans="1:7" ht="14.5" customHeight="1" x14ac:dyDescent="0.35">
      <c r="A771" s="22">
        <v>44586.09952546296</v>
      </c>
      <c r="C771">
        <v>386</v>
      </c>
      <c r="D771" t="s">
        <v>155</v>
      </c>
      <c r="E771" t="s">
        <v>158</v>
      </c>
      <c r="F771" t="s">
        <v>80</v>
      </c>
      <c r="G771">
        <v>1.86</v>
      </c>
    </row>
    <row r="772" spans="1:7" ht="14.5" customHeight="1" x14ac:dyDescent="0.35">
      <c r="A772" s="22">
        <v>44586.099537037036</v>
      </c>
      <c r="C772">
        <v>204</v>
      </c>
      <c r="D772" t="s">
        <v>155</v>
      </c>
      <c r="E772" t="s">
        <v>158</v>
      </c>
      <c r="F772" t="s">
        <v>80</v>
      </c>
      <c r="G772">
        <v>1.86</v>
      </c>
    </row>
    <row r="773" spans="1:7" ht="14.5" customHeight="1" x14ac:dyDescent="0.35">
      <c r="A773" s="22">
        <v>44586.099548611113</v>
      </c>
      <c r="C773">
        <v>18</v>
      </c>
      <c r="D773" t="s">
        <v>155</v>
      </c>
      <c r="E773" t="s">
        <v>158</v>
      </c>
      <c r="F773" t="s">
        <v>80</v>
      </c>
      <c r="G773">
        <v>1.85</v>
      </c>
    </row>
    <row r="774" spans="1:7" ht="14.5" customHeight="1" x14ac:dyDescent="0.35">
      <c r="A774" s="22">
        <v>44586.099548611113</v>
      </c>
      <c r="C774">
        <v>834</v>
      </c>
      <c r="D774" t="s">
        <v>155</v>
      </c>
      <c r="E774" t="s">
        <v>158</v>
      </c>
      <c r="F774" t="s">
        <v>80</v>
      </c>
      <c r="G774">
        <v>1.85</v>
      </c>
    </row>
    <row r="775" spans="1:7" ht="14.5" customHeight="1" x14ac:dyDescent="0.35">
      <c r="A775" s="22">
        <v>44586.099560185183</v>
      </c>
      <c r="C775">
        <v>652</v>
      </c>
      <c r="D775" t="s">
        <v>155</v>
      </c>
      <c r="E775" t="s">
        <v>158</v>
      </c>
      <c r="F775" t="s">
        <v>80</v>
      </c>
      <c r="G775">
        <v>1.85</v>
      </c>
    </row>
    <row r="776" spans="1:7" ht="14.5" customHeight="1" x14ac:dyDescent="0.35">
      <c r="A776" s="22">
        <v>44586.09957175926</v>
      </c>
      <c r="C776">
        <v>469</v>
      </c>
      <c r="D776" t="s">
        <v>155</v>
      </c>
      <c r="E776" t="s">
        <v>158</v>
      </c>
      <c r="F776" t="s">
        <v>80</v>
      </c>
      <c r="G776">
        <v>1.85</v>
      </c>
    </row>
    <row r="777" spans="1:7" ht="14.5" customHeight="1" x14ac:dyDescent="0.35">
      <c r="A777" s="22">
        <v>44586.099583333336</v>
      </c>
      <c r="C777">
        <v>282</v>
      </c>
      <c r="D777" t="s">
        <v>155</v>
      </c>
      <c r="E777" t="s">
        <v>158</v>
      </c>
      <c r="F777" t="s">
        <v>80</v>
      </c>
      <c r="G777">
        <v>1.85</v>
      </c>
    </row>
    <row r="778" spans="1:7" ht="14.5" customHeight="1" x14ac:dyDescent="0.35">
      <c r="A778" s="22">
        <v>44586.099594907406</v>
      </c>
      <c r="C778">
        <v>98</v>
      </c>
      <c r="D778" t="s">
        <v>155</v>
      </c>
      <c r="E778" t="s">
        <v>158</v>
      </c>
      <c r="F778" t="s">
        <v>80</v>
      </c>
      <c r="G778">
        <v>1.85</v>
      </c>
    </row>
    <row r="779" spans="1:7" ht="14.5" customHeight="1" x14ac:dyDescent="0.35">
      <c r="A779" s="22">
        <v>44586.099594907406</v>
      </c>
      <c r="C779">
        <v>915</v>
      </c>
      <c r="D779" t="s">
        <v>155</v>
      </c>
      <c r="E779" t="s">
        <v>158</v>
      </c>
      <c r="F779" t="s">
        <v>80</v>
      </c>
      <c r="G779">
        <v>1.85</v>
      </c>
    </row>
    <row r="780" spans="1:7" ht="14.5" customHeight="1" x14ac:dyDescent="0.35">
      <c r="A780" s="22">
        <v>44586.099606481483</v>
      </c>
      <c r="C780">
        <v>740</v>
      </c>
      <c r="D780" t="s">
        <v>155</v>
      </c>
      <c r="E780" t="s">
        <v>158</v>
      </c>
      <c r="F780" t="s">
        <v>80</v>
      </c>
      <c r="G780">
        <v>1.85</v>
      </c>
    </row>
    <row r="781" spans="1:7" ht="14.5" customHeight="1" x14ac:dyDescent="0.35">
      <c r="A781" s="22">
        <v>44586.099618055552</v>
      </c>
      <c r="C781">
        <v>548</v>
      </c>
      <c r="D781" t="s">
        <v>155</v>
      </c>
      <c r="E781" t="s">
        <v>158</v>
      </c>
      <c r="F781" t="s">
        <v>80</v>
      </c>
      <c r="G781">
        <v>1.85</v>
      </c>
    </row>
    <row r="782" spans="1:7" ht="14.5" customHeight="1" x14ac:dyDescent="0.35">
      <c r="A782" s="22">
        <v>44586.099629629629</v>
      </c>
      <c r="C782">
        <v>361</v>
      </c>
      <c r="D782" t="s">
        <v>155</v>
      </c>
      <c r="E782" t="s">
        <v>158</v>
      </c>
      <c r="F782" t="s">
        <v>80</v>
      </c>
      <c r="G782">
        <v>1.85</v>
      </c>
    </row>
    <row r="783" spans="1:7" ht="14.5" customHeight="1" x14ac:dyDescent="0.35">
      <c r="A783" s="22">
        <v>44586.099641203706</v>
      </c>
      <c r="C783">
        <v>179</v>
      </c>
      <c r="D783" t="s">
        <v>155</v>
      </c>
      <c r="E783" t="s">
        <v>158</v>
      </c>
      <c r="F783" t="s">
        <v>80</v>
      </c>
      <c r="G783">
        <v>1.85</v>
      </c>
    </row>
    <row r="784" spans="1:7" ht="14.5" customHeight="1" x14ac:dyDescent="0.35">
      <c r="A784" s="22">
        <v>44586.099641203706</v>
      </c>
      <c r="C784">
        <v>995</v>
      </c>
      <c r="D784" t="s">
        <v>155</v>
      </c>
      <c r="E784" t="s">
        <v>158</v>
      </c>
      <c r="F784" t="s">
        <v>80</v>
      </c>
      <c r="G784">
        <v>1.85</v>
      </c>
    </row>
    <row r="785" spans="1:7" ht="14.5" customHeight="1" x14ac:dyDescent="0.35">
      <c r="A785" s="22">
        <v>44586.099652777775</v>
      </c>
      <c r="C785">
        <v>810</v>
      </c>
      <c r="D785" t="s">
        <v>155</v>
      </c>
      <c r="E785" t="s">
        <v>158</v>
      </c>
      <c r="F785" t="s">
        <v>80</v>
      </c>
      <c r="G785">
        <v>1.85</v>
      </c>
    </row>
    <row r="786" spans="1:7" ht="14.5" customHeight="1" x14ac:dyDescent="0.35">
      <c r="A786" s="22">
        <v>44586.099664351852</v>
      </c>
      <c r="C786">
        <v>628</v>
      </c>
      <c r="D786" t="s">
        <v>155</v>
      </c>
      <c r="E786" t="s">
        <v>158</v>
      </c>
      <c r="F786" t="s">
        <v>80</v>
      </c>
      <c r="G786">
        <v>1.85</v>
      </c>
    </row>
    <row r="787" spans="1:7" ht="14.5" customHeight="1" x14ac:dyDescent="0.35">
      <c r="A787" s="22">
        <v>44586.099675925929</v>
      </c>
      <c r="C787">
        <v>452</v>
      </c>
      <c r="D787" t="s">
        <v>155</v>
      </c>
      <c r="E787" t="s">
        <v>158</v>
      </c>
      <c r="F787" t="s">
        <v>80</v>
      </c>
      <c r="G787">
        <v>1.85</v>
      </c>
    </row>
    <row r="788" spans="1:7" ht="14.5" customHeight="1" x14ac:dyDescent="0.35">
      <c r="A788" s="22">
        <v>44586.099687499998</v>
      </c>
      <c r="C788">
        <v>260</v>
      </c>
      <c r="D788" t="s">
        <v>155</v>
      </c>
      <c r="E788" t="s">
        <v>158</v>
      </c>
      <c r="F788" t="s">
        <v>80</v>
      </c>
      <c r="G788">
        <v>1.85</v>
      </c>
    </row>
    <row r="789" spans="1:7" ht="14.5" customHeight="1" x14ac:dyDescent="0.35">
      <c r="A789" s="22">
        <v>44586.099699074075</v>
      </c>
      <c r="C789">
        <v>79</v>
      </c>
      <c r="D789" t="s">
        <v>155</v>
      </c>
      <c r="E789" t="s">
        <v>158</v>
      </c>
      <c r="F789" t="s">
        <v>80</v>
      </c>
      <c r="G789">
        <v>1.85</v>
      </c>
    </row>
    <row r="790" spans="1:7" ht="14.5" customHeight="1" x14ac:dyDescent="0.35">
      <c r="A790" s="22">
        <v>44586.099699074075</v>
      </c>
      <c r="C790">
        <v>891</v>
      </c>
      <c r="D790" t="s">
        <v>155</v>
      </c>
      <c r="E790" t="s">
        <v>158</v>
      </c>
      <c r="F790" t="s">
        <v>80</v>
      </c>
      <c r="G790">
        <v>1.85</v>
      </c>
    </row>
    <row r="791" spans="1:7" ht="14.5" customHeight="1" x14ac:dyDescent="0.35">
      <c r="A791" s="22">
        <v>44586.099710648145</v>
      </c>
      <c r="C791">
        <v>708</v>
      </c>
      <c r="D791" t="s">
        <v>155</v>
      </c>
      <c r="E791" t="s">
        <v>158</v>
      </c>
      <c r="F791" t="s">
        <v>80</v>
      </c>
      <c r="G791">
        <v>1.85</v>
      </c>
    </row>
    <row r="792" spans="1:7" ht="14.5" customHeight="1" x14ac:dyDescent="0.35">
      <c r="A792" s="22">
        <v>44586.099722222221</v>
      </c>
      <c r="C792">
        <v>525</v>
      </c>
      <c r="D792" t="s">
        <v>155</v>
      </c>
      <c r="E792" t="s">
        <v>158</v>
      </c>
      <c r="F792" t="s">
        <v>80</v>
      </c>
      <c r="G792">
        <v>1.84</v>
      </c>
    </row>
    <row r="793" spans="1:7" ht="14.5" customHeight="1" x14ac:dyDescent="0.35">
      <c r="A793" s="22">
        <v>44586.099733796298</v>
      </c>
      <c r="C793">
        <v>340</v>
      </c>
      <c r="D793" t="s">
        <v>155</v>
      </c>
      <c r="E793" t="s">
        <v>158</v>
      </c>
      <c r="F793" t="s">
        <v>80</v>
      </c>
      <c r="G793">
        <v>1.84</v>
      </c>
    </row>
    <row r="794" spans="1:7" ht="14.5" customHeight="1" x14ac:dyDescent="0.35">
      <c r="A794" s="22">
        <v>44586.099745370368</v>
      </c>
      <c r="C794">
        <v>158</v>
      </c>
      <c r="D794" t="s">
        <v>155</v>
      </c>
      <c r="E794" t="s">
        <v>158</v>
      </c>
      <c r="F794" t="s">
        <v>80</v>
      </c>
      <c r="G794">
        <v>1.83</v>
      </c>
    </row>
    <row r="795" spans="1:7" ht="14.5" customHeight="1" x14ac:dyDescent="0.35">
      <c r="A795" s="22">
        <v>44586.099745370368</v>
      </c>
      <c r="C795">
        <v>990</v>
      </c>
      <c r="D795" t="s">
        <v>155</v>
      </c>
      <c r="E795" t="s">
        <v>158</v>
      </c>
      <c r="F795" t="s">
        <v>80</v>
      </c>
      <c r="G795">
        <v>1.83</v>
      </c>
    </row>
    <row r="796" spans="1:7" ht="14.5" customHeight="1" x14ac:dyDescent="0.35">
      <c r="A796" s="22">
        <v>44586.099756944444</v>
      </c>
      <c r="C796">
        <v>820</v>
      </c>
      <c r="D796" t="s">
        <v>155</v>
      </c>
      <c r="E796" t="s">
        <v>158</v>
      </c>
      <c r="F796" t="s">
        <v>80</v>
      </c>
      <c r="G796">
        <v>1.83</v>
      </c>
    </row>
    <row r="797" spans="1:7" ht="14.5" customHeight="1" x14ac:dyDescent="0.35">
      <c r="A797" s="22">
        <v>44586.099768518521</v>
      </c>
      <c r="C797">
        <v>656</v>
      </c>
      <c r="D797" t="s">
        <v>155</v>
      </c>
      <c r="E797" t="s">
        <v>158</v>
      </c>
      <c r="F797" t="s">
        <v>80</v>
      </c>
      <c r="G797">
        <v>1.83</v>
      </c>
    </row>
    <row r="798" spans="1:7" ht="14.5" customHeight="1" x14ac:dyDescent="0.35">
      <c r="A798" s="22">
        <v>44586.099780092591</v>
      </c>
      <c r="C798">
        <v>490</v>
      </c>
      <c r="D798" t="s">
        <v>155</v>
      </c>
      <c r="E798" t="s">
        <v>158</v>
      </c>
      <c r="F798" t="s">
        <v>80</v>
      </c>
      <c r="G798">
        <v>1.83</v>
      </c>
    </row>
    <row r="799" spans="1:7" ht="14.5" customHeight="1" x14ac:dyDescent="0.35">
      <c r="A799" s="22">
        <v>44586.099791666667</v>
      </c>
      <c r="C799">
        <v>324</v>
      </c>
      <c r="D799" t="s">
        <v>155</v>
      </c>
      <c r="E799" t="s">
        <v>158</v>
      </c>
      <c r="F799" t="s">
        <v>80</v>
      </c>
      <c r="G799">
        <v>1.83</v>
      </c>
    </row>
    <row r="800" spans="1:7" ht="14.5" customHeight="1" x14ac:dyDescent="0.35">
      <c r="A800" s="22">
        <v>44586.099803240744</v>
      </c>
      <c r="C800">
        <v>157</v>
      </c>
      <c r="D800" t="s">
        <v>155</v>
      </c>
      <c r="E800" t="s">
        <v>158</v>
      </c>
      <c r="F800" t="s">
        <v>80</v>
      </c>
      <c r="G800">
        <v>1.83</v>
      </c>
    </row>
    <row r="801" spans="1:7" ht="14.5" customHeight="1" x14ac:dyDescent="0.35">
      <c r="A801" s="22">
        <v>44586.099803240744</v>
      </c>
      <c r="C801">
        <v>990</v>
      </c>
      <c r="D801" t="s">
        <v>155</v>
      </c>
      <c r="E801" t="s">
        <v>158</v>
      </c>
      <c r="F801" t="s">
        <v>80</v>
      </c>
      <c r="G801">
        <v>1.83</v>
      </c>
    </row>
    <row r="802" spans="1:7" ht="14.5" customHeight="1" x14ac:dyDescent="0.35">
      <c r="A802" s="22">
        <v>44586.099814814814</v>
      </c>
      <c r="C802">
        <v>826</v>
      </c>
      <c r="D802" t="s">
        <v>155</v>
      </c>
      <c r="E802" t="s">
        <v>158</v>
      </c>
      <c r="F802" t="s">
        <v>80</v>
      </c>
      <c r="G802">
        <v>1.83</v>
      </c>
    </row>
    <row r="803" spans="1:7" ht="14.5" customHeight="1" x14ac:dyDescent="0.35">
      <c r="A803" s="22">
        <v>44586.099826388891</v>
      </c>
      <c r="C803">
        <v>660</v>
      </c>
      <c r="D803" t="s">
        <v>155</v>
      </c>
      <c r="E803" t="s">
        <v>158</v>
      </c>
      <c r="F803" t="s">
        <v>80</v>
      </c>
      <c r="G803">
        <v>1.84</v>
      </c>
    </row>
    <row r="804" spans="1:7" ht="14.5" customHeight="1" x14ac:dyDescent="0.35">
      <c r="A804" s="22">
        <v>44586.09983796296</v>
      </c>
      <c r="C804">
        <v>491</v>
      </c>
      <c r="D804" t="s">
        <v>155</v>
      </c>
      <c r="E804" t="s">
        <v>158</v>
      </c>
      <c r="F804" t="s">
        <v>80</v>
      </c>
      <c r="G804">
        <v>1.84</v>
      </c>
    </row>
    <row r="805" spans="1:7" ht="14.5" customHeight="1" x14ac:dyDescent="0.35">
      <c r="A805" s="22">
        <v>44586.099849537037</v>
      </c>
      <c r="C805">
        <v>325</v>
      </c>
      <c r="D805" t="s">
        <v>155</v>
      </c>
      <c r="E805" t="s">
        <v>158</v>
      </c>
      <c r="F805" t="s">
        <v>80</v>
      </c>
      <c r="G805">
        <v>1.84</v>
      </c>
    </row>
    <row r="806" spans="1:7" ht="14.5" customHeight="1" x14ac:dyDescent="0.35">
      <c r="A806" s="22">
        <v>44586.099861111114</v>
      </c>
      <c r="C806">
        <v>160</v>
      </c>
      <c r="D806" t="s">
        <v>155</v>
      </c>
      <c r="E806" t="s">
        <v>158</v>
      </c>
      <c r="F806" t="s">
        <v>80</v>
      </c>
      <c r="G806">
        <v>1.84</v>
      </c>
    </row>
    <row r="807" spans="1:7" ht="14.5" customHeight="1" x14ac:dyDescent="0.35">
      <c r="A807" s="22">
        <v>44586.099861111114</v>
      </c>
      <c r="C807">
        <v>993</v>
      </c>
      <c r="D807" t="s">
        <v>155</v>
      </c>
      <c r="E807" t="s">
        <v>158</v>
      </c>
      <c r="F807" t="s">
        <v>80</v>
      </c>
      <c r="G807">
        <v>1.84</v>
      </c>
    </row>
    <row r="808" spans="1:7" ht="14.5" customHeight="1" x14ac:dyDescent="0.35">
      <c r="A808" s="22">
        <v>44586.099872685183</v>
      </c>
      <c r="C808">
        <v>827</v>
      </c>
      <c r="D808" t="s">
        <v>155</v>
      </c>
      <c r="E808" t="s">
        <v>158</v>
      </c>
      <c r="F808" t="s">
        <v>80</v>
      </c>
      <c r="G808">
        <v>1.84</v>
      </c>
    </row>
    <row r="809" spans="1:7" ht="14.5" customHeight="1" x14ac:dyDescent="0.35">
      <c r="A809" s="22">
        <v>44586.09988425926</v>
      </c>
      <c r="C809">
        <v>659</v>
      </c>
      <c r="D809" t="s">
        <v>155</v>
      </c>
      <c r="E809" t="s">
        <v>158</v>
      </c>
      <c r="F809" t="s">
        <v>80</v>
      </c>
      <c r="G809">
        <v>1.84</v>
      </c>
    </row>
    <row r="810" spans="1:7" ht="14.5" customHeight="1" x14ac:dyDescent="0.35">
      <c r="A810" s="22">
        <v>44586.099895833337</v>
      </c>
      <c r="C810">
        <v>494</v>
      </c>
      <c r="D810" t="s">
        <v>155</v>
      </c>
      <c r="E810" t="s">
        <v>158</v>
      </c>
      <c r="F810" t="s">
        <v>80</v>
      </c>
      <c r="G810">
        <v>1.84</v>
      </c>
    </row>
    <row r="811" spans="1:7" ht="14.5" customHeight="1" x14ac:dyDescent="0.35">
      <c r="A811" s="22">
        <v>44586.099907407406</v>
      </c>
      <c r="C811">
        <v>327</v>
      </c>
      <c r="D811" t="s">
        <v>155</v>
      </c>
      <c r="E811" t="s">
        <v>158</v>
      </c>
      <c r="F811" t="s">
        <v>80</v>
      </c>
      <c r="G811">
        <v>1.84</v>
      </c>
    </row>
    <row r="812" spans="1:7" ht="14.5" customHeight="1" x14ac:dyDescent="0.35">
      <c r="A812" s="22">
        <v>44586.099918981483</v>
      </c>
      <c r="C812">
        <v>159</v>
      </c>
      <c r="D812" t="s">
        <v>155</v>
      </c>
      <c r="E812" t="s">
        <v>158</v>
      </c>
      <c r="F812" t="s">
        <v>80</v>
      </c>
      <c r="G812">
        <v>1.84</v>
      </c>
    </row>
    <row r="813" spans="1:7" ht="14.5" customHeight="1" x14ac:dyDescent="0.35">
      <c r="A813" s="22">
        <v>44586.099918981483</v>
      </c>
      <c r="C813">
        <v>993</v>
      </c>
      <c r="D813" t="s">
        <v>155</v>
      </c>
      <c r="E813" t="s">
        <v>158</v>
      </c>
      <c r="F813" t="s">
        <v>80</v>
      </c>
      <c r="G813">
        <v>1.85</v>
      </c>
    </row>
    <row r="814" spans="1:7" ht="14.5" customHeight="1" x14ac:dyDescent="0.35">
      <c r="A814" s="22">
        <v>44586.099930555552</v>
      </c>
      <c r="C814">
        <v>828</v>
      </c>
      <c r="D814" t="s">
        <v>155</v>
      </c>
      <c r="E814" t="s">
        <v>158</v>
      </c>
      <c r="F814" t="s">
        <v>80</v>
      </c>
      <c r="G814">
        <v>1.85</v>
      </c>
    </row>
    <row r="815" spans="1:7" ht="14.5" customHeight="1" x14ac:dyDescent="0.35">
      <c r="A815" s="22">
        <v>44586.099942129629</v>
      </c>
      <c r="C815">
        <v>645</v>
      </c>
      <c r="D815" t="s">
        <v>155</v>
      </c>
      <c r="E815" t="s">
        <v>158</v>
      </c>
      <c r="F815" t="s">
        <v>80</v>
      </c>
      <c r="G815">
        <v>1.85</v>
      </c>
    </row>
    <row r="816" spans="1:7" ht="14.5" customHeight="1" x14ac:dyDescent="0.35">
      <c r="A816" s="22">
        <v>44586.099953703706</v>
      </c>
      <c r="C816">
        <v>462</v>
      </c>
      <c r="D816" t="s">
        <v>155</v>
      </c>
      <c r="E816" t="s">
        <v>158</v>
      </c>
      <c r="F816" t="s">
        <v>80</v>
      </c>
      <c r="G816">
        <v>1.85</v>
      </c>
    </row>
    <row r="817" spans="1:7" ht="14.5" customHeight="1" x14ac:dyDescent="0.35">
      <c r="A817" s="22">
        <v>44586.099965277775</v>
      </c>
      <c r="C817">
        <v>279</v>
      </c>
      <c r="D817" t="s">
        <v>155</v>
      </c>
      <c r="E817" t="s">
        <v>158</v>
      </c>
      <c r="F817" t="s">
        <v>80</v>
      </c>
      <c r="G817">
        <v>1.85</v>
      </c>
    </row>
    <row r="818" spans="1:7" ht="14.5" customHeight="1" x14ac:dyDescent="0.35">
      <c r="A818" s="22">
        <v>44586.099976851852</v>
      </c>
      <c r="C818">
        <v>94</v>
      </c>
      <c r="D818" t="s">
        <v>155</v>
      </c>
      <c r="E818" t="s">
        <v>158</v>
      </c>
      <c r="F818" t="s">
        <v>80</v>
      </c>
      <c r="G818">
        <v>1.85</v>
      </c>
    </row>
    <row r="819" spans="1:7" ht="14.5" customHeight="1" x14ac:dyDescent="0.35">
      <c r="A819" s="22">
        <v>44586.099976851852</v>
      </c>
      <c r="C819">
        <v>909</v>
      </c>
      <c r="D819" t="s">
        <v>155</v>
      </c>
      <c r="E819" t="s">
        <v>158</v>
      </c>
      <c r="F819" t="s">
        <v>80</v>
      </c>
      <c r="G819">
        <v>1.85</v>
      </c>
    </row>
    <row r="820" spans="1:7" ht="14.5" customHeight="1" x14ac:dyDescent="0.35">
      <c r="A820" s="22">
        <v>44586.099988425929</v>
      </c>
      <c r="C820">
        <v>731</v>
      </c>
      <c r="D820" t="s">
        <v>155</v>
      </c>
      <c r="E820" t="s">
        <v>158</v>
      </c>
      <c r="F820" t="s">
        <v>80</v>
      </c>
      <c r="G820">
        <v>1.85</v>
      </c>
    </row>
    <row r="821" spans="1:7" ht="14.5" customHeight="1" x14ac:dyDescent="0.35">
      <c r="A821" s="22">
        <v>44586.1</v>
      </c>
      <c r="C821">
        <v>540</v>
      </c>
      <c r="D821" t="s">
        <v>155</v>
      </c>
      <c r="E821" t="s">
        <v>158</v>
      </c>
      <c r="F821" t="s">
        <v>80</v>
      </c>
      <c r="G821">
        <v>1.85</v>
      </c>
    </row>
    <row r="822" spans="1:7" ht="14.5" customHeight="1" x14ac:dyDescent="0.35">
      <c r="A822" s="22">
        <v>44586.100011574075</v>
      </c>
      <c r="C822">
        <v>358</v>
      </c>
      <c r="D822" t="s">
        <v>155</v>
      </c>
      <c r="E822" t="s">
        <v>158</v>
      </c>
      <c r="F822" t="s">
        <v>80</v>
      </c>
      <c r="G822">
        <v>1.85</v>
      </c>
    </row>
    <row r="823" spans="1:7" ht="14.5" customHeight="1" x14ac:dyDescent="0.35">
      <c r="A823" s="22">
        <v>44586.100023148145</v>
      </c>
      <c r="C823">
        <v>175</v>
      </c>
      <c r="D823" t="s">
        <v>155</v>
      </c>
      <c r="E823" t="s">
        <v>158</v>
      </c>
      <c r="F823" t="s">
        <v>80</v>
      </c>
      <c r="G823">
        <v>1.85</v>
      </c>
    </row>
    <row r="824" spans="1:7" ht="14.5" customHeight="1" x14ac:dyDescent="0.35">
      <c r="A824" s="22">
        <v>44586.100023148145</v>
      </c>
      <c r="C824">
        <v>990</v>
      </c>
      <c r="D824" t="s">
        <v>155</v>
      </c>
      <c r="E824" t="s">
        <v>158</v>
      </c>
      <c r="F824" t="s">
        <v>80</v>
      </c>
      <c r="G824">
        <v>1.85</v>
      </c>
    </row>
    <row r="825" spans="1:7" ht="14.5" customHeight="1" x14ac:dyDescent="0.35">
      <c r="A825" s="22">
        <v>44586.100034722222</v>
      </c>
      <c r="C825">
        <v>807</v>
      </c>
      <c r="D825" t="s">
        <v>155</v>
      </c>
      <c r="E825" t="s">
        <v>158</v>
      </c>
      <c r="F825" t="s">
        <v>80</v>
      </c>
      <c r="G825">
        <v>1.85</v>
      </c>
    </row>
    <row r="826" spans="1:7" ht="14.5" customHeight="1" x14ac:dyDescent="0.35">
      <c r="A826" s="22">
        <v>44586.100046296298</v>
      </c>
      <c r="C826">
        <v>621</v>
      </c>
      <c r="D826" t="s">
        <v>155</v>
      </c>
      <c r="E826" t="s">
        <v>158</v>
      </c>
      <c r="F826" t="s">
        <v>80</v>
      </c>
      <c r="G826">
        <v>1.85</v>
      </c>
    </row>
    <row r="827" spans="1:7" ht="14.5" customHeight="1" x14ac:dyDescent="0.35">
      <c r="A827" s="22">
        <v>44586.100057870368</v>
      </c>
      <c r="C827">
        <v>444</v>
      </c>
      <c r="D827" t="s">
        <v>155</v>
      </c>
      <c r="E827" t="s">
        <v>158</v>
      </c>
      <c r="F827" t="s">
        <v>80</v>
      </c>
      <c r="G827">
        <v>1.85</v>
      </c>
    </row>
    <row r="828" spans="1:7" ht="14.5" customHeight="1" x14ac:dyDescent="0.35">
      <c r="A828" s="22">
        <v>44586.100069444445</v>
      </c>
      <c r="C828">
        <v>256</v>
      </c>
      <c r="D828" t="s">
        <v>155</v>
      </c>
      <c r="E828" t="s">
        <v>158</v>
      </c>
      <c r="F828" t="s">
        <v>80</v>
      </c>
      <c r="G828">
        <v>1.85</v>
      </c>
    </row>
    <row r="829" spans="1:7" ht="14.5" customHeight="1" x14ac:dyDescent="0.35">
      <c r="A829" s="22">
        <v>44586.100081018521</v>
      </c>
      <c r="C829">
        <v>70</v>
      </c>
      <c r="D829" t="s">
        <v>155</v>
      </c>
      <c r="E829" t="s">
        <v>158</v>
      </c>
      <c r="F829" t="s">
        <v>80</v>
      </c>
      <c r="G829">
        <v>1.85</v>
      </c>
    </row>
    <row r="830" spans="1:7" ht="14.5" customHeight="1" x14ac:dyDescent="0.35">
      <c r="A830" s="22">
        <v>44586.100081018521</v>
      </c>
      <c r="C830">
        <v>887</v>
      </c>
      <c r="D830" t="s">
        <v>155</v>
      </c>
      <c r="E830" t="s">
        <v>158</v>
      </c>
      <c r="F830" t="s">
        <v>80</v>
      </c>
      <c r="G830">
        <v>1.85</v>
      </c>
    </row>
    <row r="831" spans="1:7" ht="14.5" customHeight="1" x14ac:dyDescent="0.35">
      <c r="A831" s="22">
        <v>44586.100092592591</v>
      </c>
      <c r="C831">
        <v>703</v>
      </c>
      <c r="D831" t="s">
        <v>155</v>
      </c>
      <c r="E831" t="s">
        <v>158</v>
      </c>
      <c r="F831" t="s">
        <v>80</v>
      </c>
      <c r="G831">
        <v>1.85</v>
      </c>
    </row>
    <row r="832" spans="1:7" ht="14.5" customHeight="1" x14ac:dyDescent="0.35">
      <c r="A832" s="22">
        <v>44586.100104166668</v>
      </c>
      <c r="C832">
        <v>533</v>
      </c>
      <c r="D832" t="s">
        <v>155</v>
      </c>
      <c r="E832" t="s">
        <v>158</v>
      </c>
      <c r="F832" t="s">
        <v>80</v>
      </c>
      <c r="G832">
        <v>1.85</v>
      </c>
    </row>
    <row r="833" spans="1:7" ht="14.5" customHeight="1" x14ac:dyDescent="0.35">
      <c r="A833" s="22">
        <v>44586.100115740737</v>
      </c>
      <c r="C833">
        <v>335</v>
      </c>
      <c r="D833" t="s">
        <v>155</v>
      </c>
      <c r="E833" t="s">
        <v>158</v>
      </c>
      <c r="F833" t="s">
        <v>80</v>
      </c>
      <c r="G833">
        <v>1.85</v>
      </c>
    </row>
    <row r="834" spans="1:7" ht="14.5" customHeight="1" x14ac:dyDescent="0.35">
      <c r="A834" s="22">
        <v>44586.100127314814</v>
      </c>
      <c r="C834">
        <v>149</v>
      </c>
      <c r="D834" t="s">
        <v>155</v>
      </c>
      <c r="E834" t="s">
        <v>158</v>
      </c>
      <c r="F834" t="s">
        <v>80</v>
      </c>
      <c r="G834">
        <v>1.85</v>
      </c>
    </row>
    <row r="835" spans="1:7" ht="14.5" customHeight="1" x14ac:dyDescent="0.35">
      <c r="A835" s="22">
        <v>44586.100127314814</v>
      </c>
      <c r="C835">
        <v>966</v>
      </c>
      <c r="D835" t="s">
        <v>155</v>
      </c>
      <c r="E835" t="s">
        <v>158</v>
      </c>
      <c r="F835" t="s">
        <v>80</v>
      </c>
      <c r="G835">
        <v>1.85</v>
      </c>
    </row>
    <row r="836" spans="1:7" ht="14.5" customHeight="1" x14ac:dyDescent="0.35">
      <c r="A836" s="22">
        <v>44586.100138888891</v>
      </c>
      <c r="C836">
        <v>783</v>
      </c>
      <c r="D836" t="s">
        <v>155</v>
      </c>
      <c r="E836" t="s">
        <v>158</v>
      </c>
      <c r="F836" t="s">
        <v>80</v>
      </c>
      <c r="G836">
        <v>1.85</v>
      </c>
    </row>
    <row r="837" spans="1:7" ht="14.5" customHeight="1" x14ac:dyDescent="0.35">
      <c r="A837" s="22">
        <v>44586.10015046296</v>
      </c>
      <c r="C837">
        <v>598</v>
      </c>
      <c r="D837" t="s">
        <v>155</v>
      </c>
      <c r="E837" t="s">
        <v>158</v>
      </c>
      <c r="F837" t="s">
        <v>80</v>
      </c>
      <c r="G837">
        <v>1.85</v>
      </c>
    </row>
    <row r="838" spans="1:7" ht="14.5" customHeight="1" x14ac:dyDescent="0.35">
      <c r="A838" s="22">
        <v>44586.100162037037</v>
      </c>
      <c r="C838">
        <v>416</v>
      </c>
      <c r="D838" t="s">
        <v>155</v>
      </c>
      <c r="E838" t="s">
        <v>158</v>
      </c>
      <c r="F838" t="s">
        <v>80</v>
      </c>
      <c r="G838">
        <v>1.85</v>
      </c>
    </row>
    <row r="839" spans="1:7" ht="14.5" customHeight="1" x14ac:dyDescent="0.35">
      <c r="A839" s="22">
        <v>44586.100173611114</v>
      </c>
      <c r="C839">
        <v>237</v>
      </c>
      <c r="D839" t="s">
        <v>155</v>
      </c>
      <c r="E839" t="s">
        <v>158</v>
      </c>
      <c r="F839" t="s">
        <v>80</v>
      </c>
      <c r="G839">
        <v>1.85</v>
      </c>
    </row>
    <row r="840" spans="1:7" ht="14.5" customHeight="1" x14ac:dyDescent="0.35">
      <c r="A840" s="22">
        <v>44586.100185185183</v>
      </c>
      <c r="C840">
        <v>48</v>
      </c>
      <c r="D840" t="s">
        <v>155</v>
      </c>
      <c r="E840" t="s">
        <v>158</v>
      </c>
      <c r="F840" t="s">
        <v>80</v>
      </c>
      <c r="G840">
        <v>1.85</v>
      </c>
    </row>
    <row r="841" spans="1:7" ht="14.5" customHeight="1" x14ac:dyDescent="0.35">
      <c r="A841" s="22">
        <v>44586.100185185183</v>
      </c>
      <c r="C841">
        <v>864</v>
      </c>
      <c r="D841" t="s">
        <v>155</v>
      </c>
      <c r="E841" t="s">
        <v>158</v>
      </c>
      <c r="F841" t="s">
        <v>80</v>
      </c>
      <c r="G841">
        <v>1.85</v>
      </c>
    </row>
    <row r="842" spans="1:7" ht="14.5" customHeight="1" x14ac:dyDescent="0.35">
      <c r="A842" s="22">
        <v>44586.10019675926</v>
      </c>
      <c r="C842">
        <v>677</v>
      </c>
      <c r="D842" t="s">
        <v>155</v>
      </c>
      <c r="E842" t="s">
        <v>158</v>
      </c>
      <c r="F842" t="s">
        <v>80</v>
      </c>
      <c r="G842">
        <v>1.85</v>
      </c>
    </row>
    <row r="843" spans="1:7" ht="14.5" customHeight="1" x14ac:dyDescent="0.35">
      <c r="A843" s="22">
        <v>44586.100208333337</v>
      </c>
      <c r="C843">
        <v>494</v>
      </c>
      <c r="D843" t="s">
        <v>155</v>
      </c>
      <c r="E843" t="s">
        <v>158</v>
      </c>
      <c r="F843" t="s">
        <v>80</v>
      </c>
      <c r="G843">
        <v>1.85</v>
      </c>
    </row>
    <row r="844" spans="1:7" ht="14.5" customHeight="1" x14ac:dyDescent="0.35">
      <c r="A844" s="22">
        <v>44586.100219907406</v>
      </c>
      <c r="C844">
        <v>310</v>
      </c>
      <c r="D844" t="s">
        <v>155</v>
      </c>
      <c r="E844" t="s">
        <v>158</v>
      </c>
      <c r="F844" t="s">
        <v>80</v>
      </c>
      <c r="G844">
        <v>1.85</v>
      </c>
    </row>
    <row r="845" spans="1:7" ht="14.5" customHeight="1" x14ac:dyDescent="0.35">
      <c r="A845" s="22">
        <v>44586.100231481483</v>
      </c>
      <c r="C845">
        <v>127</v>
      </c>
      <c r="D845" t="s">
        <v>155</v>
      </c>
      <c r="E845" t="s">
        <v>158</v>
      </c>
      <c r="F845" t="s">
        <v>80</v>
      </c>
      <c r="G845">
        <v>1.85</v>
      </c>
    </row>
    <row r="846" spans="1:7" ht="14.5" customHeight="1" x14ac:dyDescent="0.35">
      <c r="A846" s="22">
        <v>44586.100231481483</v>
      </c>
      <c r="C846">
        <v>944</v>
      </c>
      <c r="D846" t="s">
        <v>155</v>
      </c>
      <c r="E846" t="s">
        <v>158</v>
      </c>
      <c r="F846" t="s">
        <v>80</v>
      </c>
      <c r="G846">
        <v>1.85</v>
      </c>
    </row>
    <row r="847" spans="1:7" ht="14.5" customHeight="1" x14ac:dyDescent="0.35">
      <c r="A847" s="22">
        <v>44586.100243055553</v>
      </c>
      <c r="C847">
        <v>761</v>
      </c>
      <c r="D847" t="s">
        <v>155</v>
      </c>
      <c r="E847" t="s">
        <v>158</v>
      </c>
      <c r="F847" t="s">
        <v>80</v>
      </c>
      <c r="G847">
        <v>1.85</v>
      </c>
    </row>
    <row r="848" spans="1:7" ht="14.5" customHeight="1" x14ac:dyDescent="0.35">
      <c r="A848" s="22">
        <v>44586.100254629629</v>
      </c>
      <c r="C848">
        <v>575</v>
      </c>
      <c r="D848" t="s">
        <v>155</v>
      </c>
      <c r="E848" t="s">
        <v>158</v>
      </c>
      <c r="F848" t="s">
        <v>80</v>
      </c>
      <c r="G848">
        <v>1.85</v>
      </c>
    </row>
    <row r="849" spans="1:7" ht="14.5" customHeight="1" x14ac:dyDescent="0.35">
      <c r="A849" s="22">
        <v>44586.100266203706</v>
      </c>
      <c r="C849">
        <v>393</v>
      </c>
      <c r="D849" t="s">
        <v>155</v>
      </c>
      <c r="E849" t="s">
        <v>158</v>
      </c>
      <c r="F849" t="s">
        <v>80</v>
      </c>
      <c r="G849">
        <v>1.85</v>
      </c>
    </row>
    <row r="850" spans="1:7" ht="14.5" customHeight="1" x14ac:dyDescent="0.35">
      <c r="A850" s="22">
        <v>44586.100277777776</v>
      </c>
      <c r="C850">
        <v>211</v>
      </c>
      <c r="D850" t="s">
        <v>155</v>
      </c>
      <c r="E850" t="s">
        <v>158</v>
      </c>
      <c r="F850" t="s">
        <v>80</v>
      </c>
      <c r="G850">
        <v>1.86</v>
      </c>
    </row>
    <row r="851" spans="1:7" ht="14.5" customHeight="1" x14ac:dyDescent="0.35">
      <c r="A851" s="22">
        <v>44586.100289351853</v>
      </c>
      <c r="C851">
        <v>23</v>
      </c>
      <c r="D851" t="s">
        <v>155</v>
      </c>
      <c r="E851" t="s">
        <v>158</v>
      </c>
      <c r="F851" t="s">
        <v>80</v>
      </c>
      <c r="G851">
        <v>1.86</v>
      </c>
    </row>
    <row r="852" spans="1:7" ht="14.5" customHeight="1" x14ac:dyDescent="0.35">
      <c r="A852" s="22">
        <v>44586.100289351853</v>
      </c>
      <c r="C852">
        <v>840</v>
      </c>
      <c r="D852" t="s">
        <v>155</v>
      </c>
      <c r="E852" t="s">
        <v>158</v>
      </c>
      <c r="F852" t="s">
        <v>80</v>
      </c>
      <c r="G852">
        <v>1.87</v>
      </c>
    </row>
    <row r="853" spans="1:7" ht="14.5" customHeight="1" x14ac:dyDescent="0.35">
      <c r="A853" s="22">
        <v>44586.100300925929</v>
      </c>
      <c r="C853">
        <v>647</v>
      </c>
      <c r="D853" t="s">
        <v>155</v>
      </c>
      <c r="E853" t="s">
        <v>158</v>
      </c>
      <c r="F853" t="s">
        <v>80</v>
      </c>
      <c r="G853">
        <v>1.87</v>
      </c>
    </row>
    <row r="854" spans="1:7" ht="14.5" customHeight="1" x14ac:dyDescent="0.35">
      <c r="A854" s="22">
        <v>44586.100312499999</v>
      </c>
      <c r="C854">
        <v>447</v>
      </c>
      <c r="D854" t="s">
        <v>155</v>
      </c>
      <c r="E854" t="s">
        <v>158</v>
      </c>
      <c r="F854" t="s">
        <v>80</v>
      </c>
      <c r="G854">
        <v>1.87</v>
      </c>
    </row>
    <row r="855" spans="1:7" ht="14.5" customHeight="1" x14ac:dyDescent="0.35">
      <c r="A855" s="22">
        <v>44586.100324074076</v>
      </c>
      <c r="C855">
        <v>252</v>
      </c>
      <c r="D855" t="s">
        <v>155</v>
      </c>
      <c r="E855" t="s">
        <v>158</v>
      </c>
      <c r="F855" t="s">
        <v>80</v>
      </c>
      <c r="G855">
        <v>1.86</v>
      </c>
    </row>
    <row r="856" spans="1:7" ht="14.5" customHeight="1" x14ac:dyDescent="0.35">
      <c r="A856" s="22">
        <v>44586.100335648145</v>
      </c>
      <c r="C856">
        <v>46</v>
      </c>
      <c r="D856" t="s">
        <v>155</v>
      </c>
      <c r="E856" t="s">
        <v>158</v>
      </c>
      <c r="F856" t="s">
        <v>80</v>
      </c>
      <c r="G856">
        <v>1.86</v>
      </c>
    </row>
    <row r="857" spans="1:7" ht="14.5" customHeight="1" x14ac:dyDescent="0.35">
      <c r="A857" s="22">
        <v>44586.100335648145</v>
      </c>
      <c r="C857">
        <v>845</v>
      </c>
      <c r="D857" t="s">
        <v>155</v>
      </c>
      <c r="E857" t="s">
        <v>158</v>
      </c>
      <c r="F857" t="s">
        <v>80</v>
      </c>
      <c r="G857">
        <v>1.86</v>
      </c>
    </row>
    <row r="858" spans="1:7" ht="14.5" customHeight="1" x14ac:dyDescent="0.35">
      <c r="A858" s="22">
        <v>44586.100347222222</v>
      </c>
      <c r="C858">
        <v>642</v>
      </c>
      <c r="D858" t="s">
        <v>155</v>
      </c>
      <c r="E858" t="s">
        <v>158</v>
      </c>
      <c r="F858" t="s">
        <v>80</v>
      </c>
      <c r="G858">
        <v>1.86</v>
      </c>
    </row>
    <row r="859" spans="1:7" ht="14.5" customHeight="1" x14ac:dyDescent="0.35">
      <c r="A859" s="22">
        <v>44586.100358796299</v>
      </c>
      <c r="C859">
        <v>442</v>
      </c>
      <c r="D859" t="s">
        <v>155</v>
      </c>
      <c r="E859" t="s">
        <v>158</v>
      </c>
      <c r="F859" t="s">
        <v>80</v>
      </c>
      <c r="G859">
        <v>1.86</v>
      </c>
    </row>
    <row r="860" spans="1:7" ht="14.5" customHeight="1" x14ac:dyDescent="0.35">
      <c r="A860" s="22">
        <v>44586.100370370368</v>
      </c>
      <c r="C860">
        <v>242</v>
      </c>
      <c r="D860" t="s">
        <v>155</v>
      </c>
      <c r="E860" t="s">
        <v>158</v>
      </c>
      <c r="F860" t="s">
        <v>80</v>
      </c>
      <c r="G860">
        <v>1.86</v>
      </c>
    </row>
    <row r="861" spans="1:7" ht="14.5" customHeight="1" x14ac:dyDescent="0.35">
      <c r="A861" s="22">
        <v>44586.100381944445</v>
      </c>
      <c r="C861">
        <v>43</v>
      </c>
      <c r="D861" t="s">
        <v>155</v>
      </c>
      <c r="E861" t="s">
        <v>158</v>
      </c>
      <c r="F861" t="s">
        <v>80</v>
      </c>
      <c r="G861">
        <v>1.86</v>
      </c>
    </row>
    <row r="862" spans="1:7" ht="14.5" customHeight="1" x14ac:dyDescent="0.35">
      <c r="A862" s="22">
        <v>44586.100381944445</v>
      </c>
      <c r="C862">
        <v>845</v>
      </c>
      <c r="D862" t="s">
        <v>155</v>
      </c>
      <c r="E862" t="s">
        <v>158</v>
      </c>
      <c r="F862" t="s">
        <v>80</v>
      </c>
      <c r="G862">
        <v>1.86</v>
      </c>
    </row>
    <row r="863" spans="1:7" ht="14.5" customHeight="1" x14ac:dyDescent="0.35">
      <c r="A863" s="22">
        <v>44586.100393518522</v>
      </c>
      <c r="C863">
        <v>662</v>
      </c>
      <c r="D863" t="s">
        <v>155</v>
      </c>
      <c r="E863" t="s">
        <v>158</v>
      </c>
      <c r="F863" t="s">
        <v>80</v>
      </c>
      <c r="G863">
        <v>1.86</v>
      </c>
    </row>
    <row r="864" spans="1:7" ht="14.5" customHeight="1" x14ac:dyDescent="0.35">
      <c r="A864" s="22">
        <v>44586.100405092591</v>
      </c>
      <c r="C864">
        <v>481</v>
      </c>
      <c r="D864" t="s">
        <v>155</v>
      </c>
      <c r="E864" t="s">
        <v>158</v>
      </c>
      <c r="F864" t="s">
        <v>80</v>
      </c>
      <c r="G864">
        <v>1.86</v>
      </c>
    </row>
    <row r="865" spans="1:7" ht="14.5" customHeight="1" x14ac:dyDescent="0.35">
      <c r="A865" s="22">
        <v>44586.100416666668</v>
      </c>
      <c r="C865">
        <v>295</v>
      </c>
      <c r="D865" t="s">
        <v>155</v>
      </c>
      <c r="E865" t="s">
        <v>158</v>
      </c>
      <c r="F865" t="s">
        <v>80</v>
      </c>
      <c r="G865">
        <v>1.86</v>
      </c>
    </row>
    <row r="866" spans="1:7" ht="14.5" customHeight="1" x14ac:dyDescent="0.35">
      <c r="A866" s="22">
        <v>44586.100428240738</v>
      </c>
      <c r="C866">
        <v>110</v>
      </c>
      <c r="D866" t="s">
        <v>155</v>
      </c>
      <c r="E866" t="s">
        <v>158</v>
      </c>
      <c r="F866" t="s">
        <v>80</v>
      </c>
      <c r="G866">
        <v>1.86</v>
      </c>
    </row>
    <row r="867" spans="1:7" ht="14.5" customHeight="1" x14ac:dyDescent="0.35">
      <c r="A867" s="22">
        <v>44586.100428240738</v>
      </c>
      <c r="C867">
        <v>925</v>
      </c>
      <c r="D867" t="s">
        <v>155</v>
      </c>
      <c r="E867" t="s">
        <v>158</v>
      </c>
      <c r="F867" t="s">
        <v>80</v>
      </c>
      <c r="G867">
        <v>1.86</v>
      </c>
    </row>
    <row r="868" spans="1:7" ht="14.5" customHeight="1" x14ac:dyDescent="0.35">
      <c r="A868" s="22">
        <v>44586.100439814814</v>
      </c>
      <c r="C868">
        <v>750</v>
      </c>
      <c r="D868" t="s">
        <v>155</v>
      </c>
      <c r="E868" t="s">
        <v>158</v>
      </c>
      <c r="F868" t="s">
        <v>80</v>
      </c>
      <c r="G868">
        <v>1.85</v>
      </c>
    </row>
    <row r="869" spans="1:7" ht="14.5" customHeight="1" x14ac:dyDescent="0.35">
      <c r="A869" s="22">
        <v>44586.100451388891</v>
      </c>
      <c r="C869">
        <v>558</v>
      </c>
      <c r="D869" t="s">
        <v>155</v>
      </c>
      <c r="E869" t="s">
        <v>158</v>
      </c>
      <c r="F869" t="s">
        <v>80</v>
      </c>
      <c r="G869">
        <v>1.85</v>
      </c>
    </row>
    <row r="870" spans="1:7" ht="14.5" customHeight="1" x14ac:dyDescent="0.35">
      <c r="A870" s="22">
        <v>44586.100462962961</v>
      </c>
      <c r="C870">
        <v>374</v>
      </c>
      <c r="D870" t="s">
        <v>155</v>
      </c>
      <c r="E870" t="s">
        <v>158</v>
      </c>
      <c r="F870" t="s">
        <v>80</v>
      </c>
      <c r="G870">
        <v>1.85</v>
      </c>
    </row>
    <row r="871" spans="1:7" ht="14.5" customHeight="1" x14ac:dyDescent="0.35">
      <c r="A871" s="22">
        <v>44586.100474537037</v>
      </c>
      <c r="C871">
        <v>190</v>
      </c>
      <c r="D871" t="s">
        <v>155</v>
      </c>
      <c r="E871" t="s">
        <v>158</v>
      </c>
      <c r="F871" t="s">
        <v>80</v>
      </c>
      <c r="G871">
        <v>1.84</v>
      </c>
    </row>
    <row r="872" spans="1:7" ht="14.5" customHeight="1" x14ac:dyDescent="0.35">
      <c r="A872" s="22">
        <v>44586.100486111114</v>
      </c>
      <c r="C872">
        <v>6</v>
      </c>
      <c r="D872" t="s">
        <v>155</v>
      </c>
      <c r="E872" t="s">
        <v>158</v>
      </c>
      <c r="F872" t="s">
        <v>80</v>
      </c>
      <c r="G872">
        <v>1.84</v>
      </c>
    </row>
    <row r="873" spans="1:7" ht="14.5" customHeight="1" x14ac:dyDescent="0.35">
      <c r="A873" s="22">
        <v>44586.100486111114</v>
      </c>
      <c r="C873">
        <v>822</v>
      </c>
      <c r="D873" t="s">
        <v>155</v>
      </c>
      <c r="E873" t="s">
        <v>158</v>
      </c>
      <c r="F873" t="s">
        <v>80</v>
      </c>
      <c r="G873">
        <v>1.84</v>
      </c>
    </row>
    <row r="874" spans="1:7" ht="14.5" customHeight="1" x14ac:dyDescent="0.35">
      <c r="A874" s="22">
        <v>44586.100497685184</v>
      </c>
      <c r="C874">
        <v>656</v>
      </c>
      <c r="D874" t="s">
        <v>155</v>
      </c>
      <c r="E874" t="s">
        <v>158</v>
      </c>
      <c r="F874" t="s">
        <v>80</v>
      </c>
      <c r="G874">
        <v>1.84</v>
      </c>
    </row>
    <row r="875" spans="1:7" ht="14.5" customHeight="1" x14ac:dyDescent="0.35">
      <c r="A875" s="22">
        <v>44586.10050925926</v>
      </c>
      <c r="C875">
        <v>492</v>
      </c>
      <c r="D875" t="s">
        <v>155</v>
      </c>
      <c r="E875" t="s">
        <v>158</v>
      </c>
      <c r="F875" t="s">
        <v>80</v>
      </c>
      <c r="G875">
        <v>1.83</v>
      </c>
    </row>
    <row r="876" spans="1:7" ht="14.5" customHeight="1" x14ac:dyDescent="0.35">
      <c r="A876" s="22">
        <v>44586.10052083333</v>
      </c>
      <c r="C876">
        <v>324</v>
      </c>
      <c r="D876" t="s">
        <v>155</v>
      </c>
      <c r="E876" t="s">
        <v>158</v>
      </c>
      <c r="F876" t="s">
        <v>80</v>
      </c>
      <c r="G876">
        <v>1.83</v>
      </c>
    </row>
    <row r="877" spans="1:7" ht="14.5" customHeight="1" x14ac:dyDescent="0.35">
      <c r="A877" s="22">
        <v>44586.100532407407</v>
      </c>
      <c r="C877">
        <v>156</v>
      </c>
      <c r="D877" t="s">
        <v>155</v>
      </c>
      <c r="E877" t="s">
        <v>158</v>
      </c>
      <c r="F877" t="s">
        <v>80</v>
      </c>
      <c r="G877">
        <v>1.82</v>
      </c>
    </row>
    <row r="878" spans="1:7" ht="14.5" customHeight="1" x14ac:dyDescent="0.35">
      <c r="A878" s="22">
        <v>44586.100532407407</v>
      </c>
      <c r="C878">
        <v>992</v>
      </c>
      <c r="D878" t="s">
        <v>155</v>
      </c>
      <c r="E878" t="s">
        <v>158</v>
      </c>
      <c r="F878" t="s">
        <v>80</v>
      </c>
      <c r="G878">
        <v>1.82</v>
      </c>
    </row>
    <row r="879" spans="1:7" ht="14.5" customHeight="1" x14ac:dyDescent="0.35">
      <c r="A879" s="22">
        <v>44586.100543981483</v>
      </c>
      <c r="C879">
        <v>824</v>
      </c>
      <c r="D879" t="s">
        <v>155</v>
      </c>
      <c r="E879" t="s">
        <v>158</v>
      </c>
      <c r="F879" t="s">
        <v>80</v>
      </c>
      <c r="G879">
        <v>1.82</v>
      </c>
    </row>
    <row r="880" spans="1:7" ht="14.5" customHeight="1" x14ac:dyDescent="0.35">
      <c r="A880" s="22">
        <v>44586.100555555553</v>
      </c>
      <c r="C880">
        <v>663</v>
      </c>
      <c r="D880" t="s">
        <v>155</v>
      </c>
      <c r="E880" t="s">
        <v>158</v>
      </c>
      <c r="F880" t="s">
        <v>80</v>
      </c>
      <c r="G880">
        <v>1.82</v>
      </c>
    </row>
    <row r="881" spans="1:7" ht="14.5" customHeight="1" x14ac:dyDescent="0.35">
      <c r="A881" s="22">
        <v>44586.10056712963</v>
      </c>
      <c r="C881">
        <v>517</v>
      </c>
      <c r="D881" t="s">
        <v>155</v>
      </c>
      <c r="E881" t="s">
        <v>158</v>
      </c>
      <c r="F881" t="s">
        <v>80</v>
      </c>
      <c r="G881">
        <v>1.81</v>
      </c>
    </row>
    <row r="882" spans="1:7" ht="14.5" customHeight="1" x14ac:dyDescent="0.35">
      <c r="A882" s="22">
        <v>44586.100578703707</v>
      </c>
      <c r="C882">
        <v>366</v>
      </c>
      <c r="D882" t="s">
        <v>155</v>
      </c>
      <c r="E882" t="s">
        <v>158</v>
      </c>
      <c r="F882" t="s">
        <v>80</v>
      </c>
      <c r="G882">
        <v>1.81</v>
      </c>
    </row>
    <row r="883" spans="1:7" ht="14.5" customHeight="1" x14ac:dyDescent="0.35">
      <c r="A883" s="22">
        <v>44586.100590277776</v>
      </c>
      <c r="C883">
        <v>219</v>
      </c>
      <c r="D883" t="s">
        <v>155</v>
      </c>
      <c r="E883" t="s">
        <v>158</v>
      </c>
      <c r="F883" t="s">
        <v>80</v>
      </c>
      <c r="G883">
        <v>1.82</v>
      </c>
    </row>
    <row r="884" spans="1:7" ht="14.5" customHeight="1" x14ac:dyDescent="0.35">
      <c r="A884" s="22">
        <v>44586.100601851853</v>
      </c>
      <c r="C884">
        <v>70</v>
      </c>
      <c r="D884" t="s">
        <v>155</v>
      </c>
      <c r="E884" t="s">
        <v>158</v>
      </c>
      <c r="F884" t="s">
        <v>80</v>
      </c>
      <c r="G884">
        <v>1.82</v>
      </c>
    </row>
    <row r="885" spans="1:7" ht="14.5" customHeight="1" x14ac:dyDescent="0.35">
      <c r="A885" s="22">
        <v>44586.100601851853</v>
      </c>
      <c r="C885">
        <v>920</v>
      </c>
      <c r="D885" t="s">
        <v>155</v>
      </c>
      <c r="E885" t="s">
        <v>158</v>
      </c>
      <c r="F885" t="s">
        <v>80</v>
      </c>
      <c r="G885">
        <v>1.83</v>
      </c>
    </row>
    <row r="886" spans="1:7" ht="14.5" customHeight="1" x14ac:dyDescent="0.35">
      <c r="A886" s="22">
        <v>44586.100613425922</v>
      </c>
      <c r="C886">
        <v>771</v>
      </c>
      <c r="D886" t="s">
        <v>155</v>
      </c>
      <c r="E886" t="s">
        <v>158</v>
      </c>
      <c r="F886" t="s">
        <v>80</v>
      </c>
      <c r="G886">
        <v>1.83</v>
      </c>
    </row>
    <row r="887" spans="1:7" ht="14.5" customHeight="1" x14ac:dyDescent="0.35">
      <c r="A887" s="22">
        <v>44586.100624999999</v>
      </c>
      <c r="C887">
        <v>610</v>
      </c>
      <c r="D887" t="s">
        <v>155</v>
      </c>
      <c r="E887" t="s">
        <v>158</v>
      </c>
      <c r="F887" t="s">
        <v>80</v>
      </c>
      <c r="G887">
        <v>1.84</v>
      </c>
    </row>
    <row r="888" spans="1:7" ht="14.5" customHeight="1" x14ac:dyDescent="0.35">
      <c r="A888" s="22">
        <v>44586.100636574076</v>
      </c>
      <c r="C888">
        <v>442</v>
      </c>
      <c r="D888" t="s">
        <v>155</v>
      </c>
      <c r="E888" t="s">
        <v>158</v>
      </c>
      <c r="F888" t="s">
        <v>80</v>
      </c>
      <c r="G888">
        <v>1.85</v>
      </c>
    </row>
    <row r="889" spans="1:7" ht="14.5" customHeight="1" x14ac:dyDescent="0.35">
      <c r="A889" s="22">
        <v>44586.100648148145</v>
      </c>
      <c r="C889">
        <v>263</v>
      </c>
      <c r="D889" t="s">
        <v>155</v>
      </c>
      <c r="E889" t="s">
        <v>158</v>
      </c>
      <c r="F889" t="s">
        <v>80</v>
      </c>
      <c r="G889">
        <v>1.85</v>
      </c>
    </row>
    <row r="890" spans="1:7" ht="14.5" customHeight="1" x14ac:dyDescent="0.35">
      <c r="A890" s="22">
        <v>44586.100659722222</v>
      </c>
      <c r="C890">
        <v>77</v>
      </c>
      <c r="D890" t="s">
        <v>155</v>
      </c>
      <c r="E890" t="s">
        <v>158</v>
      </c>
      <c r="F890" t="s">
        <v>80</v>
      </c>
      <c r="G890">
        <v>1.85</v>
      </c>
    </row>
    <row r="891" spans="1:7" ht="14.5" customHeight="1" x14ac:dyDescent="0.35">
      <c r="A891" s="22">
        <v>44586.100659722222</v>
      </c>
      <c r="C891">
        <v>894</v>
      </c>
      <c r="D891" t="s">
        <v>155</v>
      </c>
      <c r="E891" t="s">
        <v>158</v>
      </c>
      <c r="F891" t="s">
        <v>80</v>
      </c>
      <c r="G891">
        <v>1.84</v>
      </c>
    </row>
    <row r="892" spans="1:7" ht="14.5" customHeight="1" x14ac:dyDescent="0.35">
      <c r="A892" s="22">
        <v>44586.100671296299</v>
      </c>
      <c r="C892">
        <v>722</v>
      </c>
      <c r="D892" t="s">
        <v>155</v>
      </c>
      <c r="E892" t="s">
        <v>158</v>
      </c>
      <c r="F892" t="s">
        <v>80</v>
      </c>
      <c r="G892">
        <v>1.85</v>
      </c>
    </row>
    <row r="893" spans="1:7" ht="14.5" customHeight="1" x14ac:dyDescent="0.35">
      <c r="A893" s="22">
        <v>44586.100682870368</v>
      </c>
      <c r="C893">
        <v>526</v>
      </c>
      <c r="D893" t="s">
        <v>155</v>
      </c>
      <c r="E893" t="s">
        <v>158</v>
      </c>
      <c r="F893" t="s">
        <v>80</v>
      </c>
      <c r="G893">
        <v>1.84</v>
      </c>
    </row>
    <row r="894" spans="1:7" ht="14.5" customHeight="1" x14ac:dyDescent="0.35">
      <c r="A894" s="22">
        <v>44586.100694444445</v>
      </c>
      <c r="C894">
        <v>344</v>
      </c>
      <c r="D894" t="s">
        <v>155</v>
      </c>
      <c r="E894" t="s">
        <v>158</v>
      </c>
      <c r="F894" t="s">
        <v>80</v>
      </c>
      <c r="G894">
        <v>1.85</v>
      </c>
    </row>
    <row r="895" spans="1:7" ht="14.5" customHeight="1" x14ac:dyDescent="0.35">
      <c r="A895" s="22">
        <v>44586.100706018522</v>
      </c>
      <c r="C895">
        <v>165</v>
      </c>
      <c r="D895" t="s">
        <v>155</v>
      </c>
      <c r="E895" t="s">
        <v>158</v>
      </c>
      <c r="F895" t="s">
        <v>80</v>
      </c>
      <c r="G895">
        <v>1.85</v>
      </c>
    </row>
    <row r="896" spans="1:7" ht="14.5" customHeight="1" x14ac:dyDescent="0.35">
      <c r="A896" s="22">
        <v>44586.100706018522</v>
      </c>
      <c r="C896">
        <v>974</v>
      </c>
      <c r="D896" t="s">
        <v>155</v>
      </c>
      <c r="E896" t="s">
        <v>158</v>
      </c>
      <c r="F896" t="s">
        <v>80</v>
      </c>
      <c r="G896">
        <v>1.85</v>
      </c>
    </row>
    <row r="897" spans="1:7" ht="14.5" customHeight="1" x14ac:dyDescent="0.35">
      <c r="A897" s="22">
        <v>44586.100717592592</v>
      </c>
      <c r="C897">
        <v>792</v>
      </c>
      <c r="D897" t="s">
        <v>155</v>
      </c>
      <c r="E897" t="s">
        <v>158</v>
      </c>
      <c r="F897" t="s">
        <v>80</v>
      </c>
      <c r="G897">
        <v>1.85</v>
      </c>
    </row>
    <row r="898" spans="1:7" ht="14.5" customHeight="1" x14ac:dyDescent="0.35">
      <c r="A898" s="22">
        <v>44586.100729166668</v>
      </c>
      <c r="C898">
        <v>609</v>
      </c>
      <c r="D898" t="s">
        <v>155</v>
      </c>
      <c r="E898" t="s">
        <v>158</v>
      </c>
      <c r="F898" t="s">
        <v>80</v>
      </c>
      <c r="G898">
        <v>1.84</v>
      </c>
    </row>
    <row r="899" spans="1:7" ht="14.5" customHeight="1" x14ac:dyDescent="0.35">
      <c r="A899" s="22">
        <v>44586.100740740738</v>
      </c>
      <c r="C899">
        <v>423</v>
      </c>
      <c r="D899" t="s">
        <v>155</v>
      </c>
      <c r="E899" t="s">
        <v>158</v>
      </c>
      <c r="F899" t="s">
        <v>80</v>
      </c>
      <c r="G899">
        <v>1.84</v>
      </c>
    </row>
    <row r="900" spans="1:7" ht="14.5" customHeight="1" x14ac:dyDescent="0.35">
      <c r="A900" s="22">
        <v>44586.100752314815</v>
      </c>
      <c r="C900">
        <v>240</v>
      </c>
      <c r="D900" t="s">
        <v>155</v>
      </c>
      <c r="E900" t="s">
        <v>158</v>
      </c>
      <c r="F900" t="s">
        <v>80</v>
      </c>
      <c r="G900">
        <v>1.84</v>
      </c>
    </row>
    <row r="901" spans="1:7" ht="14.5" customHeight="1" x14ac:dyDescent="0.35">
      <c r="A901" s="22">
        <v>44586.100763888891</v>
      </c>
      <c r="C901">
        <v>55</v>
      </c>
      <c r="D901" t="s">
        <v>155</v>
      </c>
      <c r="E901" t="s">
        <v>158</v>
      </c>
      <c r="F901" t="s">
        <v>80</v>
      </c>
      <c r="G901">
        <v>1.84</v>
      </c>
    </row>
    <row r="902" spans="1:7" ht="14.5" customHeight="1" x14ac:dyDescent="0.35">
      <c r="A902" s="22">
        <v>44586.100763888891</v>
      </c>
      <c r="C902">
        <v>872</v>
      </c>
      <c r="D902" t="s">
        <v>155</v>
      </c>
      <c r="E902" t="s">
        <v>158</v>
      </c>
      <c r="F902" t="s">
        <v>80</v>
      </c>
      <c r="G902">
        <v>1.85</v>
      </c>
    </row>
    <row r="903" spans="1:7" ht="14.5" customHeight="1" x14ac:dyDescent="0.35">
      <c r="A903" s="22">
        <v>44586.100775462961</v>
      </c>
      <c r="C903">
        <v>690</v>
      </c>
      <c r="D903" t="s">
        <v>155</v>
      </c>
      <c r="E903" t="s">
        <v>158</v>
      </c>
      <c r="F903" t="s">
        <v>80</v>
      </c>
      <c r="G903">
        <v>1.85</v>
      </c>
    </row>
    <row r="904" spans="1:7" ht="14.5" customHeight="1" x14ac:dyDescent="0.35">
      <c r="A904" s="22">
        <v>44586.100787037038</v>
      </c>
      <c r="C904">
        <v>506</v>
      </c>
      <c r="D904" t="s">
        <v>155</v>
      </c>
      <c r="E904" t="s">
        <v>158</v>
      </c>
      <c r="F904" t="s">
        <v>80</v>
      </c>
      <c r="G904">
        <v>1.85</v>
      </c>
    </row>
    <row r="905" spans="1:7" ht="14.5" customHeight="1" x14ac:dyDescent="0.35">
      <c r="A905" s="22">
        <v>44586.100798611114</v>
      </c>
      <c r="C905">
        <v>324</v>
      </c>
      <c r="D905" t="s">
        <v>155</v>
      </c>
      <c r="E905" t="s">
        <v>158</v>
      </c>
      <c r="F905" t="s">
        <v>80</v>
      </c>
      <c r="G905">
        <v>1.85</v>
      </c>
    </row>
    <row r="906" spans="1:7" ht="14.5" customHeight="1" x14ac:dyDescent="0.35">
      <c r="A906" s="22">
        <v>44586.100810185184</v>
      </c>
      <c r="C906">
        <v>138</v>
      </c>
      <c r="D906" t="s">
        <v>155</v>
      </c>
      <c r="E906" t="s">
        <v>158</v>
      </c>
      <c r="F906" t="s">
        <v>80</v>
      </c>
      <c r="G906">
        <v>1.85</v>
      </c>
    </row>
    <row r="907" spans="1:7" ht="14.5" customHeight="1" x14ac:dyDescent="0.35">
      <c r="A907" s="22">
        <v>44586.100810185184</v>
      </c>
      <c r="C907">
        <v>953</v>
      </c>
      <c r="D907" t="s">
        <v>155</v>
      </c>
      <c r="E907" t="s">
        <v>158</v>
      </c>
      <c r="F907" t="s">
        <v>80</v>
      </c>
      <c r="G907">
        <v>1.85</v>
      </c>
    </row>
    <row r="908" spans="1:7" ht="14.5" customHeight="1" x14ac:dyDescent="0.35">
      <c r="A908" s="22">
        <v>44586.100821759261</v>
      </c>
      <c r="C908">
        <v>770</v>
      </c>
      <c r="D908" t="s">
        <v>155</v>
      </c>
      <c r="E908" t="s">
        <v>158</v>
      </c>
      <c r="F908" t="s">
        <v>80</v>
      </c>
      <c r="G908">
        <v>1.85</v>
      </c>
    </row>
    <row r="909" spans="1:7" ht="14.5" customHeight="1" x14ac:dyDescent="0.35">
      <c r="A909" s="22">
        <v>44586.10083333333</v>
      </c>
      <c r="C909">
        <v>586</v>
      </c>
      <c r="D909" t="s">
        <v>155</v>
      </c>
      <c r="E909" t="s">
        <v>158</v>
      </c>
      <c r="F909" t="s">
        <v>80</v>
      </c>
      <c r="G909">
        <v>1.86</v>
      </c>
    </row>
    <row r="910" spans="1:7" ht="14.5" customHeight="1" x14ac:dyDescent="0.35">
      <c r="A910" s="22">
        <v>44586.100844907407</v>
      </c>
      <c r="C910">
        <v>403</v>
      </c>
      <c r="D910" t="s">
        <v>155</v>
      </c>
      <c r="E910" t="s">
        <v>158</v>
      </c>
      <c r="F910" t="s">
        <v>80</v>
      </c>
      <c r="G910">
        <v>1.86</v>
      </c>
    </row>
    <row r="911" spans="1:7" ht="14.5" customHeight="1" x14ac:dyDescent="0.35">
      <c r="A911" s="22">
        <v>44586.100856481484</v>
      </c>
      <c r="C911">
        <v>217</v>
      </c>
      <c r="D911" t="s">
        <v>155</v>
      </c>
      <c r="E911" t="s">
        <v>158</v>
      </c>
      <c r="F911" t="s">
        <v>80</v>
      </c>
      <c r="G911">
        <v>1.86</v>
      </c>
    </row>
    <row r="912" spans="1:7" ht="14.5" customHeight="1" x14ac:dyDescent="0.35">
      <c r="A912" s="22">
        <v>44586.100868055553</v>
      </c>
      <c r="C912">
        <v>35</v>
      </c>
      <c r="D912" t="s">
        <v>155</v>
      </c>
      <c r="E912" t="s">
        <v>158</v>
      </c>
      <c r="F912" t="s">
        <v>80</v>
      </c>
      <c r="G912">
        <v>1.86</v>
      </c>
    </row>
    <row r="913" spans="1:7" ht="14.5" customHeight="1" x14ac:dyDescent="0.35">
      <c r="A913" s="22">
        <v>44586.100868055553</v>
      </c>
      <c r="C913">
        <v>858</v>
      </c>
      <c r="D913" t="s">
        <v>155</v>
      </c>
      <c r="E913" t="s">
        <v>158</v>
      </c>
      <c r="F913" t="s">
        <v>80</v>
      </c>
      <c r="G913">
        <v>1.86</v>
      </c>
    </row>
    <row r="914" spans="1:7" ht="14.5" customHeight="1" x14ac:dyDescent="0.35">
      <c r="A914" s="22">
        <v>44586.10087962963</v>
      </c>
      <c r="C914">
        <v>664</v>
      </c>
      <c r="D914" t="s">
        <v>155</v>
      </c>
      <c r="E914" t="s">
        <v>158</v>
      </c>
      <c r="F914" t="s">
        <v>80</v>
      </c>
      <c r="G914">
        <v>1.86</v>
      </c>
    </row>
    <row r="915" spans="1:7" ht="14.5" customHeight="1" x14ac:dyDescent="0.35">
      <c r="A915" s="22">
        <v>44586.100891203707</v>
      </c>
      <c r="C915">
        <v>483</v>
      </c>
      <c r="D915" t="s">
        <v>155</v>
      </c>
      <c r="E915" t="s">
        <v>158</v>
      </c>
      <c r="F915" t="s">
        <v>80</v>
      </c>
      <c r="G915">
        <v>1.86</v>
      </c>
    </row>
    <row r="916" spans="1:7" ht="14.5" customHeight="1" x14ac:dyDescent="0.35">
      <c r="A916" s="22">
        <v>44586.100902777776</v>
      </c>
      <c r="C916">
        <v>299</v>
      </c>
      <c r="D916" t="s">
        <v>155</v>
      </c>
      <c r="E916" t="s">
        <v>158</v>
      </c>
      <c r="F916" t="s">
        <v>80</v>
      </c>
      <c r="G916">
        <v>1.85</v>
      </c>
    </row>
    <row r="917" spans="1:7" ht="14.5" customHeight="1" x14ac:dyDescent="0.35">
      <c r="A917" s="22">
        <v>44586.100914351853</v>
      </c>
      <c r="C917">
        <v>114</v>
      </c>
      <c r="D917" t="s">
        <v>155</v>
      </c>
      <c r="E917" t="s">
        <v>158</v>
      </c>
      <c r="F917" t="s">
        <v>80</v>
      </c>
      <c r="G917">
        <v>1.85</v>
      </c>
    </row>
    <row r="918" spans="1:7" ht="14.5" customHeight="1" x14ac:dyDescent="0.35">
      <c r="A918" s="22">
        <v>44586.100914351853</v>
      </c>
      <c r="C918">
        <v>930</v>
      </c>
      <c r="D918" t="s">
        <v>155</v>
      </c>
      <c r="E918" t="s">
        <v>158</v>
      </c>
      <c r="F918" t="s">
        <v>80</v>
      </c>
      <c r="G918">
        <v>1.85</v>
      </c>
    </row>
    <row r="919" spans="1:7" ht="14.5" customHeight="1" x14ac:dyDescent="0.35">
      <c r="A919" s="22">
        <v>44586.100925925923</v>
      </c>
      <c r="C919">
        <v>749</v>
      </c>
      <c r="D919" t="s">
        <v>155</v>
      </c>
      <c r="E919" t="s">
        <v>158</v>
      </c>
      <c r="F919" t="s">
        <v>80</v>
      </c>
      <c r="G919">
        <v>1.85</v>
      </c>
    </row>
    <row r="920" spans="1:7" ht="14.5" customHeight="1" x14ac:dyDescent="0.35">
      <c r="A920" s="22">
        <v>44586.100937499999</v>
      </c>
      <c r="C920">
        <v>562</v>
      </c>
      <c r="D920" t="s">
        <v>155</v>
      </c>
      <c r="E920" t="s">
        <v>158</v>
      </c>
      <c r="F920" t="s">
        <v>80</v>
      </c>
      <c r="G920">
        <v>1.84</v>
      </c>
    </row>
    <row r="921" spans="1:7" ht="14.5" customHeight="1" x14ac:dyDescent="0.35">
      <c r="A921" s="22">
        <v>44586.100949074076</v>
      </c>
      <c r="C921">
        <v>378</v>
      </c>
      <c r="D921" t="s">
        <v>155</v>
      </c>
      <c r="E921" t="s">
        <v>158</v>
      </c>
      <c r="F921" t="s">
        <v>80</v>
      </c>
      <c r="G921">
        <v>1.83</v>
      </c>
    </row>
    <row r="922" spans="1:7" ht="14.5" customHeight="1" x14ac:dyDescent="0.35">
      <c r="A922" s="22">
        <v>44586.100960648146</v>
      </c>
      <c r="C922">
        <v>193</v>
      </c>
      <c r="D922" t="s">
        <v>155</v>
      </c>
      <c r="E922" t="s">
        <v>158</v>
      </c>
      <c r="F922" t="s">
        <v>80</v>
      </c>
      <c r="G922">
        <v>1.82</v>
      </c>
    </row>
    <row r="923" spans="1:7" ht="14.5" customHeight="1" x14ac:dyDescent="0.35">
      <c r="A923" s="22">
        <v>44586.100972222222</v>
      </c>
      <c r="C923">
        <v>26</v>
      </c>
      <c r="D923" t="s">
        <v>155</v>
      </c>
      <c r="E923" t="s">
        <v>158</v>
      </c>
      <c r="F923" t="s">
        <v>80</v>
      </c>
      <c r="G923">
        <v>1.82</v>
      </c>
    </row>
    <row r="924" spans="1:7" ht="14.5" customHeight="1" x14ac:dyDescent="0.35">
      <c r="A924" s="22">
        <v>44586.100972222222</v>
      </c>
      <c r="C924">
        <v>858</v>
      </c>
      <c r="D924" t="s">
        <v>155</v>
      </c>
      <c r="E924" t="s">
        <v>158</v>
      </c>
      <c r="F924" t="s">
        <v>80</v>
      </c>
      <c r="G924">
        <v>1.82</v>
      </c>
    </row>
    <row r="925" spans="1:7" ht="14.5" customHeight="1" x14ac:dyDescent="0.35">
      <c r="A925" s="22">
        <v>44586.100983796299</v>
      </c>
      <c r="C925">
        <v>702</v>
      </c>
      <c r="D925" t="s">
        <v>155</v>
      </c>
      <c r="E925" t="s">
        <v>158</v>
      </c>
      <c r="F925" t="s">
        <v>80</v>
      </c>
      <c r="G925">
        <v>1.81</v>
      </c>
    </row>
    <row r="926" spans="1:7" ht="14.5" customHeight="1" x14ac:dyDescent="0.35">
      <c r="A926" s="22">
        <v>44586.100995370369</v>
      </c>
      <c r="C926">
        <v>552</v>
      </c>
      <c r="D926" t="s">
        <v>155</v>
      </c>
      <c r="E926" t="s">
        <v>158</v>
      </c>
      <c r="F926" t="s">
        <v>80</v>
      </c>
      <c r="G926">
        <v>1.8</v>
      </c>
    </row>
    <row r="927" spans="1:7" ht="14.5" customHeight="1" x14ac:dyDescent="0.35">
      <c r="A927" s="22">
        <v>44586.101006944446</v>
      </c>
      <c r="C927">
        <v>411</v>
      </c>
      <c r="D927" t="s">
        <v>155</v>
      </c>
      <c r="E927" t="s">
        <v>158</v>
      </c>
      <c r="F927" t="s">
        <v>80</v>
      </c>
      <c r="G927">
        <v>1.79</v>
      </c>
    </row>
    <row r="928" spans="1:7" ht="14.5" customHeight="1" x14ac:dyDescent="0.35">
      <c r="A928" s="22">
        <v>44586.101018518515</v>
      </c>
      <c r="C928">
        <v>281</v>
      </c>
      <c r="D928" t="s">
        <v>155</v>
      </c>
      <c r="E928" t="s">
        <v>158</v>
      </c>
      <c r="F928" t="s">
        <v>80</v>
      </c>
      <c r="G928">
        <v>1.8</v>
      </c>
    </row>
    <row r="929" spans="1:7" ht="14.5" customHeight="1" x14ac:dyDescent="0.35">
      <c r="A929" s="22">
        <v>44586.101030092592</v>
      </c>
      <c r="C929">
        <v>150</v>
      </c>
      <c r="D929" t="s">
        <v>155</v>
      </c>
      <c r="E929" t="s">
        <v>158</v>
      </c>
      <c r="F929" t="s">
        <v>80</v>
      </c>
      <c r="G929">
        <v>1.79</v>
      </c>
    </row>
    <row r="930" spans="1:7" ht="14.5" customHeight="1" x14ac:dyDescent="0.35">
      <c r="A930" s="22">
        <v>44586.101041666669</v>
      </c>
      <c r="C930">
        <v>18</v>
      </c>
      <c r="D930" t="s">
        <v>155</v>
      </c>
      <c r="E930" t="s">
        <v>158</v>
      </c>
      <c r="F930" t="s">
        <v>80</v>
      </c>
      <c r="G930">
        <v>1.8</v>
      </c>
    </row>
    <row r="931" spans="1:7" ht="14.5" customHeight="1" x14ac:dyDescent="0.35">
      <c r="A931" s="22">
        <v>44586.101041666669</v>
      </c>
      <c r="C931">
        <v>884</v>
      </c>
      <c r="D931" t="s">
        <v>155</v>
      </c>
      <c r="E931" t="s">
        <v>158</v>
      </c>
      <c r="F931" t="s">
        <v>80</v>
      </c>
      <c r="G931">
        <v>1.82</v>
      </c>
    </row>
    <row r="932" spans="1:7" ht="14.5" customHeight="1" x14ac:dyDescent="0.35">
      <c r="A932" s="22">
        <v>44586.101053240738</v>
      </c>
      <c r="C932">
        <v>749</v>
      </c>
      <c r="D932" t="s">
        <v>155</v>
      </c>
      <c r="E932" t="s">
        <v>158</v>
      </c>
      <c r="F932" t="s">
        <v>80</v>
      </c>
      <c r="G932">
        <v>1.83</v>
      </c>
    </row>
    <row r="933" spans="1:7" ht="14.5" customHeight="1" x14ac:dyDescent="0.35">
      <c r="A933" s="22">
        <v>44586.101064814815</v>
      </c>
      <c r="C933">
        <v>590</v>
      </c>
      <c r="D933" t="s">
        <v>155</v>
      </c>
      <c r="E933" t="s">
        <v>158</v>
      </c>
      <c r="F933" t="s">
        <v>80</v>
      </c>
      <c r="G933">
        <v>1.83</v>
      </c>
    </row>
    <row r="934" spans="1:7" ht="14.5" customHeight="1" x14ac:dyDescent="0.35">
      <c r="A934" s="22">
        <v>44586.101076388892</v>
      </c>
      <c r="C934">
        <v>422</v>
      </c>
      <c r="D934" t="s">
        <v>155</v>
      </c>
      <c r="E934" t="s">
        <v>158</v>
      </c>
      <c r="F934" t="s">
        <v>80</v>
      </c>
      <c r="G934">
        <v>1.83</v>
      </c>
    </row>
    <row r="935" spans="1:7" ht="14.5" customHeight="1" x14ac:dyDescent="0.35">
      <c r="A935" s="22">
        <v>44586.101087962961</v>
      </c>
      <c r="C935">
        <v>256</v>
      </c>
      <c r="D935" t="s">
        <v>155</v>
      </c>
      <c r="E935" t="s">
        <v>158</v>
      </c>
      <c r="F935" t="s">
        <v>80</v>
      </c>
      <c r="G935">
        <v>1.84</v>
      </c>
    </row>
    <row r="936" spans="1:7" ht="14.5" customHeight="1" x14ac:dyDescent="0.35">
      <c r="A936" s="22">
        <v>44586.101099537038</v>
      </c>
      <c r="C936">
        <v>90</v>
      </c>
      <c r="D936" t="s">
        <v>155</v>
      </c>
      <c r="E936" t="s">
        <v>158</v>
      </c>
      <c r="F936" t="s">
        <v>80</v>
      </c>
      <c r="G936">
        <v>1.84</v>
      </c>
    </row>
    <row r="937" spans="1:7" ht="14.5" customHeight="1" x14ac:dyDescent="0.35">
      <c r="A937" s="22">
        <v>44586.101099537038</v>
      </c>
      <c r="C937">
        <v>922</v>
      </c>
      <c r="D937" t="s">
        <v>155</v>
      </c>
      <c r="E937" t="s">
        <v>158</v>
      </c>
      <c r="F937" t="s">
        <v>80</v>
      </c>
      <c r="G937">
        <v>1.84</v>
      </c>
    </row>
    <row r="938" spans="1:7" ht="14.5" customHeight="1" x14ac:dyDescent="0.35">
      <c r="A938" s="22">
        <v>44586.101111111115</v>
      </c>
      <c r="C938">
        <v>755</v>
      </c>
      <c r="D938" t="s">
        <v>155</v>
      </c>
      <c r="E938" t="s">
        <v>158</v>
      </c>
      <c r="F938" t="s">
        <v>80</v>
      </c>
      <c r="G938">
        <v>1.84</v>
      </c>
    </row>
    <row r="939" spans="1:7" ht="14.5" customHeight="1" x14ac:dyDescent="0.35">
      <c r="A939" s="22">
        <v>44586.101122685184</v>
      </c>
      <c r="C939">
        <v>591</v>
      </c>
      <c r="D939" t="s">
        <v>155</v>
      </c>
      <c r="E939" t="s">
        <v>158</v>
      </c>
      <c r="F939" t="s">
        <v>80</v>
      </c>
      <c r="G939">
        <v>1.84</v>
      </c>
    </row>
    <row r="940" spans="1:7" ht="14.5" customHeight="1" x14ac:dyDescent="0.35">
      <c r="A940" s="22">
        <v>44586.101134259261</v>
      </c>
      <c r="C940">
        <v>422</v>
      </c>
      <c r="D940" t="s">
        <v>155</v>
      </c>
      <c r="E940" t="s">
        <v>158</v>
      </c>
      <c r="F940" t="s">
        <v>80</v>
      </c>
      <c r="G940">
        <v>1.84</v>
      </c>
    </row>
    <row r="941" spans="1:7" ht="14.5" customHeight="1" x14ac:dyDescent="0.35">
      <c r="A941" s="22">
        <v>44586.101145833331</v>
      </c>
      <c r="C941">
        <v>255</v>
      </c>
      <c r="D941" t="s">
        <v>155</v>
      </c>
      <c r="E941" t="s">
        <v>158</v>
      </c>
      <c r="F941" t="s">
        <v>80</v>
      </c>
      <c r="G941">
        <v>1.84</v>
      </c>
    </row>
    <row r="942" spans="1:7" ht="14.5" customHeight="1" x14ac:dyDescent="0.35">
      <c r="A942" s="22">
        <v>44586.101157407407</v>
      </c>
      <c r="C942">
        <v>89</v>
      </c>
      <c r="D942" t="s">
        <v>155</v>
      </c>
      <c r="E942" t="s">
        <v>158</v>
      </c>
      <c r="F942" t="s">
        <v>80</v>
      </c>
      <c r="G942">
        <v>1.84</v>
      </c>
    </row>
    <row r="943" spans="1:7" ht="14.5" customHeight="1" x14ac:dyDescent="0.35">
      <c r="A943" s="22">
        <v>44586.101157407407</v>
      </c>
      <c r="C943">
        <v>923</v>
      </c>
      <c r="D943" t="s">
        <v>155</v>
      </c>
      <c r="E943" t="s">
        <v>158</v>
      </c>
      <c r="F943" t="s">
        <v>80</v>
      </c>
      <c r="G943">
        <v>1.84</v>
      </c>
    </row>
    <row r="944" spans="1:7" ht="14.5" customHeight="1" x14ac:dyDescent="0.35">
      <c r="A944" s="22">
        <v>44586.101168981484</v>
      </c>
      <c r="C944">
        <v>758</v>
      </c>
      <c r="D944" t="s">
        <v>155</v>
      </c>
      <c r="E944" t="s">
        <v>158</v>
      </c>
      <c r="F944" t="s">
        <v>80</v>
      </c>
      <c r="G944">
        <v>1.84</v>
      </c>
    </row>
    <row r="945" spans="1:7" ht="14.5" customHeight="1" x14ac:dyDescent="0.35">
      <c r="A945" s="22">
        <v>44586.101180555554</v>
      </c>
      <c r="C945">
        <v>589</v>
      </c>
      <c r="D945" t="s">
        <v>155</v>
      </c>
      <c r="E945" t="s">
        <v>158</v>
      </c>
      <c r="F945" t="s">
        <v>80</v>
      </c>
      <c r="G945">
        <v>1.84</v>
      </c>
    </row>
    <row r="946" spans="1:7" ht="14.5" customHeight="1" x14ac:dyDescent="0.35">
      <c r="A946" s="22">
        <v>44586.10119212963</v>
      </c>
      <c r="C946">
        <v>423</v>
      </c>
      <c r="D946" t="s">
        <v>155</v>
      </c>
      <c r="E946" t="s">
        <v>158</v>
      </c>
      <c r="F946" t="s">
        <v>80</v>
      </c>
      <c r="G946">
        <v>1.84</v>
      </c>
    </row>
    <row r="947" spans="1:7" ht="14.5" customHeight="1" x14ac:dyDescent="0.35">
      <c r="A947" s="22">
        <v>44586.101203703707</v>
      </c>
      <c r="C947">
        <v>257</v>
      </c>
      <c r="D947" t="s">
        <v>155</v>
      </c>
      <c r="E947" t="s">
        <v>158</v>
      </c>
      <c r="F947" t="s">
        <v>80</v>
      </c>
      <c r="G947">
        <v>1.84</v>
      </c>
    </row>
    <row r="948" spans="1:7" ht="14.5" customHeight="1" x14ac:dyDescent="0.35">
      <c r="A948" s="22">
        <v>44586.101215277777</v>
      </c>
      <c r="C948">
        <v>92</v>
      </c>
      <c r="D948" t="s">
        <v>155</v>
      </c>
      <c r="E948" t="s">
        <v>158</v>
      </c>
      <c r="F948" t="s">
        <v>80</v>
      </c>
      <c r="G948">
        <v>1.84</v>
      </c>
    </row>
    <row r="949" spans="1:7" ht="14.5" customHeight="1" x14ac:dyDescent="0.35">
      <c r="A949" s="22">
        <v>44586.101215277777</v>
      </c>
      <c r="C949">
        <v>926</v>
      </c>
      <c r="D949" t="s">
        <v>155</v>
      </c>
      <c r="E949" t="s">
        <v>158</v>
      </c>
      <c r="F949" t="s">
        <v>80</v>
      </c>
      <c r="G949">
        <v>1.84</v>
      </c>
    </row>
    <row r="950" spans="1:7" ht="14.5" customHeight="1" x14ac:dyDescent="0.35">
      <c r="A950" s="22">
        <v>44586.101226851853</v>
      </c>
      <c r="C950">
        <v>765</v>
      </c>
      <c r="D950" t="s">
        <v>155</v>
      </c>
      <c r="E950" t="s">
        <v>158</v>
      </c>
      <c r="F950" t="s">
        <v>80</v>
      </c>
      <c r="G950">
        <v>1.84</v>
      </c>
    </row>
    <row r="951" spans="1:7" ht="14.5" customHeight="1" x14ac:dyDescent="0.35">
      <c r="A951" s="22">
        <v>44586.101238425923</v>
      </c>
      <c r="C951">
        <v>587</v>
      </c>
      <c r="D951" t="s">
        <v>155</v>
      </c>
      <c r="E951" t="s">
        <v>158</v>
      </c>
      <c r="F951" t="s">
        <v>80</v>
      </c>
      <c r="G951">
        <v>1.85</v>
      </c>
    </row>
    <row r="952" spans="1:7" ht="14.5" customHeight="1" x14ac:dyDescent="0.35">
      <c r="A952" s="22">
        <v>44586.10125</v>
      </c>
      <c r="C952">
        <v>404</v>
      </c>
      <c r="D952" t="s">
        <v>155</v>
      </c>
      <c r="E952" t="s">
        <v>158</v>
      </c>
      <c r="F952" t="s">
        <v>80</v>
      </c>
      <c r="G952">
        <v>1.85</v>
      </c>
    </row>
    <row r="953" spans="1:7" ht="14.5" customHeight="1" x14ac:dyDescent="0.35">
      <c r="A953" s="22">
        <v>44586.101261574076</v>
      </c>
      <c r="C953">
        <v>219</v>
      </c>
      <c r="D953" t="s">
        <v>155</v>
      </c>
      <c r="E953" t="s">
        <v>158</v>
      </c>
      <c r="F953" t="s">
        <v>80</v>
      </c>
      <c r="G953">
        <v>1.85</v>
      </c>
    </row>
    <row r="954" spans="1:7" ht="14.5" customHeight="1" x14ac:dyDescent="0.35">
      <c r="A954" s="22">
        <v>44586.101273148146</v>
      </c>
      <c r="C954">
        <v>33</v>
      </c>
      <c r="D954" t="s">
        <v>155</v>
      </c>
      <c r="E954" t="s">
        <v>158</v>
      </c>
      <c r="F954" t="s">
        <v>80</v>
      </c>
      <c r="G954">
        <v>1.85</v>
      </c>
    </row>
    <row r="955" spans="1:7" ht="14.5" customHeight="1" x14ac:dyDescent="0.35">
      <c r="A955" s="22">
        <v>44586.101273148146</v>
      </c>
      <c r="C955">
        <v>851</v>
      </c>
      <c r="D955" t="s">
        <v>155</v>
      </c>
      <c r="E955" t="s">
        <v>158</v>
      </c>
      <c r="F955" t="s">
        <v>80</v>
      </c>
      <c r="G955">
        <v>1.85</v>
      </c>
    </row>
    <row r="956" spans="1:7" ht="14.5" customHeight="1" x14ac:dyDescent="0.35">
      <c r="A956" s="22">
        <v>44586.101284722223</v>
      </c>
      <c r="C956">
        <v>667</v>
      </c>
      <c r="D956" t="s">
        <v>155</v>
      </c>
      <c r="E956" t="s">
        <v>158</v>
      </c>
      <c r="F956" t="s">
        <v>80</v>
      </c>
      <c r="G956">
        <v>1.84</v>
      </c>
    </row>
    <row r="957" spans="1:7" ht="14.5" customHeight="1" x14ac:dyDescent="0.35">
      <c r="A957" s="22">
        <v>44586.1012962963</v>
      </c>
      <c r="C957">
        <v>485</v>
      </c>
      <c r="D957" t="s">
        <v>155</v>
      </c>
      <c r="E957" t="s">
        <v>158</v>
      </c>
      <c r="F957" t="s">
        <v>80</v>
      </c>
      <c r="G957">
        <v>1.85</v>
      </c>
    </row>
    <row r="958" spans="1:7" ht="14.5" customHeight="1" x14ac:dyDescent="0.35">
      <c r="A958" s="22">
        <v>44586.101307870369</v>
      </c>
      <c r="C958">
        <v>302</v>
      </c>
      <c r="D958" t="s">
        <v>155</v>
      </c>
      <c r="E958" t="s">
        <v>158</v>
      </c>
      <c r="F958" t="s">
        <v>80</v>
      </c>
      <c r="G958">
        <v>1.85</v>
      </c>
    </row>
    <row r="959" spans="1:7" ht="14.5" customHeight="1" x14ac:dyDescent="0.35">
      <c r="A959" s="22">
        <v>44586.101319444446</v>
      </c>
      <c r="C959">
        <v>118</v>
      </c>
      <c r="D959" t="s">
        <v>155</v>
      </c>
      <c r="E959" t="s">
        <v>158</v>
      </c>
      <c r="F959" t="s">
        <v>80</v>
      </c>
      <c r="G959">
        <v>1.84</v>
      </c>
    </row>
    <row r="960" spans="1:7" ht="14.5" customHeight="1" x14ac:dyDescent="0.35">
      <c r="A960" s="22">
        <v>44586.101319444446</v>
      </c>
      <c r="C960">
        <v>931</v>
      </c>
      <c r="D960" t="s">
        <v>155</v>
      </c>
      <c r="E960" t="s">
        <v>158</v>
      </c>
      <c r="F960" t="s">
        <v>80</v>
      </c>
      <c r="G960">
        <v>1.84</v>
      </c>
    </row>
    <row r="961" spans="1:7" ht="14.5" customHeight="1" x14ac:dyDescent="0.35">
      <c r="A961" s="22">
        <v>44586.101331018515</v>
      </c>
      <c r="C961">
        <v>752</v>
      </c>
      <c r="D961" t="s">
        <v>155</v>
      </c>
      <c r="E961" t="s">
        <v>158</v>
      </c>
      <c r="F961" t="s">
        <v>80</v>
      </c>
      <c r="G961">
        <v>1.84</v>
      </c>
    </row>
    <row r="962" spans="1:7" ht="14.5" customHeight="1" x14ac:dyDescent="0.35">
      <c r="A962" s="22">
        <v>44586.101342592592</v>
      </c>
      <c r="C962">
        <v>565</v>
      </c>
      <c r="D962" t="s">
        <v>155</v>
      </c>
      <c r="E962" t="s">
        <v>158</v>
      </c>
      <c r="F962" t="s">
        <v>80</v>
      </c>
      <c r="G962">
        <v>1.84</v>
      </c>
    </row>
    <row r="963" spans="1:7" ht="14.5" customHeight="1" x14ac:dyDescent="0.35">
      <c r="A963" s="22">
        <v>44586.101354166669</v>
      </c>
      <c r="C963">
        <v>387</v>
      </c>
      <c r="D963" t="s">
        <v>155</v>
      </c>
      <c r="E963" t="s">
        <v>158</v>
      </c>
      <c r="F963" t="s">
        <v>80</v>
      </c>
      <c r="G963">
        <v>1.85</v>
      </c>
    </row>
    <row r="964" spans="1:7" ht="14.5" customHeight="1" x14ac:dyDescent="0.35">
      <c r="A964" s="22">
        <v>44586.101365740738</v>
      </c>
      <c r="C964">
        <v>197</v>
      </c>
      <c r="D964" t="s">
        <v>155</v>
      </c>
      <c r="E964" t="s">
        <v>158</v>
      </c>
      <c r="F964" t="s">
        <v>80</v>
      </c>
      <c r="G964">
        <v>1.85</v>
      </c>
    </row>
    <row r="965" spans="1:7" ht="14.5" customHeight="1" x14ac:dyDescent="0.35">
      <c r="A965" s="22">
        <v>44586.101377314815</v>
      </c>
      <c r="C965">
        <v>12</v>
      </c>
      <c r="D965" t="s">
        <v>155</v>
      </c>
      <c r="E965" t="s">
        <v>158</v>
      </c>
      <c r="F965" t="s">
        <v>80</v>
      </c>
      <c r="G965">
        <v>1.85</v>
      </c>
    </row>
    <row r="966" spans="1:7" ht="14.5" customHeight="1" x14ac:dyDescent="0.35">
      <c r="A966" s="22">
        <v>44586.101377314815</v>
      </c>
      <c r="C966">
        <v>828</v>
      </c>
      <c r="D966" t="s">
        <v>155</v>
      </c>
      <c r="E966" t="s">
        <v>158</v>
      </c>
      <c r="F966" t="s">
        <v>80</v>
      </c>
      <c r="G966">
        <v>1.85</v>
      </c>
    </row>
    <row r="967" spans="1:7" ht="14.5" customHeight="1" x14ac:dyDescent="0.35">
      <c r="A967" s="22">
        <v>44586.101388888892</v>
      </c>
      <c r="C967">
        <v>645</v>
      </c>
      <c r="D967" t="s">
        <v>155</v>
      </c>
      <c r="E967" t="s">
        <v>158</v>
      </c>
      <c r="F967" t="s">
        <v>80</v>
      </c>
      <c r="G967">
        <v>1.85</v>
      </c>
    </row>
    <row r="968" spans="1:7" ht="14.5" customHeight="1" x14ac:dyDescent="0.35">
      <c r="A968" s="22">
        <v>44586.101400462961</v>
      </c>
      <c r="C968">
        <v>461</v>
      </c>
      <c r="D968" t="s">
        <v>155</v>
      </c>
      <c r="E968" t="s">
        <v>158</v>
      </c>
      <c r="F968" t="s">
        <v>80</v>
      </c>
      <c r="G968">
        <v>1.85</v>
      </c>
    </row>
    <row r="969" spans="1:7" ht="14.5" customHeight="1" x14ac:dyDescent="0.35">
      <c r="A969" s="22">
        <v>44586.101412037038</v>
      </c>
      <c r="C969">
        <v>277</v>
      </c>
      <c r="D969" t="s">
        <v>155</v>
      </c>
      <c r="E969" t="s">
        <v>158</v>
      </c>
      <c r="F969" t="s">
        <v>80</v>
      </c>
      <c r="G969">
        <v>1.85</v>
      </c>
    </row>
    <row r="970" spans="1:7" ht="14.5" customHeight="1" x14ac:dyDescent="0.35">
      <c r="A970" s="22">
        <v>44586.101423611108</v>
      </c>
      <c r="C970">
        <v>94</v>
      </c>
      <c r="D970" t="s">
        <v>155</v>
      </c>
      <c r="E970" t="s">
        <v>158</v>
      </c>
      <c r="F970" t="s">
        <v>80</v>
      </c>
      <c r="G970">
        <v>1.85</v>
      </c>
    </row>
    <row r="971" spans="1:7" ht="14.5" customHeight="1" x14ac:dyDescent="0.35">
      <c r="A971" s="22">
        <v>44586.101423611108</v>
      </c>
      <c r="C971">
        <v>909</v>
      </c>
      <c r="D971" t="s">
        <v>155</v>
      </c>
      <c r="E971" t="s">
        <v>158</v>
      </c>
      <c r="F971" t="s">
        <v>80</v>
      </c>
      <c r="G971">
        <v>1.85</v>
      </c>
    </row>
    <row r="972" spans="1:7" ht="14.5" customHeight="1" x14ac:dyDescent="0.35">
      <c r="A972" s="22">
        <v>44586.101435185185</v>
      </c>
      <c r="C972">
        <v>731</v>
      </c>
      <c r="D972" t="s">
        <v>155</v>
      </c>
      <c r="E972" t="s">
        <v>158</v>
      </c>
      <c r="F972" t="s">
        <v>80</v>
      </c>
      <c r="G972">
        <v>1.85</v>
      </c>
    </row>
    <row r="973" spans="1:7" ht="14.5" customHeight="1" x14ac:dyDescent="0.35">
      <c r="A973" s="22">
        <v>44586.101446759261</v>
      </c>
      <c r="C973">
        <v>543</v>
      </c>
      <c r="D973" t="s">
        <v>155</v>
      </c>
      <c r="E973" t="s">
        <v>158</v>
      </c>
      <c r="F973" t="s">
        <v>80</v>
      </c>
      <c r="G973">
        <v>1.85</v>
      </c>
    </row>
    <row r="974" spans="1:7" ht="14.5" customHeight="1" x14ac:dyDescent="0.35">
      <c r="A974" s="22">
        <v>44586.101458333331</v>
      </c>
      <c r="C974">
        <v>358</v>
      </c>
      <c r="D974" t="s">
        <v>155</v>
      </c>
      <c r="E974" t="s">
        <v>158</v>
      </c>
      <c r="F974" t="s">
        <v>80</v>
      </c>
      <c r="G974">
        <v>1.85</v>
      </c>
    </row>
    <row r="975" spans="1:7" ht="14.5" customHeight="1" x14ac:dyDescent="0.35">
      <c r="A975" s="22">
        <v>44586.101469907408</v>
      </c>
      <c r="C975">
        <v>173</v>
      </c>
      <c r="D975" t="s">
        <v>155</v>
      </c>
      <c r="E975" t="s">
        <v>158</v>
      </c>
      <c r="F975" t="s">
        <v>80</v>
      </c>
      <c r="G975">
        <v>1.85</v>
      </c>
    </row>
    <row r="976" spans="1:7" ht="14.5" customHeight="1" x14ac:dyDescent="0.35">
      <c r="A976" s="22">
        <v>44586.101469907408</v>
      </c>
      <c r="C976">
        <v>991</v>
      </c>
      <c r="D976" t="s">
        <v>155</v>
      </c>
      <c r="E976" t="s">
        <v>158</v>
      </c>
      <c r="F976" t="s">
        <v>80</v>
      </c>
      <c r="G976">
        <v>1.85</v>
      </c>
    </row>
    <row r="977" spans="1:7" ht="14.5" customHeight="1" x14ac:dyDescent="0.35">
      <c r="A977" s="22">
        <v>44586.101481481484</v>
      </c>
      <c r="C977">
        <v>806</v>
      </c>
      <c r="D977" t="s">
        <v>155</v>
      </c>
      <c r="E977" t="s">
        <v>158</v>
      </c>
      <c r="F977" t="s">
        <v>80</v>
      </c>
      <c r="G977">
        <v>1.85</v>
      </c>
    </row>
    <row r="978" spans="1:7" ht="14.5" customHeight="1" x14ac:dyDescent="0.35">
      <c r="A978" s="22">
        <v>44586.101493055554</v>
      </c>
      <c r="C978">
        <v>623</v>
      </c>
      <c r="D978" t="s">
        <v>155</v>
      </c>
      <c r="E978" t="s">
        <v>158</v>
      </c>
      <c r="F978" t="s">
        <v>80</v>
      </c>
      <c r="G978">
        <v>1.85</v>
      </c>
    </row>
    <row r="979" spans="1:7" ht="14.5" customHeight="1" x14ac:dyDescent="0.35">
      <c r="A979" s="22">
        <v>44586.101504629631</v>
      </c>
      <c r="C979">
        <v>437</v>
      </c>
      <c r="D979" t="s">
        <v>155</v>
      </c>
      <c r="E979" t="s">
        <v>158</v>
      </c>
      <c r="F979" t="s">
        <v>80</v>
      </c>
      <c r="G979">
        <v>1.85</v>
      </c>
    </row>
    <row r="980" spans="1:7" ht="14.5" customHeight="1" x14ac:dyDescent="0.35">
      <c r="A980" s="22">
        <v>44586.1015162037</v>
      </c>
      <c r="C980">
        <v>255</v>
      </c>
      <c r="D980" t="s">
        <v>155</v>
      </c>
      <c r="E980" t="s">
        <v>158</v>
      </c>
      <c r="F980" t="s">
        <v>80</v>
      </c>
      <c r="G980">
        <v>1.85</v>
      </c>
    </row>
    <row r="981" spans="1:7" ht="14.5" customHeight="1" x14ac:dyDescent="0.35">
      <c r="A981" s="22">
        <v>44586.101527777777</v>
      </c>
      <c r="C981">
        <v>70</v>
      </c>
      <c r="D981" t="s">
        <v>155</v>
      </c>
      <c r="E981" t="s">
        <v>158</v>
      </c>
      <c r="F981" t="s">
        <v>80</v>
      </c>
      <c r="G981">
        <v>1.85</v>
      </c>
    </row>
    <row r="982" spans="1:7" ht="14.5" customHeight="1" x14ac:dyDescent="0.35">
      <c r="A982" s="22">
        <v>44586.101527777777</v>
      </c>
      <c r="C982">
        <v>888</v>
      </c>
      <c r="D982" t="s">
        <v>155</v>
      </c>
      <c r="E982" t="s">
        <v>158</v>
      </c>
      <c r="F982" t="s">
        <v>80</v>
      </c>
      <c r="G982">
        <v>1.85</v>
      </c>
    </row>
    <row r="983" spans="1:7" ht="14.5" customHeight="1" x14ac:dyDescent="0.35">
      <c r="A983" s="22">
        <v>44586.101539351854</v>
      </c>
      <c r="C983">
        <v>716</v>
      </c>
      <c r="D983" t="s">
        <v>155</v>
      </c>
      <c r="E983" t="s">
        <v>158</v>
      </c>
      <c r="F983" t="s">
        <v>80</v>
      </c>
      <c r="G983">
        <v>1.85</v>
      </c>
    </row>
    <row r="984" spans="1:7" ht="14.5" customHeight="1" x14ac:dyDescent="0.35">
      <c r="A984" s="22">
        <v>44586.101550925923</v>
      </c>
      <c r="C984">
        <v>520</v>
      </c>
      <c r="D984" t="s">
        <v>155</v>
      </c>
      <c r="E984" t="s">
        <v>158</v>
      </c>
      <c r="F984" t="s">
        <v>80</v>
      </c>
      <c r="G984">
        <v>1.85</v>
      </c>
    </row>
    <row r="985" spans="1:7" ht="14.5" customHeight="1" x14ac:dyDescent="0.35">
      <c r="A985" s="22">
        <v>44586.1015625</v>
      </c>
      <c r="C985">
        <v>335</v>
      </c>
      <c r="D985" t="s">
        <v>155</v>
      </c>
      <c r="E985" t="s">
        <v>158</v>
      </c>
      <c r="F985" t="s">
        <v>80</v>
      </c>
      <c r="G985">
        <v>1.85</v>
      </c>
    </row>
    <row r="986" spans="1:7" ht="14.5" customHeight="1" x14ac:dyDescent="0.35">
      <c r="A986" s="22">
        <v>44586.101574074077</v>
      </c>
      <c r="C986">
        <v>151</v>
      </c>
      <c r="D986" t="s">
        <v>155</v>
      </c>
      <c r="E986" t="s">
        <v>158</v>
      </c>
      <c r="F986" t="s">
        <v>80</v>
      </c>
      <c r="G986">
        <v>1.85</v>
      </c>
    </row>
    <row r="987" spans="1:7" ht="14.5" customHeight="1" x14ac:dyDescent="0.35">
      <c r="A987" s="22">
        <v>44586.101574074077</v>
      </c>
      <c r="C987">
        <v>967</v>
      </c>
      <c r="D987" t="s">
        <v>155</v>
      </c>
      <c r="E987" t="s">
        <v>158</v>
      </c>
      <c r="F987" t="s">
        <v>80</v>
      </c>
      <c r="G987">
        <v>1.85</v>
      </c>
    </row>
    <row r="988" spans="1:7" ht="14.5" customHeight="1" x14ac:dyDescent="0.35">
      <c r="A988" s="22">
        <v>44586.101585648146</v>
      </c>
      <c r="C988">
        <v>782</v>
      </c>
      <c r="D988" t="s">
        <v>155</v>
      </c>
      <c r="E988" t="s">
        <v>158</v>
      </c>
      <c r="F988" t="s">
        <v>80</v>
      </c>
      <c r="G988">
        <v>1.85</v>
      </c>
    </row>
    <row r="989" spans="1:7" ht="14.5" customHeight="1" x14ac:dyDescent="0.35">
      <c r="A989" s="22">
        <v>44586.101597222223</v>
      </c>
      <c r="C989">
        <v>598</v>
      </c>
      <c r="D989" t="s">
        <v>155</v>
      </c>
      <c r="E989" t="s">
        <v>158</v>
      </c>
      <c r="F989" t="s">
        <v>80</v>
      </c>
      <c r="G989">
        <v>1.85</v>
      </c>
    </row>
    <row r="990" spans="1:7" ht="14.5" customHeight="1" x14ac:dyDescent="0.35">
      <c r="A990" s="22">
        <v>44586.1016087963</v>
      </c>
      <c r="C990">
        <v>415</v>
      </c>
      <c r="D990" t="s">
        <v>155</v>
      </c>
      <c r="E990" t="s">
        <v>158</v>
      </c>
      <c r="F990" t="s">
        <v>80</v>
      </c>
      <c r="G990">
        <v>1.85</v>
      </c>
    </row>
    <row r="991" spans="1:7" ht="14.5" customHeight="1" x14ac:dyDescent="0.35">
      <c r="A991" s="22">
        <v>44586.101620370369</v>
      </c>
      <c r="C991">
        <v>231</v>
      </c>
      <c r="D991" t="s">
        <v>155</v>
      </c>
      <c r="E991" t="s">
        <v>158</v>
      </c>
      <c r="F991" t="s">
        <v>80</v>
      </c>
      <c r="G991">
        <v>1.85</v>
      </c>
    </row>
    <row r="992" spans="1:7" ht="14.5" customHeight="1" x14ac:dyDescent="0.35">
      <c r="A992" s="22">
        <v>44586.101631944446</v>
      </c>
      <c r="C992">
        <v>47</v>
      </c>
      <c r="D992" t="s">
        <v>155</v>
      </c>
      <c r="E992" t="s">
        <v>158</v>
      </c>
      <c r="F992" t="s">
        <v>80</v>
      </c>
      <c r="G992">
        <v>1.85</v>
      </c>
    </row>
    <row r="993" spans="1:7" ht="14.5" customHeight="1" x14ac:dyDescent="0.35">
      <c r="A993" s="22">
        <v>44586.101631944446</v>
      </c>
      <c r="C993">
        <v>863</v>
      </c>
      <c r="D993" t="s">
        <v>155</v>
      </c>
      <c r="E993" t="s">
        <v>158</v>
      </c>
      <c r="F993" t="s">
        <v>80</v>
      </c>
      <c r="G993">
        <v>1.85</v>
      </c>
    </row>
    <row r="994" spans="1:7" ht="14.5" customHeight="1" x14ac:dyDescent="0.35">
      <c r="A994" s="22">
        <v>44586.101643518516</v>
      </c>
      <c r="C994">
        <v>681</v>
      </c>
      <c r="D994" t="s">
        <v>155</v>
      </c>
      <c r="E994" t="s">
        <v>158</v>
      </c>
      <c r="F994" t="s">
        <v>80</v>
      </c>
      <c r="G994">
        <v>1.85</v>
      </c>
    </row>
    <row r="995" spans="1:7" ht="14.5" customHeight="1" x14ac:dyDescent="0.35">
      <c r="A995" s="22">
        <v>44586.101655092592</v>
      </c>
      <c r="C995">
        <v>498</v>
      </c>
      <c r="D995" t="s">
        <v>155</v>
      </c>
      <c r="E995" t="s">
        <v>158</v>
      </c>
      <c r="F995" t="s">
        <v>80</v>
      </c>
      <c r="G995">
        <v>1.85</v>
      </c>
    </row>
    <row r="996" spans="1:7" ht="14.5" customHeight="1" x14ac:dyDescent="0.35">
      <c r="A996" s="22">
        <v>44586.101666666669</v>
      </c>
      <c r="C996">
        <v>311</v>
      </c>
      <c r="D996" t="s">
        <v>155</v>
      </c>
      <c r="E996" t="s">
        <v>158</v>
      </c>
      <c r="F996" t="s">
        <v>80</v>
      </c>
      <c r="G996">
        <v>1.85</v>
      </c>
    </row>
    <row r="997" spans="1:7" ht="14.5" customHeight="1" x14ac:dyDescent="0.35">
      <c r="A997" s="22">
        <v>44586.101678240739</v>
      </c>
      <c r="C997">
        <v>129</v>
      </c>
      <c r="D997" t="s">
        <v>155</v>
      </c>
      <c r="E997" t="s">
        <v>158</v>
      </c>
      <c r="F997" t="s">
        <v>80</v>
      </c>
      <c r="G997">
        <v>1.85</v>
      </c>
    </row>
    <row r="998" spans="1:7" ht="14.5" customHeight="1" x14ac:dyDescent="0.35">
      <c r="A998" s="22">
        <v>44586.101678240739</v>
      </c>
      <c r="C998">
        <v>943</v>
      </c>
      <c r="D998" t="s">
        <v>155</v>
      </c>
      <c r="E998" t="s">
        <v>158</v>
      </c>
      <c r="F998" t="s">
        <v>80</v>
      </c>
      <c r="G998">
        <v>1.85</v>
      </c>
    </row>
    <row r="999" spans="1:7" ht="14.5" customHeight="1" x14ac:dyDescent="0.35">
      <c r="A999" s="22">
        <v>44586.101689814815</v>
      </c>
      <c r="C999">
        <v>760</v>
      </c>
      <c r="D999" t="s">
        <v>155</v>
      </c>
      <c r="E999" t="s">
        <v>158</v>
      </c>
      <c r="F999" t="s">
        <v>80</v>
      </c>
      <c r="G999">
        <v>1.85</v>
      </c>
    </row>
    <row r="1000" spans="1:7" ht="14.5" customHeight="1" x14ac:dyDescent="0.35">
      <c r="A1000" s="22">
        <v>44586.101701388892</v>
      </c>
      <c r="C1000">
        <v>576</v>
      </c>
      <c r="D1000" t="s">
        <v>155</v>
      </c>
      <c r="E1000" t="s">
        <v>158</v>
      </c>
      <c r="F1000" t="s">
        <v>80</v>
      </c>
      <c r="G1000">
        <v>1.85</v>
      </c>
    </row>
    <row r="1001" spans="1:7" ht="14.5" customHeight="1" x14ac:dyDescent="0.35">
      <c r="A1001" s="22">
        <v>44586.101712962962</v>
      </c>
      <c r="C1001">
        <v>392</v>
      </c>
      <c r="D1001" t="s">
        <v>155</v>
      </c>
      <c r="E1001" t="s">
        <v>158</v>
      </c>
      <c r="F1001" t="s">
        <v>80</v>
      </c>
      <c r="G1001">
        <v>1.85</v>
      </c>
    </row>
    <row r="1002" spans="1:7" ht="14.5" customHeight="1" x14ac:dyDescent="0.35">
      <c r="A1002" s="22">
        <v>44586.101724537039</v>
      </c>
      <c r="C1002">
        <v>208</v>
      </c>
      <c r="D1002" t="s">
        <v>155</v>
      </c>
      <c r="E1002" t="s">
        <v>158</v>
      </c>
      <c r="F1002" t="s">
        <v>80</v>
      </c>
      <c r="G1002">
        <v>1.85</v>
      </c>
    </row>
    <row r="1003" spans="1:7" ht="14.5" customHeight="1" x14ac:dyDescent="0.35">
      <c r="A1003" s="22">
        <v>44586.101736111108</v>
      </c>
      <c r="C1003">
        <v>24</v>
      </c>
      <c r="D1003" t="s">
        <v>155</v>
      </c>
      <c r="E1003" t="s">
        <v>158</v>
      </c>
      <c r="F1003" t="s">
        <v>80</v>
      </c>
      <c r="G1003">
        <v>1.85</v>
      </c>
    </row>
    <row r="1004" spans="1:7" ht="14.5" customHeight="1" x14ac:dyDescent="0.35">
      <c r="A1004" s="22">
        <v>44586.101736111108</v>
      </c>
      <c r="C1004">
        <v>839</v>
      </c>
      <c r="D1004" t="s">
        <v>155</v>
      </c>
      <c r="E1004" t="s">
        <v>158</v>
      </c>
      <c r="F1004" t="s">
        <v>80</v>
      </c>
      <c r="G1004">
        <v>1.85</v>
      </c>
    </row>
    <row r="1005" spans="1:7" ht="14.5" customHeight="1" x14ac:dyDescent="0.35">
      <c r="A1005" s="22">
        <v>44586.101747685185</v>
      </c>
      <c r="C1005">
        <v>656</v>
      </c>
      <c r="D1005" t="s">
        <v>155</v>
      </c>
      <c r="E1005" t="s">
        <v>158</v>
      </c>
      <c r="F1005" t="s">
        <v>80</v>
      </c>
      <c r="G1005">
        <v>1.84</v>
      </c>
    </row>
    <row r="1006" spans="1:7" ht="14.5" customHeight="1" x14ac:dyDescent="0.35">
      <c r="A1006" s="22">
        <v>44586.101759259262</v>
      </c>
      <c r="C1006">
        <v>475</v>
      </c>
      <c r="D1006" t="s">
        <v>155</v>
      </c>
      <c r="E1006" t="s">
        <v>158</v>
      </c>
      <c r="F1006" t="s">
        <v>80</v>
      </c>
      <c r="G1006">
        <v>1.84</v>
      </c>
    </row>
    <row r="1007" spans="1:7" ht="14.5" customHeight="1" x14ac:dyDescent="0.35">
      <c r="A1007" s="22">
        <v>44586.101770833331</v>
      </c>
      <c r="C1007">
        <v>289</v>
      </c>
      <c r="D1007" t="s">
        <v>155</v>
      </c>
      <c r="E1007" t="s">
        <v>158</v>
      </c>
      <c r="F1007" t="s">
        <v>80</v>
      </c>
      <c r="G1007">
        <v>1.84</v>
      </c>
    </row>
    <row r="1008" spans="1:7" ht="14.5" customHeight="1" x14ac:dyDescent="0.35">
      <c r="A1008" s="22">
        <v>44586.101782407408</v>
      </c>
      <c r="C1008">
        <v>116</v>
      </c>
      <c r="D1008" t="s">
        <v>155</v>
      </c>
      <c r="E1008" t="s">
        <v>158</v>
      </c>
      <c r="F1008" t="s">
        <v>80</v>
      </c>
      <c r="G1008">
        <v>1.84</v>
      </c>
    </row>
    <row r="1009" spans="1:7" ht="14.5" customHeight="1" x14ac:dyDescent="0.35">
      <c r="A1009" s="22">
        <v>44586.101782407408</v>
      </c>
      <c r="C1009">
        <v>948</v>
      </c>
      <c r="D1009" t="s">
        <v>155</v>
      </c>
      <c r="E1009" t="s">
        <v>158</v>
      </c>
      <c r="F1009" t="s">
        <v>80</v>
      </c>
      <c r="G1009">
        <v>1.83</v>
      </c>
    </row>
    <row r="1010" spans="1:7" ht="14.5" customHeight="1" x14ac:dyDescent="0.35">
      <c r="A1010" s="22">
        <v>44586.101793981485</v>
      </c>
      <c r="C1010">
        <v>783</v>
      </c>
      <c r="D1010" t="s">
        <v>155</v>
      </c>
      <c r="E1010" t="s">
        <v>158</v>
      </c>
      <c r="F1010" t="s">
        <v>80</v>
      </c>
      <c r="G1010">
        <v>1.83</v>
      </c>
    </row>
    <row r="1011" spans="1:7" ht="14.5" customHeight="1" x14ac:dyDescent="0.35">
      <c r="A1011" s="22">
        <v>44586.101805555554</v>
      </c>
      <c r="C1011">
        <v>617</v>
      </c>
      <c r="D1011" t="s">
        <v>155</v>
      </c>
      <c r="E1011" t="s">
        <v>158</v>
      </c>
      <c r="F1011" t="s">
        <v>80</v>
      </c>
      <c r="G1011">
        <v>1.84</v>
      </c>
    </row>
    <row r="1012" spans="1:7" ht="14.5" customHeight="1" x14ac:dyDescent="0.35">
      <c r="A1012" s="22">
        <v>44586.101817129631</v>
      </c>
      <c r="C1012">
        <v>451</v>
      </c>
      <c r="D1012" t="s">
        <v>155</v>
      </c>
      <c r="E1012" t="s">
        <v>158</v>
      </c>
      <c r="F1012" t="s">
        <v>80</v>
      </c>
      <c r="G1012">
        <v>1.84</v>
      </c>
    </row>
    <row r="1013" spans="1:7" ht="14.5" customHeight="1" x14ac:dyDescent="0.35">
      <c r="A1013" s="22">
        <v>44586.1018287037</v>
      </c>
      <c r="C1013">
        <v>285</v>
      </c>
      <c r="D1013" t="s">
        <v>155</v>
      </c>
      <c r="E1013" t="s">
        <v>158</v>
      </c>
      <c r="F1013" t="s">
        <v>80</v>
      </c>
      <c r="G1013">
        <v>1.84</v>
      </c>
    </row>
    <row r="1014" spans="1:7" ht="14.5" customHeight="1" x14ac:dyDescent="0.35">
      <c r="A1014" s="22">
        <v>44586.101840277777</v>
      </c>
      <c r="C1014">
        <v>119</v>
      </c>
      <c r="D1014" t="s">
        <v>155</v>
      </c>
      <c r="E1014" t="s">
        <v>158</v>
      </c>
      <c r="F1014" t="s">
        <v>80</v>
      </c>
      <c r="G1014">
        <v>1.84</v>
      </c>
    </row>
    <row r="1015" spans="1:7" ht="14.5" customHeight="1" x14ac:dyDescent="0.35">
      <c r="A1015" s="22">
        <v>44586.101840277777</v>
      </c>
      <c r="C1015">
        <v>950</v>
      </c>
      <c r="D1015" t="s">
        <v>155</v>
      </c>
      <c r="E1015" t="s">
        <v>158</v>
      </c>
      <c r="F1015" t="s">
        <v>80</v>
      </c>
      <c r="G1015">
        <v>1.84</v>
      </c>
    </row>
    <row r="1016" spans="1:7" ht="14.5" customHeight="1" x14ac:dyDescent="0.35">
      <c r="A1016" s="22">
        <v>44586.101851851854</v>
      </c>
      <c r="C1016">
        <v>785</v>
      </c>
      <c r="D1016" t="s">
        <v>155</v>
      </c>
      <c r="E1016" t="s">
        <v>158</v>
      </c>
      <c r="F1016" t="s">
        <v>80</v>
      </c>
      <c r="G1016">
        <v>1.84</v>
      </c>
    </row>
    <row r="1017" spans="1:7" ht="14.5" customHeight="1" x14ac:dyDescent="0.35">
      <c r="A1017" s="22">
        <v>44586.101863425924</v>
      </c>
      <c r="C1017">
        <v>603</v>
      </c>
      <c r="D1017" t="s">
        <v>155</v>
      </c>
      <c r="E1017" t="s">
        <v>158</v>
      </c>
      <c r="F1017" t="s">
        <v>80</v>
      </c>
      <c r="G1017">
        <v>1.84</v>
      </c>
    </row>
    <row r="1018" spans="1:7" ht="14.5" customHeight="1" x14ac:dyDescent="0.35">
      <c r="A1018" s="22">
        <v>44586.101875</v>
      </c>
      <c r="C1018">
        <v>421</v>
      </c>
      <c r="D1018" t="s">
        <v>155</v>
      </c>
      <c r="E1018" t="s">
        <v>158</v>
      </c>
      <c r="F1018" t="s">
        <v>80</v>
      </c>
      <c r="G1018">
        <v>1.84</v>
      </c>
    </row>
    <row r="1019" spans="1:7" ht="14.5" customHeight="1" x14ac:dyDescent="0.35">
      <c r="A1019" s="22">
        <v>44586.101886574077</v>
      </c>
      <c r="C1019">
        <v>235</v>
      </c>
      <c r="D1019" t="s">
        <v>155</v>
      </c>
      <c r="E1019" t="s">
        <v>158</v>
      </c>
      <c r="F1019" t="s">
        <v>80</v>
      </c>
      <c r="G1019">
        <v>1.85</v>
      </c>
    </row>
    <row r="1020" spans="1:7" ht="14.5" customHeight="1" x14ac:dyDescent="0.35">
      <c r="A1020" s="22">
        <v>44586.101898148147</v>
      </c>
      <c r="C1020">
        <v>51</v>
      </c>
      <c r="D1020" t="s">
        <v>155</v>
      </c>
      <c r="E1020" t="s">
        <v>158</v>
      </c>
      <c r="F1020" t="s">
        <v>80</v>
      </c>
      <c r="G1020">
        <v>1.85</v>
      </c>
    </row>
    <row r="1021" spans="1:7" ht="14.5" customHeight="1" x14ac:dyDescent="0.35">
      <c r="A1021" s="22">
        <v>44586.101898148147</v>
      </c>
      <c r="C1021">
        <v>853</v>
      </c>
      <c r="D1021" t="s">
        <v>155</v>
      </c>
      <c r="E1021" t="s">
        <v>158</v>
      </c>
      <c r="F1021" t="s">
        <v>80</v>
      </c>
      <c r="G1021">
        <v>1.85</v>
      </c>
    </row>
    <row r="1022" spans="1:7" ht="14.5" customHeight="1" x14ac:dyDescent="0.35">
      <c r="A1022" s="22">
        <v>44586.101909722223</v>
      </c>
      <c r="C1022">
        <v>670</v>
      </c>
      <c r="D1022" t="s">
        <v>155</v>
      </c>
      <c r="E1022" t="s">
        <v>158</v>
      </c>
      <c r="F1022" t="s">
        <v>80</v>
      </c>
      <c r="G1022">
        <v>1.84</v>
      </c>
    </row>
    <row r="1023" spans="1:7" ht="14.5" customHeight="1" x14ac:dyDescent="0.35">
      <c r="A1023" s="22">
        <v>44586.101921296293</v>
      </c>
      <c r="C1023">
        <v>482</v>
      </c>
      <c r="D1023" t="s">
        <v>155</v>
      </c>
      <c r="E1023" t="s">
        <v>158</v>
      </c>
      <c r="F1023" t="s">
        <v>80</v>
      </c>
      <c r="G1023">
        <v>1.85</v>
      </c>
    </row>
    <row r="1024" spans="1:7" ht="14.5" customHeight="1" x14ac:dyDescent="0.35">
      <c r="A1024" s="22">
        <v>44586.10193287037</v>
      </c>
      <c r="C1024">
        <v>299</v>
      </c>
      <c r="D1024" t="s">
        <v>155</v>
      </c>
      <c r="E1024" t="s">
        <v>158</v>
      </c>
      <c r="F1024" t="s">
        <v>80</v>
      </c>
      <c r="G1024">
        <v>1.84</v>
      </c>
    </row>
    <row r="1025" spans="1:7" ht="14.5" customHeight="1" x14ac:dyDescent="0.35">
      <c r="A1025" s="22">
        <v>44586.101944444446</v>
      </c>
      <c r="C1025">
        <v>117</v>
      </c>
      <c r="D1025" t="s">
        <v>155</v>
      </c>
      <c r="E1025" t="s">
        <v>158</v>
      </c>
      <c r="F1025" t="s">
        <v>80</v>
      </c>
      <c r="G1025">
        <v>1.84</v>
      </c>
    </row>
    <row r="1026" spans="1:7" ht="14.5" customHeight="1" x14ac:dyDescent="0.35">
      <c r="A1026" s="22">
        <v>44586.101944444446</v>
      </c>
      <c r="C1026">
        <v>932</v>
      </c>
      <c r="D1026" t="s">
        <v>155</v>
      </c>
      <c r="E1026" t="s">
        <v>158</v>
      </c>
      <c r="F1026" t="s">
        <v>80</v>
      </c>
      <c r="G1026">
        <v>1.84</v>
      </c>
    </row>
    <row r="1027" spans="1:7" ht="14.5" customHeight="1" x14ac:dyDescent="0.35">
      <c r="A1027" s="22">
        <v>44586.101956018516</v>
      </c>
      <c r="C1027">
        <v>750</v>
      </c>
      <c r="D1027" t="s">
        <v>155</v>
      </c>
      <c r="E1027" t="s">
        <v>158</v>
      </c>
      <c r="F1027" t="s">
        <v>80</v>
      </c>
      <c r="G1027">
        <v>1.85</v>
      </c>
    </row>
    <row r="1028" spans="1:7" ht="14.5" customHeight="1" x14ac:dyDescent="0.35">
      <c r="A1028" s="22">
        <v>44586.101967592593</v>
      </c>
      <c r="C1028">
        <v>565</v>
      </c>
      <c r="D1028" t="s">
        <v>155</v>
      </c>
      <c r="E1028" t="s">
        <v>158</v>
      </c>
      <c r="F1028" t="s">
        <v>80</v>
      </c>
      <c r="G1028">
        <v>1.85</v>
      </c>
    </row>
    <row r="1029" spans="1:7" ht="14.5" customHeight="1" x14ac:dyDescent="0.35">
      <c r="A1029" s="22">
        <v>44586.101979166669</v>
      </c>
      <c r="C1029">
        <v>380</v>
      </c>
      <c r="D1029" t="s">
        <v>155</v>
      </c>
      <c r="E1029" t="s">
        <v>158</v>
      </c>
      <c r="F1029" t="s">
        <v>80</v>
      </c>
      <c r="G1029">
        <v>1.85</v>
      </c>
    </row>
    <row r="1030" spans="1:7" ht="14.5" customHeight="1" x14ac:dyDescent="0.35">
      <c r="A1030" s="22">
        <v>44586.101990740739</v>
      </c>
      <c r="C1030">
        <v>197</v>
      </c>
      <c r="D1030" t="s">
        <v>155</v>
      </c>
      <c r="E1030" t="s">
        <v>158</v>
      </c>
      <c r="F1030" t="s">
        <v>80</v>
      </c>
      <c r="G1030">
        <v>1.85</v>
      </c>
    </row>
    <row r="1031" spans="1:7" ht="14.5" customHeight="1" x14ac:dyDescent="0.35">
      <c r="A1031" s="22">
        <v>44586.102002314816</v>
      </c>
      <c r="C1031">
        <v>12</v>
      </c>
      <c r="D1031" t="s">
        <v>155</v>
      </c>
      <c r="E1031" t="s">
        <v>158</v>
      </c>
      <c r="F1031" t="s">
        <v>80</v>
      </c>
      <c r="G1031">
        <v>1.85</v>
      </c>
    </row>
    <row r="1032" spans="1:7" ht="14.5" customHeight="1" x14ac:dyDescent="0.35">
      <c r="A1032" s="22">
        <v>44586.102002314816</v>
      </c>
      <c r="C1032">
        <v>830</v>
      </c>
      <c r="D1032" t="s">
        <v>155</v>
      </c>
      <c r="E1032" t="s">
        <v>158</v>
      </c>
      <c r="F1032" t="s">
        <v>80</v>
      </c>
      <c r="G1032">
        <v>1.85</v>
      </c>
    </row>
    <row r="1033" spans="1:7" ht="14.5" customHeight="1" x14ac:dyDescent="0.35">
      <c r="A1033" s="22">
        <v>44586.102013888885</v>
      </c>
      <c r="C1033">
        <v>646</v>
      </c>
      <c r="D1033" t="s">
        <v>155</v>
      </c>
      <c r="E1033" t="s">
        <v>158</v>
      </c>
      <c r="F1033" t="s">
        <v>80</v>
      </c>
      <c r="G1033">
        <v>1.85</v>
      </c>
    </row>
    <row r="1034" spans="1:7" ht="14.5" customHeight="1" x14ac:dyDescent="0.35">
      <c r="A1034" s="22">
        <v>44586.102025462962</v>
      </c>
      <c r="C1034">
        <v>462</v>
      </c>
      <c r="D1034" t="s">
        <v>155</v>
      </c>
      <c r="E1034" t="s">
        <v>158</v>
      </c>
      <c r="F1034" t="s">
        <v>80</v>
      </c>
      <c r="G1034">
        <v>1.85</v>
      </c>
    </row>
    <row r="1035" spans="1:7" ht="14.5" customHeight="1" x14ac:dyDescent="0.35">
      <c r="A1035" s="22">
        <v>44586.102037037039</v>
      </c>
      <c r="C1035">
        <v>277</v>
      </c>
      <c r="D1035" t="s">
        <v>155</v>
      </c>
      <c r="E1035" t="s">
        <v>158</v>
      </c>
      <c r="F1035" t="s">
        <v>80</v>
      </c>
      <c r="G1035">
        <v>1.84</v>
      </c>
    </row>
    <row r="1036" spans="1:7" ht="14.5" customHeight="1" x14ac:dyDescent="0.35">
      <c r="A1036" s="22">
        <v>44586.102048611108</v>
      </c>
      <c r="C1036">
        <v>93</v>
      </c>
      <c r="D1036" t="s">
        <v>155</v>
      </c>
      <c r="E1036" t="s">
        <v>158</v>
      </c>
      <c r="F1036" t="s">
        <v>80</v>
      </c>
      <c r="G1036">
        <v>1.84</v>
      </c>
    </row>
    <row r="1037" spans="1:7" ht="14.5" customHeight="1" x14ac:dyDescent="0.35">
      <c r="A1037" s="22">
        <v>44586.102048611108</v>
      </c>
      <c r="C1037">
        <v>907</v>
      </c>
      <c r="D1037" t="s">
        <v>155</v>
      </c>
      <c r="E1037" t="s">
        <v>158</v>
      </c>
      <c r="F1037" t="s">
        <v>80</v>
      </c>
      <c r="G1037">
        <v>1.84</v>
      </c>
    </row>
    <row r="1038" spans="1:7" ht="14.5" customHeight="1" x14ac:dyDescent="0.35">
      <c r="A1038" s="22">
        <v>44586.102060185185</v>
      </c>
      <c r="C1038">
        <v>733</v>
      </c>
      <c r="D1038" t="s">
        <v>155</v>
      </c>
      <c r="E1038" t="s">
        <v>158</v>
      </c>
      <c r="F1038" t="s">
        <v>80</v>
      </c>
      <c r="G1038">
        <v>1.84</v>
      </c>
    </row>
    <row r="1039" spans="1:7" ht="14.5" customHeight="1" x14ac:dyDescent="0.35">
      <c r="A1039" s="22">
        <v>44586.102071759262</v>
      </c>
      <c r="C1039">
        <v>547</v>
      </c>
      <c r="D1039" t="s">
        <v>155</v>
      </c>
      <c r="E1039" t="s">
        <v>158</v>
      </c>
      <c r="F1039" t="s">
        <v>80</v>
      </c>
      <c r="G1039">
        <v>1.84</v>
      </c>
    </row>
    <row r="1040" spans="1:7" ht="14.5" customHeight="1" x14ac:dyDescent="0.35">
      <c r="A1040" s="22">
        <v>44586.102083333331</v>
      </c>
      <c r="C1040">
        <v>381</v>
      </c>
      <c r="D1040" t="s">
        <v>155</v>
      </c>
      <c r="E1040" t="s">
        <v>158</v>
      </c>
      <c r="F1040" t="s">
        <v>80</v>
      </c>
      <c r="G1040">
        <v>1.84</v>
      </c>
    </row>
    <row r="1041" spans="1:7" ht="14.5" customHeight="1" x14ac:dyDescent="0.35">
      <c r="A1041" s="22">
        <v>44586.102094907408</v>
      </c>
      <c r="C1041">
        <v>217</v>
      </c>
      <c r="D1041" t="s">
        <v>155</v>
      </c>
      <c r="E1041" t="s">
        <v>158</v>
      </c>
      <c r="F1041" t="s">
        <v>80</v>
      </c>
      <c r="G1041">
        <v>1.85</v>
      </c>
    </row>
    <row r="1042" spans="1:7" ht="14.5" customHeight="1" x14ac:dyDescent="0.35">
      <c r="A1042" s="22">
        <v>44586.102106481485</v>
      </c>
      <c r="C1042">
        <v>30</v>
      </c>
      <c r="D1042" t="s">
        <v>155</v>
      </c>
      <c r="E1042" t="s">
        <v>158</v>
      </c>
      <c r="F1042" t="s">
        <v>80</v>
      </c>
      <c r="G1042">
        <v>1.85</v>
      </c>
    </row>
    <row r="1043" spans="1:7" ht="14.5" customHeight="1" x14ac:dyDescent="0.35">
      <c r="A1043" s="22">
        <v>44586.102106481485</v>
      </c>
      <c r="C1043">
        <v>847</v>
      </c>
      <c r="D1043" t="s">
        <v>155</v>
      </c>
      <c r="E1043" t="s">
        <v>158</v>
      </c>
      <c r="F1043" t="s">
        <v>80</v>
      </c>
      <c r="G1043">
        <v>1.85</v>
      </c>
    </row>
    <row r="1044" spans="1:7" ht="14.5" customHeight="1" x14ac:dyDescent="0.35">
      <c r="A1044" s="22">
        <v>44586.102118055554</v>
      </c>
      <c r="C1044">
        <v>662</v>
      </c>
      <c r="D1044" t="s">
        <v>155</v>
      </c>
      <c r="E1044" t="s">
        <v>158</v>
      </c>
      <c r="F1044" t="s">
        <v>80</v>
      </c>
      <c r="G1044">
        <v>1.84</v>
      </c>
    </row>
    <row r="1045" spans="1:7" ht="14.5" customHeight="1" x14ac:dyDescent="0.35">
      <c r="A1045" s="22">
        <v>44586.102129629631</v>
      </c>
      <c r="C1045">
        <v>477</v>
      </c>
      <c r="D1045" t="s">
        <v>155</v>
      </c>
      <c r="E1045" t="s">
        <v>158</v>
      </c>
      <c r="F1045" t="s">
        <v>80</v>
      </c>
      <c r="G1045">
        <v>1.85</v>
      </c>
    </row>
    <row r="1046" spans="1:7" ht="14.5" customHeight="1" x14ac:dyDescent="0.35">
      <c r="A1046" s="22">
        <v>44586.102141203701</v>
      </c>
      <c r="C1046">
        <v>296</v>
      </c>
      <c r="D1046" t="s">
        <v>155</v>
      </c>
      <c r="E1046" t="s">
        <v>158</v>
      </c>
      <c r="F1046" t="s">
        <v>80</v>
      </c>
      <c r="G1046">
        <v>1.85</v>
      </c>
    </row>
    <row r="1047" spans="1:7" ht="14.5" customHeight="1" x14ac:dyDescent="0.35">
      <c r="A1047" s="22">
        <v>44586.102152777778</v>
      </c>
      <c r="C1047">
        <v>112</v>
      </c>
      <c r="D1047" t="s">
        <v>155</v>
      </c>
      <c r="E1047" t="s">
        <v>158</v>
      </c>
      <c r="F1047" t="s">
        <v>80</v>
      </c>
      <c r="G1047">
        <v>1.84</v>
      </c>
    </row>
    <row r="1048" spans="1:7" ht="14.5" customHeight="1" x14ac:dyDescent="0.35">
      <c r="A1048" s="22">
        <v>44586.102152777778</v>
      </c>
      <c r="C1048">
        <v>927</v>
      </c>
      <c r="D1048" t="s">
        <v>155</v>
      </c>
      <c r="E1048" t="s">
        <v>158</v>
      </c>
      <c r="F1048" t="s">
        <v>80</v>
      </c>
      <c r="G1048">
        <v>1.85</v>
      </c>
    </row>
    <row r="1049" spans="1:7" ht="14.5" customHeight="1" x14ac:dyDescent="0.35">
      <c r="A1049" s="22">
        <v>44586.102164351854</v>
      </c>
      <c r="C1049">
        <v>745</v>
      </c>
      <c r="D1049" t="s">
        <v>155</v>
      </c>
      <c r="E1049" t="s">
        <v>158</v>
      </c>
      <c r="F1049" t="s">
        <v>80</v>
      </c>
      <c r="G1049">
        <v>1.85</v>
      </c>
    </row>
    <row r="1050" spans="1:7" ht="14.5" customHeight="1" x14ac:dyDescent="0.35">
      <c r="A1050" s="22">
        <v>44586.102175925924</v>
      </c>
      <c r="C1050">
        <v>560</v>
      </c>
      <c r="D1050" t="s">
        <v>155</v>
      </c>
      <c r="E1050" t="s">
        <v>158</v>
      </c>
      <c r="F1050" t="s">
        <v>80</v>
      </c>
      <c r="G1050">
        <v>1.85</v>
      </c>
    </row>
    <row r="1051" spans="1:7" ht="14.5" customHeight="1" x14ac:dyDescent="0.35">
      <c r="A1051" s="22">
        <v>44586.102187500001</v>
      </c>
      <c r="C1051">
        <v>375</v>
      </c>
      <c r="D1051" t="s">
        <v>155</v>
      </c>
      <c r="E1051" t="s">
        <v>158</v>
      </c>
      <c r="F1051" t="s">
        <v>80</v>
      </c>
      <c r="G1051">
        <v>1.85</v>
      </c>
    </row>
    <row r="1052" spans="1:7" ht="14.5" customHeight="1" x14ac:dyDescent="0.35">
      <c r="A1052" s="22">
        <v>44586.102199074077</v>
      </c>
      <c r="C1052">
        <v>192</v>
      </c>
      <c r="D1052" t="s">
        <v>155</v>
      </c>
      <c r="E1052" t="s">
        <v>158</v>
      </c>
      <c r="F1052" t="s">
        <v>80</v>
      </c>
      <c r="G1052">
        <v>1.85</v>
      </c>
    </row>
    <row r="1053" spans="1:7" ht="14.5" customHeight="1" x14ac:dyDescent="0.35">
      <c r="A1053" s="22">
        <v>44586.102210648147</v>
      </c>
      <c r="C1053">
        <v>7</v>
      </c>
      <c r="D1053" t="s">
        <v>155</v>
      </c>
      <c r="E1053" t="s">
        <v>158</v>
      </c>
      <c r="F1053" t="s">
        <v>80</v>
      </c>
      <c r="G1053">
        <v>1.85</v>
      </c>
    </row>
    <row r="1054" spans="1:7" ht="14.5" customHeight="1" x14ac:dyDescent="0.35">
      <c r="A1054" s="22">
        <v>44586.102210648147</v>
      </c>
      <c r="C1054">
        <v>825</v>
      </c>
      <c r="D1054" t="s">
        <v>155</v>
      </c>
      <c r="E1054" t="s">
        <v>158</v>
      </c>
      <c r="F1054" t="s">
        <v>80</v>
      </c>
      <c r="G1054">
        <v>1.85</v>
      </c>
    </row>
    <row r="1055" spans="1:7" ht="14.5" customHeight="1" x14ac:dyDescent="0.35">
      <c r="A1055" s="22">
        <v>44586.102222222224</v>
      </c>
      <c r="C1055">
        <v>640</v>
      </c>
      <c r="D1055" t="s">
        <v>155</v>
      </c>
      <c r="E1055" t="s">
        <v>158</v>
      </c>
      <c r="F1055" t="s">
        <v>80</v>
      </c>
      <c r="G1055">
        <v>1.85</v>
      </c>
    </row>
    <row r="1056" spans="1:7" ht="14.5" customHeight="1" x14ac:dyDescent="0.35">
      <c r="A1056" s="22">
        <v>44586.102233796293</v>
      </c>
      <c r="C1056">
        <v>455</v>
      </c>
      <c r="D1056" t="s">
        <v>155</v>
      </c>
      <c r="E1056" t="s">
        <v>158</v>
      </c>
      <c r="F1056" t="s">
        <v>80</v>
      </c>
      <c r="G1056">
        <v>1.85</v>
      </c>
    </row>
    <row r="1057" spans="1:7" ht="14.5" customHeight="1" x14ac:dyDescent="0.35">
      <c r="A1057" s="22">
        <v>44586.10224537037</v>
      </c>
      <c r="C1057">
        <v>272</v>
      </c>
      <c r="D1057" t="s">
        <v>155</v>
      </c>
      <c r="E1057" t="s">
        <v>158</v>
      </c>
      <c r="F1057" t="s">
        <v>80</v>
      </c>
      <c r="G1057">
        <v>1.85</v>
      </c>
    </row>
    <row r="1058" spans="1:7" ht="14.5" customHeight="1" x14ac:dyDescent="0.35">
      <c r="A1058" s="22">
        <v>44586.102256944447</v>
      </c>
      <c r="C1058">
        <v>89</v>
      </c>
      <c r="D1058" t="s">
        <v>155</v>
      </c>
      <c r="E1058" t="s">
        <v>158</v>
      </c>
      <c r="F1058" t="s">
        <v>80</v>
      </c>
      <c r="G1058">
        <v>1.85</v>
      </c>
    </row>
    <row r="1059" spans="1:7" ht="14.5" customHeight="1" x14ac:dyDescent="0.35">
      <c r="A1059" s="22">
        <v>44586.102256944447</v>
      </c>
      <c r="C1059">
        <v>906</v>
      </c>
      <c r="D1059" t="s">
        <v>155</v>
      </c>
      <c r="E1059" t="s">
        <v>158</v>
      </c>
      <c r="F1059" t="s">
        <v>80</v>
      </c>
      <c r="G1059">
        <v>1.85</v>
      </c>
    </row>
    <row r="1060" spans="1:7" ht="14.5" customHeight="1" x14ac:dyDescent="0.35">
      <c r="A1060" s="22">
        <v>44586.102268518516</v>
      </c>
      <c r="C1060">
        <v>731</v>
      </c>
      <c r="D1060" t="s">
        <v>155</v>
      </c>
      <c r="E1060" t="s">
        <v>158</v>
      </c>
      <c r="F1060" t="s">
        <v>80</v>
      </c>
      <c r="G1060">
        <v>1.85</v>
      </c>
    </row>
    <row r="1061" spans="1:7" ht="14.5" customHeight="1" x14ac:dyDescent="0.35">
      <c r="A1061" s="22">
        <v>44586.102280092593</v>
      </c>
      <c r="C1061">
        <v>538</v>
      </c>
      <c r="D1061" t="s">
        <v>155</v>
      </c>
      <c r="E1061" t="s">
        <v>158</v>
      </c>
      <c r="F1061" t="s">
        <v>80</v>
      </c>
      <c r="G1061">
        <v>1.85</v>
      </c>
    </row>
    <row r="1062" spans="1:7" ht="14.5" customHeight="1" x14ac:dyDescent="0.35">
      <c r="A1062" s="22">
        <v>44586.10229166667</v>
      </c>
      <c r="C1062">
        <v>354</v>
      </c>
      <c r="D1062" t="s">
        <v>155</v>
      </c>
      <c r="E1062" t="s">
        <v>158</v>
      </c>
      <c r="F1062" t="s">
        <v>80</v>
      </c>
      <c r="G1062">
        <v>1.85</v>
      </c>
    </row>
    <row r="1063" spans="1:7" ht="14.5" customHeight="1" x14ac:dyDescent="0.35">
      <c r="A1063" s="22">
        <v>44586.102303240739</v>
      </c>
      <c r="C1063">
        <v>168</v>
      </c>
      <c r="D1063" t="s">
        <v>155</v>
      </c>
      <c r="E1063" t="s">
        <v>158</v>
      </c>
      <c r="F1063" t="s">
        <v>80</v>
      </c>
      <c r="G1063">
        <v>1.85</v>
      </c>
    </row>
    <row r="1064" spans="1:7" ht="14.5" customHeight="1" x14ac:dyDescent="0.35">
      <c r="A1064" s="22">
        <v>44586.102303240739</v>
      </c>
      <c r="C1064">
        <v>984</v>
      </c>
      <c r="D1064" t="s">
        <v>155</v>
      </c>
      <c r="E1064" t="s">
        <v>158</v>
      </c>
      <c r="F1064" t="s">
        <v>80</v>
      </c>
      <c r="G1064">
        <v>1.85</v>
      </c>
    </row>
    <row r="1065" spans="1:7" ht="14.5" customHeight="1" x14ac:dyDescent="0.35">
      <c r="A1065" s="22">
        <v>44586.102314814816</v>
      </c>
      <c r="C1065">
        <v>802</v>
      </c>
      <c r="D1065" t="s">
        <v>155</v>
      </c>
      <c r="E1065" t="s">
        <v>158</v>
      </c>
      <c r="F1065" t="s">
        <v>80</v>
      </c>
      <c r="G1065">
        <v>1.85</v>
      </c>
    </row>
    <row r="1066" spans="1:7" ht="14.5" customHeight="1" x14ac:dyDescent="0.35">
      <c r="A1066" s="22">
        <v>44586.102326388886</v>
      </c>
      <c r="C1066">
        <v>616</v>
      </c>
      <c r="D1066" t="s">
        <v>155</v>
      </c>
      <c r="E1066" t="s">
        <v>158</v>
      </c>
      <c r="F1066" t="s">
        <v>80</v>
      </c>
      <c r="G1066">
        <v>1.85</v>
      </c>
    </row>
    <row r="1067" spans="1:7" ht="14.5" customHeight="1" x14ac:dyDescent="0.35">
      <c r="A1067" s="22">
        <v>44586.102337962962</v>
      </c>
      <c r="C1067">
        <v>430</v>
      </c>
      <c r="D1067" t="s">
        <v>155</v>
      </c>
      <c r="E1067" t="s">
        <v>158</v>
      </c>
      <c r="F1067" t="s">
        <v>80</v>
      </c>
      <c r="G1067">
        <v>1.85</v>
      </c>
    </row>
    <row r="1068" spans="1:7" ht="14.5" customHeight="1" x14ac:dyDescent="0.35">
      <c r="A1068" s="22">
        <v>44586.102349537039</v>
      </c>
      <c r="C1068">
        <v>248</v>
      </c>
      <c r="D1068" t="s">
        <v>155</v>
      </c>
      <c r="E1068" t="s">
        <v>158</v>
      </c>
      <c r="F1068" t="s">
        <v>80</v>
      </c>
      <c r="G1068">
        <v>1.85</v>
      </c>
    </row>
    <row r="1069" spans="1:7" ht="14.5" customHeight="1" x14ac:dyDescent="0.35">
      <c r="A1069" s="22">
        <v>44586.102361111109</v>
      </c>
      <c r="C1069">
        <v>65</v>
      </c>
      <c r="D1069" t="s">
        <v>155</v>
      </c>
      <c r="E1069" t="s">
        <v>158</v>
      </c>
      <c r="F1069" t="s">
        <v>80</v>
      </c>
      <c r="G1069">
        <v>1.85</v>
      </c>
    </row>
    <row r="1070" spans="1:7" ht="14.5" customHeight="1" x14ac:dyDescent="0.35">
      <c r="A1070" s="22">
        <v>44586.102361111109</v>
      </c>
      <c r="C1070">
        <v>881</v>
      </c>
      <c r="D1070" t="s">
        <v>155</v>
      </c>
      <c r="E1070" t="s">
        <v>158</v>
      </c>
      <c r="F1070" t="s">
        <v>80</v>
      </c>
      <c r="G1070">
        <v>1.85</v>
      </c>
    </row>
    <row r="1071" spans="1:7" ht="14.5" customHeight="1" x14ac:dyDescent="0.35">
      <c r="A1071" s="22">
        <v>44586.102372685185</v>
      </c>
      <c r="C1071">
        <v>710</v>
      </c>
      <c r="D1071" t="s">
        <v>155</v>
      </c>
      <c r="E1071" t="s">
        <v>158</v>
      </c>
      <c r="F1071" t="s">
        <v>80</v>
      </c>
      <c r="G1071">
        <v>1.85</v>
      </c>
    </row>
    <row r="1072" spans="1:7" ht="14.5" customHeight="1" x14ac:dyDescent="0.35">
      <c r="A1072" s="22">
        <v>44586.102384259262</v>
      </c>
      <c r="C1072">
        <v>513</v>
      </c>
      <c r="D1072" t="s">
        <v>155</v>
      </c>
      <c r="E1072" t="s">
        <v>158</v>
      </c>
      <c r="F1072" t="s">
        <v>80</v>
      </c>
      <c r="G1072">
        <v>1.85</v>
      </c>
    </row>
    <row r="1073" spans="1:7" ht="14.5" customHeight="1" x14ac:dyDescent="0.35">
      <c r="A1073" s="22">
        <v>44586.102395833332</v>
      </c>
      <c r="C1073">
        <v>331</v>
      </c>
      <c r="D1073" t="s">
        <v>155</v>
      </c>
      <c r="E1073" t="s">
        <v>158</v>
      </c>
      <c r="F1073" t="s">
        <v>80</v>
      </c>
      <c r="G1073">
        <v>1.85</v>
      </c>
    </row>
    <row r="1074" spans="1:7" ht="14.5" customHeight="1" x14ac:dyDescent="0.35">
      <c r="A1074" s="22">
        <v>44586.102407407408</v>
      </c>
      <c r="C1074">
        <v>145</v>
      </c>
      <c r="D1074" t="s">
        <v>155</v>
      </c>
      <c r="E1074" t="s">
        <v>158</v>
      </c>
      <c r="F1074" t="s">
        <v>80</v>
      </c>
      <c r="G1074">
        <v>1.85</v>
      </c>
    </row>
    <row r="1075" spans="1:7" ht="14.5" customHeight="1" x14ac:dyDescent="0.35">
      <c r="A1075" s="22">
        <v>44586.102407407408</v>
      </c>
      <c r="C1075">
        <v>962</v>
      </c>
      <c r="D1075" t="s">
        <v>155</v>
      </c>
      <c r="E1075" t="s">
        <v>158</v>
      </c>
      <c r="F1075" t="s">
        <v>80</v>
      </c>
      <c r="G1075">
        <v>1.85</v>
      </c>
    </row>
    <row r="1076" spans="1:7" ht="14.5" customHeight="1" x14ac:dyDescent="0.35">
      <c r="A1076" s="22">
        <v>44586.102418981478</v>
      </c>
      <c r="C1076">
        <v>778</v>
      </c>
      <c r="D1076" t="s">
        <v>155</v>
      </c>
      <c r="E1076" t="s">
        <v>158</v>
      </c>
      <c r="F1076" t="s">
        <v>80</v>
      </c>
      <c r="G1076">
        <v>1.85</v>
      </c>
    </row>
    <row r="1077" spans="1:7" ht="14.5" customHeight="1" x14ac:dyDescent="0.35">
      <c r="A1077" s="22">
        <v>44586.102430555555</v>
      </c>
      <c r="C1077">
        <v>596</v>
      </c>
      <c r="D1077" t="s">
        <v>155</v>
      </c>
      <c r="E1077" t="s">
        <v>158</v>
      </c>
      <c r="F1077" t="s">
        <v>80</v>
      </c>
      <c r="G1077">
        <v>1.85</v>
      </c>
    </row>
    <row r="1078" spans="1:7" ht="14.5" customHeight="1" x14ac:dyDescent="0.35">
      <c r="A1078" s="22">
        <v>44586.102442129632</v>
      </c>
      <c r="C1078">
        <v>408</v>
      </c>
      <c r="D1078" t="s">
        <v>155</v>
      </c>
      <c r="E1078" t="s">
        <v>158</v>
      </c>
      <c r="F1078" t="s">
        <v>80</v>
      </c>
      <c r="G1078">
        <v>1.85</v>
      </c>
    </row>
    <row r="1079" spans="1:7" ht="14.5" customHeight="1" x14ac:dyDescent="0.35">
      <c r="A1079" s="22">
        <v>44586.102453703701</v>
      </c>
      <c r="C1079">
        <v>226</v>
      </c>
      <c r="D1079" t="s">
        <v>155</v>
      </c>
      <c r="E1079" t="s">
        <v>158</v>
      </c>
      <c r="F1079" t="s">
        <v>80</v>
      </c>
      <c r="G1079">
        <v>1.85</v>
      </c>
    </row>
    <row r="1080" spans="1:7" ht="14.5" customHeight="1" x14ac:dyDescent="0.35">
      <c r="A1080" s="22">
        <v>44586.102465277778</v>
      </c>
      <c r="C1080">
        <v>42</v>
      </c>
      <c r="D1080" t="s">
        <v>155</v>
      </c>
      <c r="E1080" t="s">
        <v>158</v>
      </c>
      <c r="F1080" t="s">
        <v>80</v>
      </c>
      <c r="G1080">
        <v>1.85</v>
      </c>
    </row>
    <row r="1081" spans="1:7" ht="14.5" customHeight="1" x14ac:dyDescent="0.35">
      <c r="A1081" s="22">
        <v>44586.102465277778</v>
      </c>
      <c r="C1081">
        <v>858</v>
      </c>
      <c r="D1081" t="s">
        <v>155</v>
      </c>
      <c r="E1081" t="s">
        <v>158</v>
      </c>
      <c r="F1081" t="s">
        <v>80</v>
      </c>
      <c r="G1081">
        <v>1.85</v>
      </c>
    </row>
    <row r="1082" spans="1:7" ht="14.5" customHeight="1" x14ac:dyDescent="0.35">
      <c r="A1082" s="22">
        <v>44586.102476851855</v>
      </c>
      <c r="C1082">
        <v>676</v>
      </c>
      <c r="D1082" t="s">
        <v>155</v>
      </c>
      <c r="E1082" t="s">
        <v>158</v>
      </c>
      <c r="F1082" t="s">
        <v>80</v>
      </c>
      <c r="G1082">
        <v>1.85</v>
      </c>
    </row>
    <row r="1083" spans="1:7" ht="14.5" customHeight="1" x14ac:dyDescent="0.35">
      <c r="A1083" s="22">
        <v>44586.102488425924</v>
      </c>
      <c r="C1083">
        <v>491</v>
      </c>
      <c r="D1083" t="s">
        <v>155</v>
      </c>
      <c r="E1083" t="s">
        <v>158</v>
      </c>
      <c r="F1083" t="s">
        <v>80</v>
      </c>
      <c r="G1083">
        <v>1.85</v>
      </c>
    </row>
    <row r="1084" spans="1:7" ht="14.5" customHeight="1" x14ac:dyDescent="0.35">
      <c r="A1084" s="22">
        <v>44586.102500000001</v>
      </c>
      <c r="C1084">
        <v>307</v>
      </c>
      <c r="D1084" t="s">
        <v>155</v>
      </c>
      <c r="E1084" t="s">
        <v>158</v>
      </c>
      <c r="F1084" t="s">
        <v>80</v>
      </c>
      <c r="G1084">
        <v>1.85</v>
      </c>
    </row>
    <row r="1085" spans="1:7" ht="14.5" customHeight="1" x14ac:dyDescent="0.35">
      <c r="A1085" s="22">
        <v>44586.102511574078</v>
      </c>
      <c r="C1085">
        <v>123</v>
      </c>
      <c r="D1085" t="s">
        <v>155</v>
      </c>
      <c r="E1085" t="s">
        <v>158</v>
      </c>
      <c r="F1085" t="s">
        <v>80</v>
      </c>
      <c r="G1085">
        <v>1.85</v>
      </c>
    </row>
    <row r="1086" spans="1:7" ht="14.5" customHeight="1" x14ac:dyDescent="0.35">
      <c r="A1086" s="22">
        <v>44586.102511574078</v>
      </c>
      <c r="C1086">
        <v>937</v>
      </c>
      <c r="D1086" t="s">
        <v>155</v>
      </c>
      <c r="E1086" t="s">
        <v>158</v>
      </c>
      <c r="F1086" t="s">
        <v>80</v>
      </c>
      <c r="G1086">
        <v>1.85</v>
      </c>
    </row>
    <row r="1087" spans="1:7" ht="14.5" customHeight="1" x14ac:dyDescent="0.35">
      <c r="A1087" s="22">
        <v>44586.102523148147</v>
      </c>
      <c r="C1087">
        <v>754</v>
      </c>
      <c r="D1087" t="s">
        <v>155</v>
      </c>
      <c r="E1087" t="s">
        <v>158</v>
      </c>
      <c r="F1087" t="s">
        <v>80</v>
      </c>
      <c r="G1087">
        <v>1.85</v>
      </c>
    </row>
    <row r="1088" spans="1:7" ht="14.5" customHeight="1" x14ac:dyDescent="0.35">
      <c r="A1088" s="22">
        <v>44586.102534722224</v>
      </c>
      <c r="C1088">
        <v>570</v>
      </c>
      <c r="D1088" t="s">
        <v>155</v>
      </c>
      <c r="E1088" t="s">
        <v>158</v>
      </c>
      <c r="F1088" t="s">
        <v>80</v>
      </c>
      <c r="G1088">
        <v>1.85</v>
      </c>
    </row>
    <row r="1089" spans="1:7" ht="14.5" customHeight="1" x14ac:dyDescent="0.35">
      <c r="A1089" s="22">
        <v>44586.102546296293</v>
      </c>
      <c r="C1089">
        <v>386</v>
      </c>
      <c r="D1089" t="s">
        <v>155</v>
      </c>
      <c r="E1089" t="s">
        <v>158</v>
      </c>
      <c r="F1089" t="s">
        <v>80</v>
      </c>
      <c r="G1089">
        <v>1.85</v>
      </c>
    </row>
    <row r="1090" spans="1:7" ht="14.5" customHeight="1" x14ac:dyDescent="0.35">
      <c r="A1090" s="22">
        <v>44586.10255787037</v>
      </c>
      <c r="C1090">
        <v>205</v>
      </c>
      <c r="D1090" t="s">
        <v>155</v>
      </c>
      <c r="E1090" t="s">
        <v>158</v>
      </c>
      <c r="F1090" t="s">
        <v>80</v>
      </c>
      <c r="G1090">
        <v>1.85</v>
      </c>
    </row>
    <row r="1091" spans="1:7" ht="14.5" customHeight="1" x14ac:dyDescent="0.35">
      <c r="A1091" s="22">
        <v>44586.102569444447</v>
      </c>
      <c r="C1091">
        <v>20</v>
      </c>
      <c r="D1091" t="s">
        <v>155</v>
      </c>
      <c r="E1091" t="s">
        <v>158</v>
      </c>
      <c r="F1091" t="s">
        <v>80</v>
      </c>
      <c r="G1091">
        <v>1.85</v>
      </c>
    </row>
    <row r="1092" spans="1:7" ht="14.5" customHeight="1" x14ac:dyDescent="0.35">
      <c r="A1092" s="22">
        <v>44586.102569444447</v>
      </c>
      <c r="C1092">
        <v>835</v>
      </c>
      <c r="D1092" t="s">
        <v>155</v>
      </c>
      <c r="E1092" t="s">
        <v>158</v>
      </c>
      <c r="F1092" t="s">
        <v>80</v>
      </c>
      <c r="G1092">
        <v>1.85</v>
      </c>
    </row>
    <row r="1093" spans="1:7" ht="14.5" customHeight="1" x14ac:dyDescent="0.35">
      <c r="A1093" s="22">
        <v>44586.102581018517</v>
      </c>
      <c r="C1093">
        <v>653</v>
      </c>
      <c r="D1093" t="s">
        <v>155</v>
      </c>
      <c r="E1093" t="s">
        <v>158</v>
      </c>
      <c r="F1093" t="s">
        <v>80</v>
      </c>
      <c r="G1093">
        <v>1.85</v>
      </c>
    </row>
    <row r="1094" spans="1:7" ht="14.5" customHeight="1" x14ac:dyDescent="0.35">
      <c r="A1094" s="22">
        <v>44586.102592592593</v>
      </c>
      <c r="C1094">
        <v>470</v>
      </c>
      <c r="D1094" t="s">
        <v>155</v>
      </c>
      <c r="E1094" t="s">
        <v>158</v>
      </c>
      <c r="F1094" t="s">
        <v>80</v>
      </c>
      <c r="G1094">
        <v>1.85</v>
      </c>
    </row>
    <row r="1095" spans="1:7" ht="14.5" customHeight="1" x14ac:dyDescent="0.35">
      <c r="A1095" s="22">
        <v>44586.10260416667</v>
      </c>
      <c r="C1095">
        <v>285</v>
      </c>
      <c r="D1095" t="s">
        <v>155</v>
      </c>
      <c r="E1095" t="s">
        <v>158</v>
      </c>
      <c r="F1095" t="s">
        <v>80</v>
      </c>
      <c r="G1095">
        <v>1.85</v>
      </c>
    </row>
    <row r="1096" spans="1:7" ht="14.5" customHeight="1" x14ac:dyDescent="0.35">
      <c r="A1096" s="22">
        <v>44586.10261574074</v>
      </c>
      <c r="C1096">
        <v>116</v>
      </c>
      <c r="D1096" t="s">
        <v>155</v>
      </c>
      <c r="E1096" t="s">
        <v>158</v>
      </c>
      <c r="F1096" t="s">
        <v>80</v>
      </c>
      <c r="G1096">
        <v>1.85</v>
      </c>
    </row>
    <row r="1097" spans="1:7" ht="14.5" customHeight="1" x14ac:dyDescent="0.35">
      <c r="A1097" s="22">
        <v>44586.10261574074</v>
      </c>
      <c r="C1097">
        <v>915</v>
      </c>
      <c r="D1097" t="s">
        <v>155</v>
      </c>
      <c r="E1097" t="s">
        <v>158</v>
      </c>
      <c r="F1097" t="s">
        <v>80</v>
      </c>
      <c r="G1097">
        <v>1.85</v>
      </c>
    </row>
    <row r="1098" spans="1:7" ht="14.5" customHeight="1" x14ac:dyDescent="0.35">
      <c r="A1098" s="22">
        <v>44586.102627314816</v>
      </c>
      <c r="C1098">
        <v>736</v>
      </c>
      <c r="D1098" t="s">
        <v>155</v>
      </c>
      <c r="E1098" t="s">
        <v>158</v>
      </c>
      <c r="F1098" t="s">
        <v>80</v>
      </c>
      <c r="G1098">
        <v>1.85</v>
      </c>
    </row>
    <row r="1099" spans="1:7" ht="14.5" customHeight="1" x14ac:dyDescent="0.35">
      <c r="A1099" s="22">
        <v>44586.102638888886</v>
      </c>
      <c r="C1099">
        <v>549</v>
      </c>
      <c r="D1099" t="s">
        <v>155</v>
      </c>
      <c r="E1099" t="s">
        <v>158</v>
      </c>
      <c r="F1099" t="s">
        <v>80</v>
      </c>
      <c r="G1099">
        <v>1.85</v>
      </c>
    </row>
    <row r="1100" spans="1:7" ht="14.5" customHeight="1" x14ac:dyDescent="0.35">
      <c r="A1100" s="22">
        <v>44586.102650462963</v>
      </c>
      <c r="C1100">
        <v>362</v>
      </c>
      <c r="D1100" t="s">
        <v>155</v>
      </c>
      <c r="E1100" t="s">
        <v>158</v>
      </c>
      <c r="F1100" t="s">
        <v>80</v>
      </c>
      <c r="G1100">
        <v>1.85</v>
      </c>
    </row>
    <row r="1101" spans="1:7" ht="14.5" customHeight="1" x14ac:dyDescent="0.35">
      <c r="A1101" s="22">
        <v>44586.102662037039</v>
      </c>
      <c r="C1101">
        <v>180</v>
      </c>
      <c r="D1101" t="s">
        <v>155</v>
      </c>
      <c r="E1101" t="s">
        <v>158</v>
      </c>
      <c r="F1101" t="s">
        <v>80</v>
      </c>
      <c r="G1101">
        <v>1.85</v>
      </c>
    </row>
    <row r="1102" spans="1:7" ht="14.5" customHeight="1" x14ac:dyDescent="0.35">
      <c r="A1102" s="22">
        <v>44586.102662037039</v>
      </c>
      <c r="C1102">
        <v>998</v>
      </c>
      <c r="D1102" t="s">
        <v>155</v>
      </c>
      <c r="E1102" t="s">
        <v>158</v>
      </c>
      <c r="F1102" t="s">
        <v>80</v>
      </c>
      <c r="G1102">
        <v>1.85</v>
      </c>
    </row>
    <row r="1103" spans="1:7" ht="14.5" customHeight="1" x14ac:dyDescent="0.35">
      <c r="A1103" s="22">
        <v>44586.102673611109</v>
      </c>
      <c r="C1103">
        <v>811</v>
      </c>
      <c r="D1103" t="s">
        <v>155</v>
      </c>
      <c r="E1103" t="s">
        <v>158</v>
      </c>
      <c r="F1103" t="s">
        <v>80</v>
      </c>
      <c r="G1103">
        <v>1.85</v>
      </c>
    </row>
    <row r="1104" spans="1:7" ht="14.5" customHeight="1" x14ac:dyDescent="0.35">
      <c r="A1104" s="22">
        <v>44586.102685185186</v>
      </c>
      <c r="C1104">
        <v>628</v>
      </c>
      <c r="D1104" t="s">
        <v>155</v>
      </c>
      <c r="E1104" t="s">
        <v>158</v>
      </c>
      <c r="F1104" t="s">
        <v>80</v>
      </c>
      <c r="G1104">
        <v>1.85</v>
      </c>
    </row>
    <row r="1105" spans="1:7" ht="14.5" customHeight="1" x14ac:dyDescent="0.35">
      <c r="A1105" s="22">
        <v>44586.102696759262</v>
      </c>
      <c r="C1105">
        <v>450</v>
      </c>
      <c r="D1105" t="s">
        <v>155</v>
      </c>
      <c r="E1105" t="s">
        <v>158</v>
      </c>
      <c r="F1105" t="s">
        <v>80</v>
      </c>
      <c r="G1105">
        <v>1.85</v>
      </c>
    </row>
    <row r="1106" spans="1:7" ht="14.5" customHeight="1" x14ac:dyDescent="0.35">
      <c r="A1106" s="22">
        <v>44586.102708333332</v>
      </c>
      <c r="C1106">
        <v>258</v>
      </c>
      <c r="D1106" t="s">
        <v>155</v>
      </c>
      <c r="E1106" t="s">
        <v>158</v>
      </c>
      <c r="F1106" t="s">
        <v>80</v>
      </c>
      <c r="G1106">
        <v>1.85</v>
      </c>
    </row>
    <row r="1107" spans="1:7" ht="14.5" customHeight="1" x14ac:dyDescent="0.35">
      <c r="A1107" s="22">
        <v>44586.102719907409</v>
      </c>
      <c r="C1107">
        <v>77</v>
      </c>
      <c r="D1107" t="s">
        <v>155</v>
      </c>
      <c r="E1107" t="s">
        <v>158</v>
      </c>
      <c r="F1107" t="s">
        <v>80</v>
      </c>
      <c r="G1107">
        <v>1.85</v>
      </c>
    </row>
    <row r="1108" spans="1:7" ht="14.5" customHeight="1" x14ac:dyDescent="0.35">
      <c r="A1108" s="22">
        <v>44586.102719907409</v>
      </c>
      <c r="C1108">
        <v>893</v>
      </c>
      <c r="D1108" t="s">
        <v>155</v>
      </c>
      <c r="E1108" t="s">
        <v>158</v>
      </c>
      <c r="F1108" t="s">
        <v>80</v>
      </c>
      <c r="G1108">
        <v>1.85</v>
      </c>
    </row>
    <row r="1109" spans="1:7" ht="14.5" customHeight="1" x14ac:dyDescent="0.35">
      <c r="A1109" s="22">
        <v>44586.102731481478</v>
      </c>
      <c r="C1109">
        <v>718</v>
      </c>
      <c r="D1109" t="s">
        <v>155</v>
      </c>
      <c r="E1109" t="s">
        <v>158</v>
      </c>
      <c r="F1109" t="s">
        <v>80</v>
      </c>
      <c r="G1109">
        <v>1.85</v>
      </c>
    </row>
    <row r="1110" spans="1:7" ht="14.5" customHeight="1" x14ac:dyDescent="0.35">
      <c r="A1110" s="22">
        <v>44586.102743055555</v>
      </c>
      <c r="C1110">
        <v>525</v>
      </c>
      <c r="D1110" t="s">
        <v>155</v>
      </c>
      <c r="E1110" t="s">
        <v>158</v>
      </c>
      <c r="F1110" t="s">
        <v>80</v>
      </c>
      <c r="G1110">
        <v>1.85</v>
      </c>
    </row>
    <row r="1111" spans="1:7" ht="14.5" customHeight="1" x14ac:dyDescent="0.35">
      <c r="A1111" s="22">
        <v>44586.102754629632</v>
      </c>
      <c r="C1111">
        <v>339</v>
      </c>
      <c r="D1111" t="s">
        <v>155</v>
      </c>
      <c r="E1111" t="s">
        <v>158</v>
      </c>
      <c r="F1111" t="s">
        <v>80</v>
      </c>
      <c r="G1111">
        <v>1.85</v>
      </c>
    </row>
    <row r="1112" spans="1:7" ht="14.5" customHeight="1" x14ac:dyDescent="0.35">
      <c r="A1112" s="22">
        <v>44586.102766203701</v>
      </c>
      <c r="C1112">
        <v>158</v>
      </c>
      <c r="D1112" t="s">
        <v>155</v>
      </c>
      <c r="E1112" t="s">
        <v>158</v>
      </c>
      <c r="F1112" t="s">
        <v>80</v>
      </c>
      <c r="G1112">
        <v>1.85</v>
      </c>
    </row>
    <row r="1113" spans="1:7" ht="14.5" customHeight="1" x14ac:dyDescent="0.35">
      <c r="A1113" s="22">
        <v>44586.102766203701</v>
      </c>
      <c r="C1113">
        <v>974</v>
      </c>
      <c r="D1113" t="s">
        <v>155</v>
      </c>
      <c r="E1113" t="s">
        <v>158</v>
      </c>
      <c r="F1113" t="s">
        <v>80</v>
      </c>
      <c r="G1113">
        <v>1.85</v>
      </c>
    </row>
    <row r="1114" spans="1:7" ht="14.5" customHeight="1" x14ac:dyDescent="0.35">
      <c r="A1114" s="22">
        <v>44586.102777777778</v>
      </c>
      <c r="C1114">
        <v>789</v>
      </c>
      <c r="D1114" t="s">
        <v>155</v>
      </c>
      <c r="E1114" t="s">
        <v>158</v>
      </c>
      <c r="F1114" t="s">
        <v>80</v>
      </c>
      <c r="G1114">
        <v>1.85</v>
      </c>
    </row>
    <row r="1115" spans="1:7" ht="14.5" customHeight="1" x14ac:dyDescent="0.35">
      <c r="A1115" s="22">
        <v>44586.102789351855</v>
      </c>
      <c r="C1115">
        <v>607</v>
      </c>
      <c r="D1115" t="s">
        <v>155</v>
      </c>
      <c r="E1115" t="s">
        <v>158</v>
      </c>
      <c r="F1115" t="s">
        <v>80</v>
      </c>
      <c r="G1115">
        <v>1.85</v>
      </c>
    </row>
    <row r="1116" spans="1:7" ht="14.5" customHeight="1" x14ac:dyDescent="0.35">
      <c r="A1116" s="22">
        <v>44586.102800925924</v>
      </c>
      <c r="C1116">
        <v>421</v>
      </c>
      <c r="D1116" t="s">
        <v>155</v>
      </c>
      <c r="E1116" t="s">
        <v>158</v>
      </c>
      <c r="F1116" t="s">
        <v>80</v>
      </c>
      <c r="G1116">
        <v>1.85</v>
      </c>
    </row>
    <row r="1117" spans="1:7" ht="14.5" customHeight="1" x14ac:dyDescent="0.35">
      <c r="A1117" s="22">
        <v>44586.102812500001</v>
      </c>
      <c r="C1117">
        <v>238</v>
      </c>
      <c r="D1117" t="s">
        <v>155</v>
      </c>
      <c r="E1117" t="s">
        <v>158</v>
      </c>
      <c r="F1117" t="s">
        <v>80</v>
      </c>
      <c r="G1117">
        <v>1.85</v>
      </c>
    </row>
    <row r="1118" spans="1:7" ht="14.5" customHeight="1" x14ac:dyDescent="0.35">
      <c r="A1118" s="22">
        <v>44586.102824074071</v>
      </c>
      <c r="C1118">
        <v>56</v>
      </c>
      <c r="D1118" t="s">
        <v>155</v>
      </c>
      <c r="E1118" t="s">
        <v>158</v>
      </c>
      <c r="F1118" t="s">
        <v>80</v>
      </c>
      <c r="G1118">
        <v>1.85</v>
      </c>
    </row>
    <row r="1119" spans="1:7" ht="14.5" customHeight="1" x14ac:dyDescent="0.35">
      <c r="A1119" s="22">
        <v>44586.102824074071</v>
      </c>
      <c r="C1119">
        <v>871</v>
      </c>
      <c r="D1119" t="s">
        <v>155</v>
      </c>
      <c r="E1119" t="s">
        <v>158</v>
      </c>
      <c r="F1119" t="s">
        <v>80</v>
      </c>
      <c r="G1119">
        <v>1.85</v>
      </c>
    </row>
    <row r="1120" spans="1:7" ht="14.5" customHeight="1" x14ac:dyDescent="0.35">
      <c r="A1120" s="22">
        <v>44586.102835648147</v>
      </c>
      <c r="C1120">
        <v>688</v>
      </c>
      <c r="D1120" t="s">
        <v>155</v>
      </c>
      <c r="E1120" t="s">
        <v>158</v>
      </c>
      <c r="F1120" t="s">
        <v>80</v>
      </c>
      <c r="G1120">
        <v>1.85</v>
      </c>
    </row>
    <row r="1121" spans="1:7" ht="14.5" customHeight="1" x14ac:dyDescent="0.35">
      <c r="A1121" s="22">
        <v>44586.102847222224</v>
      </c>
      <c r="C1121">
        <v>503</v>
      </c>
      <c r="D1121" t="s">
        <v>155</v>
      </c>
      <c r="E1121" t="s">
        <v>158</v>
      </c>
      <c r="F1121" t="s">
        <v>80</v>
      </c>
      <c r="G1121">
        <v>1.86</v>
      </c>
    </row>
    <row r="1122" spans="1:7" ht="14.5" customHeight="1" x14ac:dyDescent="0.35">
      <c r="A1122" s="22">
        <v>44586.102858796294</v>
      </c>
      <c r="C1122">
        <v>317</v>
      </c>
      <c r="D1122" t="s">
        <v>155</v>
      </c>
      <c r="E1122" t="s">
        <v>158</v>
      </c>
      <c r="F1122" t="s">
        <v>80</v>
      </c>
      <c r="G1122">
        <v>1.86</v>
      </c>
    </row>
    <row r="1123" spans="1:7" ht="14.5" customHeight="1" x14ac:dyDescent="0.35">
      <c r="A1123" s="22">
        <v>44586.102870370371</v>
      </c>
      <c r="C1123">
        <v>135</v>
      </c>
      <c r="D1123" t="s">
        <v>155</v>
      </c>
      <c r="E1123" t="s">
        <v>158</v>
      </c>
      <c r="F1123" t="s">
        <v>80</v>
      </c>
      <c r="G1123">
        <v>1.85</v>
      </c>
    </row>
    <row r="1124" spans="1:7" ht="14.5" customHeight="1" x14ac:dyDescent="0.35">
      <c r="A1124" s="22">
        <v>44586.102870370371</v>
      </c>
      <c r="C1124">
        <v>951</v>
      </c>
      <c r="D1124" t="s">
        <v>155</v>
      </c>
      <c r="E1124" t="s">
        <v>158</v>
      </c>
      <c r="F1124" t="s">
        <v>80</v>
      </c>
      <c r="G1124">
        <v>1.86</v>
      </c>
    </row>
    <row r="1125" spans="1:7" ht="14.5" customHeight="1" x14ac:dyDescent="0.35">
      <c r="A1125" s="22">
        <v>44586.102881944447</v>
      </c>
      <c r="C1125">
        <v>767</v>
      </c>
      <c r="D1125" t="s">
        <v>155</v>
      </c>
      <c r="E1125" t="s">
        <v>158</v>
      </c>
      <c r="F1125" t="s">
        <v>80</v>
      </c>
      <c r="G1125">
        <v>1.86</v>
      </c>
    </row>
    <row r="1126" spans="1:7" ht="14.5" customHeight="1" x14ac:dyDescent="0.35">
      <c r="A1126" s="22">
        <v>44586.102893518517</v>
      </c>
      <c r="C1126">
        <v>584</v>
      </c>
      <c r="D1126" t="s">
        <v>155</v>
      </c>
      <c r="E1126" t="s">
        <v>158</v>
      </c>
      <c r="F1126" t="s">
        <v>80</v>
      </c>
      <c r="G1126">
        <v>1.86</v>
      </c>
    </row>
    <row r="1127" spans="1:7" ht="14.5" customHeight="1" x14ac:dyDescent="0.35">
      <c r="A1127" s="22">
        <v>44586.102905092594</v>
      </c>
      <c r="C1127">
        <v>399</v>
      </c>
      <c r="D1127" t="s">
        <v>155</v>
      </c>
      <c r="E1127" t="s">
        <v>158</v>
      </c>
      <c r="F1127" t="s">
        <v>80</v>
      </c>
      <c r="G1127">
        <v>1.86</v>
      </c>
    </row>
    <row r="1128" spans="1:7" ht="14.5" customHeight="1" x14ac:dyDescent="0.35">
      <c r="A1128" s="22">
        <v>44586.102916666663</v>
      </c>
      <c r="C1128">
        <v>214</v>
      </c>
      <c r="D1128" t="s">
        <v>155</v>
      </c>
      <c r="E1128" t="s">
        <v>158</v>
      </c>
      <c r="F1128" t="s">
        <v>80</v>
      </c>
      <c r="G1128">
        <v>1.86</v>
      </c>
    </row>
    <row r="1129" spans="1:7" ht="14.5" customHeight="1" x14ac:dyDescent="0.35">
      <c r="A1129" s="22">
        <v>44586.10292824074</v>
      </c>
      <c r="C1129">
        <v>31</v>
      </c>
      <c r="D1129" t="s">
        <v>155</v>
      </c>
      <c r="E1129" t="s">
        <v>158</v>
      </c>
      <c r="F1129" t="s">
        <v>80</v>
      </c>
      <c r="G1129">
        <v>1.86</v>
      </c>
    </row>
    <row r="1130" spans="1:7" ht="14.5" customHeight="1" x14ac:dyDescent="0.35">
      <c r="A1130" s="22">
        <v>44586.10292824074</v>
      </c>
      <c r="C1130">
        <v>846</v>
      </c>
      <c r="D1130" t="s">
        <v>155</v>
      </c>
      <c r="E1130" t="s">
        <v>158</v>
      </c>
      <c r="F1130" t="s">
        <v>80</v>
      </c>
      <c r="G1130">
        <v>1.85</v>
      </c>
    </row>
    <row r="1131" spans="1:7" ht="14.5" customHeight="1" x14ac:dyDescent="0.35">
      <c r="A1131" s="22">
        <v>44586.102939814817</v>
      </c>
      <c r="C1131">
        <v>663</v>
      </c>
      <c r="D1131" t="s">
        <v>155</v>
      </c>
      <c r="E1131" t="s">
        <v>158</v>
      </c>
      <c r="F1131" t="s">
        <v>80</v>
      </c>
      <c r="G1131">
        <v>1.86</v>
      </c>
    </row>
    <row r="1132" spans="1:7" ht="14.5" customHeight="1" x14ac:dyDescent="0.35">
      <c r="A1132" s="22">
        <v>44586.102951388886</v>
      </c>
      <c r="C1132">
        <v>479</v>
      </c>
      <c r="D1132" t="s">
        <v>155</v>
      </c>
      <c r="E1132" t="s">
        <v>158</v>
      </c>
      <c r="F1132" t="s">
        <v>80</v>
      </c>
      <c r="G1132">
        <v>1.86</v>
      </c>
    </row>
    <row r="1133" spans="1:7" ht="14.5" customHeight="1" x14ac:dyDescent="0.35">
      <c r="A1133" s="22">
        <v>44586.102962962963</v>
      </c>
      <c r="C1133">
        <v>295</v>
      </c>
      <c r="D1133" t="s">
        <v>155</v>
      </c>
      <c r="E1133" t="s">
        <v>158</v>
      </c>
      <c r="F1133" t="s">
        <v>80</v>
      </c>
      <c r="G1133">
        <v>1.86</v>
      </c>
    </row>
    <row r="1134" spans="1:7" ht="14.5" customHeight="1" x14ac:dyDescent="0.35">
      <c r="A1134" s="22">
        <v>44586.10297453704</v>
      </c>
      <c r="C1134">
        <v>112</v>
      </c>
      <c r="D1134" t="s">
        <v>155</v>
      </c>
      <c r="E1134" t="s">
        <v>158</v>
      </c>
      <c r="F1134" t="s">
        <v>80</v>
      </c>
      <c r="G1134">
        <v>1.86</v>
      </c>
    </row>
    <row r="1135" spans="1:7" ht="14.5" customHeight="1" x14ac:dyDescent="0.35">
      <c r="A1135" s="22">
        <v>44586.10297453704</v>
      </c>
      <c r="C1135">
        <v>928</v>
      </c>
      <c r="D1135" t="s">
        <v>155</v>
      </c>
      <c r="E1135" t="s">
        <v>158</v>
      </c>
      <c r="F1135" t="s">
        <v>80</v>
      </c>
      <c r="G1135">
        <v>1.85</v>
      </c>
    </row>
    <row r="1136" spans="1:7" ht="14.5" customHeight="1" x14ac:dyDescent="0.35">
      <c r="A1136" s="22">
        <v>44586.102986111109</v>
      </c>
      <c r="C1136">
        <v>743</v>
      </c>
      <c r="D1136" t="s">
        <v>155</v>
      </c>
      <c r="E1136" t="s">
        <v>158</v>
      </c>
      <c r="F1136" t="s">
        <v>80</v>
      </c>
      <c r="G1136">
        <v>1.85</v>
      </c>
    </row>
    <row r="1137" spans="1:7" ht="14.5" customHeight="1" x14ac:dyDescent="0.35">
      <c r="A1137" s="22">
        <v>44586.102997685186</v>
      </c>
      <c r="C1137">
        <v>560</v>
      </c>
      <c r="D1137" t="s">
        <v>155</v>
      </c>
      <c r="E1137" t="s">
        <v>158</v>
      </c>
      <c r="F1137" t="s">
        <v>80</v>
      </c>
      <c r="G1137">
        <v>1.85</v>
      </c>
    </row>
    <row r="1138" spans="1:7" ht="14.5" customHeight="1" x14ac:dyDescent="0.35">
      <c r="A1138" s="22">
        <v>44586.103009259263</v>
      </c>
      <c r="C1138">
        <v>376</v>
      </c>
      <c r="D1138" t="s">
        <v>155</v>
      </c>
      <c r="E1138" t="s">
        <v>158</v>
      </c>
      <c r="F1138" t="s">
        <v>80</v>
      </c>
      <c r="G1138">
        <v>1.85</v>
      </c>
    </row>
    <row r="1139" spans="1:7" ht="14.5" customHeight="1" x14ac:dyDescent="0.35">
      <c r="A1139" s="22">
        <v>44586.103020833332</v>
      </c>
      <c r="C1139">
        <v>191</v>
      </c>
      <c r="D1139" t="s">
        <v>155</v>
      </c>
      <c r="E1139" t="s">
        <v>158</v>
      </c>
      <c r="F1139" t="s">
        <v>80</v>
      </c>
      <c r="G1139">
        <v>1.85</v>
      </c>
    </row>
    <row r="1140" spans="1:7" ht="14.5" customHeight="1" x14ac:dyDescent="0.35">
      <c r="A1140" s="22">
        <v>44586.103032407409</v>
      </c>
      <c r="C1140">
        <v>9</v>
      </c>
      <c r="D1140" t="s">
        <v>155</v>
      </c>
      <c r="E1140" t="s">
        <v>158</v>
      </c>
      <c r="F1140" t="s">
        <v>80</v>
      </c>
      <c r="G1140">
        <v>1.85</v>
      </c>
    </row>
    <row r="1141" spans="1:7" ht="14.5" customHeight="1" x14ac:dyDescent="0.35">
      <c r="A1141" s="22">
        <v>44586.103032407409</v>
      </c>
      <c r="C1141">
        <v>827</v>
      </c>
      <c r="D1141" t="s">
        <v>155</v>
      </c>
      <c r="E1141" t="s">
        <v>158</v>
      </c>
      <c r="F1141" t="s">
        <v>80</v>
      </c>
      <c r="G1141">
        <v>1.86</v>
      </c>
    </row>
    <row r="1142" spans="1:7" ht="14.5" customHeight="1" x14ac:dyDescent="0.35">
      <c r="A1142" s="22">
        <v>44586.103043981479</v>
      </c>
      <c r="C1142">
        <v>641</v>
      </c>
      <c r="D1142" t="s">
        <v>155</v>
      </c>
      <c r="E1142" t="s">
        <v>158</v>
      </c>
      <c r="F1142" t="s">
        <v>80</v>
      </c>
      <c r="G1142">
        <v>1.86</v>
      </c>
    </row>
    <row r="1143" spans="1:7" ht="14.5" customHeight="1" x14ac:dyDescent="0.35">
      <c r="A1143" s="22">
        <v>44586.103055555555</v>
      </c>
      <c r="C1143">
        <v>457</v>
      </c>
      <c r="D1143" t="s">
        <v>155</v>
      </c>
      <c r="E1143" t="s">
        <v>158</v>
      </c>
      <c r="F1143" t="s">
        <v>80</v>
      </c>
      <c r="G1143">
        <v>1.86</v>
      </c>
    </row>
    <row r="1144" spans="1:7" ht="14.5" customHeight="1" x14ac:dyDescent="0.35">
      <c r="A1144" s="22">
        <v>44586.103067129632</v>
      </c>
      <c r="C1144">
        <v>272</v>
      </c>
      <c r="D1144" t="s">
        <v>155</v>
      </c>
      <c r="E1144" t="s">
        <v>158</v>
      </c>
      <c r="F1144" t="s">
        <v>80</v>
      </c>
      <c r="G1144">
        <v>1.86</v>
      </c>
    </row>
    <row r="1145" spans="1:7" ht="14.5" customHeight="1" x14ac:dyDescent="0.35">
      <c r="A1145" s="22">
        <v>44586.103078703702</v>
      </c>
      <c r="C1145">
        <v>89</v>
      </c>
      <c r="D1145" t="s">
        <v>155</v>
      </c>
      <c r="E1145" t="s">
        <v>158</v>
      </c>
      <c r="F1145" t="s">
        <v>80</v>
      </c>
      <c r="G1145">
        <v>1.85</v>
      </c>
    </row>
    <row r="1146" spans="1:7" ht="14.5" customHeight="1" x14ac:dyDescent="0.35">
      <c r="A1146" s="22">
        <v>44586.103078703702</v>
      </c>
      <c r="C1146">
        <v>906</v>
      </c>
      <c r="D1146" t="s">
        <v>155</v>
      </c>
      <c r="E1146" t="s">
        <v>158</v>
      </c>
      <c r="F1146" t="s">
        <v>80</v>
      </c>
      <c r="G1146">
        <v>1.85</v>
      </c>
    </row>
    <row r="1147" spans="1:7" x14ac:dyDescent="0.35">
      <c r="F1147" t="s">
        <v>159</v>
      </c>
      <c r="G1147">
        <f>AVERAGE(G58:G1146)</f>
        <v>1.8539761248851794</v>
      </c>
    </row>
    <row r="1148" spans="1:7" x14ac:dyDescent="0.35">
      <c r="F1148" t="s">
        <v>160</v>
      </c>
      <c r="G1148">
        <f>STDEV(G58:G1146)</f>
        <v>1.8045168492578586E-2</v>
      </c>
    </row>
    <row r="1149" spans="1:7" x14ac:dyDescent="0.35">
      <c r="F1149" t="s">
        <v>167</v>
      </c>
      <c r="G1149">
        <f>COUNT(G58:G1146)</f>
        <v>1089</v>
      </c>
    </row>
  </sheetData>
  <autoFilter ref="A57:F1146"/>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22" workbookViewId="0">
      <selection activeCell="E36" sqref="E36"/>
    </sheetView>
  </sheetViews>
  <sheetFormatPr defaultRowHeight="14.5" x14ac:dyDescent="0.35"/>
  <cols>
    <col min="1" max="1" width="16.54296875" customWidth="1"/>
  </cols>
  <sheetData>
    <row r="1" spans="1:3" x14ac:dyDescent="0.35">
      <c r="A1" t="s">
        <v>165</v>
      </c>
    </row>
    <row r="6" spans="1:3" x14ac:dyDescent="0.35">
      <c r="A6" t="s">
        <v>164</v>
      </c>
    </row>
    <row r="7" spans="1:3" x14ac:dyDescent="0.35">
      <c r="A7" t="s">
        <v>97</v>
      </c>
    </row>
    <row r="8" spans="1:3" x14ac:dyDescent="0.35">
      <c r="A8" t="s">
        <v>136</v>
      </c>
      <c r="B8">
        <v>10.24</v>
      </c>
      <c r="C8" t="s">
        <v>77</v>
      </c>
    </row>
    <row r="9" spans="1:3" x14ac:dyDescent="0.35">
      <c r="A9" t="s">
        <v>152</v>
      </c>
    </row>
    <row r="10" spans="1:3" x14ac:dyDescent="0.35">
      <c r="A10" s="23" t="s">
        <v>135</v>
      </c>
    </row>
    <row r="11" spans="1:3" x14ac:dyDescent="0.35">
      <c r="A11" t="s">
        <v>161</v>
      </c>
    </row>
    <row r="12" spans="1:3" x14ac:dyDescent="0.35">
      <c r="A12" t="s">
        <v>162</v>
      </c>
    </row>
    <row r="13" spans="1:3" x14ac:dyDescent="0.35">
      <c r="A13" t="s">
        <v>163</v>
      </c>
    </row>
    <row r="14" spans="1:3" x14ac:dyDescent="0.35">
      <c r="A14" t="s">
        <v>169</v>
      </c>
    </row>
    <row r="15" spans="1:3" x14ac:dyDescent="0.35">
      <c r="A15" t="s">
        <v>170</v>
      </c>
    </row>
    <row r="16" spans="1:3" x14ac:dyDescent="0.35">
      <c r="A16" t="s">
        <v>171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1.99</v>
      </c>
      <c r="B24" s="19">
        <v>1.83</v>
      </c>
      <c r="C24" s="19">
        <v>0.41599999999999998</v>
      </c>
      <c r="D24">
        <f>(1.75/2)^2*PI()*K24/1000</f>
        <v>0.28983646598626456</v>
      </c>
      <c r="E24">
        <f t="shared" ref="E24" si="0">D24*1.38</f>
        <v>0.39997432306104508</v>
      </c>
      <c r="F24" s="18">
        <f>A24/2*B24/2*PI()</f>
        <v>2.8601844916444876</v>
      </c>
      <c r="G24" s="18">
        <f>F24*K24/1000*1.38</f>
        <v>0.47562007911556181</v>
      </c>
      <c r="H24" s="20">
        <f>C24/G24</f>
        <v>0.87464768260745385</v>
      </c>
      <c r="I24" s="20">
        <f>C24/E24</f>
        <v>1.0400667643270416</v>
      </c>
      <c r="K24">
        <v>120.5</v>
      </c>
    </row>
    <row r="25" spans="1:16" x14ac:dyDescent="0.35">
      <c r="A25" s="19"/>
      <c r="B25" s="19"/>
      <c r="C25" s="19"/>
      <c r="D25">
        <f>(1.75/2)^2*PI()*K25/1000</f>
        <v>0</v>
      </c>
      <c r="E25">
        <f>D25*1.38</f>
        <v>0</v>
      </c>
      <c r="F25" s="18">
        <f>A25/2*B25/2*PI()</f>
        <v>0</v>
      </c>
      <c r="G25" s="18">
        <f>F25*K25/1000*1.38</f>
        <v>0</v>
      </c>
      <c r="H25" s="20" t="e">
        <f>C25/G25</f>
        <v>#DIV/0!</v>
      </c>
      <c r="I25" s="20" t="e">
        <f>C25/E25</f>
        <v>#DIV/0!</v>
      </c>
    </row>
    <row r="26" spans="1:16" x14ac:dyDescent="0.35">
      <c r="A26" t="s">
        <v>159</v>
      </c>
      <c r="B26" s="25">
        <v>1.8324238875878136</v>
      </c>
      <c r="H26" t="s">
        <v>126</v>
      </c>
      <c r="I26" s="5" t="e">
        <f>AVERAGE(I23:I25)</f>
        <v>#DIV/0!</v>
      </c>
    </row>
    <row r="27" spans="1:16" x14ac:dyDescent="0.35">
      <c r="A27" t="s">
        <v>160</v>
      </c>
      <c r="B27" s="25">
        <v>3.0264224324542812E-2</v>
      </c>
      <c r="H27" t="s">
        <v>127</v>
      </c>
      <c r="I27" t="e">
        <f>1/I26</f>
        <v>#DIV/0!</v>
      </c>
    </row>
    <row r="28" spans="1:16" x14ac:dyDescent="0.35">
      <c r="A28" t="s">
        <v>167</v>
      </c>
      <c r="B28">
        <v>854</v>
      </c>
    </row>
    <row r="29" spans="1:16" x14ac:dyDescent="0.35">
      <c r="A29" t="s">
        <v>96</v>
      </c>
    </row>
    <row r="30" spans="1:16" s="25" customFormat="1" x14ac:dyDescent="0.35">
      <c r="A30" s="23" t="s">
        <v>172</v>
      </c>
    </row>
    <row r="31" spans="1:16" x14ac:dyDescent="0.35">
      <c r="A31" t="s">
        <v>143</v>
      </c>
    </row>
    <row r="32" spans="1:16" x14ac:dyDescent="0.35">
      <c r="A32" t="s">
        <v>123</v>
      </c>
    </row>
    <row r="33" spans="1:9" x14ac:dyDescent="0.35">
      <c r="A33" t="s">
        <v>91</v>
      </c>
    </row>
    <row r="34" spans="1:9" x14ac:dyDescent="0.35">
      <c r="A34" t="s">
        <v>141</v>
      </c>
    </row>
    <row r="35" spans="1:9" x14ac:dyDescent="0.35">
      <c r="A35" t="s">
        <v>132</v>
      </c>
    </row>
    <row r="41" spans="1:9" ht="409.5" customHeight="1" x14ac:dyDescent="0.35">
      <c r="A41" s="48" t="s">
        <v>168</v>
      </c>
      <c r="B41" s="48"/>
      <c r="C41" s="48"/>
      <c r="D41" s="48"/>
      <c r="E41" s="48"/>
      <c r="F41" s="48"/>
      <c r="G41" s="48"/>
      <c r="H41" s="48"/>
      <c r="I41" s="48"/>
    </row>
    <row r="56" spans="1:1" x14ac:dyDescent="0.35">
      <c r="A56" t="s">
        <v>154</v>
      </c>
    </row>
    <row r="58" spans="1: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1" ht="14.5" customHeight="1" x14ac:dyDescent="0.35">
      <c r="A1121" s="22"/>
    </row>
    <row r="1122" spans="1:1" ht="14.5" customHeight="1" x14ac:dyDescent="0.35">
      <c r="A1122" s="22"/>
    </row>
    <row r="1123" spans="1:1" ht="14.5" customHeight="1" x14ac:dyDescent="0.35">
      <c r="A1123" s="22"/>
    </row>
    <row r="1124" spans="1:1" ht="14.5" customHeight="1" x14ac:dyDescent="0.35">
      <c r="A1124" s="22"/>
    </row>
    <row r="1125" spans="1:1" ht="14.5" customHeight="1" x14ac:dyDescent="0.35">
      <c r="A1125" s="22"/>
    </row>
    <row r="1126" spans="1:1" ht="14.5" customHeight="1" x14ac:dyDescent="0.35">
      <c r="A1126" s="22"/>
    </row>
    <row r="1127" spans="1:1" ht="14.5" customHeight="1" x14ac:dyDescent="0.35">
      <c r="A1127" s="22"/>
    </row>
    <row r="1128" spans="1:1" ht="14.5" customHeight="1" x14ac:dyDescent="0.35">
      <c r="A1128" s="22"/>
    </row>
    <row r="1129" spans="1:1" ht="14.5" customHeight="1" x14ac:dyDescent="0.35">
      <c r="A1129" s="22"/>
    </row>
    <row r="1130" spans="1:1" ht="14.5" customHeight="1" x14ac:dyDescent="0.35">
      <c r="A1130" s="22"/>
    </row>
    <row r="1131" spans="1:1" ht="14.5" customHeight="1" x14ac:dyDescent="0.35">
      <c r="A1131" s="22"/>
    </row>
    <row r="1132" spans="1:1" ht="14.5" customHeight="1" x14ac:dyDescent="0.35">
      <c r="A1132" s="22"/>
    </row>
    <row r="1133" spans="1:1" ht="14.5" customHeight="1" x14ac:dyDescent="0.35">
      <c r="A1133" s="22"/>
    </row>
    <row r="1134" spans="1:1" ht="14.5" customHeight="1" x14ac:dyDescent="0.35">
      <c r="A1134" s="22"/>
    </row>
    <row r="1135" spans="1:1" ht="14.5" customHeight="1" x14ac:dyDescent="0.35">
      <c r="A1135" s="22"/>
    </row>
    <row r="1136" spans="1:1" ht="14.5" customHeight="1" x14ac:dyDescent="0.35">
      <c r="A1136" s="22"/>
    </row>
    <row r="1137" spans="1:7" ht="14.5" customHeight="1" x14ac:dyDescent="0.35">
      <c r="A1137" s="22"/>
    </row>
    <row r="1138" spans="1:7" ht="14.5" customHeight="1" x14ac:dyDescent="0.35">
      <c r="A1138" s="22"/>
    </row>
    <row r="1139" spans="1:7" ht="14.5" customHeight="1" x14ac:dyDescent="0.35">
      <c r="A1139" s="22"/>
    </row>
    <row r="1140" spans="1:7" ht="14.5" customHeight="1" x14ac:dyDescent="0.35">
      <c r="A1140" s="22"/>
    </row>
    <row r="1141" spans="1:7" ht="14.5" customHeight="1" x14ac:dyDescent="0.35">
      <c r="A1141" s="22"/>
    </row>
    <row r="1142" spans="1:7" ht="14.5" customHeight="1" x14ac:dyDescent="0.35">
      <c r="A1142" s="22"/>
    </row>
    <row r="1143" spans="1:7" ht="14.5" customHeight="1" x14ac:dyDescent="0.35">
      <c r="A1143" s="22"/>
    </row>
    <row r="1144" spans="1:7" ht="14.5" customHeight="1" x14ac:dyDescent="0.35">
      <c r="A1144" s="22"/>
    </row>
    <row r="1145" spans="1:7" ht="14.5" customHeight="1" x14ac:dyDescent="0.35">
      <c r="A1145" s="22"/>
    </row>
    <row r="1146" spans="1:7" ht="14.5" customHeight="1" x14ac:dyDescent="0.35">
      <c r="A1146" s="22"/>
    </row>
    <row r="1147" spans="1:7" ht="14.5" customHeight="1" x14ac:dyDescent="0.35">
      <c r="A1147" s="22"/>
    </row>
    <row r="1148" spans="1:7" x14ac:dyDescent="0.35">
      <c r="F1148" t="s">
        <v>159</v>
      </c>
      <c r="G1148" t="e">
        <f>AVERAGE(G59:G1147)</f>
        <v>#DIV/0!</v>
      </c>
    </row>
    <row r="1149" spans="1:7" x14ac:dyDescent="0.35">
      <c r="F1149" t="s">
        <v>160</v>
      </c>
      <c r="G1149" t="e">
        <f>STDEV(G59:G1147)</f>
        <v>#DIV/0!</v>
      </c>
    </row>
  </sheetData>
  <mergeCells count="1">
    <mergeCell ref="A41:I41"/>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5"/>
  <sheetViews>
    <sheetView workbookViewId="0">
      <selection activeCell="K12" sqref="K12"/>
    </sheetView>
  </sheetViews>
  <sheetFormatPr defaultColWidth="9.1796875" defaultRowHeight="14.5" x14ac:dyDescent="0.35"/>
  <cols>
    <col min="1" max="1" width="16.54296875" style="25" customWidth="1"/>
    <col min="2" max="16384" width="9.1796875" style="25"/>
  </cols>
  <sheetData>
    <row r="1" spans="1:16" x14ac:dyDescent="0.35">
      <c r="A1" s="25" t="s">
        <v>165</v>
      </c>
    </row>
    <row r="2" spans="1:16" x14ac:dyDescent="0.35">
      <c r="A2" s="25" t="s">
        <v>252</v>
      </c>
    </row>
    <row r="3" spans="1:16" x14ac:dyDescent="0.35">
      <c r="A3" s="25" t="s">
        <v>253</v>
      </c>
    </row>
    <row r="4" spans="1:16" x14ac:dyDescent="0.35">
      <c r="A4" s="25" t="s">
        <v>112</v>
      </c>
    </row>
    <row r="5" spans="1:16" x14ac:dyDescent="0.35">
      <c r="A5" s="25" t="s">
        <v>113</v>
      </c>
    </row>
    <row r="7" spans="1:16" x14ac:dyDescent="0.35">
      <c r="A7" s="25" t="s">
        <v>103</v>
      </c>
    </row>
    <row r="8" spans="1:16" s="17" customFormat="1" ht="116" x14ac:dyDescent="0.35">
      <c r="A8" s="17" t="s">
        <v>100</v>
      </c>
      <c r="B8" s="17" t="s">
        <v>101</v>
      </c>
      <c r="C8" s="17" t="s">
        <v>105</v>
      </c>
      <c r="D8" s="17" t="s">
        <v>153</v>
      </c>
      <c r="E8" s="17" t="s">
        <v>106</v>
      </c>
      <c r="F8" s="17" t="s">
        <v>108</v>
      </c>
      <c r="G8" s="17" t="s">
        <v>109</v>
      </c>
      <c r="H8" s="17" t="s">
        <v>110</v>
      </c>
      <c r="I8" s="17" t="s">
        <v>111</v>
      </c>
      <c r="K8" s="17" t="s">
        <v>125</v>
      </c>
      <c r="O8" s="25"/>
      <c r="P8" s="25"/>
    </row>
    <row r="9" spans="1:16" x14ac:dyDescent="0.35">
      <c r="A9" s="19">
        <v>1.83</v>
      </c>
      <c r="B9" s="19">
        <v>1.58</v>
      </c>
      <c r="C9" s="19">
        <v>0.36299999999999999</v>
      </c>
      <c r="D9" s="25">
        <f>(1.75/2)^2*PI()*K9/1000</f>
        <v>0.31749720755341843</v>
      </c>
      <c r="E9" s="25">
        <f>D9*1.38</f>
        <v>0.43814614642371741</v>
      </c>
      <c r="F9" s="18">
        <f>A9/2*B9/2*PI()</f>
        <v>2.2709002496473825</v>
      </c>
      <c r="G9" s="18">
        <f>F9*K10/1000*1.38</f>
        <v>0.54528856794532943</v>
      </c>
      <c r="H9" s="20">
        <f>C9/G9</f>
        <v>0.66570256803255468</v>
      </c>
      <c r="I9" s="20">
        <f>C9/E9</f>
        <v>0.828490682761715</v>
      </c>
      <c r="K9" s="25">
        <v>132</v>
      </c>
    </row>
    <row r="10" spans="1:16" x14ac:dyDescent="0.35">
      <c r="A10" s="19">
        <v>1.82</v>
      </c>
      <c r="B10" s="19">
        <v>1.53</v>
      </c>
      <c r="C10" s="19">
        <v>0.47699999999999998</v>
      </c>
      <c r="D10" s="25">
        <f>(1.75/2)^2*PI()*K10/1000</f>
        <v>0.4185190463204152</v>
      </c>
      <c r="E10" s="25">
        <f t="shared" ref="E10" si="0">D10*1.38</f>
        <v>0.57755628392217295</v>
      </c>
      <c r="F10" s="18">
        <f>A10/2*B10/2*PI()</f>
        <v>2.1870197257965347</v>
      </c>
      <c r="G10" s="18">
        <f>F10*K10/1000*1.38</f>
        <v>0.52514717655826393</v>
      </c>
      <c r="H10" s="20">
        <f>C10/G10</f>
        <v>0.90831679440073665</v>
      </c>
      <c r="I10" s="20">
        <f>C10/E10</f>
        <v>0.82589353328597293</v>
      </c>
      <c r="K10" s="25">
        <v>174</v>
      </c>
    </row>
    <row r="11" spans="1:16" x14ac:dyDescent="0.35">
      <c r="A11" s="19">
        <v>1.8</v>
      </c>
      <c r="B11" s="19">
        <v>1.57</v>
      </c>
      <c r="C11" s="19">
        <v>0.50600000000000001</v>
      </c>
      <c r="D11" s="25">
        <f>(1.75/2)^2*PI()*K11/1000</f>
        <v>0.46421940195310424</v>
      </c>
      <c r="E11" s="25">
        <f>D11*1.38</f>
        <v>0.64062277469528384</v>
      </c>
      <c r="F11" s="18">
        <f>A11/2*B11/2*PI()</f>
        <v>2.2195352097611889</v>
      </c>
      <c r="G11" s="18">
        <f>F11*K11/1000*1.38</f>
        <v>0.59115100776779494</v>
      </c>
      <c r="H11" s="20">
        <f>C11/G11</f>
        <v>0.85595726531985816</v>
      </c>
      <c r="I11" s="20">
        <f>C11/E11</f>
        <v>0.78985640221842257</v>
      </c>
      <c r="K11" s="25">
        <v>193</v>
      </c>
    </row>
    <row r="12" spans="1:16" x14ac:dyDescent="0.35">
      <c r="A12" s="25" t="s">
        <v>159</v>
      </c>
      <c r="B12" s="25">
        <v>1.8324238875878136</v>
      </c>
      <c r="H12" s="25" t="s">
        <v>126</v>
      </c>
      <c r="I12" s="5">
        <f>AVERAGE(I9:I11)</f>
        <v>0.81474687275537017</v>
      </c>
    </row>
    <row r="13" spans="1:16" x14ac:dyDescent="0.35">
      <c r="A13" s="25" t="s">
        <v>160</v>
      </c>
      <c r="B13" s="25">
        <v>3.0264224324542812E-2</v>
      </c>
      <c r="H13" s="25" t="s">
        <v>127</v>
      </c>
      <c r="I13" s="25">
        <f>1/I12</f>
        <v>1.2273750700240522</v>
      </c>
    </row>
    <row r="14" spans="1:16" x14ac:dyDescent="0.35">
      <c r="A14" s="25" t="s">
        <v>167</v>
      </c>
      <c r="B14" s="25">
        <v>854</v>
      </c>
    </row>
    <row r="15" spans="1:16" x14ac:dyDescent="0.35">
      <c r="A15" s="25" t="s">
        <v>96</v>
      </c>
    </row>
    <row r="16" spans="1:16" x14ac:dyDescent="0.35">
      <c r="A16" s="23" t="s">
        <v>172</v>
      </c>
    </row>
    <row r="17" spans="1:9" x14ac:dyDescent="0.35">
      <c r="A17" s="25" t="s">
        <v>143</v>
      </c>
    </row>
    <row r="18" spans="1:9" x14ac:dyDescent="0.35">
      <c r="A18" s="25" t="s">
        <v>123</v>
      </c>
    </row>
    <row r="19" spans="1:9" x14ac:dyDescent="0.35">
      <c r="A19" s="25" t="s">
        <v>91</v>
      </c>
    </row>
    <row r="20" spans="1:9" x14ac:dyDescent="0.35">
      <c r="A20" s="25" t="s">
        <v>141</v>
      </c>
    </row>
    <row r="21" spans="1:9" x14ac:dyDescent="0.35">
      <c r="A21" s="25" t="s">
        <v>132</v>
      </c>
    </row>
    <row r="27" spans="1:9" ht="409.5" customHeight="1" x14ac:dyDescent="0.35">
      <c r="A27" s="48" t="s">
        <v>168</v>
      </c>
      <c r="B27" s="48"/>
      <c r="C27" s="48"/>
      <c r="D27" s="48"/>
      <c r="E27" s="48"/>
      <c r="F27" s="48"/>
      <c r="G27" s="48"/>
      <c r="H27" s="48"/>
      <c r="I27" s="48"/>
    </row>
    <row r="42" spans="1:1" x14ac:dyDescent="0.35">
      <c r="A42" s="25" t="s">
        <v>154</v>
      </c>
    </row>
    <row r="44" spans="1:1" x14ac:dyDescent="0.35">
      <c r="A44" s="22"/>
    </row>
    <row r="45" spans="1:1" ht="14.5" customHeight="1" x14ac:dyDescent="0.35">
      <c r="A45" s="22"/>
    </row>
    <row r="46" spans="1:1" ht="14.5" customHeight="1" x14ac:dyDescent="0.35">
      <c r="A46" s="22"/>
    </row>
    <row r="47" spans="1:1" ht="14.5" customHeight="1" x14ac:dyDescent="0.35">
      <c r="A47" s="22"/>
    </row>
    <row r="48" spans="1:1" ht="14.5" customHeight="1" x14ac:dyDescent="0.35">
      <c r="A48" s="22"/>
    </row>
    <row r="49" spans="1:1" ht="14.5" customHeight="1" x14ac:dyDescent="0.35">
      <c r="A49" s="22"/>
    </row>
    <row r="50" spans="1:1" ht="14.5" customHeight="1" x14ac:dyDescent="0.35">
      <c r="A50" s="22"/>
    </row>
    <row r="51" spans="1:1" ht="14.5" customHeight="1" x14ac:dyDescent="0.35">
      <c r="A51" s="22"/>
    </row>
    <row r="52" spans="1:1" ht="14.5" customHeight="1" x14ac:dyDescent="0.35">
      <c r="A52" s="22"/>
    </row>
    <row r="53" spans="1:1" ht="14.5" customHeight="1" x14ac:dyDescent="0.35">
      <c r="A53" s="22"/>
    </row>
    <row r="54" spans="1:1" ht="14.5" customHeight="1" x14ac:dyDescent="0.35">
      <c r="A54" s="22"/>
    </row>
    <row r="55" spans="1:1" ht="14.5" customHeight="1" x14ac:dyDescent="0.35">
      <c r="A55" s="22"/>
    </row>
    <row r="56" spans="1:1" ht="14.5" customHeight="1" x14ac:dyDescent="0.35">
      <c r="A56" s="22"/>
    </row>
    <row r="57" spans="1:1" ht="14.5" customHeight="1" x14ac:dyDescent="0.35">
      <c r="A57" s="22"/>
    </row>
    <row r="58" spans="1:1" ht="14.5" customHeight="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7" ht="14.5" customHeight="1" x14ac:dyDescent="0.35">
      <c r="A1121" s="22"/>
    </row>
    <row r="1122" spans="1:7" ht="14.5" customHeight="1" x14ac:dyDescent="0.35">
      <c r="A1122" s="22"/>
    </row>
    <row r="1123" spans="1:7" ht="14.5" customHeight="1" x14ac:dyDescent="0.35">
      <c r="A1123" s="22"/>
    </row>
    <row r="1124" spans="1:7" ht="14.5" customHeight="1" x14ac:dyDescent="0.35">
      <c r="A1124" s="22"/>
    </row>
    <row r="1125" spans="1:7" ht="14.5" customHeight="1" x14ac:dyDescent="0.35">
      <c r="A1125" s="22"/>
    </row>
    <row r="1126" spans="1:7" ht="14.5" customHeight="1" x14ac:dyDescent="0.35">
      <c r="A1126" s="22"/>
    </row>
    <row r="1127" spans="1:7" ht="14.5" customHeight="1" x14ac:dyDescent="0.35">
      <c r="A1127" s="22"/>
    </row>
    <row r="1128" spans="1:7" ht="14.5" customHeight="1" x14ac:dyDescent="0.35">
      <c r="A1128" s="22"/>
    </row>
    <row r="1129" spans="1:7" ht="14.5" customHeight="1" x14ac:dyDescent="0.35">
      <c r="A1129" s="22"/>
    </row>
    <row r="1130" spans="1:7" ht="14.5" customHeight="1" x14ac:dyDescent="0.35">
      <c r="A1130" s="22"/>
    </row>
    <row r="1131" spans="1:7" ht="14.5" customHeight="1" x14ac:dyDescent="0.35">
      <c r="A1131" s="22"/>
    </row>
    <row r="1132" spans="1:7" ht="14.5" customHeight="1" x14ac:dyDescent="0.35">
      <c r="A1132" s="22"/>
    </row>
    <row r="1133" spans="1:7" ht="14.5" customHeight="1" x14ac:dyDescent="0.35">
      <c r="A1133" s="22"/>
    </row>
    <row r="1134" spans="1:7" x14ac:dyDescent="0.35">
      <c r="F1134" s="25" t="s">
        <v>159</v>
      </c>
      <c r="G1134" s="25" t="e">
        <f>AVERAGE(G45:G1133)</f>
        <v>#DIV/0!</v>
      </c>
    </row>
    <row r="1135" spans="1:7" x14ac:dyDescent="0.35">
      <c r="F1135" s="25" t="s">
        <v>160</v>
      </c>
      <c r="G1135" s="25" t="e">
        <f>STDEV(G45:G1133)</f>
        <v>#DIV/0!</v>
      </c>
    </row>
  </sheetData>
  <mergeCells count="1">
    <mergeCell ref="A27:I27"/>
  </mergeCell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C2" sqref="C2"/>
    </sheetView>
  </sheetViews>
  <sheetFormatPr defaultRowHeight="14.5" x14ac:dyDescent="0.35"/>
  <cols>
    <col min="1" max="7" width="14.453125" customWidth="1"/>
    <col min="8" max="8" width="14.453125" style="25" customWidth="1"/>
    <col min="9" max="9" width="11.7265625" customWidth="1"/>
    <col min="14" max="16" width="9.54296875" bestFit="1" customWidth="1"/>
  </cols>
  <sheetData>
    <row r="1" spans="1:19" x14ac:dyDescent="0.35">
      <c r="A1" t="s">
        <v>173</v>
      </c>
      <c r="C1" t="s">
        <v>193</v>
      </c>
    </row>
    <row r="2" spans="1:19" x14ac:dyDescent="0.35">
      <c r="A2" t="s">
        <v>174</v>
      </c>
    </row>
    <row r="3" spans="1:19" x14ac:dyDescent="0.35">
      <c r="A3" t="s">
        <v>175</v>
      </c>
      <c r="H3" s="25">
        <f>3/8*25.4</f>
        <v>9.5249999999999986</v>
      </c>
    </row>
    <row r="4" spans="1:19" x14ac:dyDescent="0.35">
      <c r="A4" t="s">
        <v>176</v>
      </c>
    </row>
    <row r="5" spans="1:19" x14ac:dyDescent="0.35">
      <c r="A5" t="s">
        <v>177</v>
      </c>
    </row>
    <row r="6" spans="1:19" x14ac:dyDescent="0.35">
      <c r="A6" t="s">
        <v>178</v>
      </c>
    </row>
    <row r="8" spans="1:19" s="17" customFormat="1" ht="58" x14ac:dyDescent="0.35">
      <c r="A8" s="17" t="s">
        <v>190</v>
      </c>
      <c r="B8" s="17" t="s">
        <v>189</v>
      </c>
      <c r="C8" s="17" t="s">
        <v>191</v>
      </c>
      <c r="D8" s="26" t="s">
        <v>125</v>
      </c>
      <c r="E8" s="26" t="s">
        <v>179</v>
      </c>
      <c r="F8" s="26" t="s">
        <v>180</v>
      </c>
      <c r="G8" s="26" t="s">
        <v>181</v>
      </c>
      <c r="H8" s="26" t="s">
        <v>182</v>
      </c>
      <c r="I8" s="26" t="s">
        <v>183</v>
      </c>
      <c r="J8" s="26" t="s">
        <v>185</v>
      </c>
      <c r="K8" s="26" t="s">
        <v>188</v>
      </c>
      <c r="L8" s="26" t="s">
        <v>184</v>
      </c>
      <c r="P8" s="17" t="s">
        <v>159</v>
      </c>
      <c r="Q8" s="17" t="s">
        <v>186</v>
      </c>
      <c r="R8" s="17" t="s">
        <v>187</v>
      </c>
      <c r="S8" s="17" t="s">
        <v>192</v>
      </c>
    </row>
    <row r="9" spans="1:19" x14ac:dyDescent="0.35">
      <c r="A9" s="25"/>
      <c r="B9" s="25"/>
      <c r="D9" s="29">
        <v>220</v>
      </c>
      <c r="E9" s="29">
        <v>0.60599999999999998</v>
      </c>
      <c r="F9" s="29">
        <v>1.73</v>
      </c>
      <c r="G9" s="29">
        <v>1.84</v>
      </c>
      <c r="H9" s="29">
        <v>1.5</v>
      </c>
      <c r="I9" s="29">
        <v>0.5</v>
      </c>
      <c r="J9" s="29">
        <v>0.5</v>
      </c>
      <c r="K9" s="29">
        <v>0.3</v>
      </c>
      <c r="L9" s="19">
        <v>0.56000000000000005</v>
      </c>
      <c r="M9" s="19">
        <v>0.56999999999999995</v>
      </c>
      <c r="N9" s="19">
        <v>0.56999999999999995</v>
      </c>
      <c r="O9" s="19">
        <v>0.57999999999999996</v>
      </c>
      <c r="P9" s="18">
        <v>0.56999999999999995</v>
      </c>
      <c r="Q9" s="27">
        <f>J9/P9*H9</f>
        <v>1.3157894736842106</v>
      </c>
      <c r="R9" s="27">
        <f>E9/D9*1000</f>
        <v>2.7545454545454544</v>
      </c>
      <c r="S9" s="28">
        <f>1-1/Q9</f>
        <v>0.2400000000000001</v>
      </c>
    </row>
    <row r="10" spans="1:19" x14ac:dyDescent="0.35">
      <c r="A10" s="25"/>
      <c r="B10" s="25"/>
      <c r="C10" s="25"/>
      <c r="D10" s="29">
        <v>170</v>
      </c>
      <c r="E10" s="29">
        <v>0.47699999999999998</v>
      </c>
      <c r="F10" s="29">
        <v>1.68</v>
      </c>
      <c r="G10" s="29">
        <v>1.72</v>
      </c>
      <c r="H10" s="29">
        <v>1.5</v>
      </c>
      <c r="I10" s="29">
        <v>0.5</v>
      </c>
      <c r="J10" s="29">
        <v>0.5</v>
      </c>
      <c r="K10" s="29">
        <v>0.3</v>
      </c>
      <c r="L10" s="19">
        <v>0.57999999999999996</v>
      </c>
      <c r="M10" s="19">
        <v>0.57999999999999996</v>
      </c>
      <c r="N10" s="19">
        <v>0.57999999999999996</v>
      </c>
      <c r="O10" s="19">
        <v>0.57999999999999996</v>
      </c>
      <c r="P10" s="18">
        <f>AVERAGE(L10:O10)</f>
        <v>0.57999999999999996</v>
      </c>
      <c r="Q10" s="27">
        <f>J10/P10*H10</f>
        <v>1.2931034482758621</v>
      </c>
      <c r="R10" s="27">
        <f>E10/D10*1000</f>
        <v>2.8058823529411763</v>
      </c>
      <c r="S10" s="28">
        <f t="shared" ref="S10:S12" si="0">1-1/Q10</f>
        <v>0.22666666666666668</v>
      </c>
    </row>
    <row r="11" spans="1:19" x14ac:dyDescent="0.35">
      <c r="A11" s="25"/>
      <c r="B11" s="25"/>
      <c r="C11" s="25"/>
      <c r="D11" s="29">
        <v>170</v>
      </c>
      <c r="E11" s="29">
        <v>0.47699999999999998</v>
      </c>
      <c r="F11" s="29">
        <v>1.68</v>
      </c>
      <c r="G11" s="29">
        <v>1.72</v>
      </c>
      <c r="H11" s="30">
        <f>AVERAGE(Q9:Q10)</f>
        <v>1.3044464609800364</v>
      </c>
      <c r="I11" s="29">
        <v>0.5</v>
      </c>
      <c r="J11" s="29">
        <v>0.5</v>
      </c>
      <c r="K11" s="29">
        <v>0.3</v>
      </c>
      <c r="L11" s="19">
        <v>0.55000000000000004</v>
      </c>
      <c r="M11" s="19">
        <v>0.55000000000000004</v>
      </c>
      <c r="N11" s="19">
        <v>0.54</v>
      </c>
      <c r="O11" s="19">
        <v>0.57999999999999996</v>
      </c>
      <c r="P11" s="18">
        <f>AVERAGE(L11:O11)</f>
        <v>0.55500000000000005</v>
      </c>
      <c r="Q11" s="31">
        <f>J11/P11*H11</f>
        <v>1.1751769918739066</v>
      </c>
      <c r="R11" s="27">
        <f>E11/D11*1000</f>
        <v>2.8058823529411763</v>
      </c>
      <c r="S11" s="28">
        <f t="shared" si="0"/>
        <v>0.14906434782608691</v>
      </c>
    </row>
    <row r="12" spans="1:19" x14ac:dyDescent="0.35">
      <c r="A12" s="25"/>
      <c r="B12" s="25"/>
      <c r="C12" s="25"/>
      <c r="D12" s="29">
        <v>170</v>
      </c>
      <c r="E12" s="29">
        <v>0.47699999999999998</v>
      </c>
      <c r="F12" s="29">
        <v>1.68</v>
      </c>
      <c r="G12" s="29">
        <v>1.72</v>
      </c>
      <c r="H12" s="30">
        <v>1.2</v>
      </c>
      <c r="I12" s="29">
        <v>0.5</v>
      </c>
      <c r="J12" s="29">
        <v>0.5</v>
      </c>
      <c r="K12" s="29">
        <v>0.3</v>
      </c>
      <c r="L12" s="19">
        <v>0.49</v>
      </c>
      <c r="M12" s="19">
        <v>0.49</v>
      </c>
      <c r="N12" s="19">
        <v>0.49</v>
      </c>
      <c r="O12" s="19">
        <v>0.5</v>
      </c>
      <c r="P12" s="18">
        <f>AVERAGE(L12:O12)</f>
        <v>0.49249999999999999</v>
      </c>
      <c r="Q12" s="31">
        <f>J12/P12*H12</f>
        <v>1.2182741116751268</v>
      </c>
      <c r="R12" s="27">
        <f>E12/D12*1000</f>
        <v>2.8058823529411763</v>
      </c>
      <c r="S12" s="28">
        <f t="shared" si="0"/>
        <v>0.17916666666666659</v>
      </c>
    </row>
    <row r="13" spans="1:19" x14ac:dyDescent="0.35">
      <c r="A13" s="25">
        <v>0.33</v>
      </c>
      <c r="B13" s="25">
        <v>7.55</v>
      </c>
      <c r="C13" s="25">
        <v>1.7</v>
      </c>
      <c r="D13" s="29"/>
      <c r="E13" s="29"/>
      <c r="F13" s="29"/>
      <c r="G13" s="29"/>
      <c r="H13" s="29"/>
      <c r="I13" s="29">
        <v>0.4</v>
      </c>
      <c r="J13" s="29">
        <v>0.45</v>
      </c>
      <c r="K13" s="29">
        <v>0.2</v>
      </c>
      <c r="L13" s="19"/>
      <c r="M13" s="19"/>
      <c r="N13" s="19"/>
      <c r="O13" s="19"/>
      <c r="P13" s="18"/>
      <c r="Q13" s="18"/>
      <c r="R13" s="27"/>
      <c r="S13" s="28"/>
    </row>
    <row r="14" spans="1:19" x14ac:dyDescent="0.35">
      <c r="A14" s="25"/>
      <c r="B14" s="25"/>
      <c r="C14" s="25"/>
      <c r="D14" s="29"/>
      <c r="E14" s="29"/>
      <c r="F14" s="29"/>
      <c r="G14" s="29"/>
      <c r="H14" s="29"/>
      <c r="I14" s="29">
        <v>0.4</v>
      </c>
      <c r="J14" s="29">
        <v>0.45</v>
      </c>
      <c r="K14" s="29">
        <v>0.2</v>
      </c>
      <c r="L14" s="19"/>
      <c r="M14" s="19"/>
      <c r="N14" s="19"/>
      <c r="O14" s="19"/>
      <c r="P14" s="18"/>
      <c r="Q14" s="18"/>
      <c r="R14" s="27"/>
      <c r="S14" s="28"/>
    </row>
    <row r="15" spans="1:19" x14ac:dyDescent="0.35">
      <c r="A15" s="25"/>
      <c r="B15" s="25"/>
      <c r="C15" s="25"/>
      <c r="D15" s="29"/>
      <c r="E15" s="29"/>
      <c r="F15" s="29"/>
      <c r="G15" s="29"/>
      <c r="H15" s="29"/>
      <c r="I15" s="29">
        <v>0.4</v>
      </c>
      <c r="J15" s="29">
        <v>0.45</v>
      </c>
      <c r="K15" s="29">
        <v>0.2</v>
      </c>
      <c r="L15" s="19"/>
      <c r="M15" s="19"/>
      <c r="N15" s="19"/>
      <c r="O15" s="19"/>
      <c r="P15" s="18"/>
      <c r="Q15" s="18"/>
      <c r="R15" s="27"/>
      <c r="S15" s="28"/>
    </row>
    <row r="16" spans="1:19" x14ac:dyDescent="0.35">
      <c r="A16" s="25"/>
      <c r="B16" s="25"/>
      <c r="C16" s="25"/>
      <c r="D16" s="29"/>
      <c r="E16" s="29"/>
      <c r="F16" s="29"/>
      <c r="G16" s="29"/>
      <c r="H16" s="29"/>
      <c r="I16" s="29"/>
      <c r="J16" s="29"/>
      <c r="K16" s="29"/>
      <c r="L16" s="19"/>
      <c r="M16" s="19"/>
      <c r="N16" s="19"/>
      <c r="O16" s="19"/>
      <c r="P16" s="18"/>
      <c r="Q16" s="18"/>
      <c r="R16" s="27"/>
      <c r="S16" s="28"/>
    </row>
    <row r="17" spans="1:19" x14ac:dyDescent="0.35">
      <c r="A17" s="25"/>
      <c r="B17" s="25"/>
      <c r="C17" s="25"/>
      <c r="D17" s="29"/>
      <c r="E17" s="29"/>
      <c r="F17" s="29"/>
      <c r="G17" s="29"/>
      <c r="H17" s="29"/>
      <c r="I17" s="29"/>
      <c r="J17" s="29"/>
      <c r="K17" s="29"/>
      <c r="L17" s="19"/>
      <c r="M17" s="19"/>
      <c r="N17" s="19"/>
      <c r="O17" s="19"/>
      <c r="P17" s="18"/>
      <c r="Q17" s="18"/>
      <c r="R17" s="27"/>
      <c r="S17" s="28"/>
    </row>
    <row r="18" spans="1:19" x14ac:dyDescent="0.35">
      <c r="A18" s="25"/>
      <c r="B18" s="25"/>
      <c r="C18" s="25"/>
      <c r="D18" s="29"/>
      <c r="E18" s="29"/>
      <c r="F18" s="29"/>
      <c r="G18" s="29"/>
      <c r="H18" s="29"/>
      <c r="I18" s="29"/>
      <c r="J18" s="29"/>
      <c r="K18" s="29"/>
      <c r="L18" s="19"/>
      <c r="M18" s="19"/>
      <c r="N18" s="19"/>
      <c r="O18" s="19"/>
      <c r="P18" s="18"/>
      <c r="Q18" s="18"/>
      <c r="R18" s="27"/>
      <c r="S18" s="28"/>
    </row>
    <row r="19" spans="1:19" x14ac:dyDescent="0.35">
      <c r="A19" s="25"/>
      <c r="B19" s="25"/>
      <c r="C19" s="25"/>
      <c r="D19" s="29"/>
      <c r="E19" s="29"/>
      <c r="F19" s="29"/>
      <c r="G19" s="29"/>
      <c r="H19" s="29"/>
      <c r="I19" s="29"/>
      <c r="J19" s="29"/>
      <c r="K19" s="29"/>
      <c r="L19" s="19"/>
      <c r="M19" s="19"/>
      <c r="N19" s="19"/>
      <c r="O19" s="19"/>
      <c r="P19" s="18"/>
      <c r="Q19" s="18"/>
      <c r="R19" s="27"/>
      <c r="S19" s="28"/>
    </row>
    <row r="20" spans="1:19" x14ac:dyDescent="0.35">
      <c r="A20" s="25"/>
      <c r="B20" s="25"/>
      <c r="C20" s="25"/>
      <c r="D20" s="29"/>
      <c r="E20" s="29"/>
      <c r="F20" s="29"/>
      <c r="G20" s="29"/>
      <c r="H20" s="29"/>
      <c r="I20" s="29"/>
      <c r="J20" s="29"/>
      <c r="K20" s="29"/>
      <c r="L20" s="19"/>
      <c r="M20" s="19"/>
      <c r="N20" s="19"/>
      <c r="O20" s="19"/>
      <c r="P20" s="18"/>
      <c r="Q20" s="18"/>
      <c r="R20" s="27"/>
      <c r="S20" s="2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C27" sqref="C27"/>
    </sheetView>
  </sheetViews>
  <sheetFormatPr defaultRowHeight="14.5" x14ac:dyDescent="0.35"/>
  <sheetData>
    <row r="1" spans="1:1" x14ac:dyDescent="0.35">
      <c r="A1" t="s">
        <v>38</v>
      </c>
    </row>
    <row r="3" spans="1:1" x14ac:dyDescent="0.35">
      <c r="A3" t="s">
        <v>39</v>
      </c>
    </row>
    <row r="5" spans="1:1" x14ac:dyDescent="0.35">
      <c r="A5" t="s">
        <v>40</v>
      </c>
    </row>
    <row r="7" spans="1:1" x14ac:dyDescent="0.35">
      <c r="A7" t="s">
        <v>41</v>
      </c>
    </row>
    <row r="9" spans="1:1" x14ac:dyDescent="0.35">
      <c r="A9" t="s">
        <v>42</v>
      </c>
    </row>
    <row r="11" spans="1:1" x14ac:dyDescent="0.35">
      <c r="A11" t="s">
        <v>43</v>
      </c>
    </row>
    <row r="13" spans="1:1" x14ac:dyDescent="0.35">
      <c r="A13" t="s">
        <v>44</v>
      </c>
    </row>
    <row r="15" spans="1:1" x14ac:dyDescent="0.35">
      <c r="A15" t="s">
        <v>45</v>
      </c>
    </row>
    <row r="17" spans="1:1" ht="17" x14ac:dyDescent="0.35">
      <c r="A17" s="2" t="s">
        <v>28</v>
      </c>
    </row>
    <row r="18" spans="1:1" ht="17" x14ac:dyDescent="0.35">
      <c r="A18" s="2" t="s">
        <v>1</v>
      </c>
    </row>
    <row r="19" spans="1:1" x14ac:dyDescent="0.35">
      <c r="A19"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9" sqref="F19"/>
    </sheetView>
  </sheetViews>
  <sheetFormatPr defaultRowHeight="14.5" x14ac:dyDescent="0.35"/>
  <cols>
    <col min="1" max="1" width="12.54296875" customWidth="1"/>
    <col min="3" max="3" width="16.453125" customWidth="1"/>
    <col min="4" max="4" width="15.26953125" customWidth="1"/>
    <col min="5" max="5" width="10.54296875" customWidth="1"/>
    <col min="6" max="6" width="9.81640625" customWidth="1"/>
  </cols>
  <sheetData>
    <row r="1" spans="1:8" x14ac:dyDescent="0.35">
      <c r="A1" t="s">
        <v>194</v>
      </c>
      <c r="H1" t="s">
        <v>204</v>
      </c>
    </row>
    <row r="2" spans="1:8" x14ac:dyDescent="0.35">
      <c r="A2" t="s">
        <v>195</v>
      </c>
      <c r="H2" t="s">
        <v>205</v>
      </c>
    </row>
    <row r="3" spans="1:8" x14ac:dyDescent="0.35">
      <c r="A3" t="s">
        <v>196</v>
      </c>
    </row>
    <row r="4" spans="1:8" x14ac:dyDescent="0.35">
      <c r="A4" t="s">
        <v>197</v>
      </c>
      <c r="C4" s="36"/>
      <c r="H4" t="s">
        <v>206</v>
      </c>
    </row>
    <row r="5" spans="1:8" x14ac:dyDescent="0.35">
      <c r="H5" t="s">
        <v>207</v>
      </c>
    </row>
    <row r="6" spans="1:8" x14ac:dyDescent="0.35">
      <c r="A6" t="s">
        <v>198</v>
      </c>
      <c r="H6" t="s">
        <v>208</v>
      </c>
    </row>
    <row r="10" spans="1:8" ht="29" x14ac:dyDescent="0.35">
      <c r="C10" s="41" t="s">
        <v>222</v>
      </c>
      <c r="D10" s="41" t="s">
        <v>231</v>
      </c>
      <c r="E10" s="41" t="s">
        <v>223</v>
      </c>
      <c r="F10" s="41" t="s">
        <v>224</v>
      </c>
    </row>
    <row r="11" spans="1:8" x14ac:dyDescent="0.35">
      <c r="C11" s="38">
        <v>1</v>
      </c>
      <c r="D11" s="39">
        <v>0.79166666666666663</v>
      </c>
      <c r="E11" s="40">
        <v>0.01</v>
      </c>
      <c r="F11" s="40">
        <f>E11</f>
        <v>0.01</v>
      </c>
    </row>
    <row r="12" spans="1:8" x14ac:dyDescent="0.35">
      <c r="C12" s="38">
        <v>2</v>
      </c>
      <c r="D12" s="39">
        <v>0.80972222222222223</v>
      </c>
      <c r="E12" s="40">
        <v>2.4E-2</v>
      </c>
      <c r="F12" s="40">
        <f>E12-E11</f>
        <v>1.4E-2</v>
      </c>
    </row>
    <row r="13" spans="1:8" x14ac:dyDescent="0.35">
      <c r="C13" s="38">
        <v>3</v>
      </c>
      <c r="D13" s="39">
        <v>0.83124999999999993</v>
      </c>
      <c r="E13" s="40">
        <v>0.04</v>
      </c>
      <c r="F13" s="40">
        <f t="shared" ref="F13:F15" si="0">E13-E12</f>
        <v>1.6E-2</v>
      </c>
    </row>
    <row r="14" spans="1:8" x14ac:dyDescent="0.35">
      <c r="C14" s="38">
        <v>4</v>
      </c>
      <c r="D14" s="39">
        <v>0.85069444444444453</v>
      </c>
      <c r="E14" s="40">
        <v>5.8000000000000003E-2</v>
      </c>
      <c r="F14" s="40">
        <f t="shared" si="0"/>
        <v>1.8000000000000002E-2</v>
      </c>
    </row>
    <row r="15" spans="1:8" x14ac:dyDescent="0.35">
      <c r="C15" s="38">
        <v>5</v>
      </c>
      <c r="D15" s="39">
        <v>0.86944444444444446</v>
      </c>
      <c r="E15" s="40">
        <v>7.1999999999999995E-2</v>
      </c>
      <c r="F15" s="40">
        <f t="shared" si="0"/>
        <v>1.3999999999999992E-2</v>
      </c>
    </row>
    <row r="16" spans="1:8" x14ac:dyDescent="0.35">
      <c r="C16" s="38" t="s">
        <v>225</v>
      </c>
      <c r="D16" s="38">
        <f>(D15-D11)/4*24*60</f>
        <v>28.000000000000021</v>
      </c>
      <c r="E16" s="42" t="s">
        <v>159</v>
      </c>
      <c r="F16" s="40">
        <f>AVERAGE(F11:F15)</f>
        <v>1.44E-2</v>
      </c>
    </row>
    <row r="17" spans="3:7" x14ac:dyDescent="0.35">
      <c r="C17" s="38"/>
      <c r="D17" s="38"/>
      <c r="E17" s="42" t="s">
        <v>160</v>
      </c>
      <c r="F17" s="40">
        <f>STDEV(F11:F16)</f>
        <v>2.6532998322843209E-3</v>
      </c>
    </row>
    <row r="19" spans="3:7" x14ac:dyDescent="0.35">
      <c r="E19" t="s">
        <v>226</v>
      </c>
      <c r="F19" s="37">
        <f>(E15-E11)/((D15-D11)*24)*1000</f>
        <v>33.214285714285687</v>
      </c>
    </row>
    <row r="20" spans="3:7" x14ac:dyDescent="0.35">
      <c r="E20" t="s">
        <v>227</v>
      </c>
      <c r="F20">
        <v>7.0000000000000007E-2</v>
      </c>
      <c r="G20" t="s">
        <v>228</v>
      </c>
    </row>
    <row r="21" spans="3:7" x14ac:dyDescent="0.35">
      <c r="E21" t="s">
        <v>229</v>
      </c>
      <c r="F21">
        <f>(E15/5)*F20</f>
        <v>1.008E-3</v>
      </c>
      <c r="G21" t="s">
        <v>228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3"/>
  <sheetViews>
    <sheetView topLeftCell="A11" workbookViewId="0">
      <selection activeCell="E28" sqref="E28"/>
    </sheetView>
  </sheetViews>
  <sheetFormatPr defaultRowHeight="14.5" x14ac:dyDescent="0.35"/>
  <cols>
    <col min="3" max="3" width="7.453125" customWidth="1"/>
    <col min="4" max="8" width="7.1796875" customWidth="1"/>
    <col min="9" max="9" width="7.453125" customWidth="1"/>
    <col min="10" max="10" width="8.54296875" customWidth="1"/>
  </cols>
  <sheetData>
    <row r="1" spans="1:13" x14ac:dyDescent="0.35">
      <c r="A1" s="23" t="s">
        <v>199</v>
      </c>
    </row>
    <row r="2" spans="1:13" x14ac:dyDescent="0.35">
      <c r="A2" s="23" t="s">
        <v>195</v>
      </c>
    </row>
    <row r="3" spans="1:13" x14ac:dyDescent="0.35">
      <c r="A3" t="s">
        <v>200</v>
      </c>
    </row>
    <row r="4" spans="1:13" x14ac:dyDescent="0.35">
      <c r="A4" s="23" t="s">
        <v>201</v>
      </c>
    </row>
    <row r="5" spans="1:13" x14ac:dyDescent="0.35">
      <c r="A5" t="s">
        <v>202</v>
      </c>
    </row>
    <row r="6" spans="1:13" x14ac:dyDescent="0.35">
      <c r="A6" t="s">
        <v>203</v>
      </c>
    </row>
    <row r="7" spans="1:13" s="23" customFormat="1" x14ac:dyDescent="0.35">
      <c r="A7" s="23" t="s">
        <v>218</v>
      </c>
    </row>
    <row r="8" spans="1:13" s="23" customFormat="1" x14ac:dyDescent="0.35">
      <c r="A8" s="34" t="s">
        <v>219</v>
      </c>
    </row>
    <row r="9" spans="1:13" s="23" customFormat="1" x14ac:dyDescent="0.35">
      <c r="A9" s="34"/>
    </row>
    <row r="10" spans="1:13" s="17" customFormat="1" ht="101.5" x14ac:dyDescent="0.35">
      <c r="B10" s="17" t="s">
        <v>213</v>
      </c>
      <c r="C10" s="17" t="s">
        <v>209</v>
      </c>
      <c r="D10" s="17" t="s">
        <v>214</v>
      </c>
      <c r="E10" s="17" t="s">
        <v>210</v>
      </c>
      <c r="F10" s="17" t="s">
        <v>211</v>
      </c>
      <c r="G10" s="17" t="s">
        <v>209</v>
      </c>
      <c r="H10" s="17" t="s">
        <v>214</v>
      </c>
      <c r="I10" s="17" t="s">
        <v>210</v>
      </c>
      <c r="J10" s="17" t="s">
        <v>211</v>
      </c>
      <c r="K10" s="17" t="s">
        <v>215</v>
      </c>
      <c r="L10" s="17" t="s">
        <v>220</v>
      </c>
      <c r="M10" s="17" t="s">
        <v>221</v>
      </c>
    </row>
    <row r="11" spans="1:13" x14ac:dyDescent="0.35">
      <c r="A11" t="s">
        <v>212</v>
      </c>
      <c r="B11" s="32">
        <v>0.76597222222222217</v>
      </c>
      <c r="C11">
        <v>14.414</v>
      </c>
      <c r="D11">
        <v>16.596</v>
      </c>
      <c r="E11">
        <v>16.623999999999999</v>
      </c>
      <c r="K11">
        <v>0</v>
      </c>
      <c r="L11">
        <v>0</v>
      </c>
      <c r="M11">
        <v>0</v>
      </c>
    </row>
    <row r="12" spans="1:13" x14ac:dyDescent="0.35">
      <c r="A12" t="s">
        <v>216</v>
      </c>
      <c r="B12" s="32">
        <v>0.8125</v>
      </c>
      <c r="C12">
        <v>14.388</v>
      </c>
      <c r="D12">
        <v>16.568000000000001</v>
      </c>
      <c r="E12">
        <v>16.585999999999999</v>
      </c>
      <c r="F12">
        <v>18.026</v>
      </c>
      <c r="G12" s="33">
        <f t="shared" ref="G12:J14" si="0">(C12-C$11)/C$11</f>
        <v>-1.8038018593034412E-3</v>
      </c>
      <c r="H12" s="33">
        <f t="shared" si="0"/>
        <v>-1.6871535309712397E-3</v>
      </c>
      <c r="I12" s="33">
        <f t="shared" si="0"/>
        <v>-2.2858517805582445E-3</v>
      </c>
      <c r="J12" s="33" t="e">
        <f t="shared" si="0"/>
        <v>#DIV/0!</v>
      </c>
      <c r="K12" s="33">
        <f>AVERAGE(G12:I12)</f>
        <v>-1.925602390277642E-3</v>
      </c>
      <c r="L12" s="33">
        <f>K12-STDEV(G12:I12)</f>
        <v>-2.2429924114248639E-3</v>
      </c>
      <c r="M12" s="35">
        <f>K12+STDEV(G12:I12)</f>
        <v>-1.6082123691304204E-3</v>
      </c>
    </row>
    <row r="13" spans="1:13" x14ac:dyDescent="0.35">
      <c r="A13" t="s">
        <v>217</v>
      </c>
      <c r="B13" s="32">
        <v>0.85416666666666663</v>
      </c>
      <c r="C13">
        <v>14.358000000000001</v>
      </c>
      <c r="D13">
        <v>16.556999999999999</v>
      </c>
      <c r="E13">
        <v>16.581</v>
      </c>
      <c r="F13">
        <v>18.015999999999998</v>
      </c>
      <c r="G13" s="33">
        <f t="shared" si="0"/>
        <v>-3.8851116969612297E-3</v>
      </c>
      <c r="H13" s="33">
        <f t="shared" si="0"/>
        <v>-2.3499638467101396E-3</v>
      </c>
      <c r="I13" s="33">
        <f t="shared" si="0"/>
        <v>-2.5866217516842677E-3</v>
      </c>
      <c r="J13" s="33" t="e">
        <f t="shared" si="0"/>
        <v>#DIV/0!</v>
      </c>
      <c r="K13" s="33">
        <f>AVERAGE(G13:I13)</f>
        <v>-2.9405657651185458E-3</v>
      </c>
      <c r="L13" s="33">
        <f>K13-STDEV(G13:I13)</f>
        <v>-3.7670807401898442E-3</v>
      </c>
      <c r="M13" s="35">
        <f>K13+STDEV(G13:I13)</f>
        <v>-2.1140507900472474E-3</v>
      </c>
    </row>
    <row r="14" spans="1:13" x14ac:dyDescent="0.35">
      <c r="A14" t="s">
        <v>230</v>
      </c>
      <c r="B14" s="32">
        <v>0.89236111111111116</v>
      </c>
      <c r="C14">
        <v>14.372</v>
      </c>
      <c r="D14">
        <v>16.548999999999999</v>
      </c>
      <c r="E14">
        <v>16.577000000000002</v>
      </c>
      <c r="F14">
        <v>18.021000000000001</v>
      </c>
      <c r="G14" s="33">
        <f t="shared" si="0"/>
        <v>-2.913833772720953E-3</v>
      </c>
      <c r="H14" s="33">
        <f t="shared" si="0"/>
        <v>-2.832007712701892E-3</v>
      </c>
      <c r="I14" s="33">
        <f t="shared" si="0"/>
        <v>-2.8272377285850003E-3</v>
      </c>
      <c r="J14" s="33" t="e">
        <f t="shared" si="0"/>
        <v>#DIV/0!</v>
      </c>
      <c r="K14" s="33">
        <f>AVERAGE(G14:I14)</f>
        <v>-2.8576930713359486E-3</v>
      </c>
      <c r="L14" s="33">
        <f>K14-STDEV(G14:I14)</f>
        <v>-2.9063708070178702E-3</v>
      </c>
      <c r="M14" s="35">
        <f>K14+STDEV(G14:I14)</f>
        <v>-2.8090153356540269E-3</v>
      </c>
    </row>
    <row r="16" spans="1:13" x14ac:dyDescent="0.35">
      <c r="A16" t="s">
        <v>239</v>
      </c>
      <c r="C16" s="17" t="s">
        <v>235</v>
      </c>
      <c r="D16" s="17" t="s">
        <v>236</v>
      </c>
      <c r="E16" s="17" t="s">
        <v>237</v>
      </c>
      <c r="G16" s="17" t="s">
        <v>235</v>
      </c>
      <c r="H16" s="17" t="s">
        <v>236</v>
      </c>
      <c r="I16" s="17" t="s">
        <v>237</v>
      </c>
    </row>
    <row r="17" spans="1:18" x14ac:dyDescent="0.35">
      <c r="A17" s="25" t="s">
        <v>212</v>
      </c>
      <c r="B17" s="32">
        <v>0.62847222222222221</v>
      </c>
      <c r="C17">
        <v>18.454000000000001</v>
      </c>
      <c r="D17">
        <v>10.347</v>
      </c>
      <c r="E17">
        <v>12.529</v>
      </c>
    </row>
    <row r="18" spans="1:18" x14ac:dyDescent="0.35">
      <c r="A18" s="25" t="s">
        <v>238</v>
      </c>
      <c r="B18" s="32">
        <v>0.64444444444444449</v>
      </c>
      <c r="C18">
        <v>18.454999999999998</v>
      </c>
      <c r="D18">
        <v>10.333</v>
      </c>
      <c r="E18">
        <v>12.521000000000001</v>
      </c>
      <c r="G18" s="33">
        <f>(C18-C$17)/C$17</f>
        <v>5.4188793757324663E-5</v>
      </c>
      <c r="H18" s="33">
        <f t="shared" ref="H18:H20" si="1">(D18-D$17)/D$17</f>
        <v>-1.3530491930027397E-3</v>
      </c>
      <c r="I18" s="33">
        <f t="shared" ref="I18:I20" si="2">(E18-E$17)/E$17</f>
        <v>-6.3851863676264015E-4</v>
      </c>
      <c r="J18" s="33"/>
      <c r="K18" s="33">
        <f>AVERAGE(G18:I18)</f>
        <v>-6.4579301200268517E-4</v>
      </c>
      <c r="L18" s="33">
        <f>K18-STDEV(G18:I18)</f>
        <v>-1.34944020715554E-3</v>
      </c>
      <c r="M18" s="35">
        <f>K18+STDEV(G18:I18)</f>
        <v>5.7854183150169596E-5</v>
      </c>
    </row>
    <row r="19" spans="1:18" x14ac:dyDescent="0.35">
      <c r="A19" s="25" t="s">
        <v>216</v>
      </c>
      <c r="B19" s="32">
        <v>0.71388888888888891</v>
      </c>
      <c r="C19">
        <v>18.398</v>
      </c>
      <c r="D19">
        <v>10.31</v>
      </c>
      <c r="E19">
        <v>12.5</v>
      </c>
      <c r="G19" s="33">
        <f t="shared" ref="G19:G20" si="3">(C19-C$17)/C$17</f>
        <v>-3.0345724504173043E-3</v>
      </c>
      <c r="H19" s="33">
        <f t="shared" si="1"/>
        <v>-3.5759157243644567E-3</v>
      </c>
      <c r="I19" s="33">
        <f t="shared" si="2"/>
        <v>-2.314630058264819E-3</v>
      </c>
      <c r="J19" s="33"/>
      <c r="K19" s="33">
        <f>AVERAGE(G19:I19)</f>
        <v>-2.9750394110155272E-3</v>
      </c>
      <c r="L19" s="33">
        <f>K19-STDEV(G19:I19)</f>
        <v>-3.6077862165881922E-3</v>
      </c>
      <c r="M19" s="35">
        <f>K19+STDEV(G19:I19)</f>
        <v>-2.3422926054428622E-3</v>
      </c>
    </row>
    <row r="20" spans="1:18" x14ac:dyDescent="0.35">
      <c r="A20" s="25" t="s">
        <v>217</v>
      </c>
      <c r="B20" s="32">
        <v>0.79583333333333339</v>
      </c>
      <c r="C20">
        <v>18.399000000000001</v>
      </c>
      <c r="D20">
        <v>10.313000000000001</v>
      </c>
      <c r="E20">
        <v>12.51</v>
      </c>
      <c r="G20" s="33">
        <f t="shared" si="3"/>
        <v>-2.9803836566597874E-3</v>
      </c>
      <c r="H20" s="33">
        <f t="shared" si="1"/>
        <v>-3.2859766115781309E-3</v>
      </c>
      <c r="I20" s="33">
        <f t="shared" si="2"/>
        <v>-1.5164817623114478E-3</v>
      </c>
      <c r="J20" s="33"/>
      <c r="K20" s="33">
        <f>AVERAGE(G20:I20)</f>
        <v>-2.5942806768497885E-3</v>
      </c>
      <c r="L20" s="33">
        <f>K20-STDEV(G20:I20)</f>
        <v>-3.5401055225051299E-3</v>
      </c>
      <c r="M20" s="35">
        <f>K20+STDEV(G20:I20)</f>
        <v>-1.6484558311944471E-3</v>
      </c>
    </row>
    <row r="21" spans="1:18" x14ac:dyDescent="0.35">
      <c r="A21" s="25" t="s">
        <v>230</v>
      </c>
    </row>
    <row r="23" spans="1:18" ht="29" x14ac:dyDescent="0.35">
      <c r="A23" s="25" t="s">
        <v>239</v>
      </c>
      <c r="B23" s="25"/>
      <c r="C23" s="17" t="s">
        <v>240</v>
      </c>
      <c r="D23" s="17" t="s">
        <v>241</v>
      </c>
      <c r="E23" s="17" t="s">
        <v>237</v>
      </c>
      <c r="F23" s="17" t="s">
        <v>236</v>
      </c>
      <c r="G23" s="17" t="s">
        <v>242</v>
      </c>
      <c r="H23" s="17" t="s">
        <v>235</v>
      </c>
      <c r="I23" s="17" t="s">
        <v>243</v>
      </c>
      <c r="J23" s="17" t="s">
        <v>244</v>
      </c>
      <c r="K23" s="25"/>
      <c r="L23" s="25"/>
      <c r="M23" s="25"/>
    </row>
    <row r="24" spans="1:18" x14ac:dyDescent="0.35">
      <c r="A24" s="25" t="s">
        <v>212</v>
      </c>
      <c r="B24" s="32">
        <v>0.57847222222222217</v>
      </c>
      <c r="C24" s="25">
        <v>16.344000000000001</v>
      </c>
      <c r="D24" s="25">
        <v>16.149999999999999</v>
      </c>
      <c r="E24" s="25">
        <v>17.387</v>
      </c>
      <c r="F24" s="25">
        <v>17.276</v>
      </c>
      <c r="G24" s="25">
        <v>16.449000000000002</v>
      </c>
      <c r="H24" s="25">
        <v>12.02</v>
      </c>
      <c r="I24" s="25">
        <v>3.8849999999999998</v>
      </c>
      <c r="J24" s="25">
        <v>15.76</v>
      </c>
      <c r="K24" s="25"/>
      <c r="L24" s="25"/>
      <c r="M24" s="25"/>
    </row>
    <row r="25" spans="1:18" x14ac:dyDescent="0.35">
      <c r="A25" s="25" t="s">
        <v>238</v>
      </c>
      <c r="B25" s="32">
        <v>0.58958333333333335</v>
      </c>
      <c r="C25" s="25">
        <v>16.323</v>
      </c>
      <c r="D25" s="25">
        <v>16.13</v>
      </c>
      <c r="E25" s="25">
        <v>17.39</v>
      </c>
      <c r="F25" s="25">
        <v>17.263000000000002</v>
      </c>
      <c r="G25" s="25">
        <v>16.422999999999998</v>
      </c>
      <c r="H25" s="25">
        <v>11.996</v>
      </c>
      <c r="I25">
        <v>3.8820000000000001</v>
      </c>
      <c r="J25">
        <v>15.736000000000001</v>
      </c>
      <c r="L25" s="33"/>
      <c r="M25" s="33"/>
      <c r="N25" s="33"/>
      <c r="O25" s="33"/>
      <c r="P25" s="33"/>
      <c r="Q25" s="33"/>
      <c r="R25" s="35"/>
    </row>
    <row r="26" spans="1:18" x14ac:dyDescent="0.35">
      <c r="A26" s="25" t="s">
        <v>216</v>
      </c>
      <c r="B26" s="32">
        <v>0.62222222222222223</v>
      </c>
      <c r="C26" s="25">
        <v>16.324000000000002</v>
      </c>
      <c r="D26" s="25">
        <v>16.13</v>
      </c>
      <c r="E26" s="25">
        <v>17.353000000000002</v>
      </c>
      <c r="F26" s="25">
        <v>17.21</v>
      </c>
      <c r="G26" s="25">
        <v>16.417999999999999</v>
      </c>
      <c r="H26">
        <v>11.996</v>
      </c>
      <c r="I26">
        <v>3.88</v>
      </c>
      <c r="J26">
        <v>15.734</v>
      </c>
      <c r="L26" s="33"/>
      <c r="M26" s="33"/>
      <c r="N26" s="33"/>
      <c r="O26" s="33"/>
      <c r="P26" s="33"/>
      <c r="Q26" s="33"/>
      <c r="R26" s="35"/>
    </row>
    <row r="27" spans="1:18" x14ac:dyDescent="0.35">
      <c r="A27" s="25" t="s">
        <v>217</v>
      </c>
      <c r="B27" s="32">
        <v>0.72222222222222221</v>
      </c>
      <c r="C27" s="25">
        <v>16.28</v>
      </c>
      <c r="D27" s="25">
        <v>16.094000000000001</v>
      </c>
      <c r="E27" s="25">
        <v>17.324000000000002</v>
      </c>
      <c r="F27" s="25">
        <v>17.204999999999998</v>
      </c>
      <c r="G27" s="25">
        <v>16.263000000000002</v>
      </c>
      <c r="H27" s="25">
        <v>11.968999999999999</v>
      </c>
      <c r="I27">
        <v>3.875</v>
      </c>
      <c r="J27">
        <v>15.709</v>
      </c>
      <c r="L27" s="33"/>
      <c r="M27" s="33"/>
      <c r="N27" s="33"/>
      <c r="O27" s="33"/>
      <c r="P27" s="33"/>
      <c r="Q27" s="33"/>
      <c r="R27" s="35"/>
    </row>
    <row r="28" spans="1:18" x14ac:dyDescent="0.35">
      <c r="A28" s="25" t="s">
        <v>230</v>
      </c>
      <c r="B28" s="32">
        <v>0.8354166666666667</v>
      </c>
      <c r="C28" s="25">
        <v>16.268000000000001</v>
      </c>
      <c r="D28" s="25"/>
      <c r="E28" s="25">
        <v>17.309999999999999</v>
      </c>
      <c r="F28" s="25">
        <v>17.196000000000002</v>
      </c>
      <c r="G28" s="25"/>
      <c r="H28" s="25">
        <v>11.97</v>
      </c>
      <c r="I28" s="25">
        <v>3.87</v>
      </c>
      <c r="J28" s="25">
        <v>15.686999999999999</v>
      </c>
      <c r="K28" s="25"/>
    </row>
    <row r="29" spans="1:18" ht="29" x14ac:dyDescent="0.35">
      <c r="B29" t="s">
        <v>249</v>
      </c>
      <c r="C29" t="s">
        <v>250</v>
      </c>
      <c r="D29" s="25" t="s">
        <v>250</v>
      </c>
      <c r="E29" s="25" t="s">
        <v>250</v>
      </c>
      <c r="F29" s="25" t="s">
        <v>250</v>
      </c>
      <c r="G29" s="25" t="s">
        <v>250</v>
      </c>
      <c r="H29" s="25" t="s">
        <v>250</v>
      </c>
      <c r="I29" s="25" t="s">
        <v>250</v>
      </c>
      <c r="J29" s="25" t="s">
        <v>250</v>
      </c>
      <c r="K29" t="s">
        <v>251</v>
      </c>
      <c r="L29" s="17" t="s">
        <v>220</v>
      </c>
      <c r="M29" s="17" t="s">
        <v>221</v>
      </c>
    </row>
    <row r="30" spans="1:18" x14ac:dyDescent="0.35">
      <c r="A30" t="s">
        <v>245</v>
      </c>
      <c r="B30" s="32">
        <f>B25-B$24</f>
        <v>1.1111111111111183E-2</v>
      </c>
      <c r="C30" s="33">
        <f>(C25-C$24)/C$24</f>
        <v>-1.2848751835536462E-3</v>
      </c>
      <c r="D30" s="33">
        <f t="shared" ref="D30:J30" si="4">(D25-D$24)/D$24</f>
        <v>-1.2383900928792306E-3</v>
      </c>
      <c r="E30" s="33">
        <f t="shared" si="4"/>
        <v>1.7254270431932557E-4</v>
      </c>
      <c r="F30" s="33">
        <f t="shared" si="4"/>
        <v>-7.5248900208370708E-4</v>
      </c>
      <c r="G30" s="33">
        <f t="shared" si="4"/>
        <v>-1.5806432001947445E-3</v>
      </c>
      <c r="H30" s="33">
        <f t="shared" si="4"/>
        <v>-1.9966722129782974E-3</v>
      </c>
      <c r="I30" s="33">
        <f t="shared" si="4"/>
        <v>-7.722007722006872E-4</v>
      </c>
      <c r="J30" s="33">
        <f t="shared" si="4"/>
        <v>-1.5228426395938537E-3</v>
      </c>
      <c r="K30" s="35">
        <f>AVERAGE(C30:J30)</f>
        <v>-1.1219462998956053E-3</v>
      </c>
      <c r="L30" s="33">
        <f>K30-STDEV(G30:I30)</f>
        <v>-1.7445737444318733E-3</v>
      </c>
      <c r="M30" s="35">
        <f>K30+STDEV(G30:I30)</f>
        <v>-4.9931885535933729E-4</v>
      </c>
    </row>
    <row r="31" spans="1:18" x14ac:dyDescent="0.35">
      <c r="A31" s="25" t="s">
        <v>246</v>
      </c>
      <c r="B31" s="32">
        <f t="shared" ref="B31:B33" si="5">B26-B$24</f>
        <v>4.3750000000000067E-2</v>
      </c>
      <c r="C31" s="33">
        <f t="shared" ref="C31:J31" si="6">(C26-C$24)/C$24</f>
        <v>-1.2236906510034002E-3</v>
      </c>
      <c r="D31" s="33">
        <f t="shared" si="6"/>
        <v>-1.2383900928792306E-3</v>
      </c>
      <c r="E31" s="33">
        <f t="shared" si="6"/>
        <v>-1.9554839822855537E-3</v>
      </c>
      <c r="F31" s="33">
        <f t="shared" si="6"/>
        <v>-3.8203287798100802E-3</v>
      </c>
      <c r="G31" s="33">
        <f t="shared" si="6"/>
        <v>-1.8846130463859418E-3</v>
      </c>
      <c r="H31" s="33">
        <f t="shared" si="6"/>
        <v>-1.9966722129782974E-3</v>
      </c>
      <c r="I31" s="33">
        <f t="shared" si="6"/>
        <v>-1.2870012870012596E-3</v>
      </c>
      <c r="J31" s="33">
        <f t="shared" si="6"/>
        <v>-1.6497461928933884E-3</v>
      </c>
      <c r="K31" s="35">
        <f t="shared" ref="K31:K33" si="7">AVERAGE(C31:J31)</f>
        <v>-1.8819907806546443E-3</v>
      </c>
      <c r="L31" s="33">
        <f t="shared" ref="L31:L33" si="8">K31-STDEV(G31:I31)</f>
        <v>-2.2635074676967131E-3</v>
      </c>
      <c r="M31" s="35">
        <f t="shared" ref="M31:M33" si="9">K31+STDEV(G31:I31)</f>
        <v>-1.5004740936125755E-3</v>
      </c>
    </row>
    <row r="32" spans="1:18" x14ac:dyDescent="0.35">
      <c r="A32" s="25" t="s">
        <v>247</v>
      </c>
      <c r="B32" s="32">
        <f t="shared" si="5"/>
        <v>0.14375000000000004</v>
      </c>
      <c r="C32" s="33">
        <f t="shared" ref="C32:J32" si="10">(C27-C$24)/C$24</f>
        <v>-3.9158100832109672E-3</v>
      </c>
      <c r="D32" s="33">
        <f t="shared" si="10"/>
        <v>-3.4674922600617577E-3</v>
      </c>
      <c r="E32" s="33">
        <f t="shared" si="10"/>
        <v>-3.6233967907056326E-3</v>
      </c>
      <c r="F32" s="33">
        <f t="shared" si="10"/>
        <v>-4.1097476267655418E-3</v>
      </c>
      <c r="G32" s="33">
        <f t="shared" si="10"/>
        <v>-1.1307678278314786E-2</v>
      </c>
      <c r="H32" s="33">
        <f t="shared" si="10"/>
        <v>-4.242928452579048E-3</v>
      </c>
      <c r="I32" s="33">
        <f t="shared" si="10"/>
        <v>-2.5740025740025193E-3</v>
      </c>
      <c r="J32" s="33">
        <f t="shared" si="10"/>
        <v>-3.2360406091370658E-3</v>
      </c>
      <c r="K32" s="35">
        <f t="shared" si="7"/>
        <v>-4.5596370843471647E-3</v>
      </c>
      <c r="L32" s="33">
        <f t="shared" si="8"/>
        <v>-9.1959627666899912E-3</v>
      </c>
      <c r="M32" s="35">
        <f t="shared" si="9"/>
        <v>7.6688597995660905E-5</v>
      </c>
    </row>
    <row r="33" spans="1:13" x14ac:dyDescent="0.35">
      <c r="A33" s="25" t="s">
        <v>248</v>
      </c>
      <c r="B33" s="32">
        <f t="shared" si="5"/>
        <v>0.25694444444444453</v>
      </c>
      <c r="C33" s="33">
        <f t="shared" ref="C33:J33" si="11">(C28-C$24)/C$24</f>
        <v>-4.6500244738130513E-3</v>
      </c>
      <c r="D33" s="33">
        <f t="shared" si="11"/>
        <v>-1</v>
      </c>
      <c r="E33" s="33">
        <f t="shared" si="11"/>
        <v>-4.4285960775292885E-3</v>
      </c>
      <c r="F33" s="33">
        <f t="shared" si="11"/>
        <v>-4.6307015512849214E-3</v>
      </c>
      <c r="G33" s="33">
        <f t="shared" si="11"/>
        <v>-1</v>
      </c>
      <c r="H33" s="33">
        <f t="shared" si="11"/>
        <v>-4.1597337770381809E-3</v>
      </c>
      <c r="I33" s="33">
        <f t="shared" si="11"/>
        <v>-3.8610038610037791E-3</v>
      </c>
      <c r="J33" s="33">
        <f t="shared" si="11"/>
        <v>-4.6319796954314976E-3</v>
      </c>
      <c r="K33" s="35">
        <f t="shared" si="7"/>
        <v>-0.25329525492951255</v>
      </c>
      <c r="L33" s="33">
        <f t="shared" si="8"/>
        <v>-0.82833015600065474</v>
      </c>
      <c r="M33" s="35">
        <f t="shared" si="9"/>
        <v>0.32173964614162964</v>
      </c>
    </row>
  </sheetData>
  <pageMargins left="0.7" right="0.7" top="0.75" bottom="0.75" header="0.3" footer="0.3"/>
  <pageSetup paperSize="300" orientation="portrait" verticalDpi="0"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D18" sqref="D18"/>
    </sheetView>
  </sheetViews>
  <sheetFormatPr defaultRowHeight="14.5" x14ac:dyDescent="0.35"/>
  <sheetData>
    <row r="1" spans="1:7" ht="51.5" thickBot="1" x14ac:dyDescent="0.4">
      <c r="A1" s="49" t="s">
        <v>254</v>
      </c>
      <c r="B1" s="49" t="s">
        <v>255</v>
      </c>
      <c r="C1" s="49" t="s">
        <v>256</v>
      </c>
      <c r="D1" s="49" t="s">
        <v>257</v>
      </c>
      <c r="E1" s="49"/>
      <c r="F1" s="49"/>
      <c r="G1" s="49"/>
    </row>
    <row r="2" spans="1:7" ht="15" thickBot="1" x14ac:dyDescent="0.4">
      <c r="A2" s="50">
        <v>102</v>
      </c>
      <c r="B2" s="50">
        <v>131</v>
      </c>
      <c r="C2" s="49"/>
      <c r="D2" s="49"/>
      <c r="E2" s="49"/>
      <c r="F2" s="49"/>
      <c r="G2" s="49"/>
    </row>
    <row r="3" spans="1:7" ht="15" thickBot="1" x14ac:dyDescent="0.4">
      <c r="A3" s="50">
        <v>106</v>
      </c>
      <c r="B3" s="50">
        <v>156</v>
      </c>
      <c r="C3" s="50">
        <v>1.4</v>
      </c>
      <c r="D3" s="49"/>
      <c r="E3" s="49"/>
      <c r="F3" s="49"/>
      <c r="G3" s="49"/>
    </row>
    <row r="4" spans="1:7" ht="26.5" thickBot="1" x14ac:dyDescent="0.4">
      <c r="A4" s="50">
        <v>120</v>
      </c>
      <c r="B4" s="50">
        <v>194</v>
      </c>
      <c r="C4" s="50">
        <v>1.6</v>
      </c>
      <c r="D4" s="49" t="s">
        <v>258</v>
      </c>
      <c r="E4" s="49"/>
      <c r="F4" s="49"/>
      <c r="G4" s="49"/>
    </row>
    <row r="5" spans="1:7" ht="26.5" thickBot="1" x14ac:dyDescent="0.4">
      <c r="A5" s="50">
        <v>146</v>
      </c>
      <c r="B5" s="50">
        <v>208</v>
      </c>
      <c r="C5" s="50">
        <v>1.8</v>
      </c>
      <c r="D5" s="49" t="s">
        <v>259</v>
      </c>
      <c r="E5" s="49"/>
      <c r="F5" s="49"/>
      <c r="G5" s="49"/>
    </row>
    <row r="6" spans="1:7" ht="15" thickBot="1" x14ac:dyDescent="0.4">
      <c r="A6" s="50">
        <v>138</v>
      </c>
      <c r="B6" s="50">
        <v>186</v>
      </c>
      <c r="C6" s="50">
        <v>1.7</v>
      </c>
      <c r="D6" s="51" t="s">
        <v>260</v>
      </c>
      <c r="E6" s="49"/>
      <c r="F6" s="49"/>
      <c r="G6" s="49"/>
    </row>
    <row r="7" spans="1:7" ht="15" thickBot="1" x14ac:dyDescent="0.4">
      <c r="A7" s="50">
        <v>133</v>
      </c>
      <c r="B7" s="50">
        <v>193</v>
      </c>
      <c r="C7" s="50">
        <v>1.65</v>
      </c>
      <c r="D7" s="51" t="s">
        <v>261</v>
      </c>
      <c r="E7" s="49"/>
      <c r="F7" s="49"/>
      <c r="G7" s="49"/>
    </row>
    <row r="8" spans="1:7" ht="15" thickBot="1" x14ac:dyDescent="0.4">
      <c r="A8" s="50">
        <v>130</v>
      </c>
      <c r="B8" s="50">
        <v>174</v>
      </c>
      <c r="C8" s="50">
        <v>1.6</v>
      </c>
      <c r="D8" s="51" t="s">
        <v>262</v>
      </c>
      <c r="E8" s="49"/>
      <c r="F8" s="49"/>
      <c r="G8" s="49"/>
    </row>
    <row r="9" spans="1:7" ht="15" thickBot="1" x14ac:dyDescent="0.4">
      <c r="A9" s="50">
        <v>164</v>
      </c>
      <c r="B9" s="50">
        <v>309</v>
      </c>
      <c r="C9" s="50">
        <v>2</v>
      </c>
      <c r="D9" s="49"/>
      <c r="E9" s="49"/>
      <c r="F9" s="49"/>
      <c r="G9" s="49"/>
    </row>
    <row r="10" spans="1:7" ht="15" thickBot="1" x14ac:dyDescent="0.4">
      <c r="A10" s="50">
        <v>159</v>
      </c>
      <c r="B10" s="50">
        <v>246</v>
      </c>
      <c r="C10" s="50">
        <v>2</v>
      </c>
      <c r="D10" s="51" t="s">
        <v>263</v>
      </c>
      <c r="E10" s="49"/>
      <c r="F10" s="49"/>
      <c r="G10" s="49"/>
    </row>
    <row r="11" spans="1:7" ht="15" thickBot="1" x14ac:dyDescent="0.4">
      <c r="A11" s="49"/>
      <c r="B11" s="49"/>
      <c r="C11" s="49"/>
      <c r="D11" s="49"/>
      <c r="E11" s="49"/>
      <c r="F11" s="49"/>
      <c r="G11" s="49"/>
    </row>
    <row r="12" spans="1:7" ht="15" thickBot="1" x14ac:dyDescent="0.4">
      <c r="A12" s="49"/>
      <c r="B12" s="49"/>
      <c r="C12" s="49"/>
      <c r="D12" s="49"/>
      <c r="E12" s="49"/>
      <c r="F12" s="49"/>
      <c r="G12" s="49"/>
    </row>
    <row r="13" spans="1:7" ht="15" thickBot="1" x14ac:dyDescent="0.4">
      <c r="B13" s="49"/>
      <c r="C13" s="49"/>
      <c r="D13" s="49"/>
      <c r="E13" s="49"/>
      <c r="F13" s="49"/>
      <c r="G13" s="49"/>
    </row>
    <row r="14" spans="1:7" ht="15" thickBot="1" x14ac:dyDescent="0.4">
      <c r="A14" s="49"/>
      <c r="B14" s="49"/>
      <c r="C14" s="49"/>
      <c r="D14" s="49"/>
      <c r="E14" s="49"/>
      <c r="F14" s="49"/>
      <c r="G14" s="49"/>
    </row>
    <row r="15" spans="1:7" ht="15" thickBot="1" x14ac:dyDescent="0.4">
      <c r="A15" s="49"/>
      <c r="B15" s="49"/>
      <c r="C15" s="49"/>
      <c r="D15" s="49"/>
      <c r="E15" s="49"/>
      <c r="F15" s="49"/>
      <c r="G15" s="49"/>
    </row>
    <row r="16" spans="1:7" ht="15" thickBot="1" x14ac:dyDescent="0.4">
      <c r="A16" s="49"/>
      <c r="B16" s="49"/>
      <c r="C16" s="49"/>
      <c r="D16" s="49"/>
      <c r="E16" s="49"/>
      <c r="F16" s="49"/>
      <c r="G16" s="49"/>
    </row>
    <row r="17" spans="1:7" ht="15" thickBot="1" x14ac:dyDescent="0.4">
      <c r="A17" s="49"/>
      <c r="B17" s="49"/>
      <c r="C17" s="49"/>
      <c r="D17" s="49"/>
      <c r="E17" s="49"/>
      <c r="F17" s="49"/>
      <c r="G17" s="49"/>
    </row>
    <row r="18" spans="1:7" ht="15" thickBot="1" x14ac:dyDescent="0.4">
      <c r="A18" s="49"/>
      <c r="B18" s="49"/>
      <c r="C18" s="49"/>
      <c r="D18" s="49"/>
      <c r="E18" s="49"/>
      <c r="F18" s="49"/>
      <c r="G18" s="49"/>
    </row>
    <row r="19" spans="1:7" ht="15" thickBot="1" x14ac:dyDescent="0.4">
      <c r="A19" s="49"/>
      <c r="B19" s="49"/>
      <c r="C19" s="49"/>
      <c r="D19" s="49"/>
      <c r="E19" s="49"/>
      <c r="F19" s="49"/>
      <c r="G19" s="49"/>
    </row>
    <row r="20" spans="1:7" ht="15" thickBot="1" x14ac:dyDescent="0.4">
      <c r="A20" s="49"/>
      <c r="B20" s="49"/>
      <c r="C20" s="49"/>
      <c r="D20" s="49"/>
      <c r="E20" s="49"/>
      <c r="F20" s="49"/>
      <c r="G20" s="49"/>
    </row>
    <row r="21" spans="1:7" ht="15" thickBot="1" x14ac:dyDescent="0.4">
      <c r="A21" s="49"/>
      <c r="B21" s="49"/>
      <c r="C21" s="49"/>
      <c r="D21" s="49"/>
      <c r="E21" s="49"/>
      <c r="F21" s="49"/>
      <c r="G21" s="49"/>
    </row>
    <row r="22" spans="1:7" ht="15" thickBot="1" x14ac:dyDescent="0.4">
      <c r="A22" s="49"/>
      <c r="B22" s="49"/>
      <c r="C22" s="49"/>
      <c r="D22" s="49"/>
      <c r="E22" s="49"/>
      <c r="F22" s="49"/>
      <c r="G22" s="49"/>
    </row>
    <row r="23" spans="1:7" ht="15" thickBot="1" x14ac:dyDescent="0.4">
      <c r="A23" s="49"/>
      <c r="B23" s="49"/>
      <c r="C23" s="49"/>
      <c r="D23" s="49"/>
      <c r="E23" s="49"/>
      <c r="F23" s="49"/>
      <c r="G23" s="49"/>
    </row>
    <row r="24" spans="1:7" ht="15" thickBot="1" x14ac:dyDescent="0.4">
      <c r="A24" s="49"/>
      <c r="B24" s="49"/>
      <c r="C24" s="49"/>
      <c r="D24" s="49"/>
      <c r="E24" s="49"/>
      <c r="F24" s="49"/>
      <c r="G24" s="49"/>
    </row>
    <row r="25" spans="1:7" ht="15" thickBot="1" x14ac:dyDescent="0.4">
      <c r="A25" s="49"/>
      <c r="B25" s="49"/>
      <c r="C25" s="49"/>
      <c r="D25" s="49"/>
      <c r="E25" s="49"/>
      <c r="F25" s="49"/>
      <c r="G25" s="49"/>
    </row>
    <row r="26" spans="1:7" ht="15" thickBot="1" x14ac:dyDescent="0.4">
      <c r="A26" s="49"/>
      <c r="B26" s="49"/>
      <c r="C26" s="49"/>
      <c r="D26" s="49"/>
      <c r="E26" s="49"/>
      <c r="F26" s="49"/>
      <c r="G26" s="49"/>
    </row>
    <row r="27" spans="1:7" ht="15" thickBot="1" x14ac:dyDescent="0.4">
      <c r="A27" s="49"/>
      <c r="B27" s="49"/>
      <c r="C27" s="49"/>
      <c r="D27" s="49"/>
      <c r="E27" s="49"/>
      <c r="F27" s="49"/>
      <c r="G27" s="49"/>
    </row>
    <row r="28" spans="1:7" ht="15" thickBot="1" x14ac:dyDescent="0.4">
      <c r="A28" s="49"/>
      <c r="B28" s="49"/>
      <c r="C28" s="49"/>
      <c r="D28" s="49"/>
      <c r="E28" s="49"/>
      <c r="F28" s="49"/>
      <c r="G28" s="49"/>
    </row>
    <row r="29" spans="1:7" ht="15" thickBot="1" x14ac:dyDescent="0.4">
      <c r="A29" s="49"/>
      <c r="B29" s="49"/>
      <c r="C29" s="49"/>
      <c r="D29" s="49"/>
      <c r="E29" s="49"/>
      <c r="F29" s="49"/>
      <c r="G29" s="49"/>
    </row>
    <row r="30" spans="1:7" ht="15" thickBot="1" x14ac:dyDescent="0.4">
      <c r="A30" s="49"/>
      <c r="B30" s="49"/>
      <c r="C30" s="49"/>
      <c r="D30" s="49"/>
      <c r="E30" s="49"/>
      <c r="F30" s="49"/>
      <c r="G30" s="49"/>
    </row>
    <row r="31" spans="1:7" ht="15" thickBot="1" x14ac:dyDescent="0.4">
      <c r="A31" s="49"/>
      <c r="B31" s="49"/>
      <c r="C31" s="49"/>
      <c r="D31" s="49"/>
      <c r="E31" s="49"/>
      <c r="F31" s="49"/>
      <c r="G31" s="49"/>
    </row>
    <row r="32" spans="1:7" ht="15" thickBot="1" x14ac:dyDescent="0.4">
      <c r="A32" s="49"/>
      <c r="B32" s="49"/>
      <c r="C32" s="49"/>
      <c r="D32" s="49"/>
      <c r="E32" s="49"/>
      <c r="F32" s="49"/>
      <c r="G32" s="49"/>
    </row>
    <row r="33" spans="1:7" ht="15" thickBot="1" x14ac:dyDescent="0.4">
      <c r="A33" s="49"/>
      <c r="B33" s="49"/>
      <c r="C33" s="49"/>
      <c r="D33" s="49"/>
      <c r="E33" s="49"/>
      <c r="F33" s="49"/>
      <c r="G33" s="4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RowHeight="14.5" x14ac:dyDescent="0.35"/>
  <cols>
    <col min="2" max="2" width="10.1796875" bestFit="1" customWidth="1"/>
    <col min="3" max="3" width="13.54296875" bestFit="1" customWidth="1"/>
  </cols>
  <sheetData>
    <row r="1" spans="1:4" x14ac:dyDescent="0.35">
      <c r="C1" t="s">
        <v>65</v>
      </c>
      <c r="D1" t="s">
        <v>66</v>
      </c>
    </row>
    <row r="2" spans="1:4" x14ac:dyDescent="0.35">
      <c r="A2" t="s">
        <v>67</v>
      </c>
      <c r="B2" s="14">
        <v>44494</v>
      </c>
      <c r="C2">
        <v>115</v>
      </c>
      <c r="D2">
        <v>15.99</v>
      </c>
    </row>
    <row r="3" spans="1:4" x14ac:dyDescent="0.35">
      <c r="A3" t="s">
        <v>68</v>
      </c>
      <c r="B3" s="14">
        <v>44494</v>
      </c>
      <c r="C3">
        <v>55.77</v>
      </c>
      <c r="D3">
        <v>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5" sqref="B15"/>
    </sheetView>
  </sheetViews>
  <sheetFormatPr defaultRowHeight="14.5" x14ac:dyDescent="0.35"/>
  <cols>
    <col min="1" max="1" width="24.81640625" bestFit="1" customWidth="1"/>
  </cols>
  <sheetData>
    <row r="1" spans="1:2" x14ac:dyDescent="0.35">
      <c r="A1" t="s">
        <v>49</v>
      </c>
      <c r="B1" t="s">
        <v>50</v>
      </c>
    </row>
    <row r="3" spans="1:2" x14ac:dyDescent="0.35">
      <c r="A3" t="s">
        <v>48</v>
      </c>
      <c r="B3" t="s">
        <v>51</v>
      </c>
    </row>
    <row r="4" spans="1:2" x14ac:dyDescent="0.35">
      <c r="A4" t="s">
        <v>52</v>
      </c>
      <c r="B4" t="s">
        <v>53</v>
      </c>
    </row>
    <row r="5" spans="1:2" x14ac:dyDescent="0.35">
      <c r="A5" t="s">
        <v>46</v>
      </c>
      <c r="B5" t="s">
        <v>47</v>
      </c>
    </row>
    <row r="6" spans="1:2" x14ac:dyDescent="0.35">
      <c r="A6" t="s">
        <v>57</v>
      </c>
      <c r="B6" t="s">
        <v>60</v>
      </c>
    </row>
    <row r="10" spans="1:2" x14ac:dyDescent="0.35">
      <c r="A10" t="s">
        <v>56</v>
      </c>
    </row>
    <row r="11" spans="1:2" x14ac:dyDescent="0.35">
      <c r="A11" t="s">
        <v>54</v>
      </c>
      <c r="B11" t="s">
        <v>55</v>
      </c>
    </row>
    <row r="12" spans="1:2" x14ac:dyDescent="0.35">
      <c r="A12" t="s">
        <v>58</v>
      </c>
      <c r="B12" t="s">
        <v>59</v>
      </c>
    </row>
    <row r="13" spans="1:2" x14ac:dyDescent="0.35">
      <c r="A13" t="s">
        <v>61</v>
      </c>
      <c r="B13" t="s">
        <v>62</v>
      </c>
    </row>
    <row r="14" spans="1:2" x14ac:dyDescent="0.35">
      <c r="A14" t="s">
        <v>63</v>
      </c>
      <c r="B14"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22"/>
  <sheetViews>
    <sheetView workbookViewId="0">
      <selection activeCell="G11" sqref="A2:G11"/>
    </sheetView>
  </sheetViews>
  <sheetFormatPr defaultRowHeight="14.5" x14ac:dyDescent="0.35"/>
  <sheetData>
    <row r="11" spans="1:1" x14ac:dyDescent="0.35">
      <c r="A11" s="13"/>
    </row>
    <row r="12" spans="1:1" x14ac:dyDescent="0.35">
      <c r="A12" s="12"/>
    </row>
    <row r="13" spans="1:1" x14ac:dyDescent="0.35">
      <c r="A13" s="12"/>
    </row>
    <row r="14" spans="1:1" x14ac:dyDescent="0.35">
      <c r="A14" s="12"/>
    </row>
    <row r="15" spans="1:1" x14ac:dyDescent="0.35">
      <c r="A15" s="12"/>
    </row>
    <row r="16" spans="1:1"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4.5" x14ac:dyDescent="0.35"/>
  <sheetData>
    <row r="1" spans="1:4" x14ac:dyDescent="0.35">
      <c r="D1" s="16" t="s">
        <v>69</v>
      </c>
    </row>
    <row r="2" spans="1:4" x14ac:dyDescent="0.35">
      <c r="A2" t="s">
        <v>70</v>
      </c>
      <c r="B2">
        <v>160.19999999999999</v>
      </c>
    </row>
    <row r="3" spans="1:4" x14ac:dyDescent="0.35">
      <c r="A3" t="s">
        <v>71</v>
      </c>
      <c r="B3">
        <v>110</v>
      </c>
    </row>
    <row r="4" spans="1:4" x14ac:dyDescent="0.35">
      <c r="A4" t="s">
        <v>72</v>
      </c>
      <c r="B4">
        <v>199.72389999999999</v>
      </c>
    </row>
    <row r="5" spans="1:4" x14ac:dyDescent="0.35">
      <c r="A5" t="s">
        <v>73</v>
      </c>
      <c r="B5">
        <f>B2+1.75</f>
        <v>161.94999999999999</v>
      </c>
    </row>
    <row r="6" spans="1:4" x14ac:dyDescent="0.35">
      <c r="A6" t="s">
        <v>74</v>
      </c>
      <c r="B6">
        <f>B4*B2/B5</f>
        <v>197.56572263044148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59"/>
  <sheetViews>
    <sheetView workbookViewId="0">
      <selection activeCell="N28" sqref="N28"/>
    </sheetView>
  </sheetViews>
  <sheetFormatPr defaultRowHeight="14.5" x14ac:dyDescent="0.35"/>
  <sheetData>
    <row r="1" spans="1:6" x14ac:dyDescent="0.35">
      <c r="A1" t="s">
        <v>81</v>
      </c>
      <c r="B1">
        <v>1.65</v>
      </c>
      <c r="C1" t="s">
        <v>77</v>
      </c>
    </row>
    <row r="2" spans="1:6" x14ac:dyDescent="0.35">
      <c r="A2" t="s">
        <v>75</v>
      </c>
    </row>
    <row r="3" spans="1:6" x14ac:dyDescent="0.35">
      <c r="A3" t="s">
        <v>75</v>
      </c>
      <c r="E3">
        <v>15920.4</v>
      </c>
      <c r="F3">
        <v>1.59</v>
      </c>
    </row>
    <row r="4" spans="1:6" x14ac:dyDescent="0.35">
      <c r="A4" t="s">
        <v>75</v>
      </c>
    </row>
    <row r="5" spans="1:6" x14ac:dyDescent="0.35">
      <c r="A5" t="s">
        <v>75</v>
      </c>
      <c r="E5">
        <v>15417.571428571429</v>
      </c>
      <c r="F5">
        <v>1.78</v>
      </c>
    </row>
    <row r="6" spans="1:6" x14ac:dyDescent="0.35">
      <c r="A6" t="s">
        <v>75</v>
      </c>
      <c r="E6">
        <v>14867.571428571429</v>
      </c>
      <c r="F6">
        <v>1.99</v>
      </c>
    </row>
    <row r="7" spans="1:6" x14ac:dyDescent="0.35">
      <c r="A7" t="s">
        <v>75</v>
      </c>
    </row>
    <row r="8" spans="1:6" x14ac:dyDescent="0.35">
      <c r="A8" t="s">
        <v>75</v>
      </c>
    </row>
    <row r="9" spans="1:6" x14ac:dyDescent="0.35">
      <c r="A9" t="s">
        <v>75</v>
      </c>
    </row>
    <row r="10" spans="1:6" x14ac:dyDescent="0.35">
      <c r="A10" t="s">
        <v>75</v>
      </c>
    </row>
    <row r="11" spans="1:6" x14ac:dyDescent="0.35">
      <c r="A11" t="s">
        <v>75</v>
      </c>
    </row>
    <row r="12" spans="1:6" x14ac:dyDescent="0.35">
      <c r="A12" t="s">
        <v>75</v>
      </c>
    </row>
    <row r="13" spans="1:6" x14ac:dyDescent="0.35">
      <c r="A13" t="s">
        <v>75</v>
      </c>
    </row>
    <row r="14" spans="1:6" x14ac:dyDescent="0.35">
      <c r="A14" t="s">
        <v>75</v>
      </c>
    </row>
    <row r="15" spans="1:6" x14ac:dyDescent="0.35">
      <c r="A15" t="s">
        <v>75</v>
      </c>
    </row>
    <row r="16" spans="1:6" x14ac:dyDescent="0.35">
      <c r="A16" t="s">
        <v>80</v>
      </c>
      <c r="B16">
        <v>1.65</v>
      </c>
    </row>
    <row r="17" spans="1:3" x14ac:dyDescent="0.35">
      <c r="A17" t="s">
        <v>80</v>
      </c>
      <c r="B17">
        <v>1.65</v>
      </c>
    </row>
    <row r="18" spans="1:3" x14ac:dyDescent="0.35">
      <c r="A18" t="s">
        <v>80</v>
      </c>
      <c r="B18">
        <v>1.65</v>
      </c>
    </row>
    <row r="19" spans="1:3" x14ac:dyDescent="0.35">
      <c r="A19" t="s">
        <v>80</v>
      </c>
      <c r="B19">
        <v>1.65</v>
      </c>
    </row>
    <row r="20" spans="1:3" x14ac:dyDescent="0.35">
      <c r="A20" t="s">
        <v>80</v>
      </c>
      <c r="B20">
        <v>1.65</v>
      </c>
    </row>
    <row r="21" spans="1:3" x14ac:dyDescent="0.35">
      <c r="A21" t="s">
        <v>80</v>
      </c>
      <c r="B21">
        <v>1.65</v>
      </c>
    </row>
    <row r="22" spans="1:3" x14ac:dyDescent="0.35">
      <c r="A22" t="s">
        <v>80</v>
      </c>
      <c r="B22">
        <v>1.65</v>
      </c>
    </row>
    <row r="23" spans="1:3" x14ac:dyDescent="0.35">
      <c r="A23" t="s">
        <v>80</v>
      </c>
      <c r="B23">
        <v>1.65</v>
      </c>
    </row>
    <row r="24" spans="1:3" x14ac:dyDescent="0.35">
      <c r="A24" t="s">
        <v>80</v>
      </c>
      <c r="B24">
        <v>1.65</v>
      </c>
    </row>
    <row r="25" spans="1:3" x14ac:dyDescent="0.35">
      <c r="A25" t="s">
        <v>80</v>
      </c>
      <c r="B25">
        <v>1.65</v>
      </c>
    </row>
    <row r="26" spans="1:3" x14ac:dyDescent="0.35">
      <c r="A26" t="s">
        <v>80</v>
      </c>
      <c r="B26">
        <v>1.65</v>
      </c>
    </row>
    <row r="27" spans="1:3" x14ac:dyDescent="0.35">
      <c r="A27" t="s">
        <v>80</v>
      </c>
      <c r="B27">
        <v>1.65</v>
      </c>
    </row>
    <row r="28" spans="1:3" x14ac:dyDescent="0.35">
      <c r="A28" t="s">
        <v>80</v>
      </c>
      <c r="B28">
        <v>1.66</v>
      </c>
    </row>
    <row r="29" spans="1:3" x14ac:dyDescent="0.35">
      <c r="A29" t="s">
        <v>80</v>
      </c>
      <c r="B29">
        <v>1.66</v>
      </c>
      <c r="C29">
        <f>AVERAGE(B30:B44)</f>
        <v>15751.466666666667</v>
      </c>
    </row>
    <row r="30" spans="1:3" x14ac:dyDescent="0.35">
      <c r="A30" t="s">
        <v>76</v>
      </c>
      <c r="B30">
        <v>15751</v>
      </c>
      <c r="C30">
        <f>STDEV(B30:B44)</f>
        <v>2.3563490726929559</v>
      </c>
    </row>
    <row r="31" spans="1:3" x14ac:dyDescent="0.35">
      <c r="A31" t="s">
        <v>76</v>
      </c>
      <c r="B31">
        <v>15752</v>
      </c>
    </row>
    <row r="32" spans="1:3" x14ac:dyDescent="0.35">
      <c r="A32" t="s">
        <v>76</v>
      </c>
      <c r="B32">
        <v>15753</v>
      </c>
    </row>
    <row r="33" spans="1:2" x14ac:dyDescent="0.35">
      <c r="A33" t="s">
        <v>76</v>
      </c>
      <c r="B33">
        <v>15754</v>
      </c>
    </row>
    <row r="34" spans="1:2" x14ac:dyDescent="0.35">
      <c r="A34" t="s">
        <v>76</v>
      </c>
      <c r="B34">
        <v>15753</v>
      </c>
    </row>
    <row r="35" spans="1:2" x14ac:dyDescent="0.35">
      <c r="A35" t="s">
        <v>76</v>
      </c>
      <c r="B35">
        <v>15754</v>
      </c>
    </row>
    <row r="36" spans="1:2" x14ac:dyDescent="0.35">
      <c r="A36" t="s">
        <v>76</v>
      </c>
      <c r="B36">
        <v>15753</v>
      </c>
    </row>
    <row r="37" spans="1:2" x14ac:dyDescent="0.35">
      <c r="A37" t="s">
        <v>76</v>
      </c>
      <c r="B37">
        <v>15752</v>
      </c>
    </row>
    <row r="38" spans="1:2" x14ac:dyDescent="0.35">
      <c r="A38" t="s">
        <v>76</v>
      </c>
      <c r="B38">
        <v>15753</v>
      </c>
    </row>
    <row r="39" spans="1:2" x14ac:dyDescent="0.35">
      <c r="A39" t="s">
        <v>76</v>
      </c>
      <c r="B39">
        <v>15750</v>
      </c>
    </row>
    <row r="40" spans="1:2" x14ac:dyDescent="0.35">
      <c r="A40" t="s">
        <v>76</v>
      </c>
      <c r="B40">
        <v>15752</v>
      </c>
    </row>
    <row r="41" spans="1:2" x14ac:dyDescent="0.35">
      <c r="A41" t="s">
        <v>76</v>
      </c>
      <c r="B41">
        <v>15752</v>
      </c>
    </row>
    <row r="42" spans="1:2" x14ac:dyDescent="0.35">
      <c r="A42" t="s">
        <v>76</v>
      </c>
      <c r="B42">
        <v>15750</v>
      </c>
    </row>
    <row r="43" spans="1:2" x14ac:dyDescent="0.35">
      <c r="A43" t="s">
        <v>76</v>
      </c>
      <c r="B43">
        <v>15747</v>
      </c>
    </row>
    <row r="44" spans="1:2" x14ac:dyDescent="0.35">
      <c r="A44" t="s">
        <v>76</v>
      </c>
      <c r="B44">
        <v>15746</v>
      </c>
    </row>
    <row r="45" spans="1:2" x14ac:dyDescent="0.35">
      <c r="A45" t="s">
        <v>78</v>
      </c>
      <c r="B45" t="s">
        <v>79</v>
      </c>
    </row>
    <row r="46" spans="1:2" x14ac:dyDescent="0.35">
      <c r="A46" t="s">
        <v>78</v>
      </c>
      <c r="B46" t="s">
        <v>79</v>
      </c>
    </row>
    <row r="47" spans="1:2" x14ac:dyDescent="0.35">
      <c r="A47" t="s">
        <v>78</v>
      </c>
      <c r="B47" t="s">
        <v>79</v>
      </c>
    </row>
    <row r="48" spans="1:2" x14ac:dyDescent="0.35">
      <c r="A48" t="s">
        <v>78</v>
      </c>
      <c r="B48" t="s">
        <v>79</v>
      </c>
    </row>
    <row r="49" spans="1:2" x14ac:dyDescent="0.35">
      <c r="A49" t="s">
        <v>78</v>
      </c>
      <c r="B49" t="s">
        <v>79</v>
      </c>
    </row>
    <row r="50" spans="1:2" x14ac:dyDescent="0.35">
      <c r="A50" t="s">
        <v>78</v>
      </c>
      <c r="B50" t="s">
        <v>79</v>
      </c>
    </row>
    <row r="51" spans="1:2" x14ac:dyDescent="0.35">
      <c r="A51" t="s">
        <v>78</v>
      </c>
      <c r="B51" t="s">
        <v>79</v>
      </c>
    </row>
    <row r="52" spans="1:2" x14ac:dyDescent="0.35">
      <c r="A52" t="s">
        <v>78</v>
      </c>
      <c r="B52" t="s">
        <v>79</v>
      </c>
    </row>
    <row r="53" spans="1:2" x14ac:dyDescent="0.35">
      <c r="A53" t="s">
        <v>78</v>
      </c>
      <c r="B53" t="s">
        <v>79</v>
      </c>
    </row>
    <row r="54" spans="1:2" x14ac:dyDescent="0.35">
      <c r="A54" t="s">
        <v>78</v>
      </c>
      <c r="B54" t="s">
        <v>79</v>
      </c>
    </row>
    <row r="55" spans="1:2" x14ac:dyDescent="0.35">
      <c r="A55" t="s">
        <v>78</v>
      </c>
      <c r="B55" t="s">
        <v>79</v>
      </c>
    </row>
    <row r="56" spans="1:2" x14ac:dyDescent="0.35">
      <c r="A56" t="s">
        <v>78</v>
      </c>
      <c r="B56" t="s">
        <v>79</v>
      </c>
    </row>
    <row r="57" spans="1:2" x14ac:dyDescent="0.35">
      <c r="A57" t="s">
        <v>78</v>
      </c>
      <c r="B57" t="s">
        <v>79</v>
      </c>
    </row>
    <row r="58" spans="1:2" x14ac:dyDescent="0.35">
      <c r="A58" t="s">
        <v>78</v>
      </c>
      <c r="B58" t="s">
        <v>79</v>
      </c>
    </row>
    <row r="59" spans="1:2" x14ac:dyDescent="0.35">
      <c r="A59" t="s">
        <v>78</v>
      </c>
      <c r="B59" t="s">
        <v>79</v>
      </c>
    </row>
  </sheetData>
  <sortState ref="D3:F6">
    <sortCondition ref="F3:F6"/>
  </sortState>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7189" r:id="rId4" name="Control 21">
          <controlPr defaultSize="0" r:id="rId5">
            <anchor moveWithCells="1">
              <from>
                <xdr:col>0</xdr:col>
                <xdr:colOff>0</xdr:colOff>
                <xdr:row>148</xdr:row>
                <xdr:rowOff>0</xdr:rowOff>
              </from>
              <to>
                <xdr:col>0</xdr:col>
                <xdr:colOff>527050</xdr:colOff>
                <xdr:row>149</xdr:row>
                <xdr:rowOff>101600</xdr:rowOff>
              </to>
            </anchor>
          </controlPr>
        </control>
      </mc:Choice>
      <mc:Fallback>
        <control shapeId="7189" r:id="rId4" name="Control 21"/>
      </mc:Fallback>
    </mc:AlternateContent>
    <mc:AlternateContent xmlns:mc="http://schemas.openxmlformats.org/markup-compatibility/2006">
      <mc:Choice Requires="x14">
        <control shapeId="7188" r:id="rId6" name="Control 20">
          <controlPr defaultSize="0" r:id="rId7">
            <anchor moveWithCells="1">
              <from>
                <xdr:col>0</xdr:col>
                <xdr:colOff>0</xdr:colOff>
                <xdr:row>146</xdr:row>
                <xdr:rowOff>0</xdr:rowOff>
              </from>
              <to>
                <xdr:col>1</xdr:col>
                <xdr:colOff>304800</xdr:colOff>
                <xdr:row>147</xdr:row>
                <xdr:rowOff>44450</xdr:rowOff>
              </to>
            </anchor>
          </controlPr>
        </control>
      </mc:Choice>
      <mc:Fallback>
        <control shapeId="7188" r:id="rId6" name="Control 20"/>
      </mc:Fallback>
    </mc:AlternateContent>
    <mc:AlternateContent xmlns:mc="http://schemas.openxmlformats.org/markup-compatibility/2006">
      <mc:Choice Requires="x14">
        <control shapeId="7187" r:id="rId8" name="Control 19">
          <controlPr defaultSize="0" r:id="rId9">
            <anchor moveWithCells="1">
              <from>
                <xdr:col>0</xdr:col>
                <xdr:colOff>0</xdr:colOff>
                <xdr:row>142</xdr:row>
                <xdr:rowOff>0</xdr:rowOff>
              </from>
              <to>
                <xdr:col>0</xdr:col>
                <xdr:colOff>209550</xdr:colOff>
                <xdr:row>143</xdr:row>
                <xdr:rowOff>50800</xdr:rowOff>
              </to>
            </anchor>
          </controlPr>
        </control>
      </mc:Choice>
      <mc:Fallback>
        <control shapeId="7187" r:id="rId8" name="Control 19"/>
      </mc:Fallback>
    </mc:AlternateContent>
    <mc:AlternateContent xmlns:mc="http://schemas.openxmlformats.org/markup-compatibility/2006">
      <mc:Choice Requires="x14">
        <control shapeId="7186" r:id="rId10" name="Control 18">
          <controlPr defaultSize="0" r:id="rId11">
            <anchor moveWithCells="1">
              <from>
                <xdr:col>0</xdr:col>
                <xdr:colOff>0</xdr:colOff>
                <xdr:row>140</xdr:row>
                <xdr:rowOff>0</xdr:rowOff>
              </from>
              <to>
                <xdr:col>1</xdr:col>
                <xdr:colOff>361950</xdr:colOff>
                <xdr:row>141</xdr:row>
                <xdr:rowOff>101600</xdr:rowOff>
              </to>
            </anchor>
          </controlPr>
        </control>
      </mc:Choice>
      <mc:Fallback>
        <control shapeId="7186" r:id="rId10" name="Control 18"/>
      </mc:Fallback>
    </mc:AlternateContent>
    <mc:AlternateContent xmlns:mc="http://schemas.openxmlformats.org/markup-compatibility/2006">
      <mc:Choice Requires="x14">
        <control shapeId="7185" r:id="rId12" name="Control 17">
          <controlPr defaultSize="0" r:id="rId13">
            <anchor moveWithCells="1">
              <from>
                <xdr:col>0</xdr:col>
                <xdr:colOff>0</xdr:colOff>
                <xdr:row>138</xdr:row>
                <xdr:rowOff>0</xdr:rowOff>
              </from>
              <to>
                <xdr:col>3</xdr:col>
                <xdr:colOff>0</xdr:colOff>
                <xdr:row>139</xdr:row>
                <xdr:rowOff>44450</xdr:rowOff>
              </to>
            </anchor>
          </controlPr>
        </control>
      </mc:Choice>
      <mc:Fallback>
        <control shapeId="7185" r:id="rId12" name="Control 17"/>
      </mc:Fallback>
    </mc:AlternateContent>
    <mc:AlternateContent xmlns:mc="http://schemas.openxmlformats.org/markup-compatibility/2006">
      <mc:Choice Requires="x14">
        <control shapeId="7184" r:id="rId14" name="Control 16">
          <controlPr defaultSize="0" r:id="rId13">
            <anchor moveWithCells="1">
              <from>
                <xdr:col>0</xdr:col>
                <xdr:colOff>0</xdr:colOff>
                <xdr:row>135</xdr:row>
                <xdr:rowOff>0</xdr:rowOff>
              </from>
              <to>
                <xdr:col>3</xdr:col>
                <xdr:colOff>0</xdr:colOff>
                <xdr:row>136</xdr:row>
                <xdr:rowOff>44450</xdr:rowOff>
              </to>
            </anchor>
          </controlPr>
        </control>
      </mc:Choice>
      <mc:Fallback>
        <control shapeId="7184" r:id="rId14" name="Control 16"/>
      </mc:Fallback>
    </mc:AlternateContent>
    <mc:AlternateContent xmlns:mc="http://schemas.openxmlformats.org/markup-compatibility/2006">
      <mc:Choice Requires="x14">
        <control shapeId="7183" r:id="rId15" name="Control 15">
          <controlPr defaultSize="0" r:id="rId16">
            <anchor moveWithCells="1">
              <from>
                <xdr:col>0</xdr:col>
                <xdr:colOff>0</xdr:colOff>
                <xdr:row>132</xdr:row>
                <xdr:rowOff>0</xdr:rowOff>
              </from>
              <to>
                <xdr:col>5</xdr:col>
                <xdr:colOff>63500</xdr:colOff>
                <xdr:row>137</xdr:row>
                <xdr:rowOff>177800</xdr:rowOff>
              </to>
            </anchor>
          </controlPr>
        </control>
      </mc:Choice>
      <mc:Fallback>
        <control shapeId="7183" r:id="rId15" name="Control 15"/>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16" workbookViewId="0">
      <selection activeCell="D24" sqref="D24:K29"/>
    </sheetView>
  </sheetViews>
  <sheetFormatPr defaultRowHeight="14.5" x14ac:dyDescent="0.35"/>
  <sheetData>
    <row r="1" spans="1:1" x14ac:dyDescent="0.35">
      <c r="A1" t="s">
        <v>82</v>
      </c>
    </row>
    <row r="7" spans="1:1" x14ac:dyDescent="0.35">
      <c r="A7" t="s">
        <v>83</v>
      </c>
    </row>
    <row r="8" spans="1:1" x14ac:dyDescent="0.35">
      <c r="A8" t="s">
        <v>84</v>
      </c>
    </row>
    <row r="9" spans="1:1" x14ac:dyDescent="0.35">
      <c r="A9" t="s">
        <v>88</v>
      </c>
    </row>
    <row r="10" spans="1:1" x14ac:dyDescent="0.35">
      <c r="A10" t="s">
        <v>87</v>
      </c>
    </row>
    <row r="11" spans="1:1" x14ac:dyDescent="0.35">
      <c r="A11" t="s">
        <v>85</v>
      </c>
    </row>
    <row r="12" spans="1:1" x14ac:dyDescent="0.35">
      <c r="A12" t="s">
        <v>86</v>
      </c>
    </row>
    <row r="13" spans="1:1" x14ac:dyDescent="0.35">
      <c r="A13" t="s">
        <v>92</v>
      </c>
    </row>
    <row r="14" spans="1:1" x14ac:dyDescent="0.35">
      <c r="A14" t="s">
        <v>93</v>
      </c>
    </row>
    <row r="15" spans="1:1" x14ac:dyDescent="0.35">
      <c r="A15" t="s">
        <v>94</v>
      </c>
    </row>
    <row r="16" spans="1:1" x14ac:dyDescent="0.35">
      <c r="A16" t="s">
        <v>97</v>
      </c>
    </row>
    <row r="17" spans="1:16" x14ac:dyDescent="0.35">
      <c r="A17" t="s">
        <v>98</v>
      </c>
    </row>
    <row r="18" spans="1:16" x14ac:dyDescent="0.35">
      <c r="O18">
        <f>5/64</f>
        <v>7.8125E-2</v>
      </c>
      <c r="P18">
        <f>O18*25.4</f>
        <v>1.984375</v>
      </c>
    </row>
    <row r="19" spans="1:16" x14ac:dyDescent="0.35">
      <c r="A19" t="s">
        <v>102</v>
      </c>
      <c r="O19">
        <f>4/64</f>
        <v>6.25E-2</v>
      </c>
      <c r="P19">
        <f t="shared" ref="P19:P25" si="0">O19*25.4</f>
        <v>1.5874999999999999</v>
      </c>
    </row>
    <row r="20" spans="1:16" x14ac:dyDescent="0.35">
      <c r="A20" t="s">
        <v>112</v>
      </c>
      <c r="O20">
        <v>7.0000000000000007E-2</v>
      </c>
      <c r="P20">
        <f t="shared" si="0"/>
        <v>1.778</v>
      </c>
    </row>
    <row r="21" spans="1:16" x14ac:dyDescent="0.35">
      <c r="A21" t="s">
        <v>113</v>
      </c>
      <c r="O21">
        <f t="shared" ref="O21:O25" si="1">5/64</f>
        <v>7.8125E-2</v>
      </c>
      <c r="P21">
        <f t="shared" si="0"/>
        <v>1.984375</v>
      </c>
    </row>
    <row r="22" spans="1:16" x14ac:dyDescent="0.35">
      <c r="A22" t="s">
        <v>104</v>
      </c>
      <c r="O22">
        <f t="shared" si="1"/>
        <v>7.8125E-2</v>
      </c>
      <c r="P22">
        <f t="shared" si="0"/>
        <v>1.984375</v>
      </c>
    </row>
    <row r="23" spans="1:16" x14ac:dyDescent="0.35">
      <c r="A23" t="s">
        <v>103</v>
      </c>
      <c r="O23">
        <f t="shared" si="1"/>
        <v>7.8125E-2</v>
      </c>
      <c r="P23">
        <f t="shared" si="0"/>
        <v>1.984375</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f t="shared" si="1"/>
        <v>7.8125E-2</v>
      </c>
      <c r="P24">
        <f t="shared" si="0"/>
        <v>1.984375</v>
      </c>
    </row>
    <row r="25" spans="1:16" x14ac:dyDescent="0.35">
      <c r="A25" s="19">
        <v>1.84</v>
      </c>
      <c r="B25" s="19">
        <v>1.64</v>
      </c>
      <c r="C25" s="19">
        <v>0.8</v>
      </c>
      <c r="D25">
        <f>(1.75/2)^2*PI()*K25/1000</f>
        <v>0.74563738137545232</v>
      </c>
      <c r="E25">
        <f>D25*1.38</f>
        <v>1.0289795862981241</v>
      </c>
      <c r="F25" s="18">
        <f>A25/2*B25/2*PI()</f>
        <v>2.3700174978681399</v>
      </c>
      <c r="G25" s="18">
        <f>F25*K25/1000*1.38</f>
        <v>1.0138934855879902</v>
      </c>
      <c r="H25" s="20">
        <f>C25/G25</f>
        <v>0.78903751860685223</v>
      </c>
      <c r="I25" s="20">
        <f>C25/E25</f>
        <v>0.7774692624156857</v>
      </c>
      <c r="K25">
        <v>310</v>
      </c>
      <c r="O25">
        <f t="shared" si="1"/>
        <v>7.8125E-2</v>
      </c>
      <c r="P25">
        <f t="shared" si="0"/>
        <v>1.984375</v>
      </c>
    </row>
    <row r="26" spans="1:16" x14ac:dyDescent="0.35">
      <c r="A26" s="19"/>
      <c r="B26" s="19"/>
      <c r="C26" s="19"/>
      <c r="D26">
        <f t="shared" ref="D26" si="2">(1.75/2)^2*PI()*200/1000</f>
        <v>0.48105637508093702</v>
      </c>
      <c r="E26">
        <f t="shared" ref="E26" si="3">D26*1.38</f>
        <v>0.66385779761169306</v>
      </c>
      <c r="F26" s="18"/>
      <c r="G26" s="18"/>
      <c r="H26" s="21"/>
      <c r="I26" s="21"/>
    </row>
    <row r="27" spans="1:16" x14ac:dyDescent="0.35">
      <c r="A27" s="19">
        <v>1.84</v>
      </c>
      <c r="B27" s="19">
        <v>1.67</v>
      </c>
      <c r="C27" s="19">
        <v>0.7</v>
      </c>
      <c r="D27">
        <f>(1.75/2)^2*PI()*K27/1000</f>
        <v>0.72158456262140558</v>
      </c>
      <c r="E27">
        <f>D27*1.38</f>
        <v>0.99578669641753959</v>
      </c>
      <c r="F27" s="18">
        <f>A27/2*B27/2*PI()</f>
        <v>2.4133714764876792</v>
      </c>
      <c r="G27" s="18">
        <f>F27*K27/1000*1.38</f>
        <v>0.99913579126589902</v>
      </c>
      <c r="H27" s="20">
        <f>C27/G27</f>
        <v>0.70060546936578483</v>
      </c>
      <c r="I27" s="20">
        <f>C27/E27</f>
        <v>0.70296179143418236</v>
      </c>
      <c r="K27">
        <v>300</v>
      </c>
    </row>
    <row r="28" spans="1:16" x14ac:dyDescent="0.35">
      <c r="A28" t="s">
        <v>96</v>
      </c>
      <c r="H28" t="s">
        <v>126</v>
      </c>
      <c r="I28" s="5">
        <f>AVERAGE(I25:I27)</f>
        <v>0.74021552692493398</v>
      </c>
    </row>
    <row r="29" spans="1:16" x14ac:dyDescent="0.35">
      <c r="A29" t="s">
        <v>89</v>
      </c>
      <c r="H29" t="s">
        <v>127</v>
      </c>
      <c r="I29">
        <f>1/I28</f>
        <v>1.3509578813542114</v>
      </c>
    </row>
    <row r="30" spans="1:16" x14ac:dyDescent="0.35">
      <c r="A30" t="s">
        <v>90</v>
      </c>
    </row>
    <row r="31" spans="1:16" x14ac:dyDescent="0.35">
      <c r="A31" t="s">
        <v>91</v>
      </c>
    </row>
    <row r="32" spans="1:16" x14ac:dyDescent="0.35">
      <c r="A32" t="s">
        <v>95</v>
      </c>
    </row>
    <row r="33" spans="1:1" x14ac:dyDescent="0.35">
      <c r="A33" t="s">
        <v>99</v>
      </c>
    </row>
    <row r="34" spans="1:1" x14ac:dyDescent="0.35">
      <c r="A34"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dvAspect="DVASPECT_ICON" shapeId="8193" r:id="rId4">
          <objectPr defaultSize="0" r:id="rId5">
            <anchor moveWithCells="1">
              <from>
                <xdr:col>0</xdr:col>
                <xdr:colOff>0</xdr:colOff>
                <xdr:row>1</xdr:row>
                <xdr:rowOff>0</xdr:rowOff>
              </from>
              <to>
                <xdr:col>2</xdr:col>
                <xdr:colOff>571500</xdr:colOff>
                <xdr:row>3</xdr:row>
                <xdr:rowOff>152400</xdr:rowOff>
              </to>
            </anchor>
          </objectPr>
        </oleObject>
      </mc:Choice>
      <mc:Fallback>
        <oleObject progId="Packager Shell Objec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A11" workbookViewId="0">
      <selection activeCell="C26" sqref="C26"/>
    </sheetView>
  </sheetViews>
  <sheetFormatPr defaultRowHeight="14.5" x14ac:dyDescent="0.35"/>
  <sheetData>
    <row r="1" spans="1:1" x14ac:dyDescent="0.35">
      <c r="A1" t="s">
        <v>82</v>
      </c>
    </row>
    <row r="7" spans="1:1" x14ac:dyDescent="0.35">
      <c r="A7" t="s">
        <v>116</v>
      </c>
    </row>
    <row r="8" spans="1:1" x14ac:dyDescent="0.35">
      <c r="A8" t="s">
        <v>117</v>
      </c>
    </row>
    <row r="9" spans="1:1" x14ac:dyDescent="0.35">
      <c r="A9" t="s">
        <v>118</v>
      </c>
    </row>
    <row r="10" spans="1:1" x14ac:dyDescent="0.35">
      <c r="A10" t="s">
        <v>120</v>
      </c>
    </row>
    <row r="11" spans="1:1" x14ac:dyDescent="0.35">
      <c r="A11" t="s">
        <v>119</v>
      </c>
    </row>
    <row r="12" spans="1:1" x14ac:dyDescent="0.35">
      <c r="A12" t="s">
        <v>121</v>
      </c>
    </row>
    <row r="16" spans="1:1" x14ac:dyDescent="0.35">
      <c r="A16" t="s">
        <v>97</v>
      </c>
    </row>
    <row r="17" spans="1:16" x14ac:dyDescent="0.35">
      <c r="A17" t="s">
        <v>115</v>
      </c>
    </row>
    <row r="19" spans="1:16" x14ac:dyDescent="0.35">
      <c r="A19" t="s">
        <v>102</v>
      </c>
    </row>
    <row r="20" spans="1:16" x14ac:dyDescent="0.35">
      <c r="A20" t="s">
        <v>112</v>
      </c>
    </row>
    <row r="21" spans="1:16" x14ac:dyDescent="0.35">
      <c r="A21" t="s">
        <v>113</v>
      </c>
    </row>
    <row r="22" spans="1:16" x14ac:dyDescent="0.35">
      <c r="A22" t="s">
        <v>104</v>
      </c>
    </row>
    <row r="23" spans="1:16" x14ac:dyDescent="0.35">
      <c r="A23" t="s">
        <v>103</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c r="P24"/>
    </row>
    <row r="25" spans="1:16" x14ac:dyDescent="0.35">
      <c r="A25" s="19">
        <v>1.85</v>
      </c>
      <c r="B25" s="19">
        <v>1.67</v>
      </c>
      <c r="C25" s="19">
        <v>0.6</v>
      </c>
      <c r="D25">
        <f>(1.75/2)^2*PI()*K25/1000</f>
        <v>0.72158456262140558</v>
      </c>
      <c r="E25">
        <f>D25*1.38</f>
        <v>0.99578669641753959</v>
      </c>
      <c r="F25" s="18">
        <f>A25/2*B25/2*PI()</f>
        <v>2.4264876258164167</v>
      </c>
      <c r="G25" s="18">
        <f>F25*K25/1000*1.38</f>
        <v>1.0045658770879964</v>
      </c>
      <c r="H25" s="20">
        <f>C25/G25</f>
        <v>0.59727292523538711</v>
      </c>
      <c r="I25" s="20">
        <f>C25/E25</f>
        <v>0.60253867837215636</v>
      </c>
      <c r="K25">
        <v>300</v>
      </c>
    </row>
    <row r="26" spans="1:16" x14ac:dyDescent="0.35">
      <c r="A26" s="19"/>
      <c r="B26" s="19"/>
      <c r="C26" s="19"/>
      <c r="D26">
        <f t="shared" ref="D26" si="0">(1.75/2)^2*PI()*200/1000</f>
        <v>0.48105637508093702</v>
      </c>
      <c r="E26">
        <f t="shared" ref="E26" si="1">D26*1.38</f>
        <v>0.66385779761169306</v>
      </c>
      <c r="F26" s="18"/>
      <c r="G26" s="18"/>
      <c r="H26" s="21"/>
      <c r="I26" s="21"/>
    </row>
    <row r="27" spans="1:16" x14ac:dyDescent="0.35">
      <c r="A27" s="19">
        <v>1.79</v>
      </c>
      <c r="B27" s="19">
        <v>1.65</v>
      </c>
      <c r="C27" s="19">
        <v>0.6</v>
      </c>
      <c r="D27">
        <f>(1.75/2)^2*PI()*K27/1000</f>
        <v>0.72398984449681025</v>
      </c>
      <c r="E27">
        <f>D27*1.38</f>
        <v>0.99910598540559803</v>
      </c>
      <c r="F27" s="18">
        <f>A27/2*B27/2*PI()</f>
        <v>2.3196734755943633</v>
      </c>
      <c r="G27" s="18">
        <f>F27*K27/1000*1.38</f>
        <v>0.96354596829238659</v>
      </c>
      <c r="H27" s="20">
        <f>C27/G27</f>
        <v>0.62269992272743424</v>
      </c>
      <c r="I27" s="20">
        <f>C27/E27</f>
        <v>0.60053688874301303</v>
      </c>
      <c r="K27">
        <v>301</v>
      </c>
    </row>
    <row r="28" spans="1:16" x14ac:dyDescent="0.35">
      <c r="A28" t="s">
        <v>96</v>
      </c>
      <c r="H28" t="s">
        <v>126</v>
      </c>
      <c r="I28" s="5">
        <f>AVERAGE(I25:I27)</f>
        <v>0.60153778355758469</v>
      </c>
    </row>
    <row r="29" spans="1:16" x14ac:dyDescent="0.35">
      <c r="A29" t="s">
        <v>123</v>
      </c>
      <c r="H29" t="s">
        <v>127</v>
      </c>
      <c r="I29">
        <f>1/I28</f>
        <v>1.6624059657331083</v>
      </c>
    </row>
    <row r="30" spans="1:16" x14ac:dyDescent="0.35">
      <c r="A30" t="s">
        <v>122</v>
      </c>
    </row>
    <row r="31" spans="1:16" x14ac:dyDescent="0.35">
      <c r="A31" t="s">
        <v>124</v>
      </c>
    </row>
    <row r="32" spans="1:16" x14ac:dyDescent="0.35">
      <c r="A32" t="s">
        <v>91</v>
      </c>
    </row>
    <row r="33" spans="1:1" x14ac:dyDescent="0.35">
      <c r="A33" t="s">
        <v>95</v>
      </c>
    </row>
    <row r="34" spans="1:1" x14ac:dyDescent="0.35">
      <c r="A34" t="s">
        <v>99</v>
      </c>
    </row>
    <row r="35" spans="1:1" x14ac:dyDescent="0.35">
      <c r="A35"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9218" r:id="rId4">
          <objectPr defaultSize="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9218"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topLeftCell="A4" workbookViewId="0">
      <selection activeCell="A74" sqref="A74"/>
    </sheetView>
  </sheetViews>
  <sheetFormatPr defaultRowHeight="14.5" x14ac:dyDescent="0.35"/>
  <sheetData>
    <row r="1" spans="1:1" x14ac:dyDescent="0.35">
      <c r="A1" t="s">
        <v>82</v>
      </c>
    </row>
    <row r="7" spans="1:1" x14ac:dyDescent="0.35">
      <c r="A7" t="s">
        <v>128</v>
      </c>
    </row>
    <row r="8" spans="1:1" x14ac:dyDescent="0.35">
      <c r="A8" t="s">
        <v>129</v>
      </c>
    </row>
    <row r="9" spans="1:1" x14ac:dyDescent="0.35">
      <c r="A9" t="s">
        <v>130</v>
      </c>
    </row>
    <row r="10" spans="1:1" x14ac:dyDescent="0.35">
      <c r="A10" t="s">
        <v>118</v>
      </c>
    </row>
    <row r="12" spans="1:1" x14ac:dyDescent="0.35">
      <c r="A12" t="s">
        <v>97</v>
      </c>
    </row>
    <row r="13" spans="1:1" x14ac:dyDescent="0.35">
      <c r="A13" t="s">
        <v>131</v>
      </c>
    </row>
    <row r="15" spans="1:1" x14ac:dyDescent="0.35">
      <c r="A15" t="s">
        <v>102</v>
      </c>
    </row>
    <row r="16" spans="1:1" x14ac:dyDescent="0.35">
      <c r="A16" t="s">
        <v>112</v>
      </c>
    </row>
    <row r="17" spans="1:16" x14ac:dyDescent="0.35">
      <c r="A17" t="s">
        <v>113</v>
      </c>
    </row>
    <row r="18" spans="1:16" x14ac:dyDescent="0.35">
      <c r="A18" t="s">
        <v>104</v>
      </c>
    </row>
    <row r="19" spans="1:16" x14ac:dyDescent="0.35">
      <c r="A19" t="s">
        <v>103</v>
      </c>
    </row>
    <row r="20" spans="1:16" s="17" customFormat="1" ht="116" x14ac:dyDescent="0.35">
      <c r="A20" s="17" t="s">
        <v>100</v>
      </c>
      <c r="B20" s="17" t="s">
        <v>101</v>
      </c>
      <c r="C20" s="17" t="s">
        <v>105</v>
      </c>
      <c r="D20" s="17" t="s">
        <v>107</v>
      </c>
      <c r="E20" s="17" t="s">
        <v>106</v>
      </c>
      <c r="F20" s="17" t="s">
        <v>108</v>
      </c>
      <c r="G20" s="17" t="s">
        <v>109</v>
      </c>
      <c r="H20" s="17" t="s">
        <v>110</v>
      </c>
      <c r="I20" s="17" t="s">
        <v>111</v>
      </c>
      <c r="K20" s="17" t="s">
        <v>125</v>
      </c>
      <c r="O20"/>
      <c r="P20"/>
    </row>
    <row r="21" spans="1:16" x14ac:dyDescent="0.35">
      <c r="A21" s="19">
        <v>1.82</v>
      </c>
      <c r="B21" s="19">
        <v>1.67</v>
      </c>
      <c r="C21" s="19">
        <v>0.751</v>
      </c>
      <c r="D21">
        <f>(1.75/2)^2*PI()*K21/1000</f>
        <v>0.70234230761816807</v>
      </c>
      <c r="E21">
        <f>D21*1.38</f>
        <v>0.96923238451307181</v>
      </c>
      <c r="F21" s="18">
        <f>A21/2*B21/2*PI()</f>
        <v>2.3871391778302042</v>
      </c>
      <c r="G21" s="18">
        <f>F21*K21/1000*1.38</f>
        <v>0.96192160309845898</v>
      </c>
      <c r="H21" s="20">
        <f>C21/G21</f>
        <v>0.78072890512173088</v>
      </c>
      <c r="I21" s="20">
        <f>C21/E21</f>
        <v>0.77483997852309838</v>
      </c>
      <c r="K21">
        <v>292</v>
      </c>
    </row>
    <row r="22" spans="1:16" x14ac:dyDescent="0.35">
      <c r="A22" s="19"/>
      <c r="B22" s="19"/>
      <c r="C22" s="19"/>
      <c r="E22">
        <f t="shared" ref="E22" si="0">D22*1.38</f>
        <v>0</v>
      </c>
      <c r="F22" s="18"/>
      <c r="G22" s="18"/>
      <c r="H22" s="21"/>
      <c r="I22" s="21"/>
    </row>
    <row r="23" spans="1:16" x14ac:dyDescent="0.35">
      <c r="A23" s="19">
        <v>1.83</v>
      </c>
      <c r="B23" s="19">
        <v>1.67</v>
      </c>
      <c r="C23" s="19">
        <v>0.78300000000000003</v>
      </c>
      <c r="D23">
        <f>(1.75/2)^2*PI()*K23/1000</f>
        <v>0.72158456262140558</v>
      </c>
      <c r="E23">
        <f>D23*1.38</f>
        <v>0.99578669641753959</v>
      </c>
      <c r="F23" s="18">
        <f>A23/2*B23/2*PI()</f>
        <v>2.4002553271589417</v>
      </c>
      <c r="G23" s="18">
        <f>F23*K23/1000*1.38</f>
        <v>0.99370570544380166</v>
      </c>
      <c r="H23" s="20">
        <f>C23/G23</f>
        <v>0.78795965013635727</v>
      </c>
      <c r="I23" s="20">
        <f>C23/E23</f>
        <v>0.78631297527566413</v>
      </c>
      <c r="K23">
        <v>300</v>
      </c>
    </row>
    <row r="24" spans="1:16" x14ac:dyDescent="0.35">
      <c r="A24" t="s">
        <v>96</v>
      </c>
      <c r="H24" t="s">
        <v>126</v>
      </c>
      <c r="I24" s="5">
        <f>AVERAGE(I21:I23)</f>
        <v>0.78057647689938126</v>
      </c>
    </row>
    <row r="25" spans="1:16" x14ac:dyDescent="0.35">
      <c r="A25" t="s">
        <v>133</v>
      </c>
      <c r="H25" t="s">
        <v>127</v>
      </c>
      <c r="I25">
        <f>1/I24</f>
        <v>1.2811044524070421</v>
      </c>
    </row>
    <row r="26" spans="1:16" x14ac:dyDescent="0.35">
      <c r="A26" t="s">
        <v>99</v>
      </c>
    </row>
    <row r="27" spans="1:16" x14ac:dyDescent="0.35">
      <c r="A27" t="s">
        <v>122</v>
      </c>
    </row>
    <row r="28" spans="1:16" x14ac:dyDescent="0.35">
      <c r="A28" t="s">
        <v>123</v>
      </c>
    </row>
    <row r="29" spans="1:16" x14ac:dyDescent="0.35">
      <c r="A29" t="s">
        <v>91</v>
      </c>
    </row>
    <row r="30" spans="1:16" x14ac:dyDescent="0.35">
      <c r="A30" t="s">
        <v>134</v>
      </c>
    </row>
    <row r="31" spans="1:16" x14ac:dyDescent="0.35">
      <c r="A31" t="s">
        <v>114</v>
      </c>
    </row>
    <row r="33" spans="1:1" x14ac:dyDescent="0.35">
      <c r="A33"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0241"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Plan</vt:lpstr>
      <vt:lpstr>KPI</vt:lpstr>
      <vt:lpstr>Principles</vt:lpstr>
      <vt:lpstr>Milestones</vt:lpstr>
      <vt:lpstr>StepsPerMM</vt:lpstr>
      <vt:lpstr>T1</vt:lpstr>
      <vt:lpstr>T2</vt:lpstr>
      <vt:lpstr>T3</vt:lpstr>
      <vt:lpstr>T4</vt:lpstr>
      <vt:lpstr>T5</vt:lpstr>
      <vt:lpstr>T6</vt:lpstr>
      <vt:lpstr>T19</vt:lpstr>
      <vt:lpstr>T20</vt:lpstr>
      <vt:lpstr>T21</vt:lpstr>
      <vt:lpstr>Flow</vt:lpstr>
      <vt:lpstr>Spielen</vt:lpstr>
      <vt:lpstr>kWh</vt:lpstr>
      <vt:lpstr>Drying</vt:lpstr>
      <vt:lpstr>Hot Wire Cutting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2021-10-26T02:12:51Z</dcterms:created>
  <dcterms:modified xsi:type="dcterms:W3CDTF">2023-11-23T16:42:44Z</dcterms:modified>
</cp:coreProperties>
</file>