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alan\SynologyDrive\projects\Autotrude\references\systems\Recreate 3D\Stage I\"/>
    </mc:Choice>
  </mc:AlternateContent>
  <bookViews>
    <workbookView xWindow="0" yWindow="0" windowWidth="25598" windowHeight="10028" activeTab="1"/>
  </bookViews>
  <sheets>
    <sheet name="Data" sheetId="3" r:id="rId1"/>
    <sheet name="Speed Control" sheetId="8" r:id="rId2"/>
    <sheet name="Speed Testing" sheetId="7" r:id="rId3"/>
    <sheet name="DimensionsWksht" sheetId="4" r:id="rId4"/>
    <sheet name="Parameters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2" i="5"/>
  <c r="D1" i="5"/>
  <c r="C12" i="4"/>
  <c r="B12" i="4"/>
  <c r="C11" i="4"/>
  <c r="B11" i="4"/>
  <c r="C10" i="4"/>
  <c r="B10" i="4"/>
  <c r="I86" i="7"/>
  <c r="H86" i="7"/>
  <c r="F86" i="7"/>
  <c r="E86" i="7"/>
  <c r="I85" i="7"/>
  <c r="H85" i="7"/>
  <c r="F85" i="7"/>
  <c r="E85" i="7"/>
  <c r="I84" i="7"/>
  <c r="H84" i="7"/>
  <c r="F84" i="7"/>
  <c r="E84" i="7"/>
  <c r="I83" i="7"/>
  <c r="H83" i="7"/>
  <c r="F83" i="7"/>
  <c r="E83" i="7"/>
  <c r="I82" i="7"/>
  <c r="H82" i="7"/>
  <c r="F82" i="7"/>
  <c r="E82" i="7"/>
  <c r="I81" i="7"/>
  <c r="H81" i="7"/>
  <c r="F81" i="7"/>
  <c r="E81" i="7"/>
  <c r="I80" i="7"/>
  <c r="H80" i="7"/>
  <c r="F80" i="7"/>
  <c r="E80" i="7"/>
  <c r="I79" i="7"/>
  <c r="H79" i="7"/>
  <c r="F79" i="7"/>
  <c r="E79" i="7"/>
  <c r="I78" i="7"/>
  <c r="H78" i="7"/>
  <c r="F78" i="7"/>
  <c r="E78" i="7"/>
  <c r="I77" i="7"/>
  <c r="H77" i="7"/>
  <c r="F77" i="7"/>
  <c r="E77" i="7"/>
  <c r="I76" i="7"/>
  <c r="H76" i="7"/>
  <c r="F76" i="7"/>
  <c r="E76" i="7"/>
  <c r="I75" i="7"/>
  <c r="H75" i="7"/>
  <c r="F75" i="7"/>
  <c r="E75" i="7"/>
  <c r="I74" i="7"/>
  <c r="H74" i="7"/>
  <c r="F74" i="7"/>
  <c r="E74" i="7"/>
  <c r="I73" i="7"/>
  <c r="H73" i="7"/>
  <c r="F73" i="7"/>
  <c r="I72" i="7"/>
  <c r="H72" i="7"/>
  <c r="F72" i="7"/>
  <c r="E72" i="7"/>
  <c r="I71" i="7"/>
  <c r="H71" i="7"/>
  <c r="F71" i="7"/>
  <c r="E71" i="7"/>
  <c r="I70" i="7"/>
  <c r="H70" i="7"/>
  <c r="F70" i="7"/>
  <c r="E70" i="7"/>
  <c r="I69" i="7"/>
  <c r="H69" i="7"/>
  <c r="F69" i="7"/>
  <c r="E69" i="7"/>
  <c r="I68" i="7"/>
  <c r="H68" i="7"/>
  <c r="F68" i="7"/>
  <c r="E68" i="7"/>
  <c r="I67" i="7"/>
  <c r="H67" i="7"/>
  <c r="F67" i="7"/>
  <c r="E67" i="7"/>
  <c r="I66" i="7"/>
  <c r="H66" i="7"/>
  <c r="F66" i="7"/>
  <c r="E66" i="7"/>
  <c r="K64" i="7"/>
  <c r="I64" i="7"/>
  <c r="H64" i="7"/>
  <c r="F64" i="7"/>
  <c r="E64" i="7"/>
  <c r="K63" i="7"/>
  <c r="I63" i="7"/>
  <c r="H63" i="7"/>
  <c r="F63" i="7"/>
  <c r="E63" i="7"/>
  <c r="K62" i="7"/>
  <c r="I62" i="7"/>
  <c r="H62" i="7"/>
  <c r="F62" i="7"/>
  <c r="E62" i="7"/>
  <c r="K61" i="7"/>
  <c r="I61" i="7"/>
  <c r="H61" i="7"/>
  <c r="F61" i="7"/>
  <c r="E61" i="7"/>
  <c r="I60" i="7"/>
  <c r="H60" i="7"/>
  <c r="F60" i="7"/>
  <c r="E60" i="7"/>
  <c r="I59" i="7"/>
  <c r="H59" i="7"/>
  <c r="F59" i="7"/>
  <c r="E59" i="7"/>
  <c r="I58" i="7"/>
  <c r="H58" i="7"/>
  <c r="F58" i="7"/>
  <c r="E58" i="7"/>
  <c r="I57" i="7"/>
  <c r="H57" i="7"/>
  <c r="F57" i="7"/>
  <c r="E57" i="7"/>
  <c r="I56" i="7"/>
  <c r="H56" i="7"/>
  <c r="F56" i="7"/>
  <c r="E56" i="7"/>
  <c r="I55" i="7"/>
  <c r="H55" i="7"/>
  <c r="F55" i="7"/>
  <c r="E55" i="7"/>
  <c r="I54" i="7"/>
  <c r="H54" i="7"/>
  <c r="F54" i="7"/>
  <c r="E54" i="7"/>
  <c r="I53" i="7"/>
  <c r="H53" i="7"/>
  <c r="F53" i="7"/>
  <c r="E53" i="7"/>
  <c r="I52" i="7"/>
  <c r="H52" i="7"/>
  <c r="F52" i="7"/>
  <c r="E52" i="7"/>
  <c r="I51" i="7"/>
  <c r="H51" i="7"/>
  <c r="F51" i="7"/>
  <c r="E51" i="7"/>
  <c r="I50" i="7"/>
  <c r="H50" i="7"/>
  <c r="F50" i="7"/>
  <c r="E50" i="7"/>
  <c r="I49" i="7"/>
  <c r="H49" i="7"/>
  <c r="F49" i="7"/>
  <c r="E49" i="7"/>
  <c r="I48" i="7"/>
  <c r="H48" i="7"/>
  <c r="F48" i="7"/>
  <c r="E48" i="7"/>
  <c r="I47" i="7"/>
  <c r="H47" i="7"/>
  <c r="F47" i="7"/>
  <c r="E47" i="7"/>
  <c r="I46" i="7"/>
  <c r="H46" i="7"/>
  <c r="F46" i="7"/>
  <c r="E46" i="7"/>
  <c r="I45" i="7"/>
  <c r="H45" i="7"/>
  <c r="F45" i="7"/>
  <c r="E45" i="7"/>
  <c r="I44" i="7"/>
  <c r="H44" i="7"/>
  <c r="F44" i="7"/>
  <c r="E44" i="7"/>
  <c r="I43" i="7"/>
  <c r="H43" i="7"/>
  <c r="F43" i="7"/>
  <c r="E43" i="7"/>
  <c r="I42" i="7"/>
  <c r="H42" i="7"/>
  <c r="F42" i="7"/>
  <c r="E42" i="7"/>
  <c r="I41" i="7"/>
  <c r="H41" i="7"/>
  <c r="F41" i="7"/>
  <c r="E41" i="7"/>
  <c r="I40" i="7"/>
  <c r="H40" i="7"/>
  <c r="F40" i="7"/>
  <c r="E40" i="7"/>
  <c r="I39" i="7"/>
  <c r="H39" i="7"/>
  <c r="F39" i="7"/>
  <c r="E39" i="7"/>
  <c r="I38" i="7"/>
  <c r="H38" i="7"/>
  <c r="F38" i="7"/>
  <c r="E38" i="7"/>
  <c r="I37" i="7"/>
  <c r="H37" i="7"/>
  <c r="F37" i="7"/>
  <c r="E37" i="7"/>
  <c r="I36" i="7"/>
  <c r="H36" i="7"/>
  <c r="F36" i="7"/>
  <c r="E36" i="7"/>
  <c r="I35" i="7"/>
  <c r="H35" i="7"/>
  <c r="F35" i="7"/>
  <c r="E35" i="7"/>
  <c r="I34" i="7"/>
  <c r="H34" i="7"/>
  <c r="F34" i="7"/>
  <c r="E34" i="7"/>
  <c r="I33" i="7"/>
  <c r="H33" i="7"/>
  <c r="F33" i="7"/>
  <c r="E33" i="7"/>
  <c r="I32" i="7"/>
  <c r="H32" i="7"/>
  <c r="F32" i="7"/>
  <c r="E32" i="7"/>
  <c r="I31" i="7"/>
  <c r="H31" i="7"/>
  <c r="F31" i="7"/>
  <c r="E31" i="7"/>
  <c r="I30" i="7"/>
  <c r="H30" i="7"/>
  <c r="F30" i="7"/>
  <c r="E30" i="7"/>
  <c r="I29" i="7"/>
  <c r="H29" i="7"/>
  <c r="F29" i="7"/>
  <c r="E29" i="7"/>
  <c r="I28" i="7"/>
  <c r="H28" i="7"/>
  <c r="F28" i="7"/>
  <c r="E28" i="7"/>
  <c r="I27" i="7"/>
  <c r="H27" i="7"/>
  <c r="F27" i="7"/>
  <c r="E27" i="7"/>
  <c r="I26" i="7"/>
  <c r="H26" i="7"/>
  <c r="F26" i="7"/>
  <c r="E26" i="7"/>
  <c r="I25" i="7"/>
  <c r="H25" i="7"/>
  <c r="F25" i="7"/>
  <c r="E25" i="7"/>
  <c r="I24" i="7"/>
  <c r="H24" i="7"/>
  <c r="F24" i="7"/>
  <c r="E24" i="7"/>
  <c r="I23" i="7"/>
  <c r="H23" i="7"/>
  <c r="F23" i="7"/>
  <c r="E23" i="7"/>
  <c r="I22" i="7"/>
  <c r="H22" i="7"/>
  <c r="F22" i="7"/>
  <c r="E22" i="7"/>
  <c r="I21" i="7"/>
  <c r="H21" i="7"/>
  <c r="F21" i="7"/>
  <c r="E21" i="7"/>
  <c r="A18" i="7"/>
  <c r="A17" i="7"/>
  <c r="A16" i="7"/>
  <c r="A13" i="7"/>
  <c r="A12" i="7"/>
  <c r="A11" i="7"/>
  <c r="A7" i="7"/>
  <c r="C37" i="3"/>
  <c r="C36" i="3"/>
  <c r="C20" i="3"/>
  <c r="C11" i="3"/>
  <c r="C8" i="3"/>
</calcChain>
</file>

<file path=xl/sharedStrings.xml><?xml version="1.0" encoding="utf-8"?>
<sst xmlns="http://schemas.openxmlformats.org/spreadsheetml/2006/main" count="143" uniqueCount="104">
  <si>
    <t>Container</t>
  </si>
  <si>
    <t>Brand</t>
  </si>
  <si>
    <t>Flavor</t>
  </si>
  <si>
    <t>Color</t>
  </si>
  <si>
    <t>Pepsi</t>
  </si>
  <si>
    <t>Clear</t>
  </si>
  <si>
    <t>Volume (L)</t>
  </si>
  <si>
    <t>Cleanliness</t>
  </si>
  <si>
    <t>wet residue</t>
  </si>
  <si>
    <t>Loading Notes</t>
  </si>
  <si>
    <t>first threading broke In nozzle after heating to 230. Very hard to pull, it turns out the bottle was off the sizing slot on the cutter, creating too large a strip</t>
  </si>
  <si>
    <t>Pultrunding</t>
  </si>
  <si>
    <t>Time (s)</t>
  </si>
  <si>
    <t>Notes</t>
  </si>
  <si>
    <t>Cleaning</t>
  </si>
  <si>
    <t>Loading</t>
  </si>
  <si>
    <t>Speed (mm/min)</t>
  </si>
  <si>
    <t>Temperature (℃)</t>
  </si>
  <si>
    <t>Reported length (mm)</t>
  </si>
  <si>
    <t>Starting thickness (mm)</t>
  </si>
  <si>
    <t>Ending thickness (mm)</t>
  </si>
  <si>
    <t>Width (mm)</t>
  </si>
  <si>
    <t>Position</t>
  </si>
  <si>
    <t>Total usable length (mm)</t>
  </si>
  <si>
    <t>Average</t>
  </si>
  <si>
    <t>StDev</t>
  </si>
  <si>
    <r>
      <t>3</t>
    </r>
    <r>
      <rPr>
        <sz val="11"/>
        <color theme="1"/>
        <rFont val="Calibri"/>
        <family val="2"/>
      </rPr>
      <t>σ Confidence Interval</t>
    </r>
  </si>
  <si>
    <t>Narrow dimension</t>
  </si>
  <si>
    <t>Min</t>
  </si>
  <si>
    <t>Max</t>
  </si>
  <si>
    <t>1.39±0.15</t>
  </si>
  <si>
    <t>1.9±0.56</t>
  </si>
  <si>
    <t>Time(s)</t>
  </si>
  <si>
    <t>* used 1200@F300@S210.gcode via Pronterface
* Spool overlapped in 3 layers due to poor tension rod feeder mechanism.
* 1200 mm in the G-code wasn't quite enough. Added 1400.
* Cut end off where narrowest transitioned below 1.25
* Steps/mm is clearly wrong</t>
  </si>
  <si>
    <t>Spooling</t>
  </si>
  <si>
    <t>Method</t>
  </si>
  <si>
    <t>unwind by hand (while measuring), wind by hand on masterspool</t>
  </si>
  <si>
    <t>heating caused roughening and maybe thickening of the bottle.</t>
  </si>
  <si>
    <t>heat label glue to remove, wet with acetone, scrape label bits off with fingernail, wipe residue off with acetone on cloth; with lid on. Triple rinse. Remove bottom and dry with towell</t>
  </si>
  <si>
    <t>Usable mass (g)</t>
  </si>
  <si>
    <t>Waste mass (g)</t>
  </si>
  <si>
    <t>Unprocesses mass (g)</t>
  </si>
  <si>
    <t>Mass/unit length (g/mm)</t>
  </si>
  <si>
    <t>Predicted flow compensation</t>
  </si>
  <si>
    <t>Assumed PET density</t>
  </si>
  <si>
    <t>g/cm^3</t>
  </si>
  <si>
    <t>mm^3</t>
  </si>
  <si>
    <t>Volume of 1.75mm filament</t>
  </si>
  <si>
    <t>Mass of 1 mm of filament</t>
  </si>
  <si>
    <t>g/mm^3</t>
  </si>
  <si>
    <t>g</t>
  </si>
  <si>
    <t>Energy</t>
  </si>
  <si>
    <t>total (kWh)</t>
  </si>
  <si>
    <t>Includes an ~1 hr idling while taking notes</t>
  </si>
  <si>
    <t>Zooz ZEN15</t>
  </si>
  <si>
    <t>Energy measurement</t>
  </si>
  <si>
    <t>Length measurement</t>
  </si>
  <si>
    <t>EA Gems microcaliper</t>
  </si>
  <si>
    <t>Mass measurement</t>
  </si>
  <si>
    <t>KitchenTour EG5001 Digital Touch Scale</t>
  </si>
  <si>
    <t>Run ID</t>
  </si>
  <si>
    <t>Run #1</t>
  </si>
  <si>
    <t>E Steps/mm</t>
  </si>
  <si>
    <t>used craft scissors. Easier to get a thin lead</t>
  </si>
  <si>
    <t>Tuned speed %</t>
  </si>
  <si>
    <t>Better speed control with lower Esteps/mm, even though true speed is 199.8. Slower feed rates gave cloudy appearance, rough texture, indicating melting. Some skipping may be due to poor fitting gears.</t>
  </si>
  <si>
    <t>Run #2</t>
  </si>
  <si>
    <t>Run #3</t>
  </si>
  <si>
    <t>E Steps results in too-high speed (can't effectively lower it)</t>
  </si>
  <si>
    <t>Dual Es</t>
  </si>
  <si>
    <t>G0 E?</t>
  </si>
  <si>
    <t>F?</t>
  </si>
  <si>
    <t>Estep/mm</t>
  </si>
  <si>
    <t>steps/mm</t>
  </si>
  <si>
    <t xml:space="preserve">spool teeth </t>
  </si>
  <si>
    <t>small gear teeth</t>
  </si>
  <si>
    <t>steps/motor revolution</t>
  </si>
  <si>
    <t>mm/spool revolution</t>
  </si>
  <si>
    <t>spur rev/spool rev</t>
  </si>
  <si>
    <t>steps/spool rev</t>
  </si>
  <si>
    <t>microsteps/step</t>
  </si>
  <si>
    <t>assume a gcode step is a microstep, then</t>
  </si>
  <si>
    <t>steps/small gear rev</t>
  </si>
  <si>
    <t>Esteps/mm</t>
  </si>
  <si>
    <t>mm</t>
  </si>
  <si>
    <t>mm/min</t>
  </si>
  <si>
    <t>predicted time (s)</t>
  </si>
  <si>
    <t>measure time (s)</t>
  </si>
  <si>
    <t>Fx</t>
  </si>
  <si>
    <t>Ex</t>
  </si>
  <si>
    <t>%err</t>
  </si>
  <si>
    <t>ratio</t>
  </si>
  <si>
    <t>deceleration is a factor</t>
  </si>
  <si>
    <t>Flow %</t>
  </si>
  <si>
    <t>effective mm/min</t>
  </si>
  <si>
    <t>Run #4</t>
  </si>
  <si>
    <t>baking soda 10:1 bath, ~70C. Water rinse.</t>
  </si>
  <si>
    <t>bakaing soda had no effect</t>
  </si>
  <si>
    <t>Started "cloudy". Increased speed until clear and stopped.</t>
  </si>
  <si>
    <t>Apparatus</t>
  </si>
  <si>
    <t>Deltas</t>
  </si>
  <si>
    <t>Replaced tension rod with just the pencil. It doesn't rotate.</t>
  </si>
  <si>
    <t xml:space="preserve">Replaced right gear with PLA gear because of excessive runout. New gear better but not great. Removed all but one screw to reduce tension. </t>
  </si>
  <si>
    <t>DUAL_X_STEPPERS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</si>
</sst>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12009747905406E-2"/>
          <c:y val="2.8551034975017844E-2"/>
          <c:w val="0.87639984381732439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199.8 steps/mm, 100% feed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Testing'!$E$21:$E$44</c:f>
              <c:numCache>
                <c:formatCode>General</c:formatCode>
                <c:ptCount val="24"/>
                <c:pt idx="0">
                  <c:v>4800</c:v>
                </c:pt>
                <c:pt idx="1">
                  <c:v>9600</c:v>
                </c:pt>
                <c:pt idx="2">
                  <c:v>4800</c:v>
                </c:pt>
                <c:pt idx="3">
                  <c:v>2400</c:v>
                </c:pt>
                <c:pt idx="4">
                  <c:v>1200</c:v>
                </c:pt>
                <c:pt idx="5">
                  <c:v>600</c:v>
                </c:pt>
                <c:pt idx="6">
                  <c:v>300</c:v>
                </c:pt>
                <c:pt idx="7">
                  <c:v>300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300</c:v>
                </c:pt>
                <c:pt idx="12">
                  <c:v>150</c:v>
                </c:pt>
                <c:pt idx="13">
                  <c:v>75</c:v>
                </c:pt>
                <c:pt idx="14">
                  <c:v>75</c:v>
                </c:pt>
                <c:pt idx="15">
                  <c:v>37.5</c:v>
                </c:pt>
                <c:pt idx="16">
                  <c:v>4800</c:v>
                </c:pt>
                <c:pt idx="17">
                  <c:v>9600</c:v>
                </c:pt>
                <c:pt idx="18">
                  <c:v>4800</c:v>
                </c:pt>
                <c:pt idx="19">
                  <c:v>1200</c:v>
                </c:pt>
                <c:pt idx="20">
                  <c:v>600</c:v>
                </c:pt>
                <c:pt idx="21">
                  <c:v>300</c:v>
                </c:pt>
                <c:pt idx="22">
                  <c:v>150</c:v>
                </c:pt>
                <c:pt idx="23">
                  <c:v>75</c:v>
                </c:pt>
              </c:numCache>
            </c:numRef>
          </c:xVal>
          <c:yVal>
            <c:numRef>
              <c:f>'Speed Testing'!$I$21:$I$44</c:f>
              <c:numCache>
                <c:formatCode>General</c:formatCode>
                <c:ptCount val="24"/>
                <c:pt idx="0">
                  <c:v>1.1036204744069915</c:v>
                </c:pt>
                <c:pt idx="1">
                  <c:v>1.1485642946317105</c:v>
                </c:pt>
                <c:pt idx="2">
                  <c:v>1.0536828963795257</c:v>
                </c:pt>
                <c:pt idx="3">
                  <c:v>1.0162297128589266</c:v>
                </c:pt>
                <c:pt idx="4">
                  <c:v>0.99126092384519382</c:v>
                </c:pt>
                <c:pt idx="5">
                  <c:v>1.0087390761548067</c:v>
                </c:pt>
                <c:pt idx="6">
                  <c:v>0.71161048689138595</c:v>
                </c:pt>
                <c:pt idx="7">
                  <c:v>0.71410736579275924</c:v>
                </c:pt>
                <c:pt idx="8">
                  <c:v>1.0337078651685394</c:v>
                </c:pt>
                <c:pt idx="9">
                  <c:v>1.0287141073657931</c:v>
                </c:pt>
                <c:pt idx="10">
                  <c:v>1.0187265917602999</c:v>
                </c:pt>
                <c:pt idx="11">
                  <c:v>0.70911360799001266</c:v>
                </c:pt>
                <c:pt idx="12">
                  <c:v>0.38701622971285904</c:v>
                </c:pt>
                <c:pt idx="13">
                  <c:v>0.18476903870162301</c:v>
                </c:pt>
                <c:pt idx="14">
                  <c:v>0.18601747815230965</c:v>
                </c:pt>
                <c:pt idx="15">
                  <c:v>9.6250000000000002E-2</c:v>
                </c:pt>
                <c:pt idx="16">
                  <c:v>0.96878901373283421</c:v>
                </c:pt>
                <c:pt idx="17">
                  <c:v>1.0287141073657931</c:v>
                </c:pt>
                <c:pt idx="18">
                  <c:v>0.993757802746567</c:v>
                </c:pt>
                <c:pt idx="19">
                  <c:v>0.97627965043695408</c:v>
                </c:pt>
                <c:pt idx="20">
                  <c:v>0.97627965043695408</c:v>
                </c:pt>
                <c:pt idx="21">
                  <c:v>0.6991260923845195</c:v>
                </c:pt>
                <c:pt idx="22">
                  <c:v>0.36953807740324601</c:v>
                </c:pt>
                <c:pt idx="23">
                  <c:v>0.18601747815230965</c:v>
                </c:pt>
              </c:numCache>
            </c:numRef>
          </c:yVal>
          <c:smooth val="0"/>
        </c:ser>
        <c:ser>
          <c:idx val="1"/>
          <c:order val="1"/>
          <c:tx>
            <c:v>50steps/mm, 100% feed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Testing'!$E$37:$E$54</c:f>
              <c:numCache>
                <c:formatCode>General</c:formatCode>
                <c:ptCount val="18"/>
                <c:pt idx="0">
                  <c:v>4800</c:v>
                </c:pt>
                <c:pt idx="1">
                  <c:v>9600</c:v>
                </c:pt>
                <c:pt idx="2">
                  <c:v>4800</c:v>
                </c:pt>
                <c:pt idx="3">
                  <c:v>1200</c:v>
                </c:pt>
                <c:pt idx="4">
                  <c:v>600</c:v>
                </c:pt>
                <c:pt idx="5">
                  <c:v>300</c:v>
                </c:pt>
                <c:pt idx="6">
                  <c:v>150</c:v>
                </c:pt>
                <c:pt idx="7">
                  <c:v>75</c:v>
                </c:pt>
                <c:pt idx="8">
                  <c:v>37.5</c:v>
                </c:pt>
                <c:pt idx="9">
                  <c:v>19200</c:v>
                </c:pt>
                <c:pt idx="10">
                  <c:v>38400</c:v>
                </c:pt>
                <c:pt idx="11">
                  <c:v>400</c:v>
                </c:pt>
                <c:pt idx="12">
                  <c:v>500</c:v>
                </c:pt>
                <c:pt idx="13">
                  <c:v>450</c:v>
                </c:pt>
                <c:pt idx="14">
                  <c:v>425</c:v>
                </c:pt>
                <c:pt idx="15">
                  <c:v>350</c:v>
                </c:pt>
                <c:pt idx="16">
                  <c:v>375</c:v>
                </c:pt>
                <c:pt idx="17">
                  <c:v>325</c:v>
                </c:pt>
              </c:numCache>
            </c:numRef>
          </c:xVal>
          <c:yVal>
            <c:numRef>
              <c:f>'Speed Testing'!$I$37:$I$54</c:f>
              <c:numCache>
                <c:formatCode>General</c:formatCode>
                <c:ptCount val="18"/>
                <c:pt idx="0">
                  <c:v>0.96878901373283421</c:v>
                </c:pt>
                <c:pt idx="1">
                  <c:v>1.0287141073657931</c:v>
                </c:pt>
                <c:pt idx="2">
                  <c:v>0.993757802746567</c:v>
                </c:pt>
                <c:pt idx="3">
                  <c:v>0.97627965043695408</c:v>
                </c:pt>
                <c:pt idx="4">
                  <c:v>0.97627965043695408</c:v>
                </c:pt>
                <c:pt idx="5">
                  <c:v>0.6991260923845195</c:v>
                </c:pt>
                <c:pt idx="6">
                  <c:v>0.36953807740324601</c:v>
                </c:pt>
                <c:pt idx="7">
                  <c:v>0.18601747815230965</c:v>
                </c:pt>
                <c:pt idx="8">
                  <c:v>9.6250000000000002E-2</c:v>
                </c:pt>
                <c:pt idx="9">
                  <c:v>1.2983770287141077</c:v>
                </c:pt>
                <c:pt idx="10">
                  <c:v>1.6928838951310867</c:v>
                </c:pt>
                <c:pt idx="11">
                  <c:v>0.95833333333333337</c:v>
                </c:pt>
                <c:pt idx="12">
                  <c:v>1.0062500000000001</c:v>
                </c:pt>
                <c:pt idx="13">
                  <c:v>1.0143749999999998</c:v>
                </c:pt>
                <c:pt idx="14">
                  <c:v>0.99520833333333347</c:v>
                </c:pt>
                <c:pt idx="15">
                  <c:v>0.84875000000000012</c:v>
                </c:pt>
                <c:pt idx="16">
                  <c:v>0.88906249999999998</c:v>
                </c:pt>
                <c:pt idx="17">
                  <c:v>0.7772916666666666</c:v>
                </c:pt>
              </c:numCache>
            </c:numRef>
          </c:yVal>
          <c:smooth val="0"/>
        </c:ser>
        <c:ser>
          <c:idx val="2"/>
          <c:order val="2"/>
          <c:tx>
            <c:v>50 steps/mm, variable feed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 Testing'!$E$55:$E$64</c:f>
              <c:numCache>
                <c:formatCode>General</c:formatCode>
                <c:ptCount val="10"/>
                <c:pt idx="0">
                  <c:v>9600</c:v>
                </c:pt>
                <c:pt idx="1">
                  <c:v>4800</c:v>
                </c:pt>
                <c:pt idx="2">
                  <c:v>960</c:v>
                </c:pt>
                <c:pt idx="3">
                  <c:v>2400</c:v>
                </c:pt>
                <c:pt idx="4">
                  <c:v>3600</c:v>
                </c:pt>
                <c:pt idx="5">
                  <c:v>6000</c:v>
                </c:pt>
                <c:pt idx="6">
                  <c:v>360</c:v>
                </c:pt>
                <c:pt idx="7">
                  <c:v>240</c:v>
                </c:pt>
                <c:pt idx="8">
                  <c:v>120</c:v>
                </c:pt>
                <c:pt idx="9">
                  <c:v>480</c:v>
                </c:pt>
              </c:numCache>
            </c:numRef>
          </c:xVal>
          <c:yVal>
            <c:numRef>
              <c:f>'Speed Testing'!$I$55:$I$64</c:f>
              <c:numCache>
                <c:formatCode>General</c:formatCode>
                <c:ptCount val="10"/>
                <c:pt idx="0">
                  <c:v>1.1585518102372037</c:v>
                </c:pt>
                <c:pt idx="1">
                  <c:v>1.0037453183520602</c:v>
                </c:pt>
                <c:pt idx="2">
                  <c:v>0.99875156054931347</c:v>
                </c:pt>
                <c:pt idx="3">
                  <c:v>1.0212234706616732</c:v>
                </c:pt>
                <c:pt idx="4">
                  <c:v>1.0262172284644195</c:v>
                </c:pt>
                <c:pt idx="5">
                  <c:v>1.01123595505618</c:v>
                </c:pt>
                <c:pt idx="6">
                  <c:v>0.86250000000000004</c:v>
                </c:pt>
                <c:pt idx="7">
                  <c:v>0.57400000000000007</c:v>
                </c:pt>
                <c:pt idx="8">
                  <c:v>0.28399999999999997</c:v>
                </c:pt>
                <c:pt idx="9">
                  <c:v>1.004</c:v>
                </c:pt>
              </c:numCache>
            </c:numRef>
          </c:yVal>
          <c:smooth val="0"/>
        </c:ser>
        <c:ser>
          <c:idx val="3"/>
          <c:order val="3"/>
          <c:tx>
            <c:v>DUAL_X_STEPPERS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 Testing'!$E$66:$E$86</c:f>
              <c:numCache>
                <c:formatCode>General</c:formatCode>
                <c:ptCount val="21"/>
                <c:pt idx="0">
                  <c:v>4800</c:v>
                </c:pt>
                <c:pt idx="1">
                  <c:v>2400</c:v>
                </c:pt>
                <c:pt idx="2">
                  <c:v>1200</c:v>
                </c:pt>
                <c:pt idx="3">
                  <c:v>600</c:v>
                </c:pt>
                <c:pt idx="4">
                  <c:v>500</c:v>
                </c:pt>
                <c:pt idx="5">
                  <c:v>450</c:v>
                </c:pt>
                <c:pt idx="6">
                  <c:v>425</c:v>
                </c:pt>
                <c:pt idx="7">
                  <c:v>410</c:v>
                </c:pt>
                <c:pt idx="8">
                  <c:v>400</c:v>
                </c:pt>
                <c:pt idx="9">
                  <c:v>300</c:v>
                </c:pt>
                <c:pt idx="10">
                  <c:v>150</c:v>
                </c:pt>
                <c:pt idx="11">
                  <c:v>75</c:v>
                </c:pt>
                <c:pt idx="12">
                  <c:v>37.5</c:v>
                </c:pt>
                <c:pt idx="13">
                  <c:v>4800</c:v>
                </c:pt>
                <c:pt idx="14">
                  <c:v>2400</c:v>
                </c:pt>
                <c:pt idx="15">
                  <c:v>1200</c:v>
                </c:pt>
                <c:pt idx="16">
                  <c:v>900</c:v>
                </c:pt>
                <c:pt idx="17">
                  <c:v>480</c:v>
                </c:pt>
                <c:pt idx="18">
                  <c:v>360</c:v>
                </c:pt>
                <c:pt idx="19">
                  <c:v>240</c:v>
                </c:pt>
                <c:pt idx="20">
                  <c:v>120</c:v>
                </c:pt>
              </c:numCache>
            </c:numRef>
          </c:xVal>
          <c:yVal>
            <c:numRef>
              <c:f>'Speed Testing'!$I$66:$I$86</c:f>
              <c:numCache>
                <c:formatCode>General</c:formatCode>
                <c:ptCount val="21"/>
                <c:pt idx="0">
                  <c:v>1.075</c:v>
                </c:pt>
                <c:pt idx="1">
                  <c:v>1.0249999999999999</c:v>
                </c:pt>
                <c:pt idx="2">
                  <c:v>1.01875</c:v>
                </c:pt>
                <c:pt idx="3">
                  <c:v>1.0249999999999999</c:v>
                </c:pt>
                <c:pt idx="4">
                  <c:v>1.0041666666666669</c:v>
                </c:pt>
                <c:pt idx="5">
                  <c:v>1.0143749999999998</c:v>
                </c:pt>
                <c:pt idx="6">
                  <c:v>1.0040625000000001</c:v>
                </c:pt>
                <c:pt idx="7">
                  <c:v>0.99425000000000008</c:v>
                </c:pt>
                <c:pt idx="8">
                  <c:v>0.96499999999999997</c:v>
                </c:pt>
                <c:pt idx="9">
                  <c:v>0.72499999999999998</c:v>
                </c:pt>
                <c:pt idx="10">
                  <c:v>0.3725</c:v>
                </c:pt>
                <c:pt idx="11">
                  <c:v>0.18312500000000001</c:v>
                </c:pt>
                <c:pt idx="12">
                  <c:v>9.1562500000000005E-2</c:v>
                </c:pt>
                <c:pt idx="13">
                  <c:v>1.03</c:v>
                </c:pt>
                <c:pt idx="14">
                  <c:v>1.07</c:v>
                </c:pt>
                <c:pt idx="15">
                  <c:v>1.0249999999999999</c:v>
                </c:pt>
                <c:pt idx="16">
                  <c:v>1.0649999999999997</c:v>
                </c:pt>
                <c:pt idx="17">
                  <c:v>1.012</c:v>
                </c:pt>
                <c:pt idx="18">
                  <c:v>0.87300000000000011</c:v>
                </c:pt>
                <c:pt idx="19">
                  <c:v>0.59800000000000009</c:v>
                </c:pt>
                <c:pt idx="20">
                  <c:v>0.29100000000000004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94352"/>
        <c:axId val="493796704"/>
      </c:scatterChart>
      <c:valAx>
        <c:axId val="49379435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speed (mm/min)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6704"/>
        <c:crosses val="autoZero"/>
        <c:crossBetween val="midCat"/>
      </c:valAx>
      <c:valAx>
        <c:axId val="4937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actual time to complete move over predicted time to complete move (lower means moved faster than expected)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906666531163605"/>
          <c:y val="5.4651284202913035E-2"/>
          <c:w val="0.19858216064480672"/>
          <c:h val="0.1364481114026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" sqref="A2"/>
    </sheetView>
  </sheetViews>
  <sheetFormatPr defaultRowHeight="14.25" x14ac:dyDescent="0.45"/>
  <cols>
    <col min="1" max="1" width="15.06640625" bestFit="1" customWidth="1"/>
    <col min="2" max="2" width="21.796875" bestFit="1" customWidth="1"/>
    <col min="3" max="3" width="13.19921875" customWidth="1"/>
    <col min="6" max="6" width="9.73046875" bestFit="1" customWidth="1"/>
  </cols>
  <sheetData>
    <row r="1" spans="1:6" x14ac:dyDescent="0.45">
      <c r="A1" t="s">
        <v>60</v>
      </c>
      <c r="C1" t="s">
        <v>61</v>
      </c>
      <c r="D1" t="s">
        <v>66</v>
      </c>
      <c r="E1" t="s">
        <v>67</v>
      </c>
      <c r="F1" t="s">
        <v>95</v>
      </c>
    </row>
    <row r="2" spans="1:6" x14ac:dyDescent="0.45">
      <c r="A2" t="s">
        <v>99</v>
      </c>
      <c r="B2" t="s">
        <v>100</v>
      </c>
      <c r="E2" t="s">
        <v>102</v>
      </c>
      <c r="F2" t="s">
        <v>101</v>
      </c>
    </row>
    <row r="3" spans="1:6" x14ac:dyDescent="0.45">
      <c r="A3" t="s">
        <v>0</v>
      </c>
      <c r="B3" t="s">
        <v>1</v>
      </c>
      <c r="C3" t="s">
        <v>4</v>
      </c>
      <c r="D3" t="s">
        <v>4</v>
      </c>
      <c r="E3" t="s">
        <v>4</v>
      </c>
      <c r="F3" t="s">
        <v>4</v>
      </c>
    </row>
    <row r="4" spans="1:6" x14ac:dyDescent="0.45">
      <c r="B4" t="s">
        <v>2</v>
      </c>
      <c r="C4" t="s">
        <v>4</v>
      </c>
      <c r="D4" t="s">
        <v>4</v>
      </c>
      <c r="E4" t="s">
        <v>4</v>
      </c>
      <c r="F4" t="s">
        <v>4</v>
      </c>
    </row>
    <row r="5" spans="1:6" x14ac:dyDescent="0.45">
      <c r="B5" t="s">
        <v>3</v>
      </c>
      <c r="C5" t="s">
        <v>5</v>
      </c>
      <c r="D5" t="s">
        <v>5</v>
      </c>
      <c r="E5" t="s">
        <v>5</v>
      </c>
      <c r="F5" t="s">
        <v>5</v>
      </c>
    </row>
    <row r="6" spans="1:6" x14ac:dyDescent="0.45">
      <c r="B6" t="s">
        <v>6</v>
      </c>
      <c r="C6">
        <v>1.25</v>
      </c>
      <c r="E6">
        <v>2</v>
      </c>
      <c r="F6">
        <v>2</v>
      </c>
    </row>
    <row r="7" spans="1:6" x14ac:dyDescent="0.45">
      <c r="B7" t="s">
        <v>7</v>
      </c>
      <c r="C7" t="s">
        <v>8</v>
      </c>
      <c r="D7" t="s">
        <v>8</v>
      </c>
      <c r="E7" t="s">
        <v>8</v>
      </c>
      <c r="F7" t="s">
        <v>8</v>
      </c>
    </row>
    <row r="8" spans="1:6" x14ac:dyDescent="0.45">
      <c r="A8" t="s">
        <v>14</v>
      </c>
      <c r="B8" t="s">
        <v>12</v>
      </c>
      <c r="C8">
        <f>8*60+16</f>
        <v>496</v>
      </c>
    </row>
    <row r="9" spans="1:6" x14ac:dyDescent="0.45">
      <c r="B9" t="s">
        <v>35</v>
      </c>
      <c r="C9" t="s">
        <v>38</v>
      </c>
      <c r="D9" t="s">
        <v>96</v>
      </c>
      <c r="E9" t="s">
        <v>96</v>
      </c>
      <c r="F9" t="s">
        <v>96</v>
      </c>
    </row>
    <row r="10" spans="1:6" x14ac:dyDescent="0.45">
      <c r="B10" t="s">
        <v>13</v>
      </c>
      <c r="C10" t="s">
        <v>37</v>
      </c>
      <c r="D10" t="s">
        <v>97</v>
      </c>
      <c r="E10" t="s">
        <v>97</v>
      </c>
      <c r="F10" t="s">
        <v>97</v>
      </c>
    </row>
    <row r="11" spans="1:6" x14ac:dyDescent="0.45">
      <c r="A11" t="s">
        <v>15</v>
      </c>
      <c r="B11" t="s">
        <v>12</v>
      </c>
      <c r="C11">
        <f>4*60+54</f>
        <v>294</v>
      </c>
    </row>
    <row r="12" spans="1:6" x14ac:dyDescent="0.45">
      <c r="A12" t="s">
        <v>9</v>
      </c>
      <c r="B12" t="s">
        <v>13</v>
      </c>
      <c r="C12" t="s">
        <v>10</v>
      </c>
      <c r="D12" t="s">
        <v>63</v>
      </c>
    </row>
    <row r="13" spans="1:6" x14ac:dyDescent="0.45">
      <c r="A13" t="s">
        <v>11</v>
      </c>
      <c r="B13" t="s">
        <v>16</v>
      </c>
      <c r="C13">
        <v>300</v>
      </c>
      <c r="E13">
        <v>600</v>
      </c>
      <c r="F13">
        <v>600</v>
      </c>
    </row>
    <row r="14" spans="1:6" x14ac:dyDescent="0.45">
      <c r="B14" t="s">
        <v>17</v>
      </c>
      <c r="C14">
        <v>220</v>
      </c>
      <c r="E14">
        <v>220</v>
      </c>
      <c r="F14">
        <v>220</v>
      </c>
    </row>
    <row r="15" spans="1:6" x14ac:dyDescent="0.45">
      <c r="B15" t="s">
        <v>62</v>
      </c>
      <c r="C15">
        <v>110</v>
      </c>
      <c r="D15">
        <v>199.8</v>
      </c>
      <c r="E15">
        <v>50</v>
      </c>
      <c r="F15">
        <v>20</v>
      </c>
    </row>
    <row r="16" spans="1:6" x14ac:dyDescent="0.45">
      <c r="B16" t="s">
        <v>18</v>
      </c>
      <c r="C16">
        <v>13000</v>
      </c>
    </row>
    <row r="17" spans="1:6" x14ac:dyDescent="0.45">
      <c r="B17" t="s">
        <v>19</v>
      </c>
      <c r="C17">
        <v>0.33</v>
      </c>
      <c r="E17">
        <v>0.31</v>
      </c>
    </row>
    <row r="18" spans="1:6" x14ac:dyDescent="0.45">
      <c r="B18" t="s">
        <v>20</v>
      </c>
      <c r="C18">
        <v>0.25</v>
      </c>
    </row>
    <row r="19" spans="1:6" x14ac:dyDescent="0.45">
      <c r="B19" t="s">
        <v>21</v>
      </c>
      <c r="C19">
        <v>5.81</v>
      </c>
      <c r="E19">
        <v>7.2</v>
      </c>
    </row>
    <row r="20" spans="1:6" x14ac:dyDescent="0.45">
      <c r="B20" t="s">
        <v>12</v>
      </c>
      <c r="C20">
        <f>48*60+47</f>
        <v>2927</v>
      </c>
    </row>
    <row r="21" spans="1:6" x14ac:dyDescent="0.45">
      <c r="B21" t="s">
        <v>64</v>
      </c>
      <c r="C21">
        <v>100</v>
      </c>
      <c r="E21">
        <v>125</v>
      </c>
      <c r="F21">
        <v>375</v>
      </c>
    </row>
    <row r="22" spans="1:6" x14ac:dyDescent="0.45">
      <c r="A22" t="s">
        <v>27</v>
      </c>
      <c r="B22" t="s">
        <v>28</v>
      </c>
      <c r="C22">
        <v>1.29</v>
      </c>
    </row>
    <row r="23" spans="1:6" x14ac:dyDescent="0.45">
      <c r="B23" t="s">
        <v>29</v>
      </c>
      <c r="C23">
        <v>1.44</v>
      </c>
    </row>
    <row r="24" spans="1:6" x14ac:dyDescent="0.45">
      <c r="B24" t="s">
        <v>24</v>
      </c>
      <c r="C24">
        <v>1.75</v>
      </c>
    </row>
    <row r="25" spans="1:6" x14ac:dyDescent="0.45">
      <c r="B25" t="s">
        <v>25</v>
      </c>
      <c r="C25">
        <v>5.123475382979794E-2</v>
      </c>
    </row>
    <row r="26" spans="1:6" x14ac:dyDescent="0.45">
      <c r="B26" t="s">
        <v>26</v>
      </c>
      <c r="C26" t="s">
        <v>30</v>
      </c>
    </row>
    <row r="27" spans="1:6" x14ac:dyDescent="0.45">
      <c r="B27" t="s">
        <v>28</v>
      </c>
      <c r="C27">
        <v>1.75</v>
      </c>
    </row>
    <row r="28" spans="1:6" x14ac:dyDescent="0.45">
      <c r="A28" t="s">
        <v>22</v>
      </c>
      <c r="B28" t="s">
        <v>29</v>
      </c>
      <c r="C28">
        <v>2.25</v>
      </c>
    </row>
    <row r="29" spans="1:6" x14ac:dyDescent="0.45">
      <c r="B29" t="s">
        <v>24</v>
      </c>
      <c r="C29">
        <v>1.9000000000000001</v>
      </c>
    </row>
    <row r="30" spans="1:6" x14ac:dyDescent="0.45">
      <c r="B30" t="s">
        <v>25</v>
      </c>
      <c r="C30">
        <v>0.1855397531527947</v>
      </c>
    </row>
    <row r="31" spans="1:6" x14ac:dyDescent="0.45">
      <c r="B31" t="s">
        <v>26</v>
      </c>
      <c r="C31" t="s">
        <v>31</v>
      </c>
    </row>
    <row r="32" spans="1:6" x14ac:dyDescent="0.45">
      <c r="B32" t="s">
        <v>23</v>
      </c>
      <c r="C32">
        <v>8350</v>
      </c>
    </row>
    <row r="33" spans="1:6" x14ac:dyDescent="0.45">
      <c r="B33" t="s">
        <v>39</v>
      </c>
      <c r="C33">
        <v>15.4</v>
      </c>
    </row>
    <row r="34" spans="1:6" x14ac:dyDescent="0.45">
      <c r="B34" t="s">
        <v>40</v>
      </c>
      <c r="C34">
        <v>1.8</v>
      </c>
    </row>
    <row r="35" spans="1:6" x14ac:dyDescent="0.45">
      <c r="B35" t="s">
        <v>41</v>
      </c>
      <c r="C35">
        <v>18.100000000000001</v>
      </c>
    </row>
    <row r="36" spans="1:6" x14ac:dyDescent="0.45">
      <c r="B36" t="s">
        <v>42</v>
      </c>
      <c r="C36">
        <f>C33/C32</f>
        <v>1.8443113772455091E-3</v>
      </c>
    </row>
    <row r="37" spans="1:6" x14ac:dyDescent="0.45">
      <c r="B37" t="s">
        <v>43</v>
      </c>
      <c r="C37" s="2">
        <f>Parameters!$B$3/Data!C36</f>
        <v>4.1137013803767255</v>
      </c>
    </row>
    <row r="38" spans="1:6" x14ac:dyDescent="0.45">
      <c r="B38" t="s">
        <v>13</v>
      </c>
      <c r="C38" s="1" t="s">
        <v>33</v>
      </c>
      <c r="D38" t="s">
        <v>68</v>
      </c>
      <c r="E38" t="s">
        <v>65</v>
      </c>
      <c r="F38" t="s">
        <v>98</v>
      </c>
    </row>
    <row r="40" spans="1:6" x14ac:dyDescent="0.45">
      <c r="A40" t="s">
        <v>34</v>
      </c>
      <c r="B40" t="s">
        <v>35</v>
      </c>
      <c r="C40" t="s">
        <v>36</v>
      </c>
    </row>
    <row r="41" spans="1:6" x14ac:dyDescent="0.45">
      <c r="B41" t="s">
        <v>32</v>
      </c>
    </row>
    <row r="42" spans="1:6" x14ac:dyDescent="0.45">
      <c r="A42" t="s">
        <v>51</v>
      </c>
      <c r="B42" t="s">
        <v>52</v>
      </c>
      <c r="C42">
        <v>4.5999999999999999E-2</v>
      </c>
    </row>
    <row r="43" spans="1:6" x14ac:dyDescent="0.45">
      <c r="B43" t="s">
        <v>13</v>
      </c>
      <c r="C43" t="s">
        <v>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topLeftCell="A58" workbookViewId="0">
      <selection activeCell="D84" sqref="D84"/>
    </sheetView>
  </sheetViews>
  <sheetFormatPr defaultRowHeight="14.25" x14ac:dyDescent="0.45"/>
  <sheetData>
    <row r="1" spans="1:5" x14ac:dyDescent="0.45">
      <c r="A1" t="s">
        <v>69</v>
      </c>
    </row>
    <row r="3" spans="1:5" x14ac:dyDescent="0.45">
      <c r="A3" t="s">
        <v>72</v>
      </c>
      <c r="C3" t="s">
        <v>70</v>
      </c>
      <c r="E3" t="s">
        <v>71</v>
      </c>
    </row>
    <row r="4" spans="1:5" x14ac:dyDescent="0.45">
      <c r="A4">
        <v>50</v>
      </c>
    </row>
    <row r="6" spans="1:5" x14ac:dyDescent="0.45">
      <c r="A6">
        <v>200</v>
      </c>
      <c r="C6" t="s">
        <v>76</v>
      </c>
    </row>
    <row r="7" spans="1:5" x14ac:dyDescent="0.45">
      <c r="A7">
        <f>51*PI()</f>
        <v>160.22122533307945</v>
      </c>
      <c r="C7" t="s">
        <v>77</v>
      </c>
    </row>
    <row r="9" spans="1:5" x14ac:dyDescent="0.45">
      <c r="A9">
        <v>120</v>
      </c>
      <c r="C9" t="s">
        <v>74</v>
      </c>
    </row>
    <row r="10" spans="1:5" x14ac:dyDescent="0.45">
      <c r="A10">
        <v>12</v>
      </c>
      <c r="C10" t="s">
        <v>75</v>
      </c>
    </row>
    <row r="11" spans="1:5" x14ac:dyDescent="0.45">
      <c r="A11">
        <f>A9/A10</f>
        <v>10</v>
      </c>
      <c r="C11" t="s">
        <v>78</v>
      </c>
    </row>
    <row r="12" spans="1:5" x14ac:dyDescent="0.45">
      <c r="A12">
        <f>A11*A6</f>
        <v>2000</v>
      </c>
      <c r="C12" t="s">
        <v>79</v>
      </c>
    </row>
    <row r="13" spans="1:5" x14ac:dyDescent="0.45">
      <c r="A13">
        <f>A12/A7</f>
        <v>12.482740634658459</v>
      </c>
      <c r="B13" t="s">
        <v>73</v>
      </c>
    </row>
    <row r="14" spans="1:5" x14ac:dyDescent="0.45">
      <c r="A14">
        <v>16</v>
      </c>
      <c r="B14" t="s">
        <v>80</v>
      </c>
    </row>
    <row r="15" spans="1:5" x14ac:dyDescent="0.45">
      <c r="B15" t="s">
        <v>81</v>
      </c>
    </row>
    <row r="16" spans="1:5" x14ac:dyDescent="0.45">
      <c r="A16">
        <f>A6*A14</f>
        <v>3200</v>
      </c>
      <c r="B16" t="s">
        <v>82</v>
      </c>
    </row>
    <row r="17" spans="1:9" x14ac:dyDescent="0.45">
      <c r="A17">
        <f>A16*A11</f>
        <v>32000</v>
      </c>
      <c r="B17" t="s">
        <v>79</v>
      </c>
    </row>
    <row r="18" spans="1:9" x14ac:dyDescent="0.45">
      <c r="A18">
        <f>A13*A14</f>
        <v>199.72385015453534</v>
      </c>
      <c r="B18" t="s">
        <v>73</v>
      </c>
    </row>
    <row r="19" spans="1:9" x14ac:dyDescent="0.45">
      <c r="C19" t="s">
        <v>89</v>
      </c>
      <c r="D19" t="s">
        <v>88</v>
      </c>
    </row>
    <row r="20" spans="1:9" x14ac:dyDescent="0.45">
      <c r="A20" t="s">
        <v>83</v>
      </c>
      <c r="B20" t="s">
        <v>93</v>
      </c>
      <c r="C20" t="s">
        <v>84</v>
      </c>
      <c r="D20" t="s">
        <v>85</v>
      </c>
      <c r="E20" t="s">
        <v>94</v>
      </c>
      <c r="F20" t="s">
        <v>86</v>
      </c>
      <c r="G20" t="s">
        <v>87</v>
      </c>
      <c r="H20" t="s">
        <v>90</v>
      </c>
      <c r="I20" t="s">
        <v>91</v>
      </c>
    </row>
    <row r="21" spans="1:9" x14ac:dyDescent="0.45">
      <c r="A21">
        <v>199.72389999999999</v>
      </c>
      <c r="B21" s="3">
        <v>1</v>
      </c>
      <c r="C21">
        <v>160.19999999999999</v>
      </c>
      <c r="D21">
        <v>4800</v>
      </c>
      <c r="E21">
        <f>B21*D21</f>
        <v>4800</v>
      </c>
      <c r="F21">
        <f t="shared" ref="F21:F54" si="0">C21/E21*60</f>
        <v>2.0024999999999995</v>
      </c>
      <c r="G21">
        <v>2.21</v>
      </c>
      <c r="H21" s="2">
        <f>(G21-F21)/F21</f>
        <v>0.10362047440699151</v>
      </c>
      <c r="I21">
        <f>G21/F21</f>
        <v>1.1036204744069915</v>
      </c>
    </row>
    <row r="22" spans="1:9" x14ac:dyDescent="0.45">
      <c r="A22">
        <v>199.72389999999999</v>
      </c>
      <c r="B22" s="3">
        <v>1</v>
      </c>
      <c r="C22">
        <v>160.19999999999999</v>
      </c>
      <c r="D22">
        <v>9600</v>
      </c>
      <c r="E22">
        <f t="shared" ref="E22:E64" si="1">B22*D22</f>
        <v>9600</v>
      </c>
      <c r="F22">
        <f t="shared" si="0"/>
        <v>1.0012499999999998</v>
      </c>
      <c r="G22">
        <v>1.1499999999999999</v>
      </c>
      <c r="H22" s="2">
        <f t="shared" ref="H22:H39" si="2">(G22-F22)/F22</f>
        <v>0.14856429463171056</v>
      </c>
      <c r="I22">
        <f t="shared" ref="I22:I39" si="3">G22/F22</f>
        <v>1.1485642946317105</v>
      </c>
    </row>
    <row r="23" spans="1:9" x14ac:dyDescent="0.45">
      <c r="A23">
        <v>199.72389999999999</v>
      </c>
      <c r="B23" s="3">
        <v>1</v>
      </c>
      <c r="C23">
        <v>320.39999999999998</v>
      </c>
      <c r="D23">
        <v>4800</v>
      </c>
      <c r="E23">
        <f t="shared" si="1"/>
        <v>4800</v>
      </c>
      <c r="F23">
        <f t="shared" si="0"/>
        <v>4.004999999999999</v>
      </c>
      <c r="G23">
        <v>4.22</v>
      </c>
      <c r="H23" s="2">
        <f t="shared" si="2"/>
        <v>5.3682896379525794E-2</v>
      </c>
      <c r="I23">
        <f t="shared" si="3"/>
        <v>1.0536828963795257</v>
      </c>
    </row>
    <row r="24" spans="1:9" x14ac:dyDescent="0.45">
      <c r="A24">
        <v>199.72389999999999</v>
      </c>
      <c r="B24" s="3">
        <v>1</v>
      </c>
      <c r="C24">
        <v>320.39999999999998</v>
      </c>
      <c r="D24">
        <v>2400</v>
      </c>
      <c r="E24">
        <f t="shared" si="1"/>
        <v>2400</v>
      </c>
      <c r="F24">
        <f t="shared" si="0"/>
        <v>8.009999999999998</v>
      </c>
      <c r="G24">
        <v>8.14</v>
      </c>
      <c r="H24" s="2">
        <f t="shared" si="2"/>
        <v>1.6229712858926666E-2</v>
      </c>
      <c r="I24">
        <f t="shared" si="3"/>
        <v>1.0162297128589266</v>
      </c>
    </row>
    <row r="25" spans="1:9" x14ac:dyDescent="0.45">
      <c r="A25">
        <v>199.72389999999999</v>
      </c>
      <c r="B25" s="3">
        <v>1</v>
      </c>
      <c r="C25">
        <v>80.099999999999994</v>
      </c>
      <c r="D25">
        <v>1200</v>
      </c>
      <c r="E25">
        <f t="shared" si="1"/>
        <v>1200</v>
      </c>
      <c r="F25">
        <f t="shared" si="0"/>
        <v>4.004999999999999</v>
      </c>
      <c r="G25">
        <v>3.97</v>
      </c>
      <c r="H25" s="2">
        <f t="shared" si="2"/>
        <v>-8.7390761548061975E-3</v>
      </c>
      <c r="I25">
        <f t="shared" si="3"/>
        <v>0.99126092384519382</v>
      </c>
    </row>
    <row r="26" spans="1:9" x14ac:dyDescent="0.45">
      <c r="A26">
        <v>199.72389999999999</v>
      </c>
      <c r="B26" s="3">
        <v>1</v>
      </c>
      <c r="C26">
        <v>40.049999999999997</v>
      </c>
      <c r="D26">
        <v>600</v>
      </c>
      <c r="E26">
        <f t="shared" si="1"/>
        <v>600</v>
      </c>
      <c r="F26">
        <f t="shared" si="0"/>
        <v>4.004999999999999</v>
      </c>
      <c r="G26">
        <v>4.04</v>
      </c>
      <c r="H26" s="2">
        <f t="shared" si="2"/>
        <v>8.7390761548067509E-3</v>
      </c>
      <c r="I26">
        <f t="shared" si="3"/>
        <v>1.0087390761548067</v>
      </c>
    </row>
    <row r="27" spans="1:9" x14ac:dyDescent="0.45">
      <c r="A27">
        <v>199.72389999999999</v>
      </c>
      <c r="B27" s="3">
        <v>1</v>
      </c>
      <c r="C27">
        <v>20.024999999999999</v>
      </c>
      <c r="D27">
        <v>300</v>
      </c>
      <c r="E27">
        <f t="shared" si="1"/>
        <v>300</v>
      </c>
      <c r="F27">
        <f t="shared" si="0"/>
        <v>4.004999999999999</v>
      </c>
      <c r="G27">
        <v>2.85</v>
      </c>
      <c r="H27" s="2">
        <f t="shared" si="2"/>
        <v>-0.28838951310861405</v>
      </c>
      <c r="I27">
        <f t="shared" si="3"/>
        <v>0.71161048689138595</v>
      </c>
    </row>
    <row r="28" spans="1:9" x14ac:dyDescent="0.45">
      <c r="A28">
        <v>199.72389999999999</v>
      </c>
      <c r="B28" s="3">
        <v>1</v>
      </c>
      <c r="C28">
        <v>20.024999999999999</v>
      </c>
      <c r="D28">
        <v>300</v>
      </c>
      <c r="E28">
        <f t="shared" si="1"/>
        <v>300</v>
      </c>
      <c r="F28">
        <f t="shared" si="0"/>
        <v>4.004999999999999</v>
      </c>
      <c r="G28">
        <v>2.86</v>
      </c>
      <c r="H28" s="2">
        <f t="shared" si="2"/>
        <v>-0.28589263420724081</v>
      </c>
      <c r="I28">
        <f t="shared" si="3"/>
        <v>0.71410736579275924</v>
      </c>
    </row>
    <row r="29" spans="1:9" x14ac:dyDescent="0.45">
      <c r="A29">
        <v>199.72389999999999</v>
      </c>
      <c r="B29" s="3">
        <v>1</v>
      </c>
      <c r="C29">
        <v>20.024999999999999</v>
      </c>
      <c r="D29">
        <v>600</v>
      </c>
      <c r="E29">
        <f t="shared" si="1"/>
        <v>600</v>
      </c>
      <c r="F29">
        <f t="shared" si="0"/>
        <v>2.0024999999999995</v>
      </c>
      <c r="G29">
        <v>2.0699999999999998</v>
      </c>
      <c r="H29" s="2">
        <f t="shared" si="2"/>
        <v>3.3707865168539505E-2</v>
      </c>
      <c r="I29">
        <f t="shared" si="3"/>
        <v>1.0337078651685394</v>
      </c>
    </row>
    <row r="30" spans="1:9" x14ac:dyDescent="0.45">
      <c r="A30">
        <v>199.72389999999999</v>
      </c>
      <c r="B30" s="3">
        <v>1</v>
      </c>
      <c r="C30">
        <v>20.024999999999999</v>
      </c>
      <c r="D30">
        <v>600</v>
      </c>
      <c r="E30">
        <f t="shared" si="1"/>
        <v>600</v>
      </c>
      <c r="F30">
        <f t="shared" si="0"/>
        <v>2.0024999999999995</v>
      </c>
      <c r="G30">
        <v>2.06</v>
      </c>
      <c r="H30" s="2">
        <f t="shared" si="2"/>
        <v>2.8714107365793041E-2</v>
      </c>
      <c r="I30">
        <f t="shared" si="3"/>
        <v>1.0287141073657931</v>
      </c>
    </row>
    <row r="31" spans="1:9" x14ac:dyDescent="0.45">
      <c r="A31">
        <v>199.72389999999999</v>
      </c>
      <c r="B31" s="3">
        <v>1</v>
      </c>
      <c r="C31">
        <v>10.012499999999999</v>
      </c>
      <c r="D31">
        <v>600</v>
      </c>
      <c r="E31">
        <f t="shared" si="1"/>
        <v>600</v>
      </c>
      <c r="F31">
        <f t="shared" si="0"/>
        <v>1.0012499999999998</v>
      </c>
      <c r="G31">
        <v>1.02</v>
      </c>
      <c r="H31" s="2">
        <f t="shared" si="2"/>
        <v>1.8726591760299897E-2</v>
      </c>
      <c r="I31">
        <f t="shared" si="3"/>
        <v>1.0187265917602999</v>
      </c>
    </row>
    <row r="32" spans="1:9" x14ac:dyDescent="0.45">
      <c r="A32">
        <v>199.72389999999999</v>
      </c>
      <c r="B32" s="3">
        <v>1</v>
      </c>
      <c r="C32">
        <v>10.012499999999999</v>
      </c>
      <c r="D32">
        <v>300</v>
      </c>
      <c r="E32">
        <f t="shared" si="1"/>
        <v>300</v>
      </c>
      <c r="F32">
        <f t="shared" si="0"/>
        <v>2.0024999999999995</v>
      </c>
      <c r="G32">
        <v>1.42</v>
      </c>
      <c r="H32" s="2">
        <f t="shared" si="2"/>
        <v>-0.29088639200998739</v>
      </c>
      <c r="I32">
        <f t="shared" si="3"/>
        <v>0.70911360799001266</v>
      </c>
    </row>
    <row r="33" spans="1:10" x14ac:dyDescent="0.45">
      <c r="A33">
        <v>199.72389999999999</v>
      </c>
      <c r="B33" s="3">
        <v>1</v>
      </c>
      <c r="C33">
        <v>10.012499999999999</v>
      </c>
      <c r="D33">
        <v>150</v>
      </c>
      <c r="E33">
        <f t="shared" si="1"/>
        <v>150</v>
      </c>
      <c r="F33">
        <f t="shared" si="0"/>
        <v>4.004999999999999</v>
      </c>
      <c r="G33">
        <v>1.55</v>
      </c>
      <c r="H33" s="2">
        <f t="shared" si="2"/>
        <v>-0.61298377028714102</v>
      </c>
      <c r="I33">
        <f t="shared" si="3"/>
        <v>0.38701622971285904</v>
      </c>
    </row>
    <row r="34" spans="1:10" x14ac:dyDescent="0.45">
      <c r="A34">
        <v>199.72389999999999</v>
      </c>
      <c r="B34" s="3">
        <v>1</v>
      </c>
      <c r="C34">
        <v>10.012499999999999</v>
      </c>
      <c r="D34">
        <v>75</v>
      </c>
      <c r="E34">
        <f t="shared" si="1"/>
        <v>75</v>
      </c>
      <c r="F34">
        <f t="shared" si="0"/>
        <v>8.009999999999998</v>
      </c>
      <c r="G34">
        <v>1.48</v>
      </c>
      <c r="H34" s="2">
        <f t="shared" si="2"/>
        <v>-0.81523096129837691</v>
      </c>
      <c r="I34">
        <f t="shared" si="3"/>
        <v>0.18476903870162301</v>
      </c>
    </row>
    <row r="35" spans="1:10" x14ac:dyDescent="0.45">
      <c r="A35">
        <v>199.72389999999999</v>
      </c>
      <c r="B35" s="3">
        <v>1</v>
      </c>
      <c r="C35">
        <v>10.012499999999999</v>
      </c>
      <c r="D35">
        <v>75</v>
      </c>
      <c r="E35">
        <f t="shared" si="1"/>
        <v>75</v>
      </c>
      <c r="F35">
        <f t="shared" si="0"/>
        <v>8.009999999999998</v>
      </c>
      <c r="G35">
        <v>1.49</v>
      </c>
      <c r="H35" s="2">
        <f t="shared" si="2"/>
        <v>-0.81398252184769027</v>
      </c>
      <c r="I35">
        <f t="shared" si="3"/>
        <v>0.18601747815230965</v>
      </c>
    </row>
    <row r="36" spans="1:10" x14ac:dyDescent="0.45">
      <c r="A36">
        <v>199.72389999999999</v>
      </c>
      <c r="B36" s="3">
        <v>1</v>
      </c>
      <c r="C36">
        <v>5</v>
      </c>
      <c r="D36">
        <v>37.5</v>
      </c>
      <c r="E36">
        <f t="shared" si="1"/>
        <v>37.5</v>
      </c>
      <c r="F36">
        <f t="shared" si="0"/>
        <v>8</v>
      </c>
      <c r="G36">
        <v>0.77</v>
      </c>
      <c r="H36" s="2">
        <f t="shared" si="2"/>
        <v>-0.90375000000000005</v>
      </c>
      <c r="I36">
        <f t="shared" si="3"/>
        <v>9.6250000000000002E-2</v>
      </c>
    </row>
    <row r="37" spans="1:10" x14ac:dyDescent="0.45">
      <c r="A37">
        <v>50</v>
      </c>
      <c r="B37" s="3">
        <v>1</v>
      </c>
      <c r="C37">
        <v>160.19999999999999</v>
      </c>
      <c r="D37">
        <v>4800</v>
      </c>
      <c r="E37">
        <f t="shared" si="1"/>
        <v>4800</v>
      </c>
      <c r="F37">
        <f t="shared" si="0"/>
        <v>2.0024999999999995</v>
      </c>
      <c r="G37">
        <v>1.94</v>
      </c>
      <c r="H37" s="2">
        <f t="shared" si="2"/>
        <v>-3.1210986267165827E-2</v>
      </c>
      <c r="I37">
        <f t="shared" si="3"/>
        <v>0.96878901373283421</v>
      </c>
    </row>
    <row r="38" spans="1:10" x14ac:dyDescent="0.45">
      <c r="A38">
        <v>50</v>
      </c>
      <c r="B38" s="3">
        <v>1</v>
      </c>
      <c r="C38">
        <v>160.19999999999999</v>
      </c>
      <c r="D38">
        <v>9600</v>
      </c>
      <c r="E38">
        <f t="shared" si="1"/>
        <v>9600</v>
      </c>
      <c r="F38">
        <f t="shared" si="0"/>
        <v>1.0012499999999998</v>
      </c>
      <c r="G38">
        <v>1.03</v>
      </c>
      <c r="H38" s="2">
        <f t="shared" si="2"/>
        <v>2.8714107365793041E-2</v>
      </c>
      <c r="I38">
        <f t="shared" si="3"/>
        <v>1.0287141073657931</v>
      </c>
    </row>
    <row r="39" spans="1:10" x14ac:dyDescent="0.45">
      <c r="A39">
        <v>50</v>
      </c>
      <c r="B39" s="3">
        <v>1</v>
      </c>
      <c r="C39">
        <v>320.39999999999998</v>
      </c>
      <c r="D39">
        <v>4800</v>
      </c>
      <c r="E39">
        <f t="shared" si="1"/>
        <v>4800</v>
      </c>
      <c r="F39">
        <f t="shared" si="0"/>
        <v>4.004999999999999</v>
      </c>
      <c r="G39">
        <v>3.98</v>
      </c>
      <c r="H39" s="2">
        <f t="shared" si="2"/>
        <v>-6.2421972534329661E-3</v>
      </c>
      <c r="I39">
        <f t="shared" si="3"/>
        <v>0.993757802746567</v>
      </c>
    </row>
    <row r="40" spans="1:10" x14ac:dyDescent="0.45">
      <c r="A40">
        <v>50</v>
      </c>
      <c r="B40" s="3">
        <v>1</v>
      </c>
      <c r="C40">
        <v>80.099999999999994</v>
      </c>
      <c r="D40">
        <v>1200</v>
      </c>
      <c r="E40">
        <f t="shared" si="1"/>
        <v>1200</v>
      </c>
      <c r="F40">
        <f t="shared" si="0"/>
        <v>4.004999999999999</v>
      </c>
      <c r="G40">
        <v>3.91</v>
      </c>
      <c r="H40" s="2">
        <f t="shared" ref="H40:H64" si="4">(G40-F40)/F40</f>
        <v>-2.3720349563045914E-2</v>
      </c>
      <c r="I40">
        <f t="shared" ref="I40:I64" si="5">G40/F40</f>
        <v>0.97627965043695408</v>
      </c>
    </row>
    <row r="41" spans="1:10" x14ac:dyDescent="0.45">
      <c r="A41">
        <v>50</v>
      </c>
      <c r="B41" s="3">
        <v>1</v>
      </c>
      <c r="C41">
        <v>40.049999999999997</v>
      </c>
      <c r="D41">
        <v>600</v>
      </c>
      <c r="E41">
        <f t="shared" si="1"/>
        <v>600</v>
      </c>
      <c r="F41">
        <f t="shared" si="0"/>
        <v>4.004999999999999</v>
      </c>
      <c r="G41">
        <v>3.91</v>
      </c>
      <c r="H41" s="2">
        <f t="shared" si="4"/>
        <v>-2.3720349563045914E-2</v>
      </c>
      <c r="I41">
        <f t="shared" si="5"/>
        <v>0.97627965043695408</v>
      </c>
    </row>
    <row r="42" spans="1:10" x14ac:dyDescent="0.45">
      <c r="A42">
        <v>50</v>
      </c>
      <c r="B42" s="3">
        <v>1</v>
      </c>
      <c r="C42">
        <v>20.024999999999999</v>
      </c>
      <c r="D42">
        <v>300</v>
      </c>
      <c r="E42">
        <f t="shared" si="1"/>
        <v>300</v>
      </c>
      <c r="F42">
        <f t="shared" si="0"/>
        <v>4.004999999999999</v>
      </c>
      <c r="G42">
        <v>2.8</v>
      </c>
      <c r="H42" s="2">
        <f t="shared" si="4"/>
        <v>-0.3008739076154805</v>
      </c>
      <c r="I42">
        <f t="shared" si="5"/>
        <v>0.6991260923845195</v>
      </c>
    </row>
    <row r="43" spans="1:10" x14ac:dyDescent="0.45">
      <c r="A43">
        <v>50</v>
      </c>
      <c r="B43" s="3">
        <v>1</v>
      </c>
      <c r="C43">
        <v>10.012499999999999</v>
      </c>
      <c r="D43">
        <v>150</v>
      </c>
      <c r="E43">
        <f t="shared" si="1"/>
        <v>150</v>
      </c>
      <c r="F43">
        <f t="shared" si="0"/>
        <v>4.004999999999999</v>
      </c>
      <c r="G43">
        <v>1.48</v>
      </c>
      <c r="H43" s="2">
        <f t="shared" si="4"/>
        <v>-0.63046192259675393</v>
      </c>
      <c r="I43">
        <f t="shared" si="5"/>
        <v>0.36953807740324601</v>
      </c>
    </row>
    <row r="44" spans="1:10" x14ac:dyDescent="0.45">
      <c r="A44">
        <v>50</v>
      </c>
      <c r="B44" s="3">
        <v>1</v>
      </c>
      <c r="C44">
        <v>10.012499999999999</v>
      </c>
      <c r="D44">
        <v>75</v>
      </c>
      <c r="E44">
        <f t="shared" si="1"/>
        <v>75</v>
      </c>
      <c r="F44">
        <f t="shared" si="0"/>
        <v>8.009999999999998</v>
      </c>
      <c r="G44">
        <v>1.49</v>
      </c>
      <c r="H44" s="2">
        <f t="shared" si="4"/>
        <v>-0.81398252184769027</v>
      </c>
      <c r="I44">
        <f t="shared" si="5"/>
        <v>0.18601747815230965</v>
      </c>
    </row>
    <row r="45" spans="1:10" x14ac:dyDescent="0.45">
      <c r="A45">
        <v>50</v>
      </c>
      <c r="B45" s="3">
        <v>1</v>
      </c>
      <c r="C45">
        <v>5</v>
      </c>
      <c r="D45">
        <v>37.5</v>
      </c>
      <c r="E45">
        <f t="shared" si="1"/>
        <v>37.5</v>
      </c>
      <c r="F45">
        <f t="shared" si="0"/>
        <v>8</v>
      </c>
      <c r="G45">
        <v>0.77</v>
      </c>
      <c r="H45" s="2">
        <f t="shared" si="4"/>
        <v>-0.90375000000000005</v>
      </c>
      <c r="I45">
        <f t="shared" si="5"/>
        <v>9.6250000000000002E-2</v>
      </c>
    </row>
    <row r="46" spans="1:10" x14ac:dyDescent="0.45">
      <c r="A46">
        <v>50</v>
      </c>
      <c r="B46" s="3">
        <v>1</v>
      </c>
      <c r="C46">
        <v>640.79999999999995</v>
      </c>
      <c r="D46">
        <v>19200</v>
      </c>
      <c r="E46">
        <f t="shared" si="1"/>
        <v>19200</v>
      </c>
      <c r="F46">
        <f t="shared" si="0"/>
        <v>2.0024999999999995</v>
      </c>
      <c r="G46">
        <v>2.6</v>
      </c>
      <c r="H46" s="2">
        <f t="shared" si="4"/>
        <v>0.29837702871410771</v>
      </c>
      <c r="I46">
        <f t="shared" si="5"/>
        <v>1.2983770287141077</v>
      </c>
      <c r="J46" t="s">
        <v>92</v>
      </c>
    </row>
    <row r="47" spans="1:10" x14ac:dyDescent="0.45">
      <c r="A47">
        <v>50</v>
      </c>
      <c r="B47" s="3">
        <v>1</v>
      </c>
      <c r="C47">
        <v>1281.5999999999999</v>
      </c>
      <c r="D47">
        <v>38400</v>
      </c>
      <c r="E47">
        <f t="shared" si="1"/>
        <v>38400</v>
      </c>
      <c r="F47">
        <f t="shared" si="0"/>
        <v>2.0024999999999995</v>
      </c>
      <c r="G47">
        <v>3.39</v>
      </c>
      <c r="H47" s="2">
        <f t="shared" si="4"/>
        <v>0.69288389513108661</v>
      </c>
      <c r="I47">
        <f t="shared" si="5"/>
        <v>1.6928838951310867</v>
      </c>
      <c r="J47" t="s">
        <v>92</v>
      </c>
    </row>
    <row r="48" spans="1:10" x14ac:dyDescent="0.45">
      <c r="A48">
        <v>50</v>
      </c>
      <c r="B48" s="3">
        <v>1</v>
      </c>
      <c r="C48">
        <v>40</v>
      </c>
      <c r="D48">
        <v>400</v>
      </c>
      <c r="E48">
        <f t="shared" si="1"/>
        <v>400</v>
      </c>
      <c r="F48">
        <f t="shared" si="0"/>
        <v>6</v>
      </c>
      <c r="G48">
        <v>5.75</v>
      </c>
      <c r="H48" s="2">
        <f t="shared" si="4"/>
        <v>-4.1666666666666664E-2</v>
      </c>
      <c r="I48">
        <f t="shared" si="5"/>
        <v>0.95833333333333337</v>
      </c>
    </row>
    <row r="49" spans="1:11" x14ac:dyDescent="0.45">
      <c r="A49">
        <v>50</v>
      </c>
      <c r="B49" s="3">
        <v>1</v>
      </c>
      <c r="C49">
        <v>40</v>
      </c>
      <c r="D49">
        <v>500</v>
      </c>
      <c r="E49">
        <f t="shared" si="1"/>
        <v>500</v>
      </c>
      <c r="F49">
        <f t="shared" si="0"/>
        <v>4.8</v>
      </c>
      <c r="G49">
        <v>4.83</v>
      </c>
      <c r="H49" s="2">
        <f t="shared" si="4"/>
        <v>6.2500000000000524E-3</v>
      </c>
      <c r="I49">
        <f t="shared" si="5"/>
        <v>1.0062500000000001</v>
      </c>
    </row>
    <row r="50" spans="1:11" x14ac:dyDescent="0.45">
      <c r="A50">
        <v>50</v>
      </c>
      <c r="B50" s="3">
        <v>1</v>
      </c>
      <c r="C50">
        <v>40</v>
      </c>
      <c r="D50">
        <v>450</v>
      </c>
      <c r="E50">
        <f t="shared" si="1"/>
        <v>450</v>
      </c>
      <c r="F50">
        <f t="shared" si="0"/>
        <v>5.3333333333333339</v>
      </c>
      <c r="G50">
        <v>5.41</v>
      </c>
      <c r="H50" s="2">
        <f t="shared" si="4"/>
        <v>1.4374999999999914E-2</v>
      </c>
      <c r="I50">
        <f t="shared" si="5"/>
        <v>1.0143749999999998</v>
      </c>
    </row>
    <row r="51" spans="1:11" x14ac:dyDescent="0.45">
      <c r="A51">
        <v>50</v>
      </c>
      <c r="B51" s="3">
        <v>1</v>
      </c>
      <c r="C51">
        <v>40</v>
      </c>
      <c r="D51">
        <v>425</v>
      </c>
      <c r="E51">
        <f t="shared" si="1"/>
        <v>425</v>
      </c>
      <c r="F51">
        <f t="shared" si="0"/>
        <v>5.6470588235294112</v>
      </c>
      <c r="G51">
        <v>5.62</v>
      </c>
      <c r="H51" s="2">
        <f t="shared" si="4"/>
        <v>-4.7916666666665561E-3</v>
      </c>
      <c r="I51">
        <f t="shared" si="5"/>
        <v>0.99520833333333347</v>
      </c>
    </row>
    <row r="52" spans="1:11" x14ac:dyDescent="0.45">
      <c r="A52">
        <v>50</v>
      </c>
      <c r="B52" s="3">
        <v>1</v>
      </c>
      <c r="C52">
        <v>40</v>
      </c>
      <c r="D52">
        <v>350</v>
      </c>
      <c r="E52">
        <f t="shared" si="1"/>
        <v>350</v>
      </c>
      <c r="F52">
        <f t="shared" si="0"/>
        <v>6.8571428571428568</v>
      </c>
      <c r="G52">
        <v>5.82</v>
      </c>
      <c r="H52" s="2">
        <f t="shared" si="4"/>
        <v>-0.15124999999999991</v>
      </c>
      <c r="I52">
        <f t="shared" si="5"/>
        <v>0.84875000000000012</v>
      </c>
    </row>
    <row r="53" spans="1:11" x14ac:dyDescent="0.45">
      <c r="A53">
        <v>50</v>
      </c>
      <c r="B53" s="3">
        <v>1</v>
      </c>
      <c r="C53">
        <v>40</v>
      </c>
      <c r="D53">
        <v>375</v>
      </c>
      <c r="E53">
        <f t="shared" si="1"/>
        <v>375</v>
      </c>
      <c r="F53">
        <f t="shared" si="0"/>
        <v>6.4</v>
      </c>
      <c r="G53">
        <v>5.69</v>
      </c>
      <c r="H53" s="2">
        <f t="shared" si="4"/>
        <v>-0.11093749999999999</v>
      </c>
      <c r="I53">
        <f t="shared" si="5"/>
        <v>0.88906249999999998</v>
      </c>
    </row>
    <row r="54" spans="1:11" x14ac:dyDescent="0.45">
      <c r="A54">
        <v>50</v>
      </c>
      <c r="B54" s="3">
        <v>1</v>
      </c>
      <c r="C54">
        <v>40</v>
      </c>
      <c r="D54">
        <v>325</v>
      </c>
      <c r="E54">
        <f t="shared" si="1"/>
        <v>325</v>
      </c>
      <c r="F54">
        <f t="shared" si="0"/>
        <v>7.384615384615385</v>
      </c>
      <c r="G54">
        <v>5.74</v>
      </c>
      <c r="H54" s="2">
        <f t="shared" si="4"/>
        <v>-0.22270833333333334</v>
      </c>
      <c r="I54">
        <f t="shared" si="5"/>
        <v>0.7772916666666666</v>
      </c>
    </row>
    <row r="55" spans="1:11" x14ac:dyDescent="0.45">
      <c r="A55">
        <v>50</v>
      </c>
      <c r="B55" s="3">
        <v>1</v>
      </c>
      <c r="C55">
        <v>160.19999999999999</v>
      </c>
      <c r="D55">
        <v>9600</v>
      </c>
      <c r="E55">
        <f t="shared" si="1"/>
        <v>9600</v>
      </c>
      <c r="F55">
        <f>C55/E55*60/B55</f>
        <v>1.0012499999999998</v>
      </c>
      <c r="G55">
        <v>1.1599999999999999</v>
      </c>
      <c r="H55" s="2">
        <f t="shared" si="4"/>
        <v>0.15855181023720372</v>
      </c>
      <c r="I55">
        <f t="shared" si="5"/>
        <v>1.1585518102372037</v>
      </c>
      <c r="J55" t="s">
        <v>92</v>
      </c>
    </row>
    <row r="56" spans="1:11" x14ac:dyDescent="0.45">
      <c r="A56">
        <v>50</v>
      </c>
      <c r="B56" s="3">
        <v>0.5</v>
      </c>
      <c r="C56">
        <v>160.19999999999999</v>
      </c>
      <c r="D56">
        <v>9600</v>
      </c>
      <c r="E56">
        <f t="shared" si="1"/>
        <v>4800</v>
      </c>
      <c r="F56">
        <f>C56/E56*60</f>
        <v>2.0024999999999995</v>
      </c>
      <c r="G56">
        <v>2.0099999999999998</v>
      </c>
      <c r="H56" s="2">
        <f t="shared" si="4"/>
        <v>3.7453183520600678E-3</v>
      </c>
      <c r="I56">
        <f t="shared" si="5"/>
        <v>1.0037453183520602</v>
      </c>
    </row>
    <row r="57" spans="1:11" x14ac:dyDescent="0.45">
      <c r="A57">
        <v>50</v>
      </c>
      <c r="B57" s="3">
        <v>0.1</v>
      </c>
      <c r="C57">
        <v>160.19999999999999</v>
      </c>
      <c r="D57">
        <v>9600</v>
      </c>
      <c r="E57">
        <f t="shared" si="1"/>
        <v>960</v>
      </c>
      <c r="F57">
        <f t="shared" ref="F57:F64" si="6">C57/E57*60</f>
        <v>10.012499999999999</v>
      </c>
      <c r="G57">
        <v>10</v>
      </c>
      <c r="H57" s="2">
        <f t="shared" si="4"/>
        <v>-1.2484394506865708E-3</v>
      </c>
      <c r="I57">
        <f t="shared" si="5"/>
        <v>0.99875156054931347</v>
      </c>
    </row>
    <row r="58" spans="1:11" x14ac:dyDescent="0.45">
      <c r="A58">
        <v>50</v>
      </c>
      <c r="B58" s="3">
        <v>2</v>
      </c>
      <c r="C58">
        <v>160.19999999999999</v>
      </c>
      <c r="D58">
        <v>1200</v>
      </c>
      <c r="E58">
        <f>B58*D58</f>
        <v>2400</v>
      </c>
      <c r="F58">
        <f t="shared" si="6"/>
        <v>4.004999999999999</v>
      </c>
      <c r="G58">
        <v>4.09</v>
      </c>
      <c r="H58" s="2">
        <f t="shared" si="4"/>
        <v>2.1223470661673127E-2</v>
      </c>
      <c r="I58">
        <f t="shared" si="5"/>
        <v>1.0212234706616732</v>
      </c>
    </row>
    <row r="59" spans="1:11" x14ac:dyDescent="0.45">
      <c r="A59">
        <v>50</v>
      </c>
      <c r="B59" s="3">
        <v>3</v>
      </c>
      <c r="C59">
        <v>160.19999999999999</v>
      </c>
      <c r="D59">
        <v>1200</v>
      </c>
      <c r="E59">
        <f>B59*D59</f>
        <v>3600</v>
      </c>
      <c r="F59">
        <f t="shared" si="6"/>
        <v>2.67</v>
      </c>
      <c r="G59">
        <v>2.74</v>
      </c>
      <c r="H59" s="2">
        <f t="shared" si="4"/>
        <v>2.6217228464419581E-2</v>
      </c>
      <c r="I59">
        <f t="shared" si="5"/>
        <v>1.0262172284644195</v>
      </c>
    </row>
    <row r="60" spans="1:11" x14ac:dyDescent="0.45">
      <c r="A60">
        <v>50</v>
      </c>
      <c r="B60" s="3">
        <v>5</v>
      </c>
      <c r="C60">
        <v>160.19999999999999</v>
      </c>
      <c r="D60">
        <v>1200</v>
      </c>
      <c r="E60">
        <f>B60*D60</f>
        <v>6000</v>
      </c>
      <c r="F60">
        <f t="shared" si="6"/>
        <v>1.6019999999999999</v>
      </c>
      <c r="G60">
        <v>1.62</v>
      </c>
      <c r="H60" s="2">
        <f t="shared" si="4"/>
        <v>1.1235955056179924E-2</v>
      </c>
      <c r="I60">
        <f t="shared" si="5"/>
        <v>1.01123595505618</v>
      </c>
    </row>
    <row r="61" spans="1:11" x14ac:dyDescent="0.45">
      <c r="A61">
        <v>50</v>
      </c>
      <c r="B61" s="3">
        <v>0.3</v>
      </c>
      <c r="C61">
        <v>40</v>
      </c>
      <c r="D61">
        <v>1200</v>
      </c>
      <c r="E61">
        <f t="shared" si="1"/>
        <v>360</v>
      </c>
      <c r="F61">
        <f t="shared" si="6"/>
        <v>6.6666666666666661</v>
      </c>
      <c r="G61">
        <v>5.75</v>
      </c>
      <c r="H61" s="2">
        <f t="shared" si="4"/>
        <v>-0.13749999999999993</v>
      </c>
      <c r="I61">
        <f t="shared" si="5"/>
        <v>0.86250000000000004</v>
      </c>
      <c r="K61">
        <f>B61*E61</f>
        <v>108</v>
      </c>
    </row>
    <row r="62" spans="1:11" x14ac:dyDescent="0.45">
      <c r="A62">
        <v>50</v>
      </c>
      <c r="B62" s="3">
        <v>0.2</v>
      </c>
      <c r="C62">
        <v>40</v>
      </c>
      <c r="D62">
        <v>1200</v>
      </c>
      <c r="E62">
        <f t="shared" si="1"/>
        <v>240</v>
      </c>
      <c r="F62">
        <f t="shared" si="6"/>
        <v>10</v>
      </c>
      <c r="G62">
        <v>5.74</v>
      </c>
      <c r="H62" s="2">
        <f t="shared" si="4"/>
        <v>-0.42599999999999999</v>
      </c>
      <c r="I62">
        <f t="shared" si="5"/>
        <v>0.57400000000000007</v>
      </c>
      <c r="K62">
        <f>B62*E62</f>
        <v>48</v>
      </c>
    </row>
    <row r="63" spans="1:11" x14ac:dyDescent="0.45">
      <c r="A63">
        <v>50</v>
      </c>
      <c r="B63" s="3">
        <v>0.1</v>
      </c>
      <c r="C63">
        <v>40</v>
      </c>
      <c r="D63">
        <v>1200</v>
      </c>
      <c r="E63">
        <f t="shared" si="1"/>
        <v>120</v>
      </c>
      <c r="F63">
        <f t="shared" si="6"/>
        <v>20</v>
      </c>
      <c r="G63">
        <v>5.68</v>
      </c>
      <c r="H63" s="2">
        <f t="shared" si="4"/>
        <v>-0.71599999999999997</v>
      </c>
      <c r="I63">
        <f t="shared" si="5"/>
        <v>0.28399999999999997</v>
      </c>
      <c r="K63">
        <f>B63*E63</f>
        <v>12</v>
      </c>
    </row>
    <row r="64" spans="1:11" x14ac:dyDescent="0.45">
      <c r="A64">
        <v>50</v>
      </c>
      <c r="B64" s="3">
        <v>0.4</v>
      </c>
      <c r="C64">
        <v>40</v>
      </c>
      <c r="D64">
        <v>1200</v>
      </c>
      <c r="E64">
        <f t="shared" si="1"/>
        <v>480</v>
      </c>
      <c r="F64">
        <f t="shared" si="6"/>
        <v>5</v>
      </c>
      <c r="G64">
        <v>5.0199999999999996</v>
      </c>
      <c r="H64" s="2">
        <f t="shared" si="4"/>
        <v>3.9999999999999151E-3</v>
      </c>
      <c r="I64">
        <f t="shared" si="5"/>
        <v>1.004</v>
      </c>
      <c r="K64">
        <f>B64*E64</f>
        <v>192</v>
      </c>
    </row>
    <row r="65" spans="1:9" x14ac:dyDescent="0.45">
      <c r="B65" s="3"/>
      <c r="C65" t="s">
        <v>103</v>
      </c>
      <c r="H65" s="2"/>
    </row>
    <row r="66" spans="1:9" x14ac:dyDescent="0.45">
      <c r="A66">
        <v>110</v>
      </c>
      <c r="B66" s="3">
        <v>1</v>
      </c>
      <c r="C66">
        <v>160</v>
      </c>
      <c r="D66">
        <v>4800</v>
      </c>
      <c r="E66">
        <f t="shared" ref="E66:E78" si="7">B66*D66</f>
        <v>4800</v>
      </c>
      <c r="F66">
        <f t="shared" ref="F66:F86" si="8">C66/E66*60</f>
        <v>2</v>
      </c>
      <c r="G66">
        <v>2.15</v>
      </c>
      <c r="H66" s="2">
        <f t="shared" ref="H66:H78" si="9">(G66-F66)/F66</f>
        <v>7.4999999999999956E-2</v>
      </c>
      <c r="I66">
        <f t="shared" ref="I66:I78" si="10">G66/F66</f>
        <v>1.075</v>
      </c>
    </row>
    <row r="67" spans="1:9" x14ac:dyDescent="0.45">
      <c r="A67">
        <v>110</v>
      </c>
      <c r="B67" s="3">
        <v>1</v>
      </c>
      <c r="C67">
        <v>160</v>
      </c>
      <c r="D67">
        <v>2400</v>
      </c>
      <c r="E67">
        <f t="shared" si="7"/>
        <v>2400</v>
      </c>
      <c r="F67">
        <f t="shared" si="8"/>
        <v>4</v>
      </c>
      <c r="G67">
        <v>4.0999999999999996</v>
      </c>
      <c r="H67" s="2">
        <f t="shared" si="9"/>
        <v>2.4999999999999911E-2</v>
      </c>
      <c r="I67">
        <f t="shared" si="10"/>
        <v>1.0249999999999999</v>
      </c>
    </row>
    <row r="68" spans="1:9" x14ac:dyDescent="0.45">
      <c r="A68">
        <v>110</v>
      </c>
      <c r="B68" s="3">
        <v>1</v>
      </c>
      <c r="C68">
        <v>160</v>
      </c>
      <c r="D68">
        <v>1200</v>
      </c>
      <c r="E68">
        <f t="shared" si="7"/>
        <v>1200</v>
      </c>
      <c r="F68">
        <f t="shared" si="8"/>
        <v>8</v>
      </c>
      <c r="G68">
        <v>8.15</v>
      </c>
      <c r="H68" s="2">
        <f t="shared" si="9"/>
        <v>1.8750000000000044E-2</v>
      </c>
      <c r="I68">
        <f t="shared" si="10"/>
        <v>1.01875</v>
      </c>
    </row>
    <row r="69" spans="1:9" x14ac:dyDescent="0.45">
      <c r="A69">
        <v>110</v>
      </c>
      <c r="B69" s="3">
        <v>1</v>
      </c>
      <c r="C69">
        <v>40</v>
      </c>
      <c r="D69">
        <v>600</v>
      </c>
      <c r="E69">
        <f t="shared" si="7"/>
        <v>600</v>
      </c>
      <c r="F69">
        <f t="shared" si="8"/>
        <v>4</v>
      </c>
      <c r="G69">
        <v>4.0999999999999996</v>
      </c>
      <c r="H69" s="2">
        <f t="shared" si="9"/>
        <v>2.4999999999999911E-2</v>
      </c>
      <c r="I69">
        <f t="shared" si="10"/>
        <v>1.0249999999999999</v>
      </c>
    </row>
    <row r="70" spans="1:9" x14ac:dyDescent="0.45">
      <c r="A70">
        <v>110</v>
      </c>
      <c r="B70" s="3">
        <v>1</v>
      </c>
      <c r="C70">
        <v>40</v>
      </c>
      <c r="D70">
        <v>500</v>
      </c>
      <c r="E70">
        <f>B70*D70</f>
        <v>500</v>
      </c>
      <c r="F70">
        <f t="shared" si="8"/>
        <v>4.8</v>
      </c>
      <c r="G70">
        <v>4.82</v>
      </c>
      <c r="H70" s="2">
        <f>(G70-F70)/F70</f>
        <v>4.1666666666667629E-3</v>
      </c>
      <c r="I70">
        <f>G70/F70</f>
        <v>1.0041666666666669</v>
      </c>
    </row>
    <row r="71" spans="1:9" x14ac:dyDescent="0.45">
      <c r="A71">
        <v>110</v>
      </c>
      <c r="B71" s="3">
        <v>1</v>
      </c>
      <c r="C71">
        <v>40</v>
      </c>
      <c r="D71">
        <v>450</v>
      </c>
      <c r="E71">
        <f>B71*D71</f>
        <v>450</v>
      </c>
      <c r="F71">
        <f t="shared" si="8"/>
        <v>5.3333333333333339</v>
      </c>
      <c r="G71">
        <v>5.41</v>
      </c>
      <c r="H71" s="2">
        <f>(G71-F71)/F71</f>
        <v>1.4374999999999914E-2</v>
      </c>
      <c r="I71">
        <f>G71/F71</f>
        <v>1.0143749999999998</v>
      </c>
    </row>
    <row r="72" spans="1:9" x14ac:dyDescent="0.45">
      <c r="A72">
        <v>110</v>
      </c>
      <c r="B72" s="3">
        <v>1</v>
      </c>
      <c r="C72">
        <v>40</v>
      </c>
      <c r="D72">
        <v>425</v>
      </c>
      <c r="E72">
        <f>B72*D72</f>
        <v>425</v>
      </c>
      <c r="F72">
        <f t="shared" si="8"/>
        <v>5.6470588235294112</v>
      </c>
      <c r="G72">
        <v>5.67</v>
      </c>
      <c r="H72" s="2">
        <f>(G72-F72)/F72</f>
        <v>4.0625000000000799E-3</v>
      </c>
      <c r="I72">
        <f>G72/F72</f>
        <v>1.0040625000000001</v>
      </c>
    </row>
    <row r="73" spans="1:9" x14ac:dyDescent="0.45">
      <c r="A73">
        <v>110</v>
      </c>
      <c r="B73" s="3">
        <v>1</v>
      </c>
      <c r="C73">
        <v>40</v>
      </c>
      <c r="D73">
        <v>425</v>
      </c>
      <c r="E73">
        <v>410</v>
      </c>
      <c r="F73">
        <f t="shared" si="8"/>
        <v>5.8536585365853657</v>
      </c>
      <c r="G73">
        <v>5.82</v>
      </c>
      <c r="H73" s="2">
        <f>(G73-F73)/F73</f>
        <v>-5.7499999999999296E-3</v>
      </c>
      <c r="I73">
        <f>G73/F73</f>
        <v>0.99425000000000008</v>
      </c>
    </row>
    <row r="74" spans="1:9" x14ac:dyDescent="0.45">
      <c r="A74">
        <v>110</v>
      </c>
      <c r="B74" s="3">
        <v>1</v>
      </c>
      <c r="C74">
        <v>40</v>
      </c>
      <c r="D74">
        <v>400</v>
      </c>
      <c r="E74">
        <f>B74*D74</f>
        <v>400</v>
      </c>
      <c r="F74">
        <f t="shared" si="8"/>
        <v>6</v>
      </c>
      <c r="G74">
        <v>5.79</v>
      </c>
      <c r="H74" s="2">
        <f>(G74-F74)/F74</f>
        <v>-3.4999999999999996E-2</v>
      </c>
      <c r="I74">
        <f>G74/F74</f>
        <v>0.96499999999999997</v>
      </c>
    </row>
    <row r="75" spans="1:9" x14ac:dyDescent="0.45">
      <c r="A75">
        <v>110</v>
      </c>
      <c r="B75" s="3">
        <v>1</v>
      </c>
      <c r="C75">
        <v>40</v>
      </c>
      <c r="D75">
        <v>300</v>
      </c>
      <c r="E75">
        <f t="shared" si="7"/>
        <v>300</v>
      </c>
      <c r="F75">
        <f t="shared" si="8"/>
        <v>8</v>
      </c>
      <c r="G75">
        <v>5.8</v>
      </c>
      <c r="H75" s="2">
        <f t="shared" si="9"/>
        <v>-0.27500000000000002</v>
      </c>
      <c r="I75">
        <f t="shared" si="10"/>
        <v>0.72499999999999998</v>
      </c>
    </row>
    <row r="76" spans="1:9" x14ac:dyDescent="0.45">
      <c r="A76">
        <v>110</v>
      </c>
      <c r="B76" s="3">
        <v>1</v>
      </c>
      <c r="C76">
        <v>20</v>
      </c>
      <c r="D76">
        <v>150</v>
      </c>
      <c r="E76">
        <f t="shared" si="7"/>
        <v>150</v>
      </c>
      <c r="F76">
        <f t="shared" si="8"/>
        <v>8</v>
      </c>
      <c r="G76">
        <v>2.98</v>
      </c>
      <c r="H76" s="2">
        <f t="shared" si="9"/>
        <v>-0.62749999999999995</v>
      </c>
      <c r="I76">
        <f t="shared" si="10"/>
        <v>0.3725</v>
      </c>
    </row>
    <row r="77" spans="1:9" x14ac:dyDescent="0.45">
      <c r="A77">
        <v>110</v>
      </c>
      <c r="B77" s="3">
        <v>1</v>
      </c>
      <c r="C77">
        <v>20</v>
      </c>
      <c r="D77">
        <v>75</v>
      </c>
      <c r="E77">
        <f t="shared" si="7"/>
        <v>75</v>
      </c>
      <c r="F77">
        <f t="shared" si="8"/>
        <v>16</v>
      </c>
      <c r="G77">
        <v>2.93</v>
      </c>
      <c r="H77" s="2">
        <f t="shared" si="9"/>
        <v>-0.81687500000000002</v>
      </c>
      <c r="I77">
        <f t="shared" si="10"/>
        <v>0.18312500000000001</v>
      </c>
    </row>
    <row r="78" spans="1:9" x14ac:dyDescent="0.45">
      <c r="A78">
        <v>110</v>
      </c>
      <c r="B78" s="3">
        <v>1</v>
      </c>
      <c r="C78">
        <v>20</v>
      </c>
      <c r="D78">
        <v>37.5</v>
      </c>
      <c r="E78">
        <f t="shared" si="7"/>
        <v>37.5</v>
      </c>
      <c r="F78">
        <f t="shared" si="8"/>
        <v>32</v>
      </c>
      <c r="G78">
        <v>2.93</v>
      </c>
      <c r="H78" s="2">
        <f t="shared" si="9"/>
        <v>-0.90843750000000001</v>
      </c>
      <c r="I78">
        <f t="shared" si="10"/>
        <v>9.1562500000000005E-2</v>
      </c>
    </row>
    <row r="79" spans="1:9" x14ac:dyDescent="0.45">
      <c r="A79">
        <v>110</v>
      </c>
      <c r="B79" s="3">
        <v>4</v>
      </c>
      <c r="C79">
        <v>80</v>
      </c>
      <c r="D79">
        <v>1200</v>
      </c>
      <c r="E79">
        <f t="shared" ref="E79:E86" si="11">B79*D79</f>
        <v>4800</v>
      </c>
      <c r="F79">
        <f t="shared" si="8"/>
        <v>1</v>
      </c>
      <c r="G79">
        <v>1.03</v>
      </c>
      <c r="H79" s="2">
        <f t="shared" ref="H79:H86" si="12">(G79-F79)/F79</f>
        <v>3.0000000000000027E-2</v>
      </c>
      <c r="I79">
        <f t="shared" ref="I79:I86" si="13">G79/F79</f>
        <v>1.03</v>
      </c>
    </row>
    <row r="80" spans="1:9" x14ac:dyDescent="0.45">
      <c r="A80">
        <v>110</v>
      </c>
      <c r="B80" s="3">
        <v>2</v>
      </c>
      <c r="C80">
        <v>80</v>
      </c>
      <c r="D80">
        <v>1200</v>
      </c>
      <c r="E80">
        <f t="shared" si="11"/>
        <v>2400</v>
      </c>
      <c r="F80">
        <f t="shared" si="8"/>
        <v>2</v>
      </c>
      <c r="G80">
        <v>2.14</v>
      </c>
      <c r="H80" s="2">
        <f t="shared" si="12"/>
        <v>7.0000000000000062E-2</v>
      </c>
      <c r="I80">
        <f t="shared" si="13"/>
        <v>1.07</v>
      </c>
    </row>
    <row r="81" spans="1:9" x14ac:dyDescent="0.45">
      <c r="A81">
        <v>110</v>
      </c>
      <c r="B81" s="3">
        <v>1</v>
      </c>
      <c r="C81">
        <v>80</v>
      </c>
      <c r="D81">
        <v>1200</v>
      </c>
      <c r="E81">
        <f t="shared" si="11"/>
        <v>1200</v>
      </c>
      <c r="F81">
        <f t="shared" si="8"/>
        <v>4</v>
      </c>
      <c r="G81">
        <v>4.0999999999999996</v>
      </c>
      <c r="H81" s="2">
        <f t="shared" si="12"/>
        <v>2.4999999999999911E-2</v>
      </c>
      <c r="I81">
        <f t="shared" si="13"/>
        <v>1.0249999999999999</v>
      </c>
    </row>
    <row r="82" spans="1:9" x14ac:dyDescent="0.45">
      <c r="A82">
        <v>110</v>
      </c>
      <c r="B82" s="3">
        <v>0.75</v>
      </c>
      <c r="C82">
        <v>20</v>
      </c>
      <c r="D82">
        <v>1200</v>
      </c>
      <c r="E82">
        <f t="shared" si="11"/>
        <v>900</v>
      </c>
      <c r="F82">
        <f t="shared" si="8"/>
        <v>1.3333333333333335</v>
      </c>
      <c r="G82">
        <v>1.42</v>
      </c>
      <c r="H82" s="2">
        <f t="shared" si="12"/>
        <v>6.4999999999999822E-2</v>
      </c>
      <c r="I82">
        <f t="shared" si="13"/>
        <v>1.0649999999999997</v>
      </c>
    </row>
    <row r="83" spans="1:9" x14ac:dyDescent="0.45">
      <c r="A83">
        <v>110</v>
      </c>
      <c r="B83" s="3">
        <v>0.4</v>
      </c>
      <c r="C83">
        <v>20</v>
      </c>
      <c r="D83">
        <v>1200</v>
      </c>
      <c r="E83">
        <f t="shared" si="11"/>
        <v>480</v>
      </c>
      <c r="F83">
        <f t="shared" si="8"/>
        <v>2.5</v>
      </c>
      <c r="G83">
        <v>2.5299999999999998</v>
      </c>
      <c r="H83" s="2">
        <f t="shared" si="12"/>
        <v>1.1999999999999922E-2</v>
      </c>
      <c r="I83">
        <f t="shared" si="13"/>
        <v>1.012</v>
      </c>
    </row>
    <row r="84" spans="1:9" x14ac:dyDescent="0.45">
      <c r="A84">
        <v>110</v>
      </c>
      <c r="B84" s="3">
        <v>0.3</v>
      </c>
      <c r="C84">
        <v>20</v>
      </c>
      <c r="D84">
        <v>1200</v>
      </c>
      <c r="E84">
        <f t="shared" si="11"/>
        <v>360</v>
      </c>
      <c r="F84">
        <f t="shared" si="8"/>
        <v>3.333333333333333</v>
      </c>
      <c r="G84">
        <v>2.91</v>
      </c>
      <c r="H84" s="2">
        <f t="shared" si="12"/>
        <v>-0.12699999999999989</v>
      </c>
      <c r="I84">
        <f t="shared" si="13"/>
        <v>0.87300000000000011</v>
      </c>
    </row>
    <row r="85" spans="1:9" x14ac:dyDescent="0.45">
      <c r="A85">
        <v>50</v>
      </c>
      <c r="B85" s="3">
        <v>0.2</v>
      </c>
      <c r="C85">
        <v>20</v>
      </c>
      <c r="D85">
        <v>1200</v>
      </c>
      <c r="E85">
        <f t="shared" si="11"/>
        <v>240</v>
      </c>
      <c r="F85">
        <f t="shared" si="8"/>
        <v>5</v>
      </c>
      <c r="G85">
        <v>2.99</v>
      </c>
      <c r="H85" s="2">
        <f t="shared" si="12"/>
        <v>-0.40199999999999997</v>
      </c>
      <c r="I85">
        <f t="shared" si="13"/>
        <v>0.59800000000000009</v>
      </c>
    </row>
    <row r="86" spans="1:9" x14ac:dyDescent="0.45">
      <c r="A86">
        <v>50</v>
      </c>
      <c r="B86" s="3">
        <v>0.1</v>
      </c>
      <c r="C86">
        <v>20</v>
      </c>
      <c r="D86">
        <v>1200</v>
      </c>
      <c r="E86">
        <f t="shared" si="11"/>
        <v>120</v>
      </c>
      <c r="F86">
        <f t="shared" si="8"/>
        <v>10</v>
      </c>
      <c r="G86">
        <v>2.91</v>
      </c>
      <c r="H86" s="2">
        <f t="shared" si="12"/>
        <v>-0.70899999999999996</v>
      </c>
      <c r="I86">
        <f t="shared" si="13"/>
        <v>0.29100000000000004</v>
      </c>
    </row>
    <row r="87" spans="1:9" x14ac:dyDescent="0.45">
      <c r="B87" s="3"/>
      <c r="H87" s="2"/>
    </row>
    <row r="88" spans="1:9" x14ac:dyDescent="0.45">
      <c r="B88" s="3"/>
      <c r="H88" s="2"/>
    </row>
    <row r="89" spans="1:9" x14ac:dyDescent="0.45">
      <c r="B89" s="3"/>
      <c r="H89" s="2"/>
    </row>
    <row r="90" spans="1:9" x14ac:dyDescent="0.45">
      <c r="B90" s="3"/>
      <c r="H90" s="2"/>
    </row>
    <row r="91" spans="1:9" x14ac:dyDescent="0.45">
      <c r="B91" s="3"/>
      <c r="H91" s="2"/>
    </row>
    <row r="92" spans="1:9" x14ac:dyDescent="0.45">
      <c r="B92" s="3"/>
      <c r="H92" s="2"/>
    </row>
    <row r="93" spans="1:9" x14ac:dyDescent="0.45">
      <c r="B93" s="3"/>
      <c r="H93" s="2"/>
    </row>
    <row r="94" spans="1:9" x14ac:dyDescent="0.45">
      <c r="B94" s="3"/>
      <c r="H94" s="2"/>
    </row>
    <row r="95" spans="1:9" x14ac:dyDescent="0.45">
      <c r="B95" s="3"/>
      <c r="H95" s="2"/>
    </row>
    <row r="96" spans="1:9" x14ac:dyDescent="0.45">
      <c r="B96" s="3"/>
      <c r="H96" s="2"/>
    </row>
    <row r="97" spans="2:8" x14ac:dyDescent="0.45">
      <c r="B97" s="3"/>
      <c r="H97" s="2"/>
    </row>
    <row r="98" spans="2:8" x14ac:dyDescent="0.45">
      <c r="B98" s="3"/>
      <c r="H98" s="2"/>
    </row>
    <row r="99" spans="2:8" x14ac:dyDescent="0.45">
      <c r="B99" s="3"/>
      <c r="H99" s="2"/>
    </row>
    <row r="100" spans="2:8" x14ac:dyDescent="0.45">
      <c r="B100" s="3"/>
      <c r="H100" s="2"/>
    </row>
    <row r="101" spans="2:8" x14ac:dyDescent="0.45">
      <c r="B101" s="3"/>
      <c r="H101" s="2"/>
    </row>
    <row r="102" spans="2:8" x14ac:dyDescent="0.45">
      <c r="B102" s="3"/>
      <c r="H102" s="2"/>
    </row>
    <row r="103" spans="2:8" x14ac:dyDescent="0.45">
      <c r="B103" s="3"/>
      <c r="H103" s="2"/>
    </row>
    <row r="104" spans="2:8" x14ac:dyDescent="0.45">
      <c r="B104" s="3"/>
      <c r="H104" s="2"/>
    </row>
    <row r="105" spans="2:8" x14ac:dyDescent="0.45">
      <c r="B105" s="3"/>
      <c r="H105" s="2"/>
    </row>
    <row r="106" spans="2:8" x14ac:dyDescent="0.45">
      <c r="B106" s="3"/>
      <c r="H106" s="2"/>
    </row>
    <row r="107" spans="2:8" x14ac:dyDescent="0.45">
      <c r="B107" s="3"/>
      <c r="H107" s="2"/>
    </row>
    <row r="108" spans="2:8" x14ac:dyDescent="0.45">
      <c r="B108" s="3"/>
      <c r="H108" s="2"/>
    </row>
    <row r="109" spans="2:8" x14ac:dyDescent="0.45">
      <c r="B109" s="3"/>
      <c r="H109" s="2"/>
    </row>
    <row r="110" spans="2:8" x14ac:dyDescent="0.45">
      <c r="B110" s="3"/>
      <c r="H110" s="2"/>
    </row>
    <row r="111" spans="2:8" x14ac:dyDescent="0.45">
      <c r="B111" s="3"/>
      <c r="H111" s="2"/>
    </row>
    <row r="112" spans="2:8" x14ac:dyDescent="0.45">
      <c r="B112" s="3"/>
      <c r="H1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28" sqref="E28"/>
    </sheetView>
  </sheetViews>
  <sheetFormatPr defaultRowHeight="14.25" x14ac:dyDescent="0.45"/>
  <sheetData>
    <row r="1" spans="1:3" x14ac:dyDescent="0.45">
      <c r="A1" t="s">
        <v>29</v>
      </c>
      <c r="B1">
        <v>1.34</v>
      </c>
      <c r="C1">
        <v>1.75</v>
      </c>
    </row>
    <row r="2" spans="1:3" x14ac:dyDescent="0.45">
      <c r="A2" t="s">
        <v>24</v>
      </c>
      <c r="B2">
        <v>1.29</v>
      </c>
      <c r="C2">
        <v>1.76</v>
      </c>
    </row>
    <row r="3" spans="1:3" x14ac:dyDescent="0.45">
      <c r="A3" t="s">
        <v>25</v>
      </c>
      <c r="B3">
        <v>1.36</v>
      </c>
      <c r="C3">
        <v>1.86</v>
      </c>
    </row>
    <row r="4" spans="1:3" x14ac:dyDescent="0.45">
      <c r="A4" t="s">
        <v>26</v>
      </c>
      <c r="B4">
        <v>1.44</v>
      </c>
      <c r="C4">
        <v>1.77</v>
      </c>
    </row>
    <row r="5" spans="1:3" x14ac:dyDescent="0.45">
      <c r="A5">
        <v>4500</v>
      </c>
      <c r="B5">
        <v>1.4</v>
      </c>
      <c r="C5">
        <v>1.75</v>
      </c>
    </row>
    <row r="6" spans="1:3" x14ac:dyDescent="0.45">
      <c r="A6">
        <v>3500</v>
      </c>
      <c r="B6">
        <v>1.39</v>
      </c>
      <c r="C6">
        <v>2.25</v>
      </c>
    </row>
    <row r="7" spans="1:3" x14ac:dyDescent="0.45">
      <c r="A7">
        <v>2500</v>
      </c>
      <c r="B7">
        <v>1.44</v>
      </c>
      <c r="C7">
        <v>2.09</v>
      </c>
    </row>
    <row r="8" spans="1:3" x14ac:dyDescent="0.45">
      <c r="A8">
        <v>1500</v>
      </c>
      <c r="B8">
        <v>1.43</v>
      </c>
      <c r="C8">
        <v>2.06</v>
      </c>
    </row>
    <row r="9" spans="1:3" x14ac:dyDescent="0.45">
      <c r="A9">
        <v>500</v>
      </c>
      <c r="B9">
        <v>1.42</v>
      </c>
      <c r="C9">
        <v>1.81</v>
      </c>
    </row>
    <row r="10" spans="1:3" x14ac:dyDescent="0.45">
      <c r="A10" t="s">
        <v>24</v>
      </c>
      <c r="B10">
        <f>AVERAGE(B1:B9)</f>
        <v>1.39</v>
      </c>
      <c r="C10">
        <f>AVERAGE(C1:C9)</f>
        <v>1.9000000000000001</v>
      </c>
    </row>
    <row r="11" spans="1:3" x14ac:dyDescent="0.45">
      <c r="A11" t="s">
        <v>25</v>
      </c>
      <c r="B11">
        <f>STDEV(B1:B9)</f>
        <v>5.123475382979794E-2</v>
      </c>
      <c r="C11">
        <f>STDEV(C1:C9)</f>
        <v>0.1855397531527947</v>
      </c>
    </row>
    <row r="12" spans="1:3" x14ac:dyDescent="0.45">
      <c r="A12" t="s">
        <v>26</v>
      </c>
      <c r="B12" t="str">
        <f>ROUND(B10,2)&amp;"±" &amp;ROUND(B11*3,2)</f>
        <v>1.39±0.15</v>
      </c>
      <c r="C12" t="str">
        <f>ROUND(C10,2)&amp;"±" &amp;ROUND(C11*3,2)</f>
        <v>1.9±0.56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7" sqref="B7"/>
    </sheetView>
  </sheetViews>
  <sheetFormatPr defaultRowHeight="14.25" x14ac:dyDescent="0.45"/>
  <cols>
    <col min="1" max="1" width="28.46484375" bestFit="1" customWidth="1"/>
  </cols>
  <sheetData>
    <row r="1" spans="1:5" x14ac:dyDescent="0.45">
      <c r="A1" t="s">
        <v>44</v>
      </c>
      <c r="B1">
        <v>1.38</v>
      </c>
      <c r="C1" t="s">
        <v>45</v>
      </c>
      <c r="D1">
        <f>B1/1000</f>
        <v>1.3799999999999999E-3</v>
      </c>
      <c r="E1" t="s">
        <v>49</v>
      </c>
    </row>
    <row r="2" spans="1:5" x14ac:dyDescent="0.45">
      <c r="A2" t="s">
        <v>47</v>
      </c>
      <c r="B2">
        <f>1.75*PI()*1</f>
        <v>5.497787143782138</v>
      </c>
      <c r="C2" t="s">
        <v>46</v>
      </c>
    </row>
    <row r="3" spans="1:5" x14ac:dyDescent="0.45">
      <c r="A3" t="s">
        <v>48</v>
      </c>
      <c r="B3">
        <f>B2*D1</f>
        <v>7.5869462584193499E-3</v>
      </c>
      <c r="C3" t="s">
        <v>50</v>
      </c>
    </row>
    <row r="4" spans="1:5" x14ac:dyDescent="0.45">
      <c r="A4" t="s">
        <v>55</v>
      </c>
      <c r="B4" t="s">
        <v>54</v>
      </c>
    </row>
    <row r="5" spans="1:5" x14ac:dyDescent="0.45">
      <c r="A5" t="s">
        <v>56</v>
      </c>
      <c r="B5" t="s">
        <v>57</v>
      </c>
    </row>
    <row r="6" spans="1:5" x14ac:dyDescent="0.45">
      <c r="A6" t="s">
        <v>58</v>
      </c>
      <c r="B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Speed Testing</vt:lpstr>
      <vt:lpstr>DimensionsWksht</vt:lpstr>
      <vt:lpstr>Parameters</vt:lpstr>
      <vt:lpstr>Speed 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2021-11-18T01:56:01Z</dcterms:created>
  <dcterms:modified xsi:type="dcterms:W3CDTF">2021-11-28T01:59:27Z</dcterms:modified>
</cp:coreProperties>
</file>