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49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2" i="1" l="1"/>
  <c r="E26" i="1" l="1"/>
  <c r="F26" i="1" s="1"/>
  <c r="G26" i="1" s="1"/>
  <c r="E25" i="1"/>
  <c r="E24" i="1"/>
  <c r="E23" i="1"/>
  <c r="E22" i="1"/>
  <c r="E21" i="1"/>
  <c r="E20" i="1"/>
  <c r="E19" i="1"/>
  <c r="E18" i="1"/>
  <c r="F18" i="1" s="1"/>
  <c r="G18" i="1" s="1"/>
  <c r="E17" i="1"/>
  <c r="E16" i="1"/>
  <c r="F16" i="1" s="1"/>
  <c r="G16" i="1" s="1"/>
  <c r="F19" i="1"/>
  <c r="G19" i="1" s="1"/>
  <c r="F17" i="1"/>
  <c r="G17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E30" i="1"/>
  <c r="D30" i="1"/>
  <c r="D29" i="1"/>
  <c r="D28" i="1"/>
  <c r="D26" i="1"/>
  <c r="D25" i="1"/>
  <c r="D24" i="1"/>
  <c r="D23" i="1"/>
  <c r="D22" i="1"/>
  <c r="D21" i="1"/>
  <c r="D20" i="1"/>
  <c r="D19" i="1"/>
  <c r="D18" i="1"/>
  <c r="D17" i="1"/>
  <c r="D16" i="1"/>
  <c r="A26" i="1"/>
  <c r="A25" i="1"/>
  <c r="A24" i="1"/>
  <c r="A23" i="1"/>
  <c r="A20" i="1"/>
  <c r="B26" i="1"/>
  <c r="B25" i="1"/>
  <c r="B24" i="1"/>
  <c r="B23" i="1"/>
  <c r="B22" i="1"/>
  <c r="A22" i="1" s="1"/>
  <c r="B21" i="1"/>
  <c r="A21" i="1" s="1"/>
  <c r="B20" i="1"/>
  <c r="B19" i="1"/>
  <c r="A19" i="1" s="1"/>
  <c r="B18" i="1"/>
  <c r="A18" i="1" s="1"/>
  <c r="B17" i="1"/>
  <c r="A17" i="1" s="1"/>
  <c r="B16" i="1"/>
  <c r="A16" i="1" s="1"/>
  <c r="C30" i="1" l="1"/>
  <c r="C29" i="1"/>
  <c r="C28" i="1"/>
</calcChain>
</file>

<file path=xl/sharedStrings.xml><?xml version="1.0" encoding="utf-8"?>
<sst xmlns="http://schemas.openxmlformats.org/spreadsheetml/2006/main" count="14" uniqueCount="13">
  <si>
    <t>Where:</t>
  </si>
  <si>
    <t>TA = Ambient Temperature</t>
  </si>
  <si>
    <t>VOUT = Sensor Output Voltage</t>
  </si>
  <si>
    <t>V0°C = Sensor Output Voltage at 0°C</t>
  </si>
  <si>
    <t>TC = Temperature Coefficient</t>
  </si>
  <si>
    <t>(See DC Electrical Characteristics table)</t>
  </si>
  <si>
    <t>mV/C</t>
  </si>
  <si>
    <t>mV</t>
  </si>
  <si>
    <t>VOUT = (TC • TA) + V0°C</t>
  </si>
  <si>
    <t>(VOUT - V0C)/TC = TA</t>
  </si>
  <si>
    <t>RSQ</t>
  </si>
  <si>
    <t>SLOPE</t>
  </si>
  <si>
    <t>INTERC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</si>
</sst>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Sheet1!$A$16:$A$26</c:f>
              <c:numCache>
                <c:formatCode>0</c:formatCode>
                <c:ptCount val="11"/>
                <c:pt idx="0">
                  <c:v>1585.2613636363635</c:v>
                </c:pt>
                <c:pt idx="1">
                  <c:v>1464.2727272727277</c:v>
                </c:pt>
                <c:pt idx="2">
                  <c:v>1343.284090909091</c:v>
                </c:pt>
                <c:pt idx="3">
                  <c:v>1222.2954545454547</c:v>
                </c:pt>
                <c:pt idx="4">
                  <c:v>1101.306818181818</c:v>
                </c:pt>
                <c:pt idx="5">
                  <c:v>980.31818181818187</c:v>
                </c:pt>
                <c:pt idx="6">
                  <c:v>859.3295454545455</c:v>
                </c:pt>
                <c:pt idx="7">
                  <c:v>738.34090909090912</c:v>
                </c:pt>
                <c:pt idx="8">
                  <c:v>617.35227272727286</c:v>
                </c:pt>
                <c:pt idx="9">
                  <c:v>496.36363636363643</c:v>
                </c:pt>
                <c:pt idx="10">
                  <c:v>375.37500000000006</c:v>
                </c:pt>
              </c:numCache>
            </c:numRef>
          </c:xVal>
          <c:yVal>
            <c:numRef>
              <c:f>Sheet1!$C$16:$C$26</c:f>
              <c:numCache>
                <c:formatCode>General</c:formatCode>
                <c:ptCount val="11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  <c:pt idx="9">
                  <c:v>0</c:v>
                </c:pt>
                <c:pt idx="10">
                  <c:v>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04064"/>
        <c:axId val="98107776"/>
      </c:scatterChart>
      <c:valAx>
        <c:axId val="981040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98107776"/>
        <c:crosses val="autoZero"/>
        <c:crossBetween val="midCat"/>
      </c:valAx>
      <c:valAx>
        <c:axId val="9810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10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13</xdr:row>
      <xdr:rowOff>4762</xdr:rowOff>
    </xdr:from>
    <xdr:to>
      <xdr:col>18</xdr:col>
      <xdr:colOff>161925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abSelected="1" topLeftCell="A4" workbookViewId="0">
      <selection activeCell="G29" sqref="G29"/>
    </sheetView>
  </sheetViews>
  <sheetFormatPr defaultRowHeight="15" x14ac:dyDescent="0.25"/>
  <sheetData>
    <row r="2" spans="1:8" x14ac:dyDescent="0.25">
      <c r="B2" t="s">
        <v>8</v>
      </c>
    </row>
    <row r="3" spans="1:8" x14ac:dyDescent="0.25">
      <c r="B3" t="s">
        <v>0</v>
      </c>
    </row>
    <row r="4" spans="1:8" x14ac:dyDescent="0.25">
      <c r="C4" t="s">
        <v>1</v>
      </c>
    </row>
    <row r="5" spans="1:8" x14ac:dyDescent="0.25">
      <c r="C5" t="s">
        <v>2</v>
      </c>
    </row>
    <row r="7" spans="1:8" x14ac:dyDescent="0.25">
      <c r="C7" t="s">
        <v>3</v>
      </c>
      <c r="G7">
        <v>400</v>
      </c>
      <c r="H7" t="s">
        <v>7</v>
      </c>
    </row>
    <row r="8" spans="1:8" x14ac:dyDescent="0.25">
      <c r="C8" t="s">
        <v>5</v>
      </c>
    </row>
    <row r="10" spans="1:8" x14ac:dyDescent="0.25">
      <c r="C10" t="s">
        <v>4</v>
      </c>
      <c r="G10">
        <v>19.5</v>
      </c>
      <c r="H10" t="s">
        <v>6</v>
      </c>
    </row>
    <row r="11" spans="1:8" x14ac:dyDescent="0.25">
      <c r="C11" t="s">
        <v>5</v>
      </c>
    </row>
    <row r="14" spans="1:8" x14ac:dyDescent="0.25">
      <c r="B14" t="s">
        <v>9</v>
      </c>
    </row>
    <row r="16" spans="1:8" x14ac:dyDescent="0.25">
      <c r="A16" s="3">
        <f>(B16/3.3)*4095</f>
        <v>1585.2613636363635</v>
      </c>
      <c r="B16" s="1">
        <f>(($G$10/1000)*C16)+($G$7/1000)</f>
        <v>1.2774999999999999</v>
      </c>
      <c r="C16">
        <v>45</v>
      </c>
      <c r="D16">
        <f>C16*1000</f>
        <v>45000</v>
      </c>
      <c r="E16" s="3">
        <f>((A16*$E$29)/$E$27)+$E$30</f>
        <v>45005.852159090908</v>
      </c>
      <c r="F16" s="2">
        <f>E16/1000</f>
        <v>45.005852159090907</v>
      </c>
      <c r="G16" s="1">
        <f>F16-C16</f>
        <v>5.852159090906639E-3</v>
      </c>
    </row>
    <row r="17" spans="1:7" x14ac:dyDescent="0.25">
      <c r="A17" s="3">
        <f t="shared" ref="A17:A26" si="0">(B17/3.3)*4095</f>
        <v>1464.2727272727277</v>
      </c>
      <c r="B17" s="1">
        <f t="shared" ref="B17:B26" si="1">(($G$10/1000)*C17)+($G$7/1000)</f>
        <v>1.1800000000000002</v>
      </c>
      <c r="C17">
        <v>40</v>
      </c>
      <c r="D17">
        <f t="shared" ref="D17:D26" si="2">C17*1000</f>
        <v>40000</v>
      </c>
      <c r="E17" s="3">
        <f t="shared" ref="E17:E26" si="3">((A17*$E$29)/$E$27)+$E$30</f>
        <v>40005.391818181837</v>
      </c>
      <c r="F17" s="2">
        <f t="shared" ref="F17:F26" si="4">E17/1000</f>
        <v>40.005391818181835</v>
      </c>
      <c r="G17" s="1">
        <f t="shared" ref="G17:G26" si="5">F17-C17</f>
        <v>5.3918181818346511E-3</v>
      </c>
    </row>
    <row r="18" spans="1:7" x14ac:dyDescent="0.25">
      <c r="A18" s="3">
        <f t="shared" si="0"/>
        <v>1343.284090909091</v>
      </c>
      <c r="B18" s="1">
        <f t="shared" si="1"/>
        <v>1.0825</v>
      </c>
      <c r="C18">
        <v>35</v>
      </c>
      <c r="D18">
        <f t="shared" si="2"/>
        <v>35000</v>
      </c>
      <c r="E18" s="3">
        <f t="shared" si="3"/>
        <v>35004.931477272738</v>
      </c>
      <c r="F18" s="2">
        <f t="shared" si="4"/>
        <v>35.004931477272734</v>
      </c>
      <c r="G18" s="1">
        <f t="shared" si="5"/>
        <v>4.9314772727342415E-3</v>
      </c>
    </row>
    <row r="19" spans="1:7" x14ac:dyDescent="0.25">
      <c r="A19" s="3">
        <f t="shared" si="0"/>
        <v>1222.2954545454547</v>
      </c>
      <c r="B19" s="1">
        <f t="shared" si="1"/>
        <v>0.98499999999999999</v>
      </c>
      <c r="C19">
        <v>30</v>
      </c>
      <c r="D19">
        <f t="shared" si="2"/>
        <v>30000</v>
      </c>
      <c r="E19" s="3">
        <f t="shared" si="3"/>
        <v>30004.471136363645</v>
      </c>
      <c r="F19" s="2">
        <f t="shared" si="4"/>
        <v>30.004471136363644</v>
      </c>
      <c r="G19" s="1">
        <f t="shared" si="5"/>
        <v>4.4711363636444901E-3</v>
      </c>
    </row>
    <row r="20" spans="1:7" x14ac:dyDescent="0.25">
      <c r="A20" s="3">
        <f t="shared" si="0"/>
        <v>1101.306818181818</v>
      </c>
      <c r="B20" s="1">
        <f t="shared" si="1"/>
        <v>0.88749999999999996</v>
      </c>
      <c r="C20">
        <v>25</v>
      </c>
      <c r="D20">
        <f t="shared" si="2"/>
        <v>25000</v>
      </c>
      <c r="E20" s="3">
        <f t="shared" si="3"/>
        <v>25004.010795454538</v>
      </c>
      <c r="F20" s="2">
        <f t="shared" si="4"/>
        <v>25.004010795454537</v>
      </c>
      <c r="G20" s="1">
        <f t="shared" si="5"/>
        <v>4.0107954545369751E-3</v>
      </c>
    </row>
    <row r="21" spans="1:7" x14ac:dyDescent="0.25">
      <c r="A21" s="3">
        <f t="shared" si="0"/>
        <v>980.31818181818187</v>
      </c>
      <c r="B21" s="1">
        <f t="shared" si="1"/>
        <v>0.79</v>
      </c>
      <c r="C21">
        <v>20</v>
      </c>
      <c r="D21">
        <f t="shared" si="2"/>
        <v>20000</v>
      </c>
      <c r="E21" s="3">
        <f t="shared" si="3"/>
        <v>20003.550454545461</v>
      </c>
      <c r="F21" s="2">
        <f t="shared" si="4"/>
        <v>20.003550454545461</v>
      </c>
      <c r="G21" s="1">
        <f t="shared" si="5"/>
        <v>3.5504545454614345E-3</v>
      </c>
    </row>
    <row r="22" spans="1:7" x14ac:dyDescent="0.25">
      <c r="A22" s="3">
        <f t="shared" si="0"/>
        <v>859.3295454545455</v>
      </c>
      <c r="B22" s="1">
        <f t="shared" si="1"/>
        <v>0.6925</v>
      </c>
      <c r="C22">
        <v>15</v>
      </c>
      <c r="D22">
        <f t="shared" si="2"/>
        <v>15000</v>
      </c>
      <c r="E22" s="3">
        <f t="shared" si="3"/>
        <v>15003.090113636368</v>
      </c>
      <c r="F22" s="2">
        <f t="shared" si="4"/>
        <v>15.003090113636368</v>
      </c>
      <c r="G22" s="1">
        <f t="shared" si="5"/>
        <v>3.0901136363681303E-3</v>
      </c>
    </row>
    <row r="23" spans="1:7" x14ac:dyDescent="0.25">
      <c r="A23" s="3">
        <f t="shared" si="0"/>
        <v>738.34090909090912</v>
      </c>
      <c r="B23" s="1">
        <f t="shared" si="1"/>
        <v>0.59499999999999997</v>
      </c>
      <c r="C23">
        <v>10</v>
      </c>
      <c r="D23">
        <f t="shared" si="2"/>
        <v>10000</v>
      </c>
      <c r="E23" s="3">
        <f t="shared" si="3"/>
        <v>10002.629772727276</v>
      </c>
      <c r="F23" s="2">
        <f t="shared" si="4"/>
        <v>10.002629772727277</v>
      </c>
      <c r="G23" s="1">
        <f t="shared" si="5"/>
        <v>2.6297727272766025E-3</v>
      </c>
    </row>
    <row r="24" spans="1:7" x14ac:dyDescent="0.25">
      <c r="A24" s="3">
        <f t="shared" si="0"/>
        <v>617.35227272727286</v>
      </c>
      <c r="B24" s="1">
        <f t="shared" si="1"/>
        <v>0.49750000000000005</v>
      </c>
      <c r="C24">
        <v>5</v>
      </c>
      <c r="D24">
        <f t="shared" si="2"/>
        <v>5000</v>
      </c>
      <c r="E24" s="3">
        <f t="shared" si="3"/>
        <v>5002.1694318181871</v>
      </c>
      <c r="F24" s="2">
        <f t="shared" si="4"/>
        <v>5.0021694318181869</v>
      </c>
      <c r="G24" s="1">
        <f t="shared" si="5"/>
        <v>2.169431818186851E-3</v>
      </c>
    </row>
    <row r="25" spans="1:7" x14ac:dyDescent="0.25">
      <c r="A25" s="3">
        <f t="shared" si="0"/>
        <v>496.36363636363643</v>
      </c>
      <c r="B25" s="1">
        <f t="shared" si="1"/>
        <v>0.4</v>
      </c>
      <c r="C25">
        <v>0</v>
      </c>
      <c r="D25">
        <f t="shared" si="2"/>
        <v>0</v>
      </c>
      <c r="E25" s="3">
        <f t="shared" si="3"/>
        <v>1.7090909090948116</v>
      </c>
      <c r="F25" s="2">
        <f t="shared" si="4"/>
        <v>1.7090909090948117E-3</v>
      </c>
      <c r="G25" s="1">
        <f t="shared" si="5"/>
        <v>1.7090909090948117E-3</v>
      </c>
    </row>
    <row r="26" spans="1:7" x14ac:dyDescent="0.25">
      <c r="A26" s="3">
        <f t="shared" si="0"/>
        <v>375.37500000000006</v>
      </c>
      <c r="B26" s="1">
        <f t="shared" si="1"/>
        <v>0.30249999999999999</v>
      </c>
      <c r="C26">
        <v>-5</v>
      </c>
      <c r="D26">
        <f t="shared" si="2"/>
        <v>-5000</v>
      </c>
      <c r="E26" s="3">
        <f t="shared" si="3"/>
        <v>-4998.7512499999975</v>
      </c>
      <c r="F26" s="2">
        <f t="shared" si="4"/>
        <v>-4.9987512499999971</v>
      </c>
      <c r="G26" s="1">
        <f t="shared" si="5"/>
        <v>1.2487500000029073E-3</v>
      </c>
    </row>
    <row r="27" spans="1:7" x14ac:dyDescent="0.25">
      <c r="E27">
        <v>100</v>
      </c>
    </row>
    <row r="28" spans="1:7" x14ac:dyDescent="0.25">
      <c r="B28" t="s">
        <v>10</v>
      </c>
      <c r="C28" s="1">
        <f>RSQ(C16:C26,A16:A26)</f>
        <v>0.99999999999999978</v>
      </c>
      <c r="D28" s="1">
        <f>RSQ(D16:D26,B16:B26)</f>
        <v>0.99999999999999956</v>
      </c>
    </row>
    <row r="29" spans="1:7" x14ac:dyDescent="0.25">
      <c r="B29" t="s">
        <v>11</v>
      </c>
      <c r="C29">
        <f>SLOPE(C16:C26,A16:A26)</f>
        <v>4.132619517234902E-2</v>
      </c>
      <c r="D29">
        <f>SLOPE(D16:D26,A16:A26)</f>
        <v>41.326195172349017</v>
      </c>
      <c r="E29">
        <v>4133</v>
      </c>
    </row>
    <row r="30" spans="1:7" x14ac:dyDescent="0.25">
      <c r="B30" t="s">
        <v>12</v>
      </c>
      <c r="C30">
        <f>INTERCEPT(C16:C26,A16:A26)</f>
        <v>-20.512820512820518</v>
      </c>
      <c r="D30">
        <f>INTERCEPT(D16:D26,A16:A26)</f>
        <v>-20512.820512820515</v>
      </c>
      <c r="E30">
        <f>-20513</f>
        <v>-20513</v>
      </c>
    </row>
    <row r="32" spans="1:7" x14ac:dyDescent="0.25">
      <c r="A32">
        <v>1075</v>
      </c>
      <c r="F32" s="1">
        <f>((E29*A32)/100+E30)/1000</f>
        <v>23.91675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Rawlinson</dc:creator>
  <cp:lastModifiedBy>Mark Rawlinson</cp:lastModifiedBy>
  <dcterms:created xsi:type="dcterms:W3CDTF">2011-11-22T18:15:51Z</dcterms:created>
  <dcterms:modified xsi:type="dcterms:W3CDTF">2011-11-22T22:54:49Z</dcterms:modified>
</cp:coreProperties>
</file>