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8800" windowHeight="17480" tabRatio="500"/>
  </bookViews>
  <sheets>
    <sheet name="Total" sheetId="1" r:id="rId1"/>
    <sheet name="November" sheetId="2" r:id="rId2"/>
    <sheet name="December" sheetId="3" r:id="rId3"/>
    <sheet name="January" sheetId="4" r:id="rId4"/>
    <sheet name="February" sheetId="5" r:id="rId5"/>
    <sheet name="Mars" sheetId="6" r:id="rId6"/>
    <sheet name="April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7" l="1"/>
  <c r="F33" i="7"/>
  <c r="I38" i="7"/>
  <c r="F38" i="7"/>
  <c r="I4" i="7"/>
  <c r="F4" i="7"/>
  <c r="I12" i="7"/>
  <c r="F12" i="7"/>
  <c r="I30" i="7"/>
  <c r="F30" i="7"/>
  <c r="I37" i="7"/>
  <c r="F37" i="7"/>
  <c r="I5" i="7"/>
  <c r="F5" i="7"/>
  <c r="I16" i="7"/>
  <c r="F16" i="7"/>
  <c r="I32" i="7"/>
  <c r="F32" i="7"/>
  <c r="I18" i="7"/>
  <c r="F18" i="7"/>
  <c r="I19" i="7"/>
  <c r="F19" i="7"/>
  <c r="I15" i="7"/>
  <c r="F15" i="7"/>
  <c r="I25" i="7"/>
  <c r="F25" i="7"/>
  <c r="I8" i="7"/>
  <c r="F8" i="7"/>
  <c r="I11" i="7"/>
  <c r="F11" i="7"/>
  <c r="I14" i="7"/>
  <c r="F14" i="7"/>
  <c r="I13" i="7"/>
  <c r="F13" i="7"/>
  <c r="H7" i="7"/>
  <c r="I7" i="7"/>
  <c r="F7" i="7"/>
  <c r="I36" i="7"/>
  <c r="F36" i="7"/>
  <c r="I23" i="7"/>
  <c r="F23" i="7"/>
  <c r="I35" i="7"/>
  <c r="F35" i="7"/>
  <c r="I21" i="7"/>
  <c r="F21" i="7"/>
  <c r="I9" i="7"/>
  <c r="F9" i="7"/>
  <c r="I34" i="7"/>
  <c r="F34" i="7"/>
  <c r="I10" i="7"/>
  <c r="F10" i="7"/>
  <c r="I26" i="7"/>
  <c r="F26" i="7"/>
  <c r="I20" i="7"/>
  <c r="F20" i="7"/>
  <c r="I2" i="7"/>
  <c r="F2" i="7"/>
  <c r="I29" i="7"/>
  <c r="F29" i="7"/>
  <c r="I24" i="7"/>
  <c r="F24" i="7"/>
  <c r="I17" i="7"/>
  <c r="F17" i="7"/>
  <c r="I3" i="7"/>
  <c r="F3" i="7"/>
  <c r="I6" i="7"/>
  <c r="F6" i="7"/>
  <c r="I42" i="6"/>
  <c r="F42" i="6"/>
  <c r="I48" i="6"/>
  <c r="F48" i="6"/>
  <c r="I26" i="6"/>
  <c r="F26" i="6"/>
  <c r="I51" i="6"/>
  <c r="F51" i="6"/>
  <c r="I18" i="6"/>
  <c r="F18" i="6"/>
  <c r="I11" i="6"/>
  <c r="F11" i="6"/>
  <c r="I20" i="6"/>
  <c r="F20" i="6"/>
  <c r="I39" i="6"/>
  <c r="F39" i="6"/>
  <c r="I29" i="6"/>
  <c r="F29" i="6"/>
  <c r="I30" i="6"/>
  <c r="F30" i="6"/>
  <c r="I52" i="6"/>
  <c r="F52" i="6"/>
  <c r="I21" i="6"/>
  <c r="F21" i="6"/>
  <c r="I50" i="6"/>
  <c r="F50" i="6"/>
  <c r="I46" i="6"/>
  <c r="F46" i="6"/>
  <c r="I9" i="6"/>
  <c r="F9" i="6"/>
  <c r="I8" i="6"/>
  <c r="F8" i="6"/>
  <c r="I25" i="6"/>
  <c r="F25" i="6"/>
  <c r="I38" i="6"/>
  <c r="F38" i="6"/>
  <c r="I7" i="6"/>
  <c r="F7" i="6"/>
  <c r="I43" i="6"/>
  <c r="F43" i="6"/>
  <c r="I19" i="6"/>
  <c r="F19" i="6"/>
  <c r="I4" i="6"/>
  <c r="F4" i="6"/>
  <c r="I28" i="6"/>
  <c r="F28" i="6"/>
  <c r="I6" i="6"/>
  <c r="F6" i="6"/>
  <c r="I22" i="6"/>
  <c r="F22" i="6"/>
  <c r="I10" i="6"/>
  <c r="F10" i="6"/>
  <c r="I12" i="6"/>
  <c r="F12" i="6"/>
  <c r="I17" i="6"/>
  <c r="F17" i="6"/>
  <c r="I5" i="6"/>
  <c r="F5" i="6"/>
  <c r="I31" i="6"/>
  <c r="F31" i="6"/>
  <c r="I24" i="6"/>
  <c r="F24" i="6"/>
  <c r="I27" i="6"/>
  <c r="F27" i="6"/>
  <c r="I23" i="6"/>
  <c r="F23" i="6"/>
  <c r="I47" i="6"/>
  <c r="F47" i="6"/>
  <c r="I3" i="6"/>
  <c r="F3" i="6"/>
  <c r="I49" i="6"/>
  <c r="F49" i="6"/>
  <c r="I15" i="6"/>
  <c r="F15" i="6"/>
  <c r="I37" i="6"/>
  <c r="F37" i="6"/>
  <c r="I36" i="6"/>
  <c r="F36" i="6"/>
  <c r="I44" i="6"/>
  <c r="F44" i="6"/>
  <c r="I16" i="6"/>
  <c r="F16" i="6"/>
  <c r="I2" i="6"/>
  <c r="F2" i="6"/>
  <c r="I35" i="6"/>
  <c r="F35" i="6"/>
  <c r="I32" i="6"/>
  <c r="F32" i="6"/>
  <c r="H14" i="6"/>
  <c r="I14" i="6"/>
  <c r="F14" i="6"/>
  <c r="I34" i="6"/>
  <c r="F34" i="6"/>
  <c r="I13" i="6"/>
  <c r="F13" i="6"/>
  <c r="F62" i="5"/>
  <c r="I64" i="5"/>
  <c r="F64" i="5"/>
  <c r="I41" i="5"/>
  <c r="F41" i="5"/>
  <c r="I42" i="5"/>
  <c r="F42" i="5"/>
  <c r="I43" i="5"/>
  <c r="F43" i="5"/>
  <c r="I30" i="5"/>
  <c r="F30" i="5"/>
  <c r="I44" i="5"/>
  <c r="F44" i="5"/>
  <c r="I24" i="5"/>
  <c r="F24" i="5"/>
  <c r="I38" i="5"/>
  <c r="F38" i="5"/>
  <c r="I48" i="5"/>
  <c r="F48" i="5"/>
  <c r="I55" i="5"/>
  <c r="F55" i="5"/>
  <c r="I13" i="5"/>
  <c r="F13" i="5"/>
  <c r="I12" i="5"/>
  <c r="F12" i="5"/>
  <c r="I47" i="5"/>
  <c r="F47" i="5"/>
  <c r="I16" i="5"/>
  <c r="F16" i="5"/>
  <c r="I15" i="5"/>
  <c r="F15" i="5"/>
  <c r="I46" i="5"/>
  <c r="F46" i="5"/>
  <c r="I45" i="5"/>
  <c r="F45" i="5"/>
  <c r="I32" i="5"/>
  <c r="F32" i="5"/>
  <c r="I26" i="5"/>
  <c r="F26" i="5"/>
  <c r="I25" i="5"/>
  <c r="F25" i="5"/>
  <c r="I14" i="5"/>
  <c r="F14" i="5"/>
  <c r="I2" i="5"/>
  <c r="F2" i="5"/>
  <c r="I35" i="5"/>
  <c r="F35" i="5"/>
  <c r="I50" i="5"/>
  <c r="F50" i="5"/>
  <c r="I5" i="5"/>
  <c r="F5" i="5"/>
  <c r="I66" i="5"/>
  <c r="F66" i="5"/>
  <c r="I20" i="5"/>
  <c r="F20" i="5"/>
  <c r="I28" i="5"/>
  <c r="F28" i="5"/>
  <c r="I56" i="5"/>
  <c r="F56" i="5"/>
  <c r="I51" i="5"/>
  <c r="F51" i="5"/>
  <c r="I31" i="5"/>
  <c r="F31" i="5"/>
  <c r="I17" i="5"/>
  <c r="F17" i="5"/>
  <c r="I21" i="5"/>
  <c r="F21" i="5"/>
  <c r="I52" i="5"/>
  <c r="F52" i="5"/>
  <c r="I40" i="5"/>
  <c r="F40" i="5"/>
  <c r="I3" i="5"/>
  <c r="F3" i="5"/>
  <c r="I54" i="5"/>
  <c r="F54" i="5"/>
  <c r="I27" i="5"/>
  <c r="F27" i="5"/>
  <c r="I4" i="5"/>
  <c r="F4" i="5"/>
  <c r="I53" i="5"/>
  <c r="F53" i="5"/>
  <c r="I68" i="5"/>
  <c r="F68" i="5"/>
  <c r="I60" i="5"/>
  <c r="F60" i="5"/>
  <c r="I39" i="5"/>
  <c r="F39" i="5"/>
  <c r="I33" i="5"/>
  <c r="F33" i="5"/>
  <c r="I19" i="5"/>
  <c r="F19" i="5"/>
  <c r="I65" i="5"/>
  <c r="F65" i="5"/>
  <c r="I9" i="5"/>
  <c r="F9" i="5"/>
  <c r="I69" i="5"/>
  <c r="F69" i="5"/>
  <c r="I18" i="5"/>
  <c r="F18" i="5"/>
  <c r="I11" i="5"/>
  <c r="F11" i="5"/>
  <c r="I59" i="5"/>
  <c r="F59" i="5"/>
  <c r="I58" i="5"/>
  <c r="F58" i="5"/>
  <c r="I6" i="5"/>
  <c r="F6" i="5"/>
  <c r="I36" i="5"/>
  <c r="I61" i="5"/>
  <c r="F61" i="5"/>
  <c r="I8" i="5"/>
  <c r="F8" i="5"/>
  <c r="I7" i="5"/>
  <c r="F7" i="5"/>
  <c r="I10" i="5"/>
  <c r="F10" i="5"/>
  <c r="I67" i="5"/>
  <c r="F67" i="5"/>
  <c r="I71" i="5"/>
  <c r="F71" i="5"/>
  <c r="H22" i="5"/>
  <c r="I22" i="5"/>
  <c r="F22" i="5"/>
  <c r="I23" i="5"/>
  <c r="F23" i="5"/>
  <c r="I72" i="5"/>
  <c r="F72" i="5"/>
  <c r="I63" i="4"/>
  <c r="I10" i="4"/>
  <c r="F10" i="4"/>
  <c r="I86" i="4"/>
  <c r="F86" i="4"/>
  <c r="I36" i="4"/>
  <c r="F36" i="4"/>
  <c r="I9" i="4"/>
  <c r="F9" i="4"/>
  <c r="I29" i="4"/>
  <c r="F29" i="4"/>
  <c r="I15" i="4"/>
  <c r="F15" i="4"/>
  <c r="I46" i="4"/>
  <c r="F46" i="4"/>
  <c r="I47" i="4"/>
  <c r="F47" i="4"/>
  <c r="I35" i="4"/>
  <c r="F35" i="4"/>
  <c r="I52" i="4"/>
  <c r="F52" i="4"/>
  <c r="I49" i="4"/>
  <c r="F49" i="4"/>
  <c r="I48" i="4"/>
  <c r="F48" i="4"/>
  <c r="I19" i="4"/>
  <c r="F19" i="4"/>
  <c r="I51" i="4"/>
  <c r="F51" i="4"/>
  <c r="I43" i="4"/>
  <c r="F43" i="4"/>
  <c r="I3" i="4"/>
  <c r="F3" i="4"/>
  <c r="I2" i="4"/>
  <c r="F2" i="4"/>
  <c r="I50" i="4"/>
  <c r="F50" i="4"/>
  <c r="I59" i="4"/>
  <c r="F59" i="4"/>
  <c r="I32" i="4"/>
  <c r="F32" i="4"/>
  <c r="I37" i="4"/>
  <c r="F37" i="4"/>
  <c r="I4" i="4"/>
  <c r="F4" i="4"/>
  <c r="I84" i="4"/>
  <c r="F84" i="4"/>
  <c r="I53" i="4"/>
  <c r="F53" i="4"/>
  <c r="I64" i="4"/>
  <c r="F64" i="4"/>
  <c r="I55" i="4"/>
  <c r="F55" i="4"/>
  <c r="I54" i="4"/>
  <c r="F54" i="4"/>
  <c r="I58" i="4"/>
  <c r="F58" i="4"/>
  <c r="I20" i="4"/>
  <c r="F20" i="4"/>
  <c r="I56" i="4"/>
  <c r="F56" i="4"/>
  <c r="I5" i="4"/>
  <c r="F5" i="4"/>
  <c r="I44" i="4"/>
  <c r="F44" i="4"/>
  <c r="I6" i="4"/>
  <c r="F6" i="4"/>
  <c r="I57" i="4"/>
  <c r="F57" i="4"/>
  <c r="H65" i="4"/>
  <c r="I65" i="4"/>
  <c r="E65" i="4"/>
  <c r="F65" i="4"/>
  <c r="I8" i="4"/>
  <c r="F8" i="4"/>
  <c r="I21" i="4"/>
  <c r="F21" i="4"/>
  <c r="I38" i="4"/>
  <c r="F38" i="4"/>
  <c r="I31" i="4"/>
  <c r="F31" i="4"/>
  <c r="I30" i="4"/>
  <c r="F30" i="4"/>
  <c r="I7" i="4"/>
  <c r="F7" i="4"/>
  <c r="I33" i="4"/>
  <c r="F33" i="4"/>
  <c r="I60" i="4"/>
  <c r="F60" i="4"/>
  <c r="I22" i="4"/>
  <c r="F22" i="4"/>
  <c r="I39" i="4"/>
  <c r="F39" i="4"/>
  <c r="I68" i="4"/>
  <c r="F68" i="4"/>
  <c r="I41" i="4"/>
  <c r="F41" i="4"/>
  <c r="I23" i="4"/>
  <c r="F23" i="4"/>
  <c r="I62" i="4"/>
  <c r="F62" i="4"/>
  <c r="I40" i="4"/>
  <c r="F40" i="4"/>
  <c r="I45" i="4"/>
  <c r="F45" i="4"/>
  <c r="I61" i="4"/>
  <c r="F61" i="4"/>
  <c r="I24" i="4"/>
  <c r="F24" i="4"/>
  <c r="I11" i="4"/>
  <c r="F11" i="4"/>
  <c r="H73" i="4"/>
  <c r="I73" i="4"/>
  <c r="E73" i="4"/>
  <c r="F73" i="4"/>
  <c r="I66" i="4"/>
  <c r="F66" i="4"/>
  <c r="I67" i="4"/>
  <c r="F67" i="4"/>
  <c r="I25" i="4"/>
  <c r="F25" i="4"/>
  <c r="I75" i="4"/>
  <c r="F75" i="4"/>
  <c r="I13" i="4"/>
  <c r="F13" i="4"/>
  <c r="I12" i="4"/>
  <c r="F12" i="4"/>
  <c r="I69" i="4"/>
  <c r="F69" i="4"/>
  <c r="I70" i="4"/>
  <c r="F70" i="4"/>
  <c r="H71" i="4"/>
  <c r="I71" i="4"/>
  <c r="E71" i="4"/>
  <c r="F71" i="4"/>
  <c r="I26" i="4"/>
  <c r="F26" i="4"/>
  <c r="I14" i="4"/>
  <c r="F14" i="4"/>
  <c r="I72" i="4"/>
  <c r="F72" i="4"/>
  <c r="I74" i="4"/>
  <c r="F74" i="4"/>
  <c r="I78" i="4"/>
  <c r="E78" i="4"/>
  <c r="F78" i="4"/>
  <c r="I77" i="4"/>
  <c r="F77" i="4"/>
  <c r="I42" i="4"/>
  <c r="F42" i="4"/>
  <c r="I80" i="4"/>
  <c r="F80" i="4"/>
  <c r="I34" i="4"/>
  <c r="F34" i="4"/>
  <c r="I85" i="4"/>
  <c r="F85" i="4"/>
  <c r="I76" i="4"/>
  <c r="F76" i="4"/>
  <c r="I17" i="4"/>
  <c r="F17" i="4"/>
  <c r="I79" i="4"/>
  <c r="F79" i="4"/>
  <c r="I16" i="4"/>
  <c r="F16" i="4"/>
  <c r="I83" i="4"/>
  <c r="F83" i="4"/>
  <c r="I81" i="4"/>
  <c r="F81" i="4"/>
  <c r="I82" i="4"/>
  <c r="F82" i="4"/>
  <c r="I18" i="4"/>
  <c r="F18" i="4"/>
  <c r="H27" i="4"/>
  <c r="I27" i="4"/>
  <c r="F27" i="4"/>
  <c r="I28" i="4"/>
  <c r="F28" i="4"/>
  <c r="I48" i="3"/>
  <c r="F48" i="3"/>
  <c r="I61" i="3"/>
  <c r="F61" i="3"/>
  <c r="I52" i="3"/>
  <c r="F52" i="3"/>
  <c r="I51" i="3"/>
  <c r="F51" i="3"/>
  <c r="I47" i="3"/>
  <c r="F47" i="3"/>
  <c r="I60" i="3"/>
  <c r="F60" i="3"/>
  <c r="I59" i="3"/>
  <c r="F59" i="3"/>
  <c r="I57" i="3"/>
  <c r="F57" i="3"/>
  <c r="I56" i="3"/>
  <c r="F56" i="3"/>
  <c r="I49" i="3"/>
  <c r="F49" i="3"/>
  <c r="I55" i="3"/>
  <c r="F55" i="3"/>
  <c r="I46" i="3"/>
  <c r="F46" i="3"/>
  <c r="I54" i="3"/>
  <c r="F54" i="3"/>
  <c r="I42" i="3"/>
  <c r="F42" i="3"/>
  <c r="I53" i="3"/>
  <c r="F53" i="3"/>
  <c r="I58" i="3"/>
  <c r="F58" i="3"/>
  <c r="I45" i="3"/>
  <c r="F45" i="3"/>
  <c r="I44" i="3"/>
  <c r="F44" i="3"/>
  <c r="I50" i="3"/>
  <c r="F50" i="3"/>
  <c r="I43" i="3"/>
  <c r="F43" i="3"/>
  <c r="I41" i="3"/>
  <c r="F41" i="3"/>
  <c r="I40" i="3"/>
  <c r="E40" i="3"/>
  <c r="F40" i="3"/>
  <c r="I37" i="3"/>
  <c r="F37" i="3"/>
  <c r="I36" i="3"/>
  <c r="F36" i="3"/>
  <c r="I35" i="3"/>
  <c r="F35" i="3"/>
  <c r="I39" i="3"/>
  <c r="F39" i="3"/>
  <c r="I38" i="3"/>
  <c r="F38" i="3"/>
  <c r="I32" i="3"/>
  <c r="F32" i="3"/>
  <c r="I31" i="3"/>
  <c r="F31" i="3"/>
  <c r="I33" i="3"/>
  <c r="F33" i="3"/>
  <c r="I34" i="3"/>
  <c r="F34" i="3"/>
  <c r="I30" i="3"/>
  <c r="F30" i="3"/>
  <c r="I29" i="3"/>
  <c r="F29" i="3"/>
  <c r="I26" i="3"/>
  <c r="F26" i="3"/>
  <c r="I28" i="3"/>
  <c r="F28" i="3"/>
  <c r="I27" i="3"/>
  <c r="F27" i="3"/>
  <c r="I25" i="3"/>
  <c r="F25" i="3"/>
  <c r="I23" i="3"/>
  <c r="F23" i="3"/>
  <c r="I19" i="3"/>
  <c r="F19" i="3"/>
  <c r="I22" i="3"/>
  <c r="F22" i="3"/>
  <c r="I24" i="3"/>
  <c r="F24" i="3"/>
  <c r="I17" i="3"/>
  <c r="F17" i="3"/>
  <c r="H20" i="3"/>
  <c r="I20" i="3"/>
  <c r="F20" i="3"/>
  <c r="I18" i="3"/>
  <c r="F18" i="3"/>
  <c r="I21" i="3"/>
  <c r="F21" i="3"/>
  <c r="H16" i="3"/>
  <c r="I16" i="3"/>
  <c r="F16" i="3"/>
  <c r="I15" i="3"/>
  <c r="F15" i="3"/>
  <c r="I10" i="3"/>
  <c r="F10" i="3"/>
  <c r="I5" i="3"/>
  <c r="F5" i="3"/>
  <c r="I6" i="3"/>
  <c r="F6" i="3"/>
  <c r="I12" i="3"/>
  <c r="F12" i="3"/>
  <c r="I4" i="3"/>
  <c r="F4" i="3"/>
  <c r="I11" i="3"/>
  <c r="F11" i="3"/>
  <c r="I9" i="3"/>
  <c r="F9" i="3"/>
  <c r="I13" i="3"/>
  <c r="F13" i="3"/>
  <c r="I3" i="3"/>
  <c r="F3" i="3"/>
  <c r="I8" i="3"/>
  <c r="F8" i="3"/>
  <c r="I14" i="3"/>
  <c r="F14" i="3"/>
  <c r="I7" i="3"/>
  <c r="F7" i="3"/>
  <c r="I2" i="3"/>
  <c r="F2" i="3"/>
  <c r="I92" i="2"/>
  <c r="N92" i="2"/>
  <c r="F92" i="2"/>
  <c r="I91" i="2"/>
  <c r="N91" i="2"/>
  <c r="F91" i="2"/>
  <c r="I90" i="2"/>
  <c r="N90" i="2"/>
  <c r="F90" i="2"/>
  <c r="I89" i="2"/>
  <c r="N89" i="2"/>
  <c r="F89" i="2"/>
  <c r="I88" i="2"/>
  <c r="N88" i="2"/>
  <c r="F88" i="2"/>
  <c r="I87" i="2"/>
  <c r="N87" i="2"/>
  <c r="F87" i="2"/>
  <c r="I86" i="2"/>
  <c r="N86" i="2"/>
  <c r="F86" i="2"/>
  <c r="I85" i="2"/>
  <c r="N85" i="2"/>
  <c r="F85" i="2"/>
  <c r="I84" i="2"/>
  <c r="N84" i="2"/>
  <c r="F84" i="2"/>
  <c r="I83" i="2"/>
  <c r="N83" i="2"/>
  <c r="F83" i="2"/>
  <c r="I82" i="2"/>
  <c r="N82" i="2"/>
  <c r="F82" i="2"/>
  <c r="I81" i="2"/>
  <c r="N81" i="2"/>
  <c r="F81" i="2"/>
  <c r="I80" i="2"/>
  <c r="N80" i="2"/>
  <c r="F80" i="2"/>
  <c r="I79" i="2"/>
  <c r="N79" i="2"/>
  <c r="F79" i="2"/>
  <c r="I78" i="2"/>
  <c r="N78" i="2"/>
  <c r="F78" i="2"/>
  <c r="I77" i="2"/>
  <c r="N77" i="2"/>
  <c r="F77" i="2"/>
  <c r="I76" i="2"/>
  <c r="N76" i="2"/>
  <c r="F76" i="2"/>
  <c r="I75" i="2"/>
  <c r="N75" i="2"/>
  <c r="F75" i="2"/>
  <c r="I74" i="2"/>
  <c r="N74" i="2"/>
  <c r="F74" i="2"/>
  <c r="I73" i="2"/>
  <c r="N73" i="2"/>
  <c r="F73" i="2"/>
  <c r="I72" i="2"/>
  <c r="N72" i="2"/>
  <c r="F72" i="2"/>
  <c r="I71" i="2"/>
  <c r="N71" i="2"/>
  <c r="F71" i="2"/>
  <c r="I70" i="2"/>
  <c r="N70" i="2"/>
  <c r="F70" i="2"/>
  <c r="I69" i="2"/>
  <c r="N69" i="2"/>
  <c r="F69" i="2"/>
  <c r="I68" i="2"/>
  <c r="N68" i="2"/>
  <c r="F68" i="2"/>
  <c r="I67" i="2"/>
  <c r="N67" i="2"/>
  <c r="F67" i="2"/>
  <c r="I66" i="2"/>
  <c r="N66" i="2"/>
  <c r="F66" i="2"/>
  <c r="I65" i="2"/>
  <c r="N65" i="2"/>
  <c r="F65" i="2"/>
  <c r="I64" i="2"/>
  <c r="N64" i="2"/>
  <c r="F64" i="2"/>
  <c r="I63" i="2"/>
  <c r="N63" i="2"/>
  <c r="F63" i="2"/>
  <c r="I62" i="2"/>
  <c r="N62" i="2"/>
  <c r="F62" i="2"/>
  <c r="I61" i="2"/>
  <c r="N61" i="2"/>
  <c r="F61" i="2"/>
  <c r="I60" i="2"/>
  <c r="N60" i="2"/>
  <c r="F60" i="2"/>
  <c r="I59" i="2"/>
  <c r="N59" i="2"/>
  <c r="F59" i="2"/>
  <c r="I58" i="2"/>
  <c r="N58" i="2"/>
  <c r="F58" i="2"/>
  <c r="I57" i="2"/>
  <c r="N57" i="2"/>
  <c r="F57" i="2"/>
  <c r="I56" i="2"/>
  <c r="N56" i="2"/>
  <c r="F56" i="2"/>
  <c r="I55" i="2"/>
  <c r="N55" i="2"/>
  <c r="F55" i="2"/>
  <c r="I54" i="2"/>
  <c r="N54" i="2"/>
  <c r="E54" i="2"/>
  <c r="F54" i="2"/>
  <c r="I53" i="2"/>
  <c r="N53" i="2"/>
  <c r="F53" i="2"/>
  <c r="I52" i="2"/>
  <c r="N52" i="2"/>
  <c r="F52" i="2"/>
  <c r="H51" i="2"/>
  <c r="I51" i="2"/>
  <c r="N51" i="2"/>
  <c r="E51" i="2"/>
  <c r="F51" i="2"/>
  <c r="I50" i="2"/>
  <c r="N50" i="2"/>
  <c r="F50" i="2"/>
  <c r="H49" i="2"/>
  <c r="I49" i="2"/>
  <c r="N49" i="2"/>
  <c r="E49" i="2"/>
  <c r="F49" i="2"/>
  <c r="I48" i="2"/>
  <c r="N48" i="2"/>
  <c r="F48" i="2"/>
  <c r="I47" i="2"/>
  <c r="N47" i="2"/>
  <c r="F47" i="2"/>
  <c r="I46" i="2"/>
  <c r="N46" i="2"/>
  <c r="F46" i="2"/>
  <c r="I45" i="2"/>
  <c r="N45" i="2"/>
  <c r="F45" i="2"/>
  <c r="I44" i="2"/>
  <c r="N44" i="2"/>
  <c r="F44" i="2"/>
  <c r="I43" i="2"/>
  <c r="N43" i="2"/>
  <c r="F43" i="2"/>
  <c r="I42" i="2"/>
  <c r="N42" i="2"/>
  <c r="F42" i="2"/>
  <c r="I41" i="2"/>
  <c r="N41" i="2"/>
  <c r="F41" i="2"/>
  <c r="I40" i="2"/>
  <c r="N40" i="2"/>
  <c r="F40" i="2"/>
  <c r="I39" i="2"/>
  <c r="N39" i="2"/>
  <c r="F39" i="2"/>
  <c r="I38" i="2"/>
  <c r="N38" i="2"/>
  <c r="F38" i="2"/>
  <c r="I37" i="2"/>
  <c r="N37" i="2"/>
  <c r="F37" i="2"/>
  <c r="I36" i="2"/>
  <c r="N36" i="2"/>
  <c r="F36" i="2"/>
  <c r="I35" i="2"/>
  <c r="N35" i="2"/>
  <c r="H35" i="2"/>
  <c r="F35" i="2"/>
  <c r="I34" i="2"/>
  <c r="N34" i="2"/>
  <c r="F34" i="2"/>
  <c r="I33" i="2"/>
  <c r="N33" i="2"/>
  <c r="F33" i="2"/>
  <c r="I32" i="2"/>
  <c r="N32" i="2"/>
  <c r="F32" i="2"/>
  <c r="I31" i="2"/>
  <c r="N31" i="2"/>
  <c r="F31" i="2"/>
  <c r="I30" i="2"/>
  <c r="N30" i="2"/>
  <c r="F30" i="2"/>
  <c r="I29" i="2"/>
  <c r="N29" i="2"/>
  <c r="F29" i="2"/>
  <c r="I28" i="2"/>
  <c r="N28" i="2"/>
  <c r="F28" i="2"/>
  <c r="I27" i="2"/>
  <c r="N27" i="2"/>
  <c r="F27" i="2"/>
  <c r="I26" i="2"/>
  <c r="N26" i="2"/>
  <c r="F26" i="2"/>
  <c r="I25" i="2"/>
  <c r="N25" i="2"/>
  <c r="F25" i="2"/>
  <c r="I24" i="2"/>
  <c r="N24" i="2"/>
  <c r="F24" i="2"/>
  <c r="I23" i="2"/>
  <c r="N23" i="2"/>
  <c r="F23" i="2"/>
  <c r="I22" i="2"/>
  <c r="N22" i="2"/>
  <c r="F22" i="2"/>
  <c r="I21" i="2"/>
  <c r="N21" i="2"/>
  <c r="F21" i="2"/>
  <c r="I20" i="2"/>
  <c r="N20" i="2"/>
  <c r="F20" i="2"/>
  <c r="I19" i="2"/>
  <c r="N19" i="2"/>
  <c r="F19" i="2"/>
  <c r="I18" i="2"/>
  <c r="N18" i="2"/>
  <c r="F18" i="2"/>
  <c r="I17" i="2"/>
  <c r="N17" i="2"/>
  <c r="F17" i="2"/>
  <c r="H16" i="2"/>
  <c r="I16" i="2"/>
  <c r="N16" i="2"/>
  <c r="F16" i="2"/>
  <c r="I15" i="2"/>
  <c r="N15" i="2"/>
  <c r="F15" i="2"/>
  <c r="I14" i="2"/>
  <c r="N14" i="2"/>
  <c r="F14" i="2"/>
  <c r="H13" i="2"/>
  <c r="I13" i="2"/>
  <c r="N13" i="2"/>
  <c r="F13" i="2"/>
  <c r="I12" i="2"/>
  <c r="N12" i="2"/>
  <c r="F12" i="2"/>
  <c r="I11" i="2"/>
  <c r="N11" i="2"/>
  <c r="F11" i="2"/>
  <c r="I10" i="2"/>
  <c r="N10" i="2"/>
  <c r="F10" i="2"/>
  <c r="I9" i="2"/>
  <c r="N9" i="2"/>
  <c r="F9" i="2"/>
  <c r="I8" i="2"/>
  <c r="N8" i="2"/>
  <c r="F8" i="2"/>
  <c r="I7" i="2"/>
  <c r="N7" i="2"/>
  <c r="F7" i="2"/>
  <c r="I6" i="2"/>
  <c r="N6" i="2"/>
  <c r="F6" i="2"/>
  <c r="I5" i="2"/>
  <c r="N5" i="2"/>
  <c r="F5" i="2"/>
  <c r="I4" i="2"/>
  <c r="N4" i="2"/>
  <c r="F4" i="2"/>
  <c r="I3" i="2"/>
  <c r="N3" i="2"/>
  <c r="F3" i="2"/>
  <c r="I2" i="2"/>
  <c r="N2" i="2"/>
  <c r="F2" i="2"/>
  <c r="C93" i="1"/>
  <c r="D93" i="1"/>
  <c r="C92" i="1"/>
  <c r="D92" i="1"/>
  <c r="C91" i="1"/>
  <c r="D91" i="1"/>
  <c r="C90" i="1"/>
  <c r="D90" i="1"/>
  <c r="C89" i="1"/>
  <c r="D89" i="1"/>
  <c r="C88" i="1"/>
  <c r="D88" i="1"/>
  <c r="C87" i="1"/>
  <c r="D87" i="1"/>
  <c r="C86" i="1"/>
  <c r="D86" i="1"/>
  <c r="C85" i="1"/>
  <c r="D85" i="1"/>
  <c r="C84" i="1"/>
  <c r="D84" i="1"/>
  <c r="C83" i="1"/>
  <c r="D83" i="1"/>
  <c r="C82" i="1"/>
  <c r="D82" i="1"/>
  <c r="C81" i="1"/>
  <c r="D81" i="1"/>
  <c r="C80" i="1"/>
  <c r="D80" i="1"/>
  <c r="C79" i="1"/>
  <c r="D79" i="1"/>
  <c r="C78" i="1"/>
  <c r="D78" i="1"/>
  <c r="C77" i="1"/>
  <c r="D77" i="1"/>
  <c r="C76" i="1"/>
  <c r="D76" i="1"/>
  <c r="C75" i="1"/>
  <c r="D75" i="1"/>
  <c r="G70" i="1"/>
  <c r="C60" i="1"/>
  <c r="I70" i="1"/>
  <c r="C70" i="1"/>
  <c r="C61" i="1"/>
  <c r="E70" i="1"/>
  <c r="G69" i="1"/>
  <c r="I69" i="1"/>
  <c r="C69" i="1"/>
  <c r="E69" i="1"/>
  <c r="G68" i="1"/>
  <c r="I68" i="1"/>
  <c r="C68" i="1"/>
  <c r="E68" i="1"/>
  <c r="G67" i="1"/>
  <c r="I67" i="1"/>
  <c r="C67" i="1"/>
  <c r="E67" i="1"/>
  <c r="G66" i="1"/>
  <c r="I66" i="1"/>
  <c r="C66" i="1"/>
  <c r="E66" i="1"/>
  <c r="G65" i="1"/>
  <c r="I65" i="1"/>
  <c r="C65" i="1"/>
  <c r="E65" i="1"/>
  <c r="G64" i="1"/>
  <c r="I64" i="1"/>
  <c r="C64" i="1"/>
  <c r="E64" i="1"/>
  <c r="G62" i="1"/>
  <c r="I62" i="1"/>
  <c r="C62" i="1"/>
  <c r="E62" i="1"/>
  <c r="G56" i="1"/>
  <c r="C46" i="1"/>
  <c r="I56" i="1"/>
  <c r="C56" i="1"/>
  <c r="C47" i="1"/>
  <c r="E56" i="1"/>
  <c r="G55" i="1"/>
  <c r="I55" i="1"/>
  <c r="C55" i="1"/>
  <c r="E55" i="1"/>
  <c r="G54" i="1"/>
  <c r="I54" i="1"/>
  <c r="C54" i="1"/>
  <c r="E54" i="1"/>
  <c r="G53" i="1"/>
  <c r="I53" i="1"/>
  <c r="C53" i="1"/>
  <c r="E53" i="1"/>
  <c r="G52" i="1"/>
  <c r="I52" i="1"/>
  <c r="C52" i="1"/>
  <c r="E52" i="1"/>
  <c r="G51" i="1"/>
  <c r="I51" i="1"/>
  <c r="C51" i="1"/>
  <c r="E51" i="1"/>
  <c r="G50" i="1"/>
  <c r="I50" i="1"/>
  <c r="C50" i="1"/>
  <c r="E50" i="1"/>
  <c r="G48" i="1"/>
  <c r="I48" i="1"/>
  <c r="C48" i="1"/>
  <c r="E48" i="1"/>
  <c r="G40" i="1"/>
  <c r="C40" i="1"/>
  <c r="C31" i="1"/>
  <c r="E40" i="1"/>
  <c r="G39" i="1"/>
  <c r="C39" i="1"/>
  <c r="E39" i="1"/>
  <c r="G38" i="1"/>
  <c r="C38" i="1"/>
  <c r="E38" i="1"/>
  <c r="G37" i="1"/>
  <c r="C37" i="1"/>
  <c r="E37" i="1"/>
  <c r="G36" i="1"/>
  <c r="C36" i="1"/>
  <c r="E36" i="1"/>
  <c r="G35" i="1"/>
  <c r="C35" i="1"/>
  <c r="E35" i="1"/>
  <c r="G34" i="1"/>
  <c r="C34" i="1"/>
  <c r="E34" i="1"/>
  <c r="G32" i="1"/>
  <c r="C30" i="1"/>
  <c r="I32" i="1"/>
  <c r="C32" i="1"/>
  <c r="E32" i="1"/>
  <c r="G27" i="1"/>
  <c r="C27" i="1"/>
  <c r="C18" i="1"/>
  <c r="E27" i="1"/>
  <c r="G26" i="1"/>
  <c r="C26" i="1"/>
  <c r="E26" i="1"/>
  <c r="G25" i="1"/>
  <c r="C25" i="1"/>
  <c r="E25" i="1"/>
  <c r="G24" i="1"/>
  <c r="C24" i="1"/>
  <c r="E24" i="1"/>
  <c r="G23" i="1"/>
  <c r="C23" i="1"/>
  <c r="E23" i="1"/>
  <c r="G22" i="1"/>
  <c r="C22" i="1"/>
  <c r="E22" i="1"/>
  <c r="G21" i="1"/>
  <c r="C21" i="1"/>
  <c r="E21" i="1"/>
  <c r="G19" i="1"/>
  <c r="C17" i="1"/>
  <c r="I19" i="1"/>
  <c r="C19" i="1"/>
  <c r="E19" i="1"/>
  <c r="G14" i="1"/>
  <c r="C14" i="1"/>
  <c r="C5" i="1"/>
  <c r="E14" i="1"/>
  <c r="G13" i="1"/>
  <c r="C13" i="1"/>
  <c r="E13" i="1"/>
  <c r="G12" i="1"/>
  <c r="C12" i="1"/>
  <c r="E12" i="1"/>
  <c r="G11" i="1"/>
  <c r="C11" i="1"/>
  <c r="E11" i="1"/>
  <c r="G10" i="1"/>
  <c r="C10" i="1"/>
  <c r="E10" i="1"/>
  <c r="G9" i="1"/>
  <c r="C9" i="1"/>
  <c r="E9" i="1"/>
  <c r="G8" i="1"/>
  <c r="C8" i="1"/>
  <c r="E8" i="1"/>
  <c r="E5" i="1"/>
  <c r="F5" i="1"/>
  <c r="E4" i="1"/>
  <c r="C4" i="1"/>
  <c r="F4" i="1"/>
</calcChain>
</file>

<file path=xl/sharedStrings.xml><?xml version="1.0" encoding="utf-8"?>
<sst xmlns="http://schemas.openxmlformats.org/spreadsheetml/2006/main" count="1976" uniqueCount="199">
  <si>
    <t>MARS</t>
  </si>
  <si>
    <t>Eco</t>
  </si>
  <si>
    <t>Money</t>
  </si>
  <si>
    <t>kr</t>
  </si>
  <si>
    <t>Weight</t>
  </si>
  <si>
    <t>kg</t>
  </si>
  <si>
    <t>Percent</t>
  </si>
  <si>
    <t>Dairy and eggs</t>
  </si>
  <si>
    <t>Meat</t>
  </si>
  <si>
    <t>Fish</t>
  </si>
  <si>
    <t>Vegetables/Fruit</t>
  </si>
  <si>
    <t>Grains</t>
  </si>
  <si>
    <t>Other</t>
  </si>
  <si>
    <t>Wine</t>
  </si>
  <si>
    <t>l</t>
  </si>
  <si>
    <t>FEBRUARY</t>
  </si>
  <si>
    <t>JANUARY</t>
  </si>
  <si>
    <t>DECEMBER</t>
  </si>
  <si>
    <t>Half month</t>
  </si>
  <si>
    <t>NOVEMBER</t>
  </si>
  <si>
    <t>Sweden</t>
  </si>
  <si>
    <t>Italy</t>
  </si>
  <si>
    <t>Spain</t>
  </si>
  <si>
    <t>Chile</t>
  </si>
  <si>
    <t>Poland</t>
  </si>
  <si>
    <t>USA</t>
  </si>
  <si>
    <t>Paraguay</t>
  </si>
  <si>
    <t>Belgium</t>
  </si>
  <si>
    <t>Holland</t>
  </si>
  <si>
    <t>Norway</t>
  </si>
  <si>
    <t>UK</t>
  </si>
  <si>
    <t>Greece</t>
  </si>
  <si>
    <t>Canada</t>
  </si>
  <si>
    <t>New Zeeland</t>
  </si>
  <si>
    <t>Central America</t>
  </si>
  <si>
    <t>Peru</t>
  </si>
  <si>
    <t>Germany</t>
  </si>
  <si>
    <t>Switzerland</t>
  </si>
  <si>
    <t>Iran</t>
  </si>
  <si>
    <t>Name</t>
  </si>
  <si>
    <t>Eko</t>
  </si>
  <si>
    <t>Type</t>
  </si>
  <si>
    <t>Land</t>
  </si>
  <si>
    <t>Pris</t>
  </si>
  <si>
    <t>Total</t>
  </si>
  <si>
    <t>Amount</t>
  </si>
  <si>
    <t>month</t>
  </si>
  <si>
    <t>Bread</t>
  </si>
  <si>
    <t>c</t>
  </si>
  <si>
    <t>Potato</t>
  </si>
  <si>
    <t>x</t>
  </si>
  <si>
    <t>Polar bread</t>
  </si>
  <si>
    <t>Rice arborio</t>
  </si>
  <si>
    <t>Cous cous</t>
  </si>
  <si>
    <t>?</t>
  </si>
  <si>
    <t>Brown Rice</t>
  </si>
  <si>
    <t>Hard bread</t>
  </si>
  <si>
    <t>Crunchyrolls</t>
  </si>
  <si>
    <t>Tortilla</t>
  </si>
  <si>
    <t>Lasagne plates</t>
  </si>
  <si>
    <t>A-fil</t>
  </si>
  <si>
    <t>d</t>
  </si>
  <si>
    <t>Egg</t>
  </si>
  <si>
    <t>Actimel</t>
  </si>
  <si>
    <t>Whipping cream</t>
  </si>
  <si>
    <t>Cheese Chedar</t>
  </si>
  <si>
    <t>Butter bregott</t>
  </si>
  <si>
    <t>Cottage cheese</t>
  </si>
  <si>
    <t>Cream</t>
  </si>
  <si>
    <t>Cheese Västerbotten</t>
  </si>
  <si>
    <t>Butter</t>
  </si>
  <si>
    <t>Feta</t>
  </si>
  <si>
    <t>Creme Fraiche</t>
  </si>
  <si>
    <t>Parmesan cheese</t>
  </si>
  <si>
    <t>Salmon</t>
  </si>
  <si>
    <t>f</t>
  </si>
  <si>
    <t>Cod</t>
  </si>
  <si>
    <t>Shrimps</t>
  </si>
  <si>
    <t>Chicken</t>
  </si>
  <si>
    <t>m</t>
  </si>
  <si>
    <t>Sausage</t>
  </si>
  <si>
    <t>Grounded beef</t>
  </si>
  <si>
    <t>Reindeer</t>
  </si>
  <si>
    <t>Prosciutto</t>
  </si>
  <si>
    <t>Pate</t>
  </si>
  <si>
    <t>Sugar</t>
  </si>
  <si>
    <t>o</t>
  </si>
  <si>
    <t>Coffee</t>
  </si>
  <si>
    <t>Pizza</t>
  </si>
  <si>
    <t>Chocolate</t>
  </si>
  <si>
    <t>Fish bouljong</t>
  </si>
  <si>
    <t>Apple</t>
  </si>
  <si>
    <t>v</t>
  </si>
  <si>
    <t>Proviva Blåbär</t>
  </si>
  <si>
    <t>Clementin</t>
  </si>
  <si>
    <t>Avocado</t>
  </si>
  <si>
    <t>Carrots</t>
  </si>
  <si>
    <t>Tomato conserve</t>
  </si>
  <si>
    <t>Onions</t>
  </si>
  <si>
    <t>Onion</t>
  </si>
  <si>
    <t>Beets</t>
  </si>
  <si>
    <t>Herbs</t>
  </si>
  <si>
    <t>Russin</t>
  </si>
  <si>
    <t>Olive Oil</t>
  </si>
  <si>
    <t>Rapeseed Oil</t>
  </si>
  <si>
    <t>Pumpking</t>
  </si>
  <si>
    <t>Quorn</t>
  </si>
  <si>
    <t>Tomatoes</t>
  </si>
  <si>
    <t>Kalamata olives</t>
  </si>
  <si>
    <t>Tomat</t>
  </si>
  <si>
    <t>Tomato cherry</t>
  </si>
  <si>
    <t>Celery</t>
  </si>
  <si>
    <t>Rucola</t>
  </si>
  <si>
    <t>Black Eyed Peas</t>
  </si>
  <si>
    <t>Kale</t>
  </si>
  <si>
    <t>Chunky Salsa</t>
  </si>
  <si>
    <t>Zucchini</t>
  </si>
  <si>
    <t>Raisins</t>
  </si>
  <si>
    <t>Broccoli</t>
  </si>
  <si>
    <t>Pepper</t>
  </si>
  <si>
    <t>Kapris</t>
  </si>
  <si>
    <t>Rucula</t>
  </si>
  <si>
    <t>Baby spinach</t>
  </si>
  <si>
    <t>Saffran</t>
  </si>
  <si>
    <t>w</t>
  </si>
  <si>
    <t>Hamb. Bread</t>
  </si>
  <si>
    <t>Havregryn</t>
  </si>
  <si>
    <t>Havrekli</t>
  </si>
  <si>
    <t>Linfrö</t>
  </si>
  <si>
    <t>Spaghetti</t>
  </si>
  <si>
    <t>Manchego Cheese</t>
  </si>
  <si>
    <t>Butter Bregott</t>
  </si>
  <si>
    <t>Bacon</t>
  </si>
  <si>
    <t>Glögg</t>
  </si>
  <si>
    <t>Pepparkakor</t>
  </si>
  <si>
    <t>Coffee beans</t>
  </si>
  <si>
    <t>Tomato burk</t>
  </si>
  <si>
    <t>Lemon</t>
  </si>
  <si>
    <t>Morocco</t>
  </si>
  <si>
    <t>Garlic</t>
  </si>
  <si>
    <t>Hazelnuts</t>
  </si>
  <si>
    <t>Tomatpure</t>
  </si>
  <si>
    <t>Sallad</t>
  </si>
  <si>
    <t>China</t>
  </si>
  <si>
    <t>Wok vegetables</t>
  </si>
  <si>
    <t>Sweden / Global</t>
  </si>
  <si>
    <t>Kiwi</t>
  </si>
  <si>
    <t>Sourdough Bread</t>
  </si>
  <si>
    <t>Green Lentils</t>
  </si>
  <si>
    <t>Olive Oil Canena</t>
  </si>
  <si>
    <t>Pita</t>
  </si>
  <si>
    <t>Portugal</t>
  </si>
  <si>
    <t>Spinach</t>
  </si>
  <si>
    <t>Ricotta</t>
  </si>
  <si>
    <t>Äpplemos</t>
  </si>
  <si>
    <t>Leek</t>
  </si>
  <si>
    <t>White wine low alcohol</t>
  </si>
  <si>
    <t>Ciabatta</t>
  </si>
  <si>
    <t>Buljong</t>
  </si>
  <si>
    <t>Ströbröd</t>
  </si>
  <si>
    <t>Juice Mango</t>
  </si>
  <si>
    <t>Red Lentils</t>
  </si>
  <si>
    <t>Beef loin</t>
  </si>
  <si>
    <t>Spanien</t>
  </si>
  <si>
    <t>Beef</t>
  </si>
  <si>
    <t>Tahini</t>
  </si>
  <si>
    <t>Arborio ris</t>
  </si>
  <si>
    <t>Dominican Republic</t>
  </si>
  <si>
    <t>Lantbuljong</t>
  </si>
  <si>
    <t>#DIV/0!:divZero</t>
  </si>
  <si>
    <t>Milk</t>
  </si>
  <si>
    <t>Yoguty</t>
  </si>
  <si>
    <t>Salmon smoked</t>
  </si>
  <si>
    <t xml:space="preserve">Mussels </t>
  </si>
  <si>
    <t>Sardins</t>
  </si>
  <si>
    <t>Lamb</t>
  </si>
  <si>
    <t>Tomato</t>
  </si>
  <si>
    <t>Fennel</t>
  </si>
  <si>
    <t>Asparagus</t>
  </si>
  <si>
    <t>Parsnips</t>
  </si>
  <si>
    <t>Basil</t>
  </si>
  <si>
    <t>Sugar snaps</t>
  </si>
  <si>
    <t>Sunflower seeds</t>
  </si>
  <si>
    <t>Linseed</t>
  </si>
  <si>
    <t>Rye flakes</t>
  </si>
  <si>
    <t>Wheat bran</t>
  </si>
  <si>
    <t>Mussels</t>
  </si>
  <si>
    <t>Oranges</t>
  </si>
  <si>
    <t>Lettuce</t>
  </si>
  <si>
    <t>Ginge</t>
  </si>
  <si>
    <t>Orange red</t>
  </si>
  <si>
    <t>Oats</t>
  </si>
  <si>
    <t>Ginger</t>
  </si>
  <si>
    <t>Oat bran</t>
  </si>
  <si>
    <t>Oranges red</t>
  </si>
  <si>
    <t>Blueberry juice</t>
  </si>
  <si>
    <t>Bananas</t>
  </si>
  <si>
    <t>Whole rice</t>
  </si>
  <si>
    <t>Linseeds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</si>
</sst>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#,##0.000"/>
    <numFmt numFmtId="170" formatCode="#,##0.0"/>
  </numFmts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CC4125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45818E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1C23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49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10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170" fontId="0" fillId="0" borderId="0" xfId="0" applyNumberFormat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3" fontId="0" fillId="0" borderId="0" xfId="0" applyNumberForma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93"/>
  <sheetViews>
    <sheetView tabSelected="1" topLeftCell="A39" workbookViewId="0"/>
  </sheetViews>
  <sheetFormatPr baseColWidth="10" defaultColWidth="17.1640625" defaultRowHeight="12.75" customHeight="1" x14ac:dyDescent="0"/>
  <cols>
    <col min="2" max="2" width="17.83203125" customWidth="1"/>
    <col min="3" max="3" width="7.6640625" customWidth="1"/>
    <col min="4" max="4" width="4.1640625" customWidth="1"/>
    <col min="5" max="5" width="10.5" customWidth="1"/>
    <col min="6" max="6" width="9.5" customWidth="1"/>
    <col min="7" max="7" width="7.33203125" customWidth="1"/>
    <col min="8" max="8" width="4.5" customWidth="1"/>
    <col min="9" max="9" width="9.1640625" customWidth="1"/>
  </cols>
  <sheetData>
    <row r="3" spans="2:9" ht="12.75" customHeight="1">
      <c r="B3" s="14" t="s">
        <v>0</v>
      </c>
      <c r="C3" s="14"/>
      <c r="E3" t="s">
        <v>1</v>
      </c>
    </row>
    <row r="4" spans="2:9" ht="12.75" customHeight="1">
      <c r="B4" t="s">
        <v>2</v>
      </c>
      <c r="C4">
        <f>SUM(Mars!F:F)</f>
        <v>3057</v>
      </c>
      <c r="D4" t="s">
        <v>3</v>
      </c>
      <c r="E4">
        <f>SUMIF(Mars!B:B,"x",Mars!F:F)</f>
        <v>1469</v>
      </c>
      <c r="F4" s="5">
        <f>E4/C4</f>
        <v>0.48053647366699376</v>
      </c>
    </row>
    <row r="5" spans="2:9" ht="12.75" customHeight="1">
      <c r="B5" t="s">
        <v>4</v>
      </c>
      <c r="C5" s="9">
        <f>SUMIF(Mars!J:J,"kg",Mars!I:I)</f>
        <v>56.930000000000007</v>
      </c>
      <c r="D5" t="s">
        <v>5</v>
      </c>
      <c r="E5" s="9">
        <f>SUMIF(Mars!B:B,"x",Mars!I:I)</f>
        <v>31.129999999999995</v>
      </c>
      <c r="F5" s="5">
        <f>E5/C5</f>
        <v>0.54681187423151223</v>
      </c>
    </row>
    <row r="7" spans="2:9" ht="12.75" customHeight="1">
      <c r="C7" s="9"/>
      <c r="E7" t="s">
        <v>6</v>
      </c>
      <c r="F7" t="s">
        <v>1</v>
      </c>
    </row>
    <row r="8" spans="2:9" ht="12.75" customHeight="1">
      <c r="B8" t="s">
        <v>7</v>
      </c>
      <c r="C8" s="9">
        <f>SUMIF(Mars!C:C,"d",Mars!I:I)</f>
        <v>19.439999999999998</v>
      </c>
      <c r="D8" t="s">
        <v>5</v>
      </c>
      <c r="E8" s="5">
        <f>C8/C5</f>
        <v>0.34147198313718596</v>
      </c>
      <c r="F8" s="5">
        <v>0.64763374485596703</v>
      </c>
      <c r="G8">
        <f>SUMIF(Mars!C:C,"d",Mars!F:F)</f>
        <v>457</v>
      </c>
      <c r="H8" t="s">
        <v>3</v>
      </c>
      <c r="I8" s="5"/>
    </row>
    <row r="9" spans="2:9" ht="12.75" customHeight="1">
      <c r="B9" t="s">
        <v>8</v>
      </c>
      <c r="C9" s="9">
        <f>SUMIF(Mars!C:C,"m",Mars!I:I)</f>
        <v>2</v>
      </c>
      <c r="D9" t="s">
        <v>5</v>
      </c>
      <c r="E9" s="5">
        <f>C9/C5</f>
        <v>3.5130862462673454E-2</v>
      </c>
      <c r="F9" s="5">
        <v>0.75</v>
      </c>
      <c r="G9">
        <f>SUMIF(Mars!C:C,"m",Mars!F:F)</f>
        <v>253</v>
      </c>
      <c r="H9" t="s">
        <v>3</v>
      </c>
      <c r="I9" s="5"/>
    </row>
    <row r="10" spans="2:9" ht="12.75" customHeight="1">
      <c r="B10" t="s">
        <v>9</v>
      </c>
      <c r="C10" s="9">
        <f>SUMIF(Mars!C:C,"f",Mars!I:I)</f>
        <v>1.7600000000000002</v>
      </c>
      <c r="D10" t="s">
        <v>5</v>
      </c>
      <c r="E10" s="5">
        <f>C10/C5</f>
        <v>3.0915158967152644E-2</v>
      </c>
      <c r="F10" s="5">
        <v>0.54545454545454497</v>
      </c>
      <c r="G10">
        <f>SUMIF(Mars!C:C,"f",Mars!F:F)</f>
        <v>393</v>
      </c>
      <c r="H10" t="s">
        <v>3</v>
      </c>
      <c r="I10" s="5"/>
    </row>
    <row r="11" spans="2:9" ht="12.75" customHeight="1">
      <c r="B11" t="s">
        <v>10</v>
      </c>
      <c r="C11" s="9">
        <f>SUMIF(Mars!C:C,"v",Mars!I:I)</f>
        <v>20.83</v>
      </c>
      <c r="D11" t="s">
        <v>5</v>
      </c>
      <c r="E11" s="5">
        <f>C11/C5</f>
        <v>0.36588793254874402</v>
      </c>
      <c r="F11" s="5">
        <v>0.363898223715795</v>
      </c>
      <c r="G11">
        <f>SUMIF(Mars!C:C,"v",Mars!F:F)</f>
        <v>1310</v>
      </c>
      <c r="H11" t="s">
        <v>3</v>
      </c>
      <c r="I11" s="5"/>
    </row>
    <row r="12" spans="2:9" ht="12.75" customHeight="1">
      <c r="B12" t="s">
        <v>11</v>
      </c>
      <c r="C12" s="9">
        <f>SUMIF(Mars!C:C,"c",Mars!I:I)</f>
        <v>11.200000000000001</v>
      </c>
      <c r="D12" t="s">
        <v>5</v>
      </c>
      <c r="E12" s="5">
        <f>C12/C5</f>
        <v>0.19673282979097137</v>
      </c>
      <c r="F12" s="5">
        <v>0.625</v>
      </c>
      <c r="G12">
        <f>SUMIF(Mars!C:C,"c",Mars!F:F)</f>
        <v>464</v>
      </c>
      <c r="H12" t="s">
        <v>3</v>
      </c>
      <c r="I12" s="5"/>
    </row>
    <row r="13" spans="2:9" ht="12.75" customHeight="1">
      <c r="B13" t="s">
        <v>12</v>
      </c>
      <c r="C13" s="9">
        <f>SUMIF(Mars!C:C,"o",Mars!I:I)</f>
        <v>1.7</v>
      </c>
      <c r="D13" t="s">
        <v>5</v>
      </c>
      <c r="E13" s="5">
        <f>C13/C5</f>
        <v>2.9861233093272436E-2</v>
      </c>
      <c r="F13" s="5">
        <v>0.29411764705882398</v>
      </c>
      <c r="G13">
        <f>SUMIF(Mars!C:C,"o",Mars!F:F)</f>
        <v>180</v>
      </c>
      <c r="H13" t="s">
        <v>3</v>
      </c>
      <c r="I13" s="5"/>
    </row>
    <row r="14" spans="2:9" ht="12.75" customHeight="1">
      <c r="B14" t="s">
        <v>13</v>
      </c>
      <c r="C14" s="9">
        <f>SUMIF(Mars!C:C,"w",Mars!I:I)</f>
        <v>0</v>
      </c>
      <c r="D14" t="s">
        <v>14</v>
      </c>
      <c r="E14" s="5">
        <f>C14/C5</f>
        <v>0</v>
      </c>
      <c r="F14" s="5" t="s">
        <v>169</v>
      </c>
      <c r="G14">
        <f>SUMIF(Mars!C:C,"w",Mars!F:F)</f>
        <v>0</v>
      </c>
      <c r="H14" t="s">
        <v>3</v>
      </c>
      <c r="I14" s="5"/>
    </row>
    <row r="16" spans="2:9" ht="12.75" customHeight="1">
      <c r="B16" s="14" t="s">
        <v>15</v>
      </c>
      <c r="C16" s="14"/>
    </row>
    <row r="17" spans="2:9" ht="12.75" customHeight="1">
      <c r="B17" t="s">
        <v>2</v>
      </c>
      <c r="C17">
        <f>SUM(February!F:F)</f>
        <v>3962</v>
      </c>
      <c r="D17" t="s">
        <v>3</v>
      </c>
    </row>
    <row r="18" spans="2:9" ht="12.75" customHeight="1">
      <c r="B18" t="s">
        <v>4</v>
      </c>
      <c r="C18" s="9">
        <f>SUMIF(February!J:J,"kg",February!I:I)</f>
        <v>82.936000000000021</v>
      </c>
      <c r="D18" t="s">
        <v>5</v>
      </c>
    </row>
    <row r="19" spans="2:9" ht="12.75" customHeight="1">
      <c r="B19" t="s">
        <v>1</v>
      </c>
      <c r="C19" s="9">
        <f>SUMIF(February!B:B,"x",February!I:I)</f>
        <v>41.474999999999994</v>
      </c>
      <c r="D19" t="s">
        <v>5</v>
      </c>
      <c r="E19" s="5">
        <f>C19/C18</f>
        <v>0.50008440243078978</v>
      </c>
      <c r="G19">
        <f>SUMIF(February!B:B,"x",February!F:F)</f>
        <v>2012</v>
      </c>
      <c r="H19" t="s">
        <v>3</v>
      </c>
      <c r="I19" s="5">
        <f>G19/C17</f>
        <v>0.50782433114588588</v>
      </c>
    </row>
    <row r="20" spans="2:9" ht="12.75" customHeight="1">
      <c r="C20" s="9"/>
      <c r="E20" t="s">
        <v>6</v>
      </c>
      <c r="F20" t="s">
        <v>1</v>
      </c>
    </row>
    <row r="21" spans="2:9" ht="12.75" customHeight="1">
      <c r="B21" t="s">
        <v>7</v>
      </c>
      <c r="C21" s="9">
        <f>SUMIF(February!C:C,"d",February!I:I)</f>
        <v>28.4</v>
      </c>
      <c r="D21" t="s">
        <v>5</v>
      </c>
      <c r="E21" s="5">
        <f>C21/C18</f>
        <v>0.34243271920517016</v>
      </c>
      <c r="F21" s="5">
        <v>0.70422535211267601</v>
      </c>
      <c r="G21">
        <f>SUMIF(February!C:C,"d",February!F:F)</f>
        <v>828</v>
      </c>
      <c r="H21" t="s">
        <v>3</v>
      </c>
      <c r="I21" s="5"/>
    </row>
    <row r="22" spans="2:9" ht="12.75" customHeight="1">
      <c r="B22" t="s">
        <v>8</v>
      </c>
      <c r="C22" s="9">
        <f>SUMIF(February!C:C,"m",February!I:I)</f>
        <v>4.9400000000000004</v>
      </c>
      <c r="D22" t="s">
        <v>5</v>
      </c>
      <c r="E22" s="5">
        <f>C22/C18</f>
        <v>5.9564001157519038E-2</v>
      </c>
      <c r="F22" s="5">
        <v>0.65991902834008098</v>
      </c>
      <c r="G22">
        <f>SUMIF(February!C:C,"m",February!F:F)</f>
        <v>672</v>
      </c>
      <c r="H22" t="s">
        <v>3</v>
      </c>
      <c r="I22" s="5"/>
    </row>
    <row r="23" spans="2:9" ht="12.75" customHeight="1">
      <c r="B23" t="s">
        <v>9</v>
      </c>
      <c r="C23" s="9">
        <f>SUMIF(February!C:C,"f",February!I:I)</f>
        <v>2.46</v>
      </c>
      <c r="D23" t="s">
        <v>5</v>
      </c>
      <c r="E23" s="5">
        <f>C23/C18</f>
        <v>2.9661425677630936E-2</v>
      </c>
      <c r="F23" s="5">
        <v>0.39024390243902402</v>
      </c>
      <c r="G23">
        <f>SUMIF(February!C:C,"f",February!F:F)</f>
        <v>404</v>
      </c>
      <c r="H23" t="s">
        <v>3</v>
      </c>
      <c r="I23" s="5"/>
    </row>
    <row r="24" spans="2:9" ht="12.75" customHeight="1">
      <c r="B24" t="s">
        <v>10</v>
      </c>
      <c r="C24" s="9">
        <f>SUMIF(February!C:C,"v",February!I:I)</f>
        <v>33.506</v>
      </c>
      <c r="D24" t="s">
        <v>5</v>
      </c>
      <c r="E24" s="5">
        <f>C24/C18</f>
        <v>0.40399826372142367</v>
      </c>
      <c r="F24" s="5">
        <v>0.380678087506715</v>
      </c>
      <c r="G24">
        <f>SUMIF(February!C:C,"v",February!F:F)</f>
        <v>1292</v>
      </c>
      <c r="H24" t="s">
        <v>3</v>
      </c>
      <c r="I24" s="5"/>
    </row>
    <row r="25" spans="2:9" ht="12.75" customHeight="1">
      <c r="B25" t="s">
        <v>11</v>
      </c>
      <c r="C25" s="9">
        <f>SUMIF(February!C:C,"c",February!I:I)</f>
        <v>10.780000000000001</v>
      </c>
      <c r="D25" t="s">
        <v>5</v>
      </c>
      <c r="E25" s="5">
        <f>C25/C18</f>
        <v>0.12997974341661037</v>
      </c>
      <c r="F25" s="5">
        <v>0.37105751391465702</v>
      </c>
      <c r="G25">
        <f>SUMIF(February!C:C,"c",February!F:F)</f>
        <v>447</v>
      </c>
      <c r="H25" t="s">
        <v>3</v>
      </c>
      <c r="I25" s="5"/>
    </row>
    <row r="26" spans="2:9" ht="12.75" customHeight="1">
      <c r="B26" t="s">
        <v>12</v>
      </c>
      <c r="C26" s="9">
        <f>SUMIF(February!C:C,"o",February!I:I)</f>
        <v>1.35</v>
      </c>
      <c r="D26" t="s">
        <v>5</v>
      </c>
      <c r="E26" s="5">
        <f>C26/C18</f>
        <v>1.6277611652358442E-2</v>
      </c>
      <c r="F26" s="5">
        <v>0.37037037037037002</v>
      </c>
      <c r="G26">
        <f>SUMIF(February!C:C,"o",February!F:F)</f>
        <v>160</v>
      </c>
      <c r="H26" t="s">
        <v>3</v>
      </c>
      <c r="I26" s="5"/>
    </row>
    <row r="27" spans="2:9" ht="12.75" customHeight="1">
      <c r="B27" t="s">
        <v>13</v>
      </c>
      <c r="C27" s="9">
        <f>SUMIF(February!C:C,"w",February!I:I)</f>
        <v>1.5</v>
      </c>
      <c r="D27" t="s">
        <v>14</v>
      </c>
      <c r="E27" s="5">
        <f>C27/C18</f>
        <v>1.8086235169287156E-2</v>
      </c>
      <c r="F27" s="5">
        <v>0</v>
      </c>
      <c r="G27">
        <f>SUMIF(February!C:C,"w",February!F:F)</f>
        <v>159</v>
      </c>
      <c r="H27" t="s">
        <v>3</v>
      </c>
      <c r="I27" s="5"/>
    </row>
    <row r="29" spans="2:9" ht="12.75" customHeight="1">
      <c r="B29" s="14" t="s">
        <v>16</v>
      </c>
      <c r="C29" s="14"/>
    </row>
    <row r="30" spans="2:9" ht="12.75" customHeight="1">
      <c r="B30" t="s">
        <v>2</v>
      </c>
      <c r="C30">
        <f>SUM(January!F:F)</f>
        <v>4785</v>
      </c>
      <c r="D30" t="s">
        <v>3</v>
      </c>
    </row>
    <row r="31" spans="2:9" ht="12.75" customHeight="1">
      <c r="B31" t="s">
        <v>4</v>
      </c>
      <c r="C31" s="9">
        <f>SUMIF(January!J:J,"kg",January!I:I)</f>
        <v>98.975999999999999</v>
      </c>
      <c r="D31" t="s">
        <v>5</v>
      </c>
    </row>
    <row r="32" spans="2:9" ht="12.75" customHeight="1">
      <c r="B32" t="s">
        <v>1</v>
      </c>
      <c r="C32" s="9">
        <f>SUMIF(January!B:B,"x",January!I:I)</f>
        <v>49.11</v>
      </c>
      <c r="D32" t="s">
        <v>5</v>
      </c>
      <c r="E32" s="5">
        <f>C32/C31</f>
        <v>0.49618089233753637</v>
      </c>
      <c r="G32">
        <f>SUMIF(January!B:B,"x",January!F:F)</f>
        <v>2023</v>
      </c>
      <c r="H32" t="s">
        <v>3</v>
      </c>
      <c r="I32" s="5">
        <f>G32/C30</f>
        <v>0.42277951933124347</v>
      </c>
    </row>
    <row r="33" spans="2:10" ht="12.75" customHeight="1">
      <c r="C33" s="9"/>
      <c r="E33" t="s">
        <v>6</v>
      </c>
      <c r="F33" t="s">
        <v>1</v>
      </c>
    </row>
    <row r="34" spans="2:10" ht="12.75" customHeight="1">
      <c r="B34" t="s">
        <v>7</v>
      </c>
      <c r="C34" s="9">
        <f>SUMIF(January!C:C,"d",January!I:I)</f>
        <v>29.68</v>
      </c>
      <c r="D34" t="s">
        <v>5</v>
      </c>
      <c r="E34" s="5">
        <f>C34/C31</f>
        <v>0.29987067571936632</v>
      </c>
      <c r="F34" s="5">
        <v>0.73214285714285698</v>
      </c>
      <c r="G34">
        <f>SUMIF(January!C:C,"d",January!F:F)</f>
        <v>745</v>
      </c>
      <c r="H34" t="s">
        <v>3</v>
      </c>
      <c r="I34" s="5"/>
    </row>
    <row r="35" spans="2:10" ht="12.75" customHeight="1">
      <c r="B35" t="s">
        <v>8</v>
      </c>
      <c r="C35" s="9">
        <f>SUMIF(January!C:C,"m",January!I:I)</f>
        <v>4.25</v>
      </c>
      <c r="D35" t="s">
        <v>5</v>
      </c>
      <c r="E35" s="5">
        <f>C35/C31</f>
        <v>4.2939702554154545E-2</v>
      </c>
      <c r="F35" s="5">
        <v>0.40470588235294103</v>
      </c>
      <c r="G35">
        <f>SUMIF(January!C:C,"m",January!F:F)</f>
        <v>472</v>
      </c>
      <c r="H35" t="s">
        <v>3</v>
      </c>
      <c r="I35" s="5"/>
    </row>
    <row r="36" spans="2:10" ht="12.75" customHeight="1">
      <c r="B36" t="s">
        <v>9</v>
      </c>
      <c r="C36" s="9">
        <f>SUMIF(January!C:C,"f",January!I:I)</f>
        <v>3.58</v>
      </c>
      <c r="D36" t="s">
        <v>5</v>
      </c>
      <c r="E36" s="5">
        <f>C36/C31</f>
        <v>3.6170384739734884E-2</v>
      </c>
      <c r="F36" s="5">
        <v>0.18994413407821201</v>
      </c>
      <c r="G36">
        <f>SUMIF(January!C:C,"f",January!F:F)</f>
        <v>610</v>
      </c>
      <c r="H36" t="s">
        <v>3</v>
      </c>
      <c r="I36" s="5"/>
    </row>
    <row r="37" spans="2:10" ht="12.75" customHeight="1">
      <c r="B37" t="s">
        <v>10</v>
      </c>
      <c r="C37" s="9">
        <f>SUMIF(January!C:C,"v",January!I:I)</f>
        <v>36.961000000000006</v>
      </c>
      <c r="D37" t="s">
        <v>5</v>
      </c>
      <c r="E37" s="5">
        <f>C37/C31</f>
        <v>0.37343396378920146</v>
      </c>
      <c r="F37" s="5">
        <v>0.36606152430940703</v>
      </c>
      <c r="G37">
        <f>SUMIF(January!C:C,"v",January!F:F)</f>
        <v>1785</v>
      </c>
      <c r="H37" t="s">
        <v>3</v>
      </c>
      <c r="I37" s="5"/>
    </row>
    <row r="38" spans="2:10" ht="12.75" customHeight="1">
      <c r="B38" t="s">
        <v>11</v>
      </c>
      <c r="C38" s="9">
        <f>SUMIF(January!C:C,"c",January!I:I)</f>
        <v>18.68</v>
      </c>
      <c r="D38" t="s">
        <v>5</v>
      </c>
      <c r="E38" s="5">
        <f>C38/C31</f>
        <v>0.18873262204978986</v>
      </c>
      <c r="F38" s="5">
        <v>0.42558886509636001</v>
      </c>
      <c r="G38">
        <f>SUMIF(January!C:C,"c",January!F:F)</f>
        <v>651</v>
      </c>
      <c r="H38" t="s">
        <v>3</v>
      </c>
      <c r="I38" s="5"/>
    </row>
    <row r="39" spans="2:10" ht="12.75" customHeight="1">
      <c r="B39" t="s">
        <v>12</v>
      </c>
      <c r="C39" s="9">
        <f>SUMIF(January!C:C,"o",January!I:I)</f>
        <v>1.075</v>
      </c>
      <c r="D39" t="s">
        <v>5</v>
      </c>
      <c r="E39" s="5">
        <f>C39/C31</f>
        <v>1.0861218881344972E-2</v>
      </c>
      <c r="F39" s="5">
        <v>0.46511627906976699</v>
      </c>
      <c r="G39">
        <f>SUMIF(January!C:C,"o",January!F:F)</f>
        <v>154</v>
      </c>
      <c r="H39" t="s">
        <v>3</v>
      </c>
      <c r="I39" s="5"/>
    </row>
    <row r="40" spans="2:10" ht="12.75" customHeight="1">
      <c r="B40" t="s">
        <v>13</v>
      </c>
      <c r="C40" s="9">
        <f>SUMIF(January!C:C,"w",January!I:I)</f>
        <v>4.75</v>
      </c>
      <c r="D40" t="s">
        <v>14</v>
      </c>
      <c r="E40" s="5">
        <f>C40/C31</f>
        <v>4.7991432266408021E-2</v>
      </c>
      <c r="F40" s="5">
        <v>0.63157894736842102</v>
      </c>
      <c r="G40">
        <f>SUMIF(January!C:C,"w",January!F:F)</f>
        <v>368</v>
      </c>
      <c r="H40" t="s">
        <v>3</v>
      </c>
      <c r="I40" s="5"/>
    </row>
    <row r="45" spans="2:10" ht="12.75" customHeight="1">
      <c r="B45" s="14" t="s">
        <v>17</v>
      </c>
      <c r="C45" s="14"/>
      <c r="J45" t="s">
        <v>18</v>
      </c>
    </row>
    <row r="46" spans="2:10" ht="12.75" customHeight="1">
      <c r="B46" t="s">
        <v>2</v>
      </c>
      <c r="C46">
        <f>SUM(December!F:F)</f>
        <v>2057</v>
      </c>
      <c r="D46" t="s">
        <v>3</v>
      </c>
    </row>
    <row r="47" spans="2:10" ht="12.75" customHeight="1">
      <c r="B47" t="s">
        <v>4</v>
      </c>
      <c r="C47" s="9">
        <f>SUMIF(December!J:J,"kg",December!I:I)</f>
        <v>45.894999999999996</v>
      </c>
      <c r="D47" t="s">
        <v>5</v>
      </c>
    </row>
    <row r="48" spans="2:10" ht="12.75" customHeight="1">
      <c r="B48" t="s">
        <v>1</v>
      </c>
      <c r="C48" s="9">
        <f>SUMIF(December!B:B,"x",December!I:I)</f>
        <v>19.46</v>
      </c>
      <c r="D48" t="s">
        <v>5</v>
      </c>
      <c r="E48" s="5">
        <f>C48/C47</f>
        <v>0.4240113302102626</v>
      </c>
      <c r="G48">
        <f>SUMIF(December!B:B,"x",December!F:F)</f>
        <v>889</v>
      </c>
      <c r="H48" t="s">
        <v>3</v>
      </c>
      <c r="I48" s="5">
        <f>G48/C$46</f>
        <v>0.43218279047156055</v>
      </c>
    </row>
    <row r="49" spans="2:9" ht="12.75" customHeight="1">
      <c r="C49" s="9"/>
      <c r="E49" t="s">
        <v>6</v>
      </c>
      <c r="F49" t="s">
        <v>1</v>
      </c>
    </row>
    <row r="50" spans="2:9" ht="12.75" customHeight="1">
      <c r="B50" t="s">
        <v>7</v>
      </c>
      <c r="C50" s="9">
        <f>SUMIF(December!C:C,"d",December!I:I)</f>
        <v>14.74</v>
      </c>
      <c r="D50" t="s">
        <v>5</v>
      </c>
      <c r="E50" s="5">
        <f>C50/C47</f>
        <v>0.32116788321167888</v>
      </c>
      <c r="F50" s="5">
        <v>0.68792401628222499</v>
      </c>
      <c r="G50">
        <f>SUMIF(December!C:C,"d",December!F:F)</f>
        <v>510</v>
      </c>
      <c r="H50" t="s">
        <v>3</v>
      </c>
      <c r="I50" s="5">
        <f t="shared" ref="I50:I56" si="0">G50/C$46</f>
        <v>0.24793388429752067</v>
      </c>
    </row>
    <row r="51" spans="2:9" ht="12.75" customHeight="1">
      <c r="B51" t="s">
        <v>8</v>
      </c>
      <c r="C51" s="9">
        <f>SUMIF(December!C:C,"m",December!I:I)</f>
        <v>2.5</v>
      </c>
      <c r="D51" t="s">
        <v>5</v>
      </c>
      <c r="E51" s="5">
        <f>C51/C47</f>
        <v>5.4472164723826128E-2</v>
      </c>
      <c r="F51" s="5">
        <v>0.48799999999999999</v>
      </c>
      <c r="G51">
        <f>SUMIF(December!C:C,"m",December!F:F)</f>
        <v>249</v>
      </c>
      <c r="H51" t="s">
        <v>3</v>
      </c>
      <c r="I51" s="5">
        <f t="shared" si="0"/>
        <v>0.12105007292173067</v>
      </c>
    </row>
    <row r="52" spans="2:9" ht="12.75" customHeight="1">
      <c r="B52" t="s">
        <v>9</v>
      </c>
      <c r="C52" s="9">
        <f>SUMIF(December!C:C,"f",December!I:I)</f>
        <v>0.96</v>
      </c>
      <c r="D52" t="s">
        <v>5</v>
      </c>
      <c r="E52" s="5">
        <f>C52/C47</f>
        <v>2.0917311253949234E-2</v>
      </c>
      <c r="F52" s="5">
        <v>0.58333333333333304</v>
      </c>
      <c r="G52">
        <f>SUMIF(December!C:C,"f",December!F:F)</f>
        <v>228</v>
      </c>
      <c r="H52" t="s">
        <v>3</v>
      </c>
      <c r="I52" s="5">
        <f t="shared" si="0"/>
        <v>0.11084103062712689</v>
      </c>
    </row>
    <row r="53" spans="2:9" ht="12.75" customHeight="1">
      <c r="B53" t="s">
        <v>10</v>
      </c>
      <c r="C53" s="9">
        <f>SUMIF(December!C:C,"v",December!I:I)</f>
        <v>16.04</v>
      </c>
      <c r="D53" t="s">
        <v>5</v>
      </c>
      <c r="E53" s="5">
        <f>C53/C47</f>
        <v>0.34949340886806846</v>
      </c>
      <c r="F53" s="5">
        <v>0.28304239401496301</v>
      </c>
      <c r="G53">
        <f>SUMIF(December!C:C,"v",December!F:F)</f>
        <v>500</v>
      </c>
      <c r="H53" t="s">
        <v>3</v>
      </c>
      <c r="I53" s="5">
        <f t="shared" si="0"/>
        <v>0.24307243558580457</v>
      </c>
    </row>
    <row r="54" spans="2:9" ht="12.75" customHeight="1">
      <c r="B54" t="s">
        <v>11</v>
      </c>
      <c r="C54" s="9">
        <f>SUMIF(December!C:C,"c",December!I:I)</f>
        <v>9.0300000000000011</v>
      </c>
      <c r="D54" t="s">
        <v>5</v>
      </c>
      <c r="E54" s="5">
        <f>C54/C47</f>
        <v>0.19675345898245999</v>
      </c>
      <c r="F54" s="5">
        <v>0.33222591362126203</v>
      </c>
      <c r="G54">
        <f>SUMIF(December!C:C,"c",December!F:F)</f>
        <v>366</v>
      </c>
      <c r="H54" t="s">
        <v>3</v>
      </c>
      <c r="I54" s="5">
        <f t="shared" si="0"/>
        <v>0.17792902284880893</v>
      </c>
    </row>
    <row r="55" spans="2:9" ht="12.75" customHeight="1">
      <c r="B55" t="s">
        <v>12</v>
      </c>
      <c r="C55" s="9">
        <f>SUMIF(December!C:C,"o",December!I:I)</f>
        <v>2.625</v>
      </c>
      <c r="D55" t="s">
        <v>5</v>
      </c>
      <c r="E55" s="5">
        <f>C55/C47</f>
        <v>5.7195772960017439E-2</v>
      </c>
      <c r="F55" s="5">
        <v>0</v>
      </c>
      <c r="G55">
        <f>SUMIF(December!C:C,"o",December!F:F)</f>
        <v>204</v>
      </c>
      <c r="H55" t="s">
        <v>3</v>
      </c>
      <c r="I55" s="5">
        <f t="shared" si="0"/>
        <v>9.9173553719008267E-2</v>
      </c>
    </row>
    <row r="56" spans="2:9" ht="12.75" customHeight="1">
      <c r="B56" t="s">
        <v>13</v>
      </c>
      <c r="C56" s="9">
        <f>SUMIF(December!C:C,"w",December!I:I)</f>
        <v>0</v>
      </c>
      <c r="D56" t="s">
        <v>14</v>
      </c>
      <c r="E56" s="5">
        <f>C56/C47</f>
        <v>0</v>
      </c>
      <c r="F56" s="5">
        <v>0</v>
      </c>
      <c r="G56">
        <f>SUMIF(December!C:C,"w",December!F:F)</f>
        <v>0</v>
      </c>
      <c r="H56" t="s">
        <v>3</v>
      </c>
      <c r="I56" s="5">
        <f t="shared" si="0"/>
        <v>0</v>
      </c>
    </row>
    <row r="59" spans="2:9" ht="12.75" customHeight="1">
      <c r="B59" s="14" t="s">
        <v>19</v>
      </c>
      <c r="C59" s="14"/>
    </row>
    <row r="60" spans="2:9" ht="12.75" customHeight="1">
      <c r="B60" t="s">
        <v>2</v>
      </c>
      <c r="C60">
        <f>SUM(November!F:F)</f>
        <v>4319</v>
      </c>
      <c r="D60" t="s">
        <v>3</v>
      </c>
    </row>
    <row r="61" spans="2:9" ht="12.75" customHeight="1">
      <c r="B61" t="s">
        <v>4</v>
      </c>
      <c r="C61" s="9">
        <f>SUMIF(November!J:J,"kg",November!I:I)</f>
        <v>93.533000000000015</v>
      </c>
      <c r="D61" t="s">
        <v>5</v>
      </c>
    </row>
    <row r="62" spans="2:9" ht="12.75" customHeight="1">
      <c r="B62" t="s">
        <v>1</v>
      </c>
      <c r="C62" s="9">
        <f>SUMIF(November!B:B,"x",November!I:I)</f>
        <v>36.945</v>
      </c>
      <c r="D62" t="s">
        <v>5</v>
      </c>
      <c r="E62" s="5">
        <f>C62/C61</f>
        <v>0.39499428009365672</v>
      </c>
      <c r="G62">
        <f>SUMIF(November!B:B,"x",November!F:F)</f>
        <v>1553</v>
      </c>
      <c r="H62" t="s">
        <v>3</v>
      </c>
      <c r="I62" s="5">
        <f>G62/C$60</f>
        <v>0.35957397545728176</v>
      </c>
    </row>
    <row r="63" spans="2:9" ht="12.75" customHeight="1">
      <c r="C63" s="9"/>
      <c r="E63" t="s">
        <v>6</v>
      </c>
      <c r="F63" t="s">
        <v>1</v>
      </c>
    </row>
    <row r="64" spans="2:9" ht="12.75" customHeight="1">
      <c r="B64" t="s">
        <v>7</v>
      </c>
      <c r="C64" s="9">
        <f>SUMIF(November!C:C,"d",November!I:I)</f>
        <v>29.85</v>
      </c>
      <c r="D64" t="s">
        <v>5</v>
      </c>
      <c r="E64" s="5">
        <f>C64/C61</f>
        <v>0.31913869971026265</v>
      </c>
      <c r="F64" s="5">
        <v>0.67336683417085397</v>
      </c>
      <c r="G64">
        <f>SUMIF(November!C:C,"d",November!F:F)</f>
        <v>949</v>
      </c>
      <c r="H64" t="s">
        <v>3</v>
      </c>
      <c r="I64" s="5">
        <f t="shared" ref="I64:I70" si="1">G64/C$60</f>
        <v>0.21972678860847419</v>
      </c>
    </row>
    <row r="65" spans="2:9" ht="12.75" customHeight="1">
      <c r="B65" t="s">
        <v>8</v>
      </c>
      <c r="C65" s="9">
        <f>SUMIF(November!C:C,"m",November!I:I)</f>
        <v>3.8299999999999996</v>
      </c>
      <c r="D65" t="s">
        <v>5</v>
      </c>
      <c r="E65" s="5">
        <f>C65/C61</f>
        <v>4.0948114569189474E-2</v>
      </c>
      <c r="F65" s="5">
        <v>0.38120104438642299</v>
      </c>
      <c r="G65">
        <f>SUMIF(November!C:C,"m",November!F:F)</f>
        <v>622</v>
      </c>
      <c r="H65" t="s">
        <v>3</v>
      </c>
      <c r="I65" s="5">
        <f t="shared" si="1"/>
        <v>0.14401481824496412</v>
      </c>
    </row>
    <row r="66" spans="2:9" ht="12.75" customHeight="1">
      <c r="B66" t="s">
        <v>9</v>
      </c>
      <c r="C66" s="9">
        <f>SUMIF(November!C:C,"f",November!I:I)</f>
        <v>2.35</v>
      </c>
      <c r="D66" t="s">
        <v>5</v>
      </c>
      <c r="E66" s="5">
        <f>C66/C61</f>
        <v>2.5124822255246808E-2</v>
      </c>
      <c r="F66" s="5">
        <v>0.28936170212765999</v>
      </c>
      <c r="G66">
        <f>SUMIF(November!C:C,"f",November!F:F)</f>
        <v>419</v>
      </c>
      <c r="H66" t="s">
        <v>3</v>
      </c>
      <c r="I66" s="5">
        <f t="shared" si="1"/>
        <v>9.7013197499421167E-2</v>
      </c>
    </row>
    <row r="67" spans="2:9" ht="12.75" customHeight="1">
      <c r="B67" t="s">
        <v>10</v>
      </c>
      <c r="C67" s="9">
        <f>SUMIF(November!C:C,"v",November!I:I)</f>
        <v>40.387999999999998</v>
      </c>
      <c r="D67" t="s">
        <v>5</v>
      </c>
      <c r="E67" s="5">
        <f>C67/C61</f>
        <v>0.43180481755102468</v>
      </c>
      <c r="F67" s="5">
        <v>0.26505397642864198</v>
      </c>
      <c r="G67">
        <f>SUMIF(November!C:C,"v",November!F:F)</f>
        <v>1378</v>
      </c>
      <c r="H67" t="s">
        <v>3</v>
      </c>
      <c r="I67" s="5">
        <f t="shared" si="1"/>
        <v>0.31905533688353788</v>
      </c>
    </row>
    <row r="68" spans="2:9" ht="12.75" customHeight="1">
      <c r="B68" t="s">
        <v>11</v>
      </c>
      <c r="C68" s="9">
        <f>SUMIF(November!C:C,"c",November!I:I)</f>
        <v>11.58</v>
      </c>
      <c r="D68" t="s">
        <v>5</v>
      </c>
      <c r="E68" s="5">
        <f>C68/C61</f>
        <v>0.12380657094287575</v>
      </c>
      <c r="F68" s="5">
        <v>0.215889464594128</v>
      </c>
      <c r="G68">
        <f>SUMIF(November!C:C,"c",November!F:F)</f>
        <v>452</v>
      </c>
      <c r="H68" t="s">
        <v>3</v>
      </c>
      <c r="I68" s="5">
        <f t="shared" si="1"/>
        <v>0.10465385505904144</v>
      </c>
    </row>
    <row r="69" spans="2:9" ht="12.75" customHeight="1">
      <c r="B69" t="s">
        <v>12</v>
      </c>
      <c r="C69" s="9">
        <f>SUMIF(November!C:C,"o",November!I:I)</f>
        <v>2.5350000000000001</v>
      </c>
      <c r="D69" t="s">
        <v>5</v>
      </c>
      <c r="E69" s="5">
        <f>C69/C61</f>
        <v>2.7102733794489641E-2</v>
      </c>
      <c r="F69" s="5">
        <v>0.59171597633136097</v>
      </c>
      <c r="G69">
        <f>SUMIF(November!C:C,"o",November!F:F)</f>
        <v>270</v>
      </c>
      <c r="H69" t="s">
        <v>3</v>
      </c>
      <c r="I69" s="5">
        <f t="shared" si="1"/>
        <v>6.2514470942347772E-2</v>
      </c>
    </row>
    <row r="70" spans="2:9" ht="12.75" customHeight="1">
      <c r="B70" t="s">
        <v>13</v>
      </c>
      <c r="C70" s="9">
        <f>SUMIF(November!C:C,"w",November!I:I)</f>
        <v>3</v>
      </c>
      <c r="D70" t="s">
        <v>14</v>
      </c>
      <c r="E70" s="5">
        <f>C70/C61</f>
        <v>3.2074241176910816E-2</v>
      </c>
      <c r="F70" s="5">
        <v>0</v>
      </c>
      <c r="G70">
        <f>SUMIF(November!C:C,"w",November!F:F)</f>
        <v>229</v>
      </c>
      <c r="H70" t="s">
        <v>3</v>
      </c>
      <c r="I70" s="5">
        <f t="shared" si="1"/>
        <v>5.3021532762213476E-2</v>
      </c>
    </row>
    <row r="75" spans="2:9" ht="12.75" customHeight="1">
      <c r="B75" t="s">
        <v>20</v>
      </c>
      <c r="C75">
        <f>SUMIF(November!D:D,B75,November!I:I)</f>
        <v>57.714999999999996</v>
      </c>
      <c r="D75" s="13">
        <f t="shared" ref="D75:D93" si="2">(100*C75)/93.5</f>
        <v>61.727272727272727</v>
      </c>
    </row>
    <row r="76" spans="2:9" ht="12.75" customHeight="1">
      <c r="B76" t="s">
        <v>21</v>
      </c>
      <c r="C76">
        <f>SUMIF(November!D:D,B76,November!I:I)</f>
        <v>10.43</v>
      </c>
      <c r="D76" s="13">
        <f t="shared" si="2"/>
        <v>11.155080213903743</v>
      </c>
    </row>
    <row r="77" spans="2:9" ht="12.75" customHeight="1">
      <c r="B77" t="s">
        <v>22</v>
      </c>
      <c r="C77">
        <f>SUMIF(November!D:D,B77,November!I:I)</f>
        <v>8.0949999999999989</v>
      </c>
      <c r="D77" s="13">
        <f t="shared" si="2"/>
        <v>8.6577540106951858</v>
      </c>
    </row>
    <row r="78" spans="2:9" ht="12.75" customHeight="1">
      <c r="B78" t="s">
        <v>23</v>
      </c>
      <c r="C78">
        <f>SUMIF(November!D:D,B78,November!I:I)</f>
        <v>5</v>
      </c>
      <c r="D78" s="13">
        <f t="shared" si="2"/>
        <v>5.3475935828877006</v>
      </c>
    </row>
    <row r="79" spans="2:9" ht="12.75" customHeight="1">
      <c r="B79" t="s">
        <v>24</v>
      </c>
      <c r="C79">
        <f>SUMIF(November!D:D,B79,November!I:I)</f>
        <v>1.2000000000000002</v>
      </c>
      <c r="D79" s="13">
        <f t="shared" si="2"/>
        <v>1.2834224598930484</v>
      </c>
    </row>
    <row r="80" spans="2:9" ht="12.75" customHeight="1">
      <c r="B80" t="s">
        <v>25</v>
      </c>
      <c r="C80">
        <f>SUMIF(November!D:D,B80,November!I:I)</f>
        <v>1</v>
      </c>
      <c r="D80" s="13">
        <f t="shared" si="2"/>
        <v>1.0695187165775402</v>
      </c>
    </row>
    <row r="81" spans="2:4" ht="12.75" customHeight="1">
      <c r="B81" t="s">
        <v>26</v>
      </c>
      <c r="C81">
        <f>SUMIF(November!D:D,B81,November!I:I)</f>
        <v>1</v>
      </c>
      <c r="D81" s="13">
        <f t="shared" si="2"/>
        <v>1.0695187165775402</v>
      </c>
    </row>
    <row r="82" spans="2:4" ht="12.75" customHeight="1">
      <c r="B82" t="s">
        <v>27</v>
      </c>
      <c r="C82">
        <f>SUMIF(November!D:D,B82,November!I:I)</f>
        <v>0.75</v>
      </c>
      <c r="D82" s="13">
        <f t="shared" si="2"/>
        <v>0.80213903743315507</v>
      </c>
    </row>
    <row r="83" spans="2:4" ht="12.75" customHeight="1">
      <c r="B83" t="s">
        <v>28</v>
      </c>
      <c r="C83">
        <f>SUMIF(November!D:D,B83,November!I:I)</f>
        <v>1.5380000000000003</v>
      </c>
      <c r="D83" s="13">
        <f t="shared" si="2"/>
        <v>1.6449197860962568</v>
      </c>
    </row>
    <row r="84" spans="2:4" ht="12.75" customHeight="1">
      <c r="B84" t="s">
        <v>29</v>
      </c>
      <c r="C84">
        <f>SUMIF(November!D:D,B84,November!I:I)</f>
        <v>1.68</v>
      </c>
      <c r="D84" s="13">
        <f t="shared" si="2"/>
        <v>1.7967914438502675</v>
      </c>
    </row>
    <row r="85" spans="2:4" ht="12.75" customHeight="1">
      <c r="B85" t="s">
        <v>30</v>
      </c>
      <c r="C85">
        <f>SUMIF(November!D:D,B85,November!I:I)</f>
        <v>0.6</v>
      </c>
      <c r="D85" s="13">
        <f t="shared" si="2"/>
        <v>0.64171122994652408</v>
      </c>
    </row>
    <row r="86" spans="2:4" ht="12.75" customHeight="1">
      <c r="B86" t="s">
        <v>31</v>
      </c>
      <c r="C86">
        <f>SUMIF(November!D:D,B86,November!I:I)</f>
        <v>0.87999999999999989</v>
      </c>
      <c r="D86" s="13">
        <f t="shared" si="2"/>
        <v>0.94117647058823517</v>
      </c>
    </row>
    <row r="87" spans="2:4" ht="12.75" customHeight="1">
      <c r="B87" t="s">
        <v>32</v>
      </c>
      <c r="C87">
        <f>SUMIF(November!D:D,B87,November!I:I)</f>
        <v>0.4</v>
      </c>
      <c r="D87" s="13">
        <f t="shared" si="2"/>
        <v>0.42780748663101603</v>
      </c>
    </row>
    <row r="88" spans="2:4" ht="12.75" customHeight="1">
      <c r="B88" t="s">
        <v>33</v>
      </c>
      <c r="C88">
        <f>SUMIF(November!D:D,B88,November!I:I)</f>
        <v>0.8</v>
      </c>
      <c r="D88" s="13">
        <f t="shared" si="2"/>
        <v>0.85561497326203206</v>
      </c>
    </row>
    <row r="89" spans="2:4" ht="12.75" customHeight="1">
      <c r="B89" t="s">
        <v>34</v>
      </c>
      <c r="C89">
        <f>SUMIF(November!D:D,B89,November!I:I)</f>
        <v>0.5</v>
      </c>
      <c r="D89" s="13">
        <f t="shared" si="2"/>
        <v>0.53475935828877008</v>
      </c>
    </row>
    <row r="90" spans="2:4" ht="12.75" customHeight="1">
      <c r="B90" t="s">
        <v>35</v>
      </c>
      <c r="C90">
        <f>SUMIF(November!D:D,B90,November!I:I)</f>
        <v>0.3</v>
      </c>
      <c r="D90" s="13">
        <f t="shared" si="2"/>
        <v>0.32085561497326204</v>
      </c>
    </row>
    <row r="91" spans="2:4" ht="12.75" customHeight="1">
      <c r="B91" t="s">
        <v>36</v>
      </c>
      <c r="C91">
        <f>SUMIF(November!D:D,B91,November!I:I)</f>
        <v>0.375</v>
      </c>
      <c r="D91" s="13">
        <f t="shared" si="2"/>
        <v>0.40106951871657753</v>
      </c>
    </row>
    <row r="92" spans="2:4" ht="12.75" customHeight="1">
      <c r="B92" t="s">
        <v>37</v>
      </c>
      <c r="C92">
        <f>SUMIF(November!D:D,B92,November!I:I)</f>
        <v>0.2</v>
      </c>
      <c r="D92" s="13">
        <f t="shared" si="2"/>
        <v>0.21390374331550802</v>
      </c>
    </row>
    <row r="93" spans="2:4" ht="12.75" customHeight="1">
      <c r="B93" t="s">
        <v>38</v>
      </c>
      <c r="C93">
        <f>SUMIF(November!D:D,B93,November!I:I)</f>
        <v>0.01</v>
      </c>
      <c r="D93" s="13">
        <f t="shared" si="2"/>
        <v>1.06951871657754E-2</v>
      </c>
    </row>
  </sheetData>
  <mergeCells count="5">
    <mergeCell ref="B3:C3"/>
    <mergeCell ref="B16:C16"/>
    <mergeCell ref="B29:C29"/>
    <mergeCell ref="B45:C45"/>
    <mergeCell ref="B59:C5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workbookViewId="0">
      <pane ySplit="1" topLeftCell="A2" activePane="bottomLeft" state="frozen"/>
      <selection pane="bottomLeft" activeCell="A94" sqref="A94"/>
    </sheetView>
  </sheetViews>
  <sheetFormatPr baseColWidth="10" defaultColWidth="17.1640625" defaultRowHeight="12.75" customHeight="1" x14ac:dyDescent="0"/>
  <cols>
    <col min="1" max="1" width="20.33203125" customWidth="1"/>
    <col min="2" max="2" width="3.6640625" customWidth="1"/>
    <col min="3" max="3" width="3.33203125" customWidth="1"/>
    <col min="5" max="5" width="10.1640625" customWidth="1"/>
    <col min="6" max="6" width="7.5" customWidth="1"/>
    <col min="7" max="7" width="9.6640625" customWidth="1"/>
    <col min="8" max="8" width="9.1640625" customWidth="1"/>
    <col min="9" max="9" width="8.5" customWidth="1"/>
    <col min="10" max="10" width="5.33203125" customWidth="1"/>
    <col min="11" max="11" width="3.5" customWidth="1"/>
    <col min="12" max="13" width="6" customWidth="1"/>
    <col min="16" max="16" width="10.33203125" customWidth="1"/>
    <col min="17" max="17" width="4.5" customWidth="1"/>
    <col min="18" max="18" width="9.33203125" customWidth="1"/>
    <col min="19" max="19" width="7.5" customWidth="1"/>
    <col min="20" max="20" width="7" customWidth="1"/>
    <col min="21" max="21" width="3.1640625" customWidth="1"/>
    <col min="22" max="22" width="7.5" customWidth="1"/>
  </cols>
  <sheetData>
    <row r="1" spans="1:14" ht="14.25" customHeight="1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</v>
      </c>
      <c r="I1" t="s">
        <v>44</v>
      </c>
      <c r="L1" t="s">
        <v>46</v>
      </c>
      <c r="M1" s="2"/>
    </row>
    <row r="2" spans="1:14" ht="12">
      <c r="A2" t="s">
        <v>47</v>
      </c>
      <c r="C2" s="3" t="s">
        <v>48</v>
      </c>
      <c r="D2" t="s">
        <v>20</v>
      </c>
      <c r="E2">
        <v>25</v>
      </c>
      <c r="F2">
        <f t="shared" ref="F2:F34" si="0">E2*G2</f>
        <v>175</v>
      </c>
      <c r="G2">
        <v>7</v>
      </c>
      <c r="H2">
        <v>0.6</v>
      </c>
      <c r="I2">
        <f t="shared" ref="I2:I34" si="1">G2*H2</f>
        <v>4.2</v>
      </c>
      <c r="J2" t="s">
        <v>5</v>
      </c>
      <c r="L2">
        <v>11</v>
      </c>
      <c r="M2" s="2"/>
      <c r="N2" s="6">
        <f t="shared" ref="N2:N33" si="2">(100*I2)/93.5</f>
        <v>4.4919786096256686</v>
      </c>
    </row>
    <row r="3" spans="1:14" ht="12">
      <c r="A3" t="s">
        <v>49</v>
      </c>
      <c r="B3" s="7" t="s">
        <v>50</v>
      </c>
      <c r="C3" s="3" t="s">
        <v>48</v>
      </c>
      <c r="D3" t="s">
        <v>20</v>
      </c>
      <c r="E3">
        <v>33</v>
      </c>
      <c r="F3">
        <f t="shared" si="0"/>
        <v>33</v>
      </c>
      <c r="G3">
        <v>1</v>
      </c>
      <c r="H3">
        <v>2</v>
      </c>
      <c r="I3">
        <f t="shared" si="1"/>
        <v>2</v>
      </c>
      <c r="J3" t="s">
        <v>5</v>
      </c>
      <c r="L3">
        <v>11</v>
      </c>
      <c r="M3" s="2"/>
      <c r="N3" s="6">
        <f t="shared" si="2"/>
        <v>2.1390374331550803</v>
      </c>
    </row>
    <row r="4" spans="1:14" ht="12">
      <c r="A4" t="s">
        <v>51</v>
      </c>
      <c r="C4" s="3" t="s">
        <v>48</v>
      </c>
      <c r="D4" t="s">
        <v>20</v>
      </c>
      <c r="E4">
        <v>18</v>
      </c>
      <c r="F4">
        <f t="shared" si="0"/>
        <v>72</v>
      </c>
      <c r="G4">
        <v>4</v>
      </c>
      <c r="H4">
        <v>0.32500000000000001</v>
      </c>
      <c r="I4">
        <f t="shared" si="1"/>
        <v>1.3</v>
      </c>
      <c r="J4" t="s">
        <v>5</v>
      </c>
      <c r="L4">
        <v>11</v>
      </c>
      <c r="M4" s="2"/>
      <c r="N4" s="6">
        <f t="shared" si="2"/>
        <v>1.3903743315508021</v>
      </c>
    </row>
    <row r="5" spans="1:14" ht="12">
      <c r="A5" t="s">
        <v>52</v>
      </c>
      <c r="C5" s="3" t="s">
        <v>48</v>
      </c>
      <c r="D5" t="s">
        <v>21</v>
      </c>
      <c r="E5">
        <v>30</v>
      </c>
      <c r="F5">
        <f t="shared" si="0"/>
        <v>30</v>
      </c>
      <c r="G5">
        <v>1</v>
      </c>
      <c r="H5">
        <v>1</v>
      </c>
      <c r="I5">
        <f t="shared" si="1"/>
        <v>1</v>
      </c>
      <c r="J5" t="s">
        <v>5</v>
      </c>
      <c r="L5">
        <v>11</v>
      </c>
      <c r="M5" s="2"/>
      <c r="N5" s="6">
        <f t="shared" si="2"/>
        <v>1.0695187165775402</v>
      </c>
    </row>
    <row r="6" spans="1:14" ht="12">
      <c r="A6" t="s">
        <v>53</v>
      </c>
      <c r="C6" s="3" t="s">
        <v>48</v>
      </c>
      <c r="D6" t="s">
        <v>54</v>
      </c>
      <c r="E6">
        <v>26</v>
      </c>
      <c r="F6">
        <f t="shared" si="0"/>
        <v>26</v>
      </c>
      <c r="G6">
        <v>1</v>
      </c>
      <c r="H6">
        <v>1</v>
      </c>
      <c r="I6">
        <f t="shared" si="1"/>
        <v>1</v>
      </c>
      <c r="J6" t="s">
        <v>5</v>
      </c>
      <c r="L6">
        <v>11</v>
      </c>
      <c r="M6" s="2"/>
      <c r="N6" s="6">
        <f t="shared" si="2"/>
        <v>1.0695187165775402</v>
      </c>
    </row>
    <row r="7" spans="1:14" ht="12">
      <c r="A7" t="s">
        <v>55</v>
      </c>
      <c r="C7" s="3" t="s">
        <v>48</v>
      </c>
      <c r="D7" t="s">
        <v>22</v>
      </c>
      <c r="E7">
        <v>23</v>
      </c>
      <c r="F7">
        <f t="shared" si="0"/>
        <v>23</v>
      </c>
      <c r="G7">
        <v>1</v>
      </c>
      <c r="H7">
        <v>0.6</v>
      </c>
      <c r="I7">
        <f t="shared" si="1"/>
        <v>0.6</v>
      </c>
      <c r="J7" t="s">
        <v>5</v>
      </c>
      <c r="L7">
        <v>11</v>
      </c>
      <c r="M7" s="2"/>
      <c r="N7" s="6">
        <f t="shared" si="2"/>
        <v>0.64171122994652408</v>
      </c>
    </row>
    <row r="8" spans="1:14" ht="12">
      <c r="A8" t="s">
        <v>56</v>
      </c>
      <c r="B8" s="7" t="s">
        <v>50</v>
      </c>
      <c r="C8" s="3" t="s">
        <v>48</v>
      </c>
      <c r="D8" t="s">
        <v>20</v>
      </c>
      <c r="E8">
        <v>16</v>
      </c>
      <c r="F8">
        <f t="shared" si="0"/>
        <v>32</v>
      </c>
      <c r="G8">
        <v>2</v>
      </c>
      <c r="H8">
        <v>0.25</v>
      </c>
      <c r="I8">
        <f t="shared" si="1"/>
        <v>0.5</v>
      </c>
      <c r="J8" t="s">
        <v>5</v>
      </c>
      <c r="L8">
        <v>11</v>
      </c>
      <c r="M8" s="2"/>
      <c r="N8" s="6">
        <f t="shared" si="2"/>
        <v>0.53475935828877008</v>
      </c>
    </row>
    <row r="9" spans="1:14" ht="12">
      <c r="A9" t="s">
        <v>57</v>
      </c>
      <c r="C9" s="3" t="s">
        <v>48</v>
      </c>
      <c r="D9" t="s">
        <v>20</v>
      </c>
      <c r="E9">
        <v>28</v>
      </c>
      <c r="F9">
        <f t="shared" si="0"/>
        <v>28</v>
      </c>
      <c r="G9">
        <v>1</v>
      </c>
      <c r="H9">
        <v>0.4</v>
      </c>
      <c r="I9">
        <f t="shared" si="1"/>
        <v>0.4</v>
      </c>
      <c r="J9" t="s">
        <v>5</v>
      </c>
      <c r="L9">
        <v>11</v>
      </c>
      <c r="M9" s="2"/>
      <c r="N9" s="6">
        <f t="shared" si="2"/>
        <v>0.42780748663101603</v>
      </c>
    </row>
    <row r="10" spans="1:14" ht="12">
      <c r="A10" t="s">
        <v>58</v>
      </c>
      <c r="C10" s="3" t="s">
        <v>48</v>
      </c>
      <c r="D10" t="s">
        <v>20</v>
      </c>
      <c r="E10">
        <v>20</v>
      </c>
      <c r="F10">
        <f t="shared" si="0"/>
        <v>20</v>
      </c>
      <c r="G10">
        <v>1</v>
      </c>
      <c r="H10">
        <v>0.38</v>
      </c>
      <c r="I10">
        <f t="shared" si="1"/>
        <v>0.38</v>
      </c>
      <c r="J10" t="s">
        <v>5</v>
      </c>
      <c r="L10">
        <v>11</v>
      </c>
      <c r="M10" s="2"/>
      <c r="N10" s="6">
        <f t="shared" si="2"/>
        <v>0.40641711229946526</v>
      </c>
    </row>
    <row r="11" spans="1:14" ht="12">
      <c r="A11" t="s">
        <v>59</v>
      </c>
      <c r="C11" s="3" t="s">
        <v>48</v>
      </c>
      <c r="D11" t="s">
        <v>20</v>
      </c>
      <c r="E11">
        <v>13</v>
      </c>
      <c r="F11">
        <f t="shared" si="0"/>
        <v>13</v>
      </c>
      <c r="G11">
        <v>1</v>
      </c>
      <c r="H11">
        <v>0.2</v>
      </c>
      <c r="I11">
        <f t="shared" si="1"/>
        <v>0.2</v>
      </c>
      <c r="J11" t="s">
        <v>5</v>
      </c>
      <c r="L11">
        <v>11</v>
      </c>
      <c r="M11" s="2"/>
      <c r="N11" s="6">
        <f t="shared" si="2"/>
        <v>0.21390374331550802</v>
      </c>
    </row>
    <row r="12" spans="1:14" ht="12">
      <c r="A12" t="s">
        <v>60</v>
      </c>
      <c r="B12" s="7" t="s">
        <v>50</v>
      </c>
      <c r="C12" s="12" t="s">
        <v>61</v>
      </c>
      <c r="D12" t="s">
        <v>20</v>
      </c>
      <c r="E12">
        <v>13</v>
      </c>
      <c r="F12">
        <f t="shared" si="0"/>
        <v>169</v>
      </c>
      <c r="G12">
        <v>13</v>
      </c>
      <c r="H12">
        <v>1</v>
      </c>
      <c r="I12">
        <f t="shared" si="1"/>
        <v>13</v>
      </c>
      <c r="J12" t="s">
        <v>5</v>
      </c>
      <c r="L12">
        <v>11</v>
      </c>
      <c r="M12" s="2"/>
      <c r="N12" s="6">
        <f t="shared" si="2"/>
        <v>13.903743315508022</v>
      </c>
    </row>
    <row r="13" spans="1:14" ht="12">
      <c r="A13" t="s">
        <v>170</v>
      </c>
      <c r="C13" s="12" t="s">
        <v>61</v>
      </c>
      <c r="D13" t="s">
        <v>20</v>
      </c>
      <c r="E13">
        <v>12</v>
      </c>
      <c r="F13">
        <f t="shared" si="0"/>
        <v>72</v>
      </c>
      <c r="G13">
        <v>6</v>
      </c>
      <c r="H13">
        <f>1</f>
        <v>1</v>
      </c>
      <c r="I13">
        <f t="shared" si="1"/>
        <v>6</v>
      </c>
      <c r="J13" t="s">
        <v>5</v>
      </c>
      <c r="L13">
        <v>11</v>
      </c>
      <c r="M13" s="2"/>
      <c r="N13" s="6">
        <f t="shared" si="2"/>
        <v>6.4171122994652405</v>
      </c>
    </row>
    <row r="14" spans="1:14" ht="12">
      <c r="A14" t="s">
        <v>171</v>
      </c>
      <c r="B14" s="7" t="s">
        <v>50</v>
      </c>
      <c r="C14" s="12" t="s">
        <v>61</v>
      </c>
      <c r="D14" t="s">
        <v>20</v>
      </c>
      <c r="E14">
        <v>17</v>
      </c>
      <c r="F14">
        <f t="shared" si="0"/>
        <v>51</v>
      </c>
      <c r="G14">
        <v>3</v>
      </c>
      <c r="H14">
        <v>1</v>
      </c>
      <c r="I14">
        <f t="shared" si="1"/>
        <v>3</v>
      </c>
      <c r="J14" t="s">
        <v>5</v>
      </c>
      <c r="L14">
        <v>11</v>
      </c>
      <c r="M14" s="2"/>
      <c r="N14" s="6">
        <f t="shared" si="2"/>
        <v>3.2085561497326203</v>
      </c>
    </row>
    <row r="15" spans="1:14" ht="12">
      <c r="A15" t="s">
        <v>62</v>
      </c>
      <c r="B15" s="7" t="s">
        <v>50</v>
      </c>
      <c r="C15" s="12" t="s">
        <v>61</v>
      </c>
      <c r="D15" t="s">
        <v>20</v>
      </c>
      <c r="E15">
        <v>26</v>
      </c>
      <c r="F15">
        <f t="shared" si="0"/>
        <v>130</v>
      </c>
      <c r="G15">
        <v>5</v>
      </c>
      <c r="H15">
        <v>0.32</v>
      </c>
      <c r="I15">
        <f t="shared" si="1"/>
        <v>1.6</v>
      </c>
      <c r="J15" t="s">
        <v>5</v>
      </c>
      <c r="L15">
        <v>11</v>
      </c>
      <c r="M15" s="2"/>
      <c r="N15" s="6">
        <f t="shared" si="2"/>
        <v>1.7112299465240641</v>
      </c>
    </row>
    <row r="16" spans="1:14" ht="12">
      <c r="A16" t="s">
        <v>63</v>
      </c>
      <c r="C16" s="12" t="s">
        <v>61</v>
      </c>
      <c r="D16" t="s">
        <v>24</v>
      </c>
      <c r="E16">
        <v>20</v>
      </c>
      <c r="F16">
        <f t="shared" si="0"/>
        <v>60</v>
      </c>
      <c r="G16">
        <v>3</v>
      </c>
      <c r="H16">
        <f>0.4</f>
        <v>0.4</v>
      </c>
      <c r="I16">
        <f t="shared" si="1"/>
        <v>1.2000000000000002</v>
      </c>
      <c r="J16" t="s">
        <v>5</v>
      </c>
      <c r="L16">
        <v>11</v>
      </c>
      <c r="M16" s="2"/>
      <c r="N16" s="6">
        <f t="shared" si="2"/>
        <v>1.2834224598930484</v>
      </c>
    </row>
    <row r="17" spans="1:14" ht="12">
      <c r="A17" t="s">
        <v>64</v>
      </c>
      <c r="C17" s="12" t="s">
        <v>61</v>
      </c>
      <c r="D17" t="s">
        <v>20</v>
      </c>
      <c r="E17">
        <v>20</v>
      </c>
      <c r="F17">
        <f t="shared" si="0"/>
        <v>40</v>
      </c>
      <c r="G17">
        <v>2</v>
      </c>
      <c r="H17">
        <v>0.5</v>
      </c>
      <c r="I17">
        <f t="shared" si="1"/>
        <v>1</v>
      </c>
      <c r="J17" t="s">
        <v>5</v>
      </c>
      <c r="L17">
        <v>11</v>
      </c>
      <c r="M17" s="2"/>
      <c r="N17" s="6">
        <f t="shared" si="2"/>
        <v>1.0695187165775402</v>
      </c>
    </row>
    <row r="18" spans="1:14" ht="12">
      <c r="A18" t="s">
        <v>65</v>
      </c>
      <c r="C18" s="12" t="s">
        <v>61</v>
      </c>
      <c r="D18" t="s">
        <v>20</v>
      </c>
      <c r="E18">
        <v>98</v>
      </c>
      <c r="F18">
        <f t="shared" si="0"/>
        <v>98</v>
      </c>
      <c r="G18">
        <v>1</v>
      </c>
      <c r="H18">
        <v>0.8</v>
      </c>
      <c r="I18">
        <f t="shared" si="1"/>
        <v>0.8</v>
      </c>
      <c r="J18" t="s">
        <v>5</v>
      </c>
      <c r="L18">
        <v>11</v>
      </c>
      <c r="M18" s="2"/>
      <c r="N18" s="6">
        <f t="shared" si="2"/>
        <v>0.85561497326203206</v>
      </c>
    </row>
    <row r="19" spans="1:14" ht="12">
      <c r="A19" t="s">
        <v>66</v>
      </c>
      <c r="B19" s="7" t="s">
        <v>50</v>
      </c>
      <c r="C19" s="12" t="s">
        <v>61</v>
      </c>
      <c r="D19" t="s">
        <v>20</v>
      </c>
      <c r="E19">
        <v>35</v>
      </c>
      <c r="F19">
        <f t="shared" si="0"/>
        <v>35</v>
      </c>
      <c r="G19">
        <v>1</v>
      </c>
      <c r="H19">
        <v>0.6</v>
      </c>
      <c r="I19">
        <f t="shared" si="1"/>
        <v>0.6</v>
      </c>
      <c r="J19" t="s">
        <v>5</v>
      </c>
      <c r="L19">
        <v>11</v>
      </c>
      <c r="M19" s="2"/>
      <c r="N19" s="6">
        <f t="shared" si="2"/>
        <v>0.64171122994652408</v>
      </c>
    </row>
    <row r="20" spans="1:14" ht="12">
      <c r="A20" t="s">
        <v>67</v>
      </c>
      <c r="B20" s="7" t="s">
        <v>50</v>
      </c>
      <c r="C20" s="12" t="s">
        <v>61</v>
      </c>
      <c r="D20" t="s">
        <v>20</v>
      </c>
      <c r="E20">
        <v>19</v>
      </c>
      <c r="F20">
        <f t="shared" si="0"/>
        <v>38</v>
      </c>
      <c r="G20">
        <v>2</v>
      </c>
      <c r="H20">
        <v>0.25</v>
      </c>
      <c r="I20">
        <f t="shared" si="1"/>
        <v>0.5</v>
      </c>
      <c r="J20" t="s">
        <v>5</v>
      </c>
      <c r="L20">
        <v>11</v>
      </c>
      <c r="M20" s="2"/>
      <c r="N20" s="6">
        <f t="shared" si="2"/>
        <v>0.53475935828877008</v>
      </c>
    </row>
    <row r="21" spans="1:14" ht="12">
      <c r="A21" t="s">
        <v>68</v>
      </c>
      <c r="B21" s="7" t="s">
        <v>50</v>
      </c>
      <c r="C21" s="12" t="s">
        <v>61</v>
      </c>
      <c r="D21" t="s">
        <v>20</v>
      </c>
      <c r="E21">
        <v>11</v>
      </c>
      <c r="F21">
        <f t="shared" si="0"/>
        <v>22</v>
      </c>
      <c r="G21">
        <v>2</v>
      </c>
      <c r="H21">
        <v>0.25</v>
      </c>
      <c r="I21">
        <f t="shared" si="1"/>
        <v>0.5</v>
      </c>
      <c r="J21" t="s">
        <v>5</v>
      </c>
      <c r="L21">
        <v>11</v>
      </c>
      <c r="M21" s="2"/>
      <c r="N21" s="6">
        <f t="shared" si="2"/>
        <v>0.53475935828877008</v>
      </c>
    </row>
    <row r="22" spans="1:14" ht="12">
      <c r="A22" t="s">
        <v>69</v>
      </c>
      <c r="C22" s="12" t="s">
        <v>61</v>
      </c>
      <c r="D22" t="s">
        <v>20</v>
      </c>
      <c r="E22">
        <v>67</v>
      </c>
      <c r="F22">
        <f t="shared" si="0"/>
        <v>67</v>
      </c>
      <c r="G22">
        <v>1</v>
      </c>
      <c r="H22">
        <v>0.45</v>
      </c>
      <c r="I22">
        <f t="shared" si="1"/>
        <v>0.45</v>
      </c>
      <c r="J22" t="s">
        <v>5</v>
      </c>
      <c r="L22">
        <v>11</v>
      </c>
      <c r="M22" s="2"/>
      <c r="N22" s="6">
        <f t="shared" si="2"/>
        <v>0.48128342245989303</v>
      </c>
    </row>
    <row r="23" spans="1:14" ht="12">
      <c r="A23" t="s">
        <v>70</v>
      </c>
      <c r="B23" s="7" t="s">
        <v>50</v>
      </c>
      <c r="C23" s="12" t="s">
        <v>61</v>
      </c>
      <c r="D23" t="s">
        <v>20</v>
      </c>
      <c r="E23">
        <v>28</v>
      </c>
      <c r="F23">
        <f t="shared" si="0"/>
        <v>28</v>
      </c>
      <c r="G23">
        <v>1</v>
      </c>
      <c r="H23">
        <v>0.3</v>
      </c>
      <c r="I23">
        <f t="shared" si="1"/>
        <v>0.3</v>
      </c>
      <c r="J23" t="s">
        <v>5</v>
      </c>
      <c r="L23">
        <v>11</v>
      </c>
      <c r="M23" s="2"/>
      <c r="N23" s="6">
        <f t="shared" si="2"/>
        <v>0.32085561497326204</v>
      </c>
    </row>
    <row r="24" spans="1:14" ht="12">
      <c r="A24" t="s">
        <v>71</v>
      </c>
      <c r="C24" s="12" t="s">
        <v>61</v>
      </c>
      <c r="D24" t="s">
        <v>31</v>
      </c>
      <c r="E24">
        <v>27</v>
      </c>
      <c r="F24">
        <f t="shared" si="0"/>
        <v>54</v>
      </c>
      <c r="G24">
        <v>2</v>
      </c>
      <c r="H24">
        <v>0.15</v>
      </c>
      <c r="I24">
        <f t="shared" si="1"/>
        <v>0.3</v>
      </c>
      <c r="J24" t="s">
        <v>5</v>
      </c>
      <c r="L24">
        <v>11</v>
      </c>
      <c r="M24" s="2"/>
      <c r="N24" s="6">
        <f t="shared" si="2"/>
        <v>0.32085561497326204</v>
      </c>
    </row>
    <row r="25" spans="1:14" ht="12">
      <c r="A25" t="s">
        <v>70</v>
      </c>
      <c r="B25" s="7" t="s">
        <v>50</v>
      </c>
      <c r="C25" s="12" t="s">
        <v>61</v>
      </c>
      <c r="D25" t="s">
        <v>20</v>
      </c>
      <c r="E25">
        <v>20</v>
      </c>
      <c r="F25">
        <f t="shared" si="0"/>
        <v>20</v>
      </c>
      <c r="G25">
        <v>1</v>
      </c>
      <c r="H25">
        <v>0.25</v>
      </c>
      <c r="I25">
        <f t="shared" si="1"/>
        <v>0.25</v>
      </c>
      <c r="J25" t="s">
        <v>5</v>
      </c>
      <c r="L25">
        <v>11</v>
      </c>
      <c r="M25" s="2"/>
      <c r="N25" s="6">
        <f t="shared" si="2"/>
        <v>0.26737967914438504</v>
      </c>
    </row>
    <row r="26" spans="1:14" ht="12">
      <c r="A26" t="s">
        <v>72</v>
      </c>
      <c r="B26" s="7" t="s">
        <v>50</v>
      </c>
      <c r="C26" s="12" t="s">
        <v>61</v>
      </c>
      <c r="D26" t="s">
        <v>20</v>
      </c>
      <c r="E26">
        <v>12</v>
      </c>
      <c r="F26">
        <f t="shared" si="0"/>
        <v>12</v>
      </c>
      <c r="G26">
        <v>1</v>
      </c>
      <c r="H26">
        <v>0.2</v>
      </c>
      <c r="I26">
        <f t="shared" si="1"/>
        <v>0.2</v>
      </c>
      <c r="J26" t="s">
        <v>5</v>
      </c>
      <c r="L26">
        <v>11</v>
      </c>
      <c r="M26" s="2"/>
      <c r="N26" s="6">
        <f t="shared" si="2"/>
        <v>0.21390374331550802</v>
      </c>
    </row>
    <row r="27" spans="1:14" ht="12">
      <c r="A27" t="s">
        <v>73</v>
      </c>
      <c r="B27" s="7" t="s">
        <v>50</v>
      </c>
      <c r="C27" s="12" t="s">
        <v>61</v>
      </c>
      <c r="D27" t="s">
        <v>21</v>
      </c>
      <c r="E27">
        <v>53</v>
      </c>
      <c r="F27">
        <f t="shared" si="0"/>
        <v>53</v>
      </c>
      <c r="G27">
        <v>1</v>
      </c>
      <c r="H27">
        <v>0.15</v>
      </c>
      <c r="I27">
        <f t="shared" si="1"/>
        <v>0.15</v>
      </c>
      <c r="J27" t="s">
        <v>5</v>
      </c>
      <c r="L27">
        <v>11</v>
      </c>
      <c r="M27" s="2"/>
      <c r="N27" s="6">
        <f t="shared" si="2"/>
        <v>0.16042780748663102</v>
      </c>
    </row>
    <row r="28" spans="1:14" ht="12">
      <c r="A28" t="s">
        <v>74</v>
      </c>
      <c r="C28" s="4" t="s">
        <v>75</v>
      </c>
      <c r="D28" t="s">
        <v>29</v>
      </c>
      <c r="E28">
        <v>78</v>
      </c>
      <c r="F28">
        <f t="shared" si="0"/>
        <v>78</v>
      </c>
      <c r="G28">
        <v>1</v>
      </c>
      <c r="H28">
        <v>0.6</v>
      </c>
      <c r="I28">
        <f t="shared" si="1"/>
        <v>0.6</v>
      </c>
      <c r="J28" t="s">
        <v>5</v>
      </c>
      <c r="L28">
        <v>11</v>
      </c>
      <c r="M28" s="2"/>
      <c r="N28" s="6">
        <f t="shared" si="2"/>
        <v>0.64171122994652408</v>
      </c>
    </row>
    <row r="29" spans="1:14" ht="12">
      <c r="A29" t="s">
        <v>172</v>
      </c>
      <c r="C29" s="4" t="s">
        <v>75</v>
      </c>
      <c r="D29" t="s">
        <v>29</v>
      </c>
      <c r="E29">
        <v>40</v>
      </c>
      <c r="F29">
        <f t="shared" si="0"/>
        <v>80</v>
      </c>
      <c r="G29">
        <v>2</v>
      </c>
      <c r="H29">
        <v>0.2</v>
      </c>
      <c r="I29">
        <f t="shared" si="1"/>
        <v>0.4</v>
      </c>
      <c r="J29" t="s">
        <v>5</v>
      </c>
      <c r="L29">
        <v>11</v>
      </c>
      <c r="M29" s="2"/>
      <c r="N29" s="6">
        <f t="shared" si="2"/>
        <v>0.42780748663101603</v>
      </c>
    </row>
    <row r="30" spans="1:14" ht="12">
      <c r="A30" t="s">
        <v>173</v>
      </c>
      <c r="C30" s="4" t="s">
        <v>75</v>
      </c>
      <c r="D30" t="s">
        <v>32</v>
      </c>
      <c r="E30">
        <v>62</v>
      </c>
      <c r="F30">
        <f t="shared" si="0"/>
        <v>124</v>
      </c>
      <c r="G30">
        <v>2</v>
      </c>
      <c r="H30">
        <v>0.2</v>
      </c>
      <c r="I30">
        <f t="shared" si="1"/>
        <v>0.4</v>
      </c>
      <c r="J30" t="s">
        <v>5</v>
      </c>
      <c r="L30">
        <v>11</v>
      </c>
      <c r="M30" s="2"/>
      <c r="N30" s="6">
        <f t="shared" si="2"/>
        <v>0.42780748663101603</v>
      </c>
    </row>
    <row r="31" spans="1:14" ht="12">
      <c r="A31" t="s">
        <v>76</v>
      </c>
      <c r="B31" s="7" t="s">
        <v>50</v>
      </c>
      <c r="C31" s="4" t="s">
        <v>75</v>
      </c>
      <c r="D31" t="s">
        <v>29</v>
      </c>
      <c r="E31">
        <v>30</v>
      </c>
      <c r="F31">
        <f t="shared" si="0"/>
        <v>30</v>
      </c>
      <c r="G31">
        <v>1</v>
      </c>
      <c r="H31">
        <v>0.4</v>
      </c>
      <c r="I31">
        <f t="shared" si="1"/>
        <v>0.4</v>
      </c>
      <c r="J31" t="s">
        <v>5</v>
      </c>
      <c r="L31">
        <v>11</v>
      </c>
      <c r="M31" s="2"/>
      <c r="N31" s="6">
        <f t="shared" si="2"/>
        <v>0.42780748663101603</v>
      </c>
    </row>
    <row r="32" spans="1:14" ht="12">
      <c r="A32" t="s">
        <v>74</v>
      </c>
      <c r="B32" s="7" t="s">
        <v>50</v>
      </c>
      <c r="C32" s="4" t="s">
        <v>75</v>
      </c>
      <c r="D32" t="s">
        <v>29</v>
      </c>
      <c r="E32">
        <v>63</v>
      </c>
      <c r="F32">
        <f t="shared" si="0"/>
        <v>63</v>
      </c>
      <c r="G32">
        <v>1</v>
      </c>
      <c r="H32">
        <v>0.28000000000000003</v>
      </c>
      <c r="I32">
        <f t="shared" si="1"/>
        <v>0.28000000000000003</v>
      </c>
      <c r="J32" t="s">
        <v>5</v>
      </c>
      <c r="L32">
        <v>11</v>
      </c>
      <c r="M32" s="2"/>
      <c r="N32" s="6">
        <f t="shared" si="2"/>
        <v>0.29946524064171126</v>
      </c>
    </row>
    <row r="33" spans="1:14" ht="12">
      <c r="A33" t="s">
        <v>77</v>
      </c>
      <c r="C33" s="4" t="s">
        <v>75</v>
      </c>
      <c r="D33" t="s">
        <v>20</v>
      </c>
      <c r="E33">
        <v>29</v>
      </c>
      <c r="F33">
        <f t="shared" si="0"/>
        <v>29</v>
      </c>
      <c r="G33">
        <v>1</v>
      </c>
      <c r="H33">
        <v>0.17</v>
      </c>
      <c r="I33">
        <f t="shared" si="1"/>
        <v>0.17</v>
      </c>
      <c r="J33" t="s">
        <v>5</v>
      </c>
      <c r="L33">
        <v>11</v>
      </c>
      <c r="M33" s="2"/>
      <c r="N33" s="6">
        <f t="shared" si="2"/>
        <v>0.18181818181818182</v>
      </c>
    </row>
    <row r="34" spans="1:14" ht="12">
      <c r="A34" t="s">
        <v>174</v>
      </c>
      <c r="C34" s="4" t="s">
        <v>75</v>
      </c>
      <c r="D34" t="s">
        <v>20</v>
      </c>
      <c r="E34">
        <v>15</v>
      </c>
      <c r="F34">
        <f t="shared" si="0"/>
        <v>15</v>
      </c>
      <c r="G34">
        <v>1</v>
      </c>
      <c r="H34">
        <v>0.1</v>
      </c>
      <c r="I34">
        <f t="shared" si="1"/>
        <v>0.1</v>
      </c>
      <c r="J34" t="s">
        <v>5</v>
      </c>
      <c r="L34">
        <v>11</v>
      </c>
      <c r="M34" s="2"/>
      <c r="N34" s="6">
        <f t="shared" ref="N34:N65" si="3">(100*I34)/93.5</f>
        <v>0.10695187165775401</v>
      </c>
    </row>
    <row r="35" spans="1:14" ht="12">
      <c r="A35" t="s">
        <v>78</v>
      </c>
      <c r="B35" s="7" t="s">
        <v>50</v>
      </c>
      <c r="C35" s="10" t="s">
        <v>79</v>
      </c>
      <c r="D35" t="s">
        <v>20</v>
      </c>
      <c r="E35">
        <v>142</v>
      </c>
      <c r="F35">
        <f>142+128</f>
        <v>270</v>
      </c>
      <c r="G35">
        <v>2</v>
      </c>
      <c r="H35">
        <f>0.5</f>
        <v>0.5</v>
      </c>
      <c r="I35">
        <f>0.5+0.46</f>
        <v>0.96</v>
      </c>
      <c r="J35" t="s">
        <v>5</v>
      </c>
      <c r="L35">
        <v>11</v>
      </c>
      <c r="M35" s="2"/>
      <c r="N35" s="6">
        <f t="shared" si="3"/>
        <v>1.0267379679144386</v>
      </c>
    </row>
    <row r="36" spans="1:14" ht="12">
      <c r="A36" t="s">
        <v>80</v>
      </c>
      <c r="C36" s="10" t="s">
        <v>79</v>
      </c>
      <c r="D36" t="s">
        <v>20</v>
      </c>
      <c r="E36">
        <v>28</v>
      </c>
      <c r="F36">
        <f t="shared" ref="F36:F67" si="4">E36*G36</f>
        <v>28</v>
      </c>
      <c r="G36">
        <v>1</v>
      </c>
      <c r="H36">
        <v>0.8</v>
      </c>
      <c r="I36">
        <f t="shared" ref="I36:I67" si="5">G36*H36</f>
        <v>0.8</v>
      </c>
      <c r="J36" t="s">
        <v>5</v>
      </c>
      <c r="L36">
        <v>11</v>
      </c>
      <c r="M36" s="2"/>
      <c r="N36" s="6">
        <f t="shared" si="3"/>
        <v>0.85561497326203206</v>
      </c>
    </row>
    <row r="37" spans="1:14" ht="12">
      <c r="A37" t="s">
        <v>175</v>
      </c>
      <c r="C37" s="10" t="s">
        <v>79</v>
      </c>
      <c r="D37" t="s">
        <v>33</v>
      </c>
      <c r="E37">
        <v>33</v>
      </c>
      <c r="F37">
        <f t="shared" si="4"/>
        <v>66</v>
      </c>
      <c r="G37">
        <v>2</v>
      </c>
      <c r="H37">
        <v>0.25</v>
      </c>
      <c r="I37">
        <f t="shared" si="5"/>
        <v>0.5</v>
      </c>
      <c r="J37" t="s">
        <v>5</v>
      </c>
      <c r="L37">
        <v>11</v>
      </c>
      <c r="M37" s="2"/>
      <c r="N37" s="6">
        <f t="shared" si="3"/>
        <v>0.53475935828877008</v>
      </c>
    </row>
    <row r="38" spans="1:14" ht="12">
      <c r="A38" t="s">
        <v>81</v>
      </c>
      <c r="B38" s="7" t="s">
        <v>50</v>
      </c>
      <c r="C38" s="10" t="s">
        <v>79</v>
      </c>
      <c r="D38" t="s">
        <v>20</v>
      </c>
      <c r="E38">
        <v>45</v>
      </c>
      <c r="F38">
        <f t="shared" si="4"/>
        <v>45</v>
      </c>
      <c r="G38">
        <v>1</v>
      </c>
      <c r="H38">
        <v>0.5</v>
      </c>
      <c r="I38">
        <f t="shared" si="5"/>
        <v>0.5</v>
      </c>
      <c r="J38" t="s">
        <v>5</v>
      </c>
      <c r="L38">
        <v>11</v>
      </c>
      <c r="M38" s="2"/>
      <c r="N38" s="6">
        <f t="shared" si="3"/>
        <v>0.53475935828877008</v>
      </c>
    </row>
    <row r="39" spans="1:14" ht="12">
      <c r="A39" t="s">
        <v>82</v>
      </c>
      <c r="C39" s="10" t="s">
        <v>79</v>
      </c>
      <c r="D39" t="s">
        <v>20</v>
      </c>
      <c r="E39">
        <v>41</v>
      </c>
      <c r="F39">
        <f t="shared" si="4"/>
        <v>82</v>
      </c>
      <c r="G39">
        <v>2</v>
      </c>
      <c r="H39">
        <v>0.24</v>
      </c>
      <c r="I39">
        <f t="shared" si="5"/>
        <v>0.48</v>
      </c>
      <c r="J39" t="s">
        <v>5</v>
      </c>
      <c r="L39">
        <v>11</v>
      </c>
      <c r="M39" s="2"/>
      <c r="N39" s="6">
        <f t="shared" si="3"/>
        <v>0.5133689839572193</v>
      </c>
    </row>
    <row r="40" spans="1:14" ht="12">
      <c r="A40" t="s">
        <v>83</v>
      </c>
      <c r="C40" s="10" t="s">
        <v>79</v>
      </c>
      <c r="D40" t="s">
        <v>21</v>
      </c>
      <c r="E40">
        <v>36</v>
      </c>
      <c r="F40">
        <f t="shared" si="4"/>
        <v>108</v>
      </c>
      <c r="G40">
        <v>3</v>
      </c>
      <c r="H40">
        <v>0.08</v>
      </c>
      <c r="I40">
        <f t="shared" si="5"/>
        <v>0.24</v>
      </c>
      <c r="J40" t="s">
        <v>5</v>
      </c>
      <c r="L40">
        <v>11</v>
      </c>
      <c r="M40" s="2"/>
      <c r="N40" s="6">
        <f t="shared" si="3"/>
        <v>0.25668449197860965</v>
      </c>
    </row>
    <row r="41" spans="1:14" ht="12">
      <c r="A41" t="s">
        <v>84</v>
      </c>
      <c r="C41" s="10" t="s">
        <v>79</v>
      </c>
      <c r="D41" t="s">
        <v>20</v>
      </c>
      <c r="E41">
        <v>11</v>
      </c>
      <c r="F41">
        <f t="shared" si="4"/>
        <v>11</v>
      </c>
      <c r="G41">
        <v>1</v>
      </c>
      <c r="H41">
        <v>0.2</v>
      </c>
      <c r="I41">
        <f t="shared" si="5"/>
        <v>0.2</v>
      </c>
      <c r="J41" t="s">
        <v>5</v>
      </c>
      <c r="L41">
        <v>11</v>
      </c>
      <c r="M41" s="2"/>
      <c r="N41" s="6">
        <f t="shared" si="3"/>
        <v>0.21390374331550802</v>
      </c>
    </row>
    <row r="42" spans="1:14" ht="12">
      <c r="A42" t="s">
        <v>84</v>
      </c>
      <c r="C42" s="10" t="s">
        <v>79</v>
      </c>
      <c r="D42" t="s">
        <v>20</v>
      </c>
      <c r="E42">
        <v>12</v>
      </c>
      <c r="F42">
        <f t="shared" si="4"/>
        <v>12</v>
      </c>
      <c r="G42">
        <v>1</v>
      </c>
      <c r="H42">
        <v>0.15</v>
      </c>
      <c r="I42">
        <f t="shared" si="5"/>
        <v>0.15</v>
      </c>
      <c r="J42" t="s">
        <v>5</v>
      </c>
      <c r="L42">
        <v>11</v>
      </c>
      <c r="M42" s="2"/>
      <c r="N42" s="6">
        <f t="shared" si="3"/>
        <v>0.16042780748663102</v>
      </c>
    </row>
    <row r="43" spans="1:14" ht="12">
      <c r="A43" t="s">
        <v>85</v>
      </c>
      <c r="B43" s="7" t="s">
        <v>50</v>
      </c>
      <c r="C43" s="1" t="s">
        <v>86</v>
      </c>
      <c r="D43" t="s">
        <v>26</v>
      </c>
      <c r="E43">
        <v>23</v>
      </c>
      <c r="F43">
        <f t="shared" si="4"/>
        <v>23</v>
      </c>
      <c r="G43">
        <v>1</v>
      </c>
      <c r="H43">
        <v>1</v>
      </c>
      <c r="I43">
        <f t="shared" si="5"/>
        <v>1</v>
      </c>
      <c r="J43" t="s">
        <v>5</v>
      </c>
      <c r="L43">
        <v>11</v>
      </c>
      <c r="M43" s="2"/>
      <c r="N43" s="6">
        <f t="shared" si="3"/>
        <v>1.0695187165775402</v>
      </c>
    </row>
    <row r="44" spans="1:14" ht="12">
      <c r="A44" t="s">
        <v>87</v>
      </c>
      <c r="B44" s="7" t="s">
        <v>50</v>
      </c>
      <c r="C44" s="1" t="s">
        <v>86</v>
      </c>
      <c r="D44" t="s">
        <v>34</v>
      </c>
      <c r="E44">
        <v>109</v>
      </c>
      <c r="F44">
        <f t="shared" si="4"/>
        <v>109</v>
      </c>
      <c r="G44">
        <v>1</v>
      </c>
      <c r="H44">
        <v>0.5</v>
      </c>
      <c r="I44">
        <f t="shared" si="5"/>
        <v>0.5</v>
      </c>
      <c r="J44" t="s">
        <v>5</v>
      </c>
      <c r="L44">
        <v>11</v>
      </c>
      <c r="M44" s="2"/>
      <c r="N44" s="6">
        <f t="shared" si="3"/>
        <v>0.53475935828877008</v>
      </c>
    </row>
    <row r="45" spans="1:14" ht="12">
      <c r="A45" t="s">
        <v>88</v>
      </c>
      <c r="C45" s="1" t="s">
        <v>86</v>
      </c>
      <c r="D45" t="s">
        <v>20</v>
      </c>
      <c r="E45">
        <v>33</v>
      </c>
      <c r="F45">
        <f t="shared" si="4"/>
        <v>33</v>
      </c>
      <c r="G45">
        <v>1</v>
      </c>
      <c r="H45">
        <v>0.4</v>
      </c>
      <c r="I45">
        <f t="shared" si="5"/>
        <v>0.4</v>
      </c>
      <c r="J45" t="s">
        <v>5</v>
      </c>
      <c r="L45">
        <v>11</v>
      </c>
      <c r="M45" s="2"/>
      <c r="N45" s="6">
        <f t="shared" si="3"/>
        <v>0.42780748663101603</v>
      </c>
    </row>
    <row r="46" spans="1:14" ht="12">
      <c r="A46" t="s">
        <v>88</v>
      </c>
      <c r="C46" s="1" t="s">
        <v>86</v>
      </c>
      <c r="D46" t="s">
        <v>36</v>
      </c>
      <c r="E46">
        <v>30</v>
      </c>
      <c r="F46">
        <f t="shared" si="4"/>
        <v>30</v>
      </c>
      <c r="G46">
        <v>1</v>
      </c>
      <c r="H46">
        <v>0.375</v>
      </c>
      <c r="I46">
        <f t="shared" si="5"/>
        <v>0.375</v>
      </c>
      <c r="J46" t="s">
        <v>5</v>
      </c>
      <c r="L46">
        <v>11</v>
      </c>
      <c r="M46" s="2"/>
      <c r="N46" s="6">
        <f t="shared" si="3"/>
        <v>0.40106951871657753</v>
      </c>
    </row>
    <row r="47" spans="1:14" ht="12">
      <c r="A47" t="s">
        <v>89</v>
      </c>
      <c r="C47" s="1" t="s">
        <v>86</v>
      </c>
      <c r="D47" t="s">
        <v>37</v>
      </c>
      <c r="E47">
        <v>24</v>
      </c>
      <c r="F47">
        <f t="shared" si="4"/>
        <v>48</v>
      </c>
      <c r="G47">
        <v>2</v>
      </c>
      <c r="H47">
        <v>0.1</v>
      </c>
      <c r="I47">
        <f t="shared" si="5"/>
        <v>0.2</v>
      </c>
      <c r="J47" t="s">
        <v>5</v>
      </c>
      <c r="L47">
        <v>11</v>
      </c>
      <c r="M47" s="2"/>
      <c r="N47" s="6">
        <f t="shared" si="3"/>
        <v>0.21390374331550802</v>
      </c>
    </row>
    <row r="48" spans="1:14" ht="12">
      <c r="A48" t="s">
        <v>90</v>
      </c>
      <c r="C48" s="1" t="s">
        <v>86</v>
      </c>
      <c r="D48" t="s">
        <v>54</v>
      </c>
      <c r="E48">
        <v>27</v>
      </c>
      <c r="F48">
        <f t="shared" si="4"/>
        <v>27</v>
      </c>
      <c r="G48">
        <v>1</v>
      </c>
      <c r="H48">
        <v>0.06</v>
      </c>
      <c r="I48">
        <f t="shared" si="5"/>
        <v>0.06</v>
      </c>
      <c r="J48" t="s">
        <v>5</v>
      </c>
      <c r="L48">
        <v>11</v>
      </c>
      <c r="M48" s="2"/>
      <c r="N48" s="6">
        <f t="shared" si="3"/>
        <v>6.4171122994652413E-2</v>
      </c>
    </row>
    <row r="49" spans="1:14" ht="12">
      <c r="A49" t="s">
        <v>91</v>
      </c>
      <c r="C49" s="7" t="s">
        <v>92</v>
      </c>
      <c r="D49" t="s">
        <v>21</v>
      </c>
      <c r="E49">
        <f>(((33+14)+11)+16)+26</f>
        <v>100</v>
      </c>
      <c r="F49">
        <f t="shared" si="4"/>
        <v>100</v>
      </c>
      <c r="G49">
        <v>1</v>
      </c>
      <c r="H49">
        <f>((2.4+1.14)+1.6)+1.3</f>
        <v>6.44</v>
      </c>
      <c r="I49">
        <f t="shared" si="5"/>
        <v>6.44</v>
      </c>
      <c r="J49" t="s">
        <v>5</v>
      </c>
      <c r="L49">
        <v>11</v>
      </c>
      <c r="M49" s="2"/>
      <c r="N49" s="6">
        <f t="shared" si="3"/>
        <v>6.8877005347593583</v>
      </c>
    </row>
    <row r="50" spans="1:14" ht="12">
      <c r="A50" t="s">
        <v>93</v>
      </c>
      <c r="C50" s="7" t="s">
        <v>92</v>
      </c>
      <c r="D50" t="s">
        <v>20</v>
      </c>
      <c r="E50">
        <v>20</v>
      </c>
      <c r="F50">
        <f t="shared" si="4"/>
        <v>120</v>
      </c>
      <c r="G50">
        <v>6</v>
      </c>
      <c r="H50">
        <v>1</v>
      </c>
      <c r="I50">
        <f t="shared" si="5"/>
        <v>6</v>
      </c>
      <c r="J50" t="s">
        <v>5</v>
      </c>
      <c r="L50">
        <v>11</v>
      </c>
      <c r="M50" s="2"/>
      <c r="N50" s="6">
        <f t="shared" si="3"/>
        <v>6.4171122994652405</v>
      </c>
    </row>
    <row r="51" spans="1:14" ht="12">
      <c r="A51" t="s">
        <v>94</v>
      </c>
      <c r="C51" s="7" t="s">
        <v>92</v>
      </c>
      <c r="D51" t="s">
        <v>22</v>
      </c>
      <c r="E51">
        <f>((20+18)+20)+12</f>
        <v>70</v>
      </c>
      <c r="F51">
        <f t="shared" si="4"/>
        <v>70</v>
      </c>
      <c r="G51">
        <v>1</v>
      </c>
      <c r="H51">
        <f>((1.2+0.9)+1.1)+0.6</f>
        <v>3.8000000000000003</v>
      </c>
      <c r="I51">
        <f t="shared" si="5"/>
        <v>3.8000000000000003</v>
      </c>
      <c r="J51" t="s">
        <v>5</v>
      </c>
      <c r="L51">
        <v>11</v>
      </c>
      <c r="M51" s="2"/>
      <c r="N51" s="6">
        <f t="shared" si="3"/>
        <v>4.0641711229946527</v>
      </c>
    </row>
    <row r="52" spans="1:14" ht="12">
      <c r="A52" t="s">
        <v>95</v>
      </c>
      <c r="C52" s="7" t="s">
        <v>92</v>
      </c>
      <c r="D52" t="s">
        <v>23</v>
      </c>
      <c r="E52">
        <v>39</v>
      </c>
      <c r="F52">
        <f t="shared" si="4"/>
        <v>78</v>
      </c>
      <c r="G52">
        <v>2</v>
      </c>
      <c r="H52">
        <v>1</v>
      </c>
      <c r="I52">
        <f t="shared" si="5"/>
        <v>2</v>
      </c>
      <c r="J52" t="s">
        <v>5</v>
      </c>
      <c r="L52">
        <v>11</v>
      </c>
      <c r="M52" s="2"/>
      <c r="N52" s="6">
        <f t="shared" si="3"/>
        <v>2.1390374331550803</v>
      </c>
    </row>
    <row r="53" spans="1:14" ht="12">
      <c r="A53" t="s">
        <v>96</v>
      </c>
      <c r="B53" s="7" t="s">
        <v>50</v>
      </c>
      <c r="C53" s="7" t="s">
        <v>92</v>
      </c>
      <c r="D53" t="s">
        <v>20</v>
      </c>
      <c r="E53">
        <v>20</v>
      </c>
      <c r="F53">
        <f t="shared" si="4"/>
        <v>20</v>
      </c>
      <c r="G53">
        <v>1</v>
      </c>
      <c r="H53">
        <v>2</v>
      </c>
      <c r="I53">
        <f t="shared" si="5"/>
        <v>2</v>
      </c>
      <c r="J53" t="s">
        <v>5</v>
      </c>
      <c r="L53">
        <v>11</v>
      </c>
      <c r="M53" s="2"/>
      <c r="N53" s="6">
        <f t="shared" si="3"/>
        <v>2.1390374331550803</v>
      </c>
    </row>
    <row r="54" spans="1:14" ht="12">
      <c r="A54" t="s">
        <v>91</v>
      </c>
      <c r="B54" s="7" t="s">
        <v>50</v>
      </c>
      <c r="C54" s="7" t="s">
        <v>92</v>
      </c>
      <c r="D54" t="s">
        <v>20</v>
      </c>
      <c r="E54">
        <f>12+10</f>
        <v>22</v>
      </c>
      <c r="F54">
        <f t="shared" si="4"/>
        <v>22</v>
      </c>
      <c r="G54">
        <v>1</v>
      </c>
      <c r="H54">
        <v>1.8</v>
      </c>
      <c r="I54">
        <f t="shared" si="5"/>
        <v>1.8</v>
      </c>
      <c r="J54" t="s">
        <v>5</v>
      </c>
      <c r="L54">
        <v>11</v>
      </c>
      <c r="M54" s="2"/>
      <c r="N54" s="6">
        <f t="shared" si="3"/>
        <v>1.9251336898395721</v>
      </c>
    </row>
    <row r="55" spans="1:14" ht="12">
      <c r="A55" t="s">
        <v>97</v>
      </c>
      <c r="B55" s="7" t="s">
        <v>50</v>
      </c>
      <c r="C55" s="7" t="s">
        <v>92</v>
      </c>
      <c r="D55" t="s">
        <v>21</v>
      </c>
      <c r="E55">
        <v>16</v>
      </c>
      <c r="F55">
        <f t="shared" si="4"/>
        <v>64</v>
      </c>
      <c r="G55">
        <v>4</v>
      </c>
      <c r="H55">
        <v>0.4</v>
      </c>
      <c r="I55">
        <f t="shared" si="5"/>
        <v>1.6</v>
      </c>
      <c r="J55" t="s">
        <v>5</v>
      </c>
      <c r="L55">
        <v>11</v>
      </c>
      <c r="M55" s="2"/>
      <c r="N55" s="6">
        <f t="shared" si="3"/>
        <v>1.7112299465240641</v>
      </c>
    </row>
    <row r="56" spans="1:14" ht="12">
      <c r="A56" t="s">
        <v>98</v>
      </c>
      <c r="C56" s="7" t="s">
        <v>92</v>
      </c>
      <c r="D56" t="s">
        <v>20</v>
      </c>
      <c r="E56">
        <v>9</v>
      </c>
      <c r="F56">
        <f t="shared" si="4"/>
        <v>9</v>
      </c>
      <c r="G56">
        <v>1</v>
      </c>
      <c r="H56">
        <v>1</v>
      </c>
      <c r="I56">
        <f t="shared" si="5"/>
        <v>1</v>
      </c>
      <c r="J56" t="s">
        <v>5</v>
      </c>
      <c r="L56">
        <v>11</v>
      </c>
      <c r="M56" s="2"/>
      <c r="N56" s="6">
        <f t="shared" si="3"/>
        <v>1.0695187165775402</v>
      </c>
    </row>
    <row r="57" spans="1:14" ht="12">
      <c r="A57" t="s">
        <v>99</v>
      </c>
      <c r="B57" s="7" t="s">
        <v>50</v>
      </c>
      <c r="C57" s="7" t="s">
        <v>92</v>
      </c>
      <c r="D57" t="s">
        <v>20</v>
      </c>
      <c r="E57">
        <v>18</v>
      </c>
      <c r="F57">
        <f t="shared" si="4"/>
        <v>18</v>
      </c>
      <c r="G57">
        <v>1</v>
      </c>
      <c r="H57">
        <v>1</v>
      </c>
      <c r="I57">
        <f t="shared" si="5"/>
        <v>1</v>
      </c>
      <c r="J57" t="s">
        <v>5</v>
      </c>
      <c r="L57">
        <v>11</v>
      </c>
      <c r="M57" s="2"/>
      <c r="N57" s="6">
        <f t="shared" si="3"/>
        <v>1.0695187165775402</v>
      </c>
    </row>
    <row r="58" spans="1:14" ht="12">
      <c r="A58" t="s">
        <v>100</v>
      </c>
      <c r="B58" s="7" t="s">
        <v>50</v>
      </c>
      <c r="C58" s="7" t="s">
        <v>92</v>
      </c>
      <c r="D58" t="s">
        <v>20</v>
      </c>
      <c r="E58">
        <v>21</v>
      </c>
      <c r="F58">
        <f t="shared" si="4"/>
        <v>21</v>
      </c>
      <c r="G58">
        <v>1</v>
      </c>
      <c r="H58">
        <v>1</v>
      </c>
      <c r="I58">
        <f t="shared" si="5"/>
        <v>1</v>
      </c>
      <c r="J58" t="s">
        <v>5</v>
      </c>
      <c r="L58">
        <v>11</v>
      </c>
      <c r="M58" s="2"/>
      <c r="N58" s="6">
        <f t="shared" si="3"/>
        <v>1.0695187165775402</v>
      </c>
    </row>
    <row r="59" spans="1:14" ht="12">
      <c r="A59" t="s">
        <v>101</v>
      </c>
      <c r="C59" s="7" t="s">
        <v>92</v>
      </c>
      <c r="D59" t="s">
        <v>20</v>
      </c>
      <c r="E59">
        <v>15</v>
      </c>
      <c r="F59">
        <f t="shared" si="4"/>
        <v>60</v>
      </c>
      <c r="G59">
        <v>4</v>
      </c>
      <c r="H59">
        <v>0.2</v>
      </c>
      <c r="I59">
        <f t="shared" si="5"/>
        <v>0.8</v>
      </c>
      <c r="J59" t="s">
        <v>5</v>
      </c>
      <c r="L59">
        <v>11</v>
      </c>
      <c r="M59" s="2"/>
      <c r="N59" s="6">
        <f t="shared" si="3"/>
        <v>0.85561497326203206</v>
      </c>
    </row>
    <row r="60" spans="1:14" ht="12">
      <c r="A60" t="s">
        <v>102</v>
      </c>
      <c r="C60" s="7" t="s">
        <v>92</v>
      </c>
      <c r="D60" t="s">
        <v>25</v>
      </c>
      <c r="E60">
        <v>14</v>
      </c>
      <c r="F60">
        <f t="shared" si="4"/>
        <v>42</v>
      </c>
      <c r="G60">
        <v>3</v>
      </c>
      <c r="H60">
        <v>0.25</v>
      </c>
      <c r="I60">
        <f t="shared" si="5"/>
        <v>0.75</v>
      </c>
      <c r="J60" t="s">
        <v>5</v>
      </c>
      <c r="L60">
        <v>11</v>
      </c>
      <c r="M60" s="2"/>
      <c r="N60" s="6">
        <f t="shared" si="3"/>
        <v>0.80213903743315507</v>
      </c>
    </row>
    <row r="61" spans="1:14" ht="12">
      <c r="A61" t="s">
        <v>94</v>
      </c>
      <c r="B61" s="7" t="s">
        <v>50</v>
      </c>
      <c r="C61" s="7" t="s">
        <v>92</v>
      </c>
      <c r="D61" t="s">
        <v>22</v>
      </c>
      <c r="E61">
        <v>18</v>
      </c>
      <c r="F61">
        <f t="shared" si="4"/>
        <v>18</v>
      </c>
      <c r="G61">
        <v>1</v>
      </c>
      <c r="H61">
        <v>0.75</v>
      </c>
      <c r="I61">
        <f t="shared" si="5"/>
        <v>0.75</v>
      </c>
      <c r="J61" t="s">
        <v>5</v>
      </c>
      <c r="L61">
        <v>11</v>
      </c>
      <c r="M61" s="2"/>
      <c r="N61" s="6">
        <f t="shared" si="3"/>
        <v>0.80213903743315507</v>
      </c>
    </row>
    <row r="62" spans="1:14" ht="12">
      <c r="A62" t="s">
        <v>103</v>
      </c>
      <c r="C62" s="7" t="s">
        <v>92</v>
      </c>
      <c r="D62" t="s">
        <v>22</v>
      </c>
      <c r="E62">
        <v>32</v>
      </c>
      <c r="F62">
        <f t="shared" si="4"/>
        <v>32</v>
      </c>
      <c r="G62">
        <v>1</v>
      </c>
      <c r="H62">
        <v>0.75</v>
      </c>
      <c r="I62">
        <f t="shared" si="5"/>
        <v>0.75</v>
      </c>
      <c r="J62" t="s">
        <v>5</v>
      </c>
      <c r="L62">
        <v>11</v>
      </c>
      <c r="M62" s="2"/>
      <c r="N62" s="6">
        <f t="shared" si="3"/>
        <v>0.80213903743315507</v>
      </c>
    </row>
    <row r="63" spans="1:14" ht="12">
      <c r="A63" t="s">
        <v>104</v>
      </c>
      <c r="C63" s="7" t="s">
        <v>92</v>
      </c>
      <c r="D63" t="s">
        <v>27</v>
      </c>
      <c r="E63">
        <v>16</v>
      </c>
      <c r="F63">
        <f t="shared" si="4"/>
        <v>16</v>
      </c>
      <c r="G63">
        <v>1</v>
      </c>
      <c r="H63">
        <v>0.75</v>
      </c>
      <c r="I63">
        <f t="shared" si="5"/>
        <v>0.75</v>
      </c>
      <c r="J63" t="s">
        <v>5</v>
      </c>
      <c r="L63">
        <v>11</v>
      </c>
      <c r="M63" s="2"/>
      <c r="N63" s="6">
        <f t="shared" si="3"/>
        <v>0.80213903743315507</v>
      </c>
    </row>
    <row r="64" spans="1:14" ht="12">
      <c r="A64" t="s">
        <v>155</v>
      </c>
      <c r="C64" s="7" t="s">
        <v>92</v>
      </c>
      <c r="D64" t="s">
        <v>28</v>
      </c>
      <c r="E64">
        <v>11</v>
      </c>
      <c r="F64">
        <f t="shared" si="4"/>
        <v>22</v>
      </c>
      <c r="G64">
        <v>2</v>
      </c>
      <c r="H64">
        <v>0.374</v>
      </c>
      <c r="I64">
        <f t="shared" si="5"/>
        <v>0.748</v>
      </c>
      <c r="J64" t="s">
        <v>5</v>
      </c>
      <c r="L64">
        <v>11</v>
      </c>
      <c r="M64" s="2"/>
      <c r="N64" s="6">
        <f t="shared" si="3"/>
        <v>0.79999999999999993</v>
      </c>
    </row>
    <row r="65" spans="1:14" ht="12">
      <c r="A65" t="s">
        <v>105</v>
      </c>
      <c r="C65" s="7" t="s">
        <v>92</v>
      </c>
      <c r="D65" t="s">
        <v>28</v>
      </c>
      <c r="E65">
        <v>14</v>
      </c>
      <c r="F65">
        <f t="shared" si="4"/>
        <v>14</v>
      </c>
      <c r="G65">
        <v>1</v>
      </c>
      <c r="H65">
        <v>0.65</v>
      </c>
      <c r="I65">
        <f t="shared" si="5"/>
        <v>0.65</v>
      </c>
      <c r="J65" t="s">
        <v>5</v>
      </c>
      <c r="L65">
        <v>11</v>
      </c>
      <c r="M65" s="2"/>
      <c r="N65" s="6">
        <f t="shared" si="3"/>
        <v>0.69518716577540107</v>
      </c>
    </row>
    <row r="66" spans="1:14" ht="12">
      <c r="A66" t="s">
        <v>106</v>
      </c>
      <c r="C66" s="7" t="s">
        <v>92</v>
      </c>
      <c r="D66" t="s">
        <v>30</v>
      </c>
      <c r="E66">
        <v>37</v>
      </c>
      <c r="F66">
        <f t="shared" si="4"/>
        <v>74</v>
      </c>
      <c r="G66">
        <v>2</v>
      </c>
      <c r="H66">
        <v>0.3</v>
      </c>
      <c r="I66">
        <f t="shared" si="5"/>
        <v>0.6</v>
      </c>
      <c r="J66" t="s">
        <v>5</v>
      </c>
      <c r="L66">
        <v>11</v>
      </c>
      <c r="M66" s="2"/>
      <c r="N66" s="6">
        <f t="shared" ref="N66:N92" si="6">(100*I66)/93.5</f>
        <v>0.64171122994652408</v>
      </c>
    </row>
    <row r="67" spans="1:14" ht="12">
      <c r="A67" t="s">
        <v>107</v>
      </c>
      <c r="C67" s="7" t="s">
        <v>92</v>
      </c>
      <c r="D67" t="s">
        <v>22</v>
      </c>
      <c r="E67">
        <v>15</v>
      </c>
      <c r="F67">
        <f t="shared" si="4"/>
        <v>15</v>
      </c>
      <c r="G67">
        <v>1</v>
      </c>
      <c r="H67">
        <v>0.6</v>
      </c>
      <c r="I67">
        <f t="shared" si="5"/>
        <v>0.6</v>
      </c>
      <c r="J67" t="s">
        <v>5</v>
      </c>
      <c r="L67">
        <v>11</v>
      </c>
      <c r="M67" s="2"/>
      <c r="N67" s="6">
        <f t="shared" si="6"/>
        <v>0.64171122994652408</v>
      </c>
    </row>
    <row r="68" spans="1:14" ht="12">
      <c r="A68" t="s">
        <v>108</v>
      </c>
      <c r="B68" s="7" t="s">
        <v>50</v>
      </c>
      <c r="C68" s="7" t="s">
        <v>92</v>
      </c>
      <c r="D68" t="s">
        <v>31</v>
      </c>
      <c r="E68">
        <v>32</v>
      </c>
      <c r="F68">
        <f t="shared" ref="F68:F99" si="7">E68*G68</f>
        <v>64</v>
      </c>
      <c r="G68">
        <v>2</v>
      </c>
      <c r="H68">
        <v>0.28999999999999998</v>
      </c>
      <c r="I68">
        <f t="shared" ref="I68:I99" si="8">G68*H68</f>
        <v>0.57999999999999996</v>
      </c>
      <c r="J68" t="s">
        <v>5</v>
      </c>
      <c r="L68">
        <v>11</v>
      </c>
      <c r="M68" s="2"/>
      <c r="N68" s="6">
        <f t="shared" si="6"/>
        <v>0.62032085561497319</v>
      </c>
    </row>
    <row r="69" spans="1:14" ht="12">
      <c r="A69" t="s">
        <v>176</v>
      </c>
      <c r="C69" s="7" t="s">
        <v>92</v>
      </c>
      <c r="D69" t="s">
        <v>20</v>
      </c>
      <c r="E69">
        <v>35</v>
      </c>
      <c r="F69">
        <f t="shared" si="7"/>
        <v>35</v>
      </c>
      <c r="G69">
        <v>1</v>
      </c>
      <c r="H69">
        <v>0.5</v>
      </c>
      <c r="I69">
        <f t="shared" si="8"/>
        <v>0.5</v>
      </c>
      <c r="J69" t="s">
        <v>5</v>
      </c>
      <c r="L69">
        <v>11</v>
      </c>
      <c r="M69" s="2"/>
      <c r="N69" s="6">
        <f t="shared" si="6"/>
        <v>0.53475935828877008</v>
      </c>
    </row>
    <row r="70" spans="1:14" ht="12">
      <c r="A70" t="s">
        <v>103</v>
      </c>
      <c r="B70" s="7" t="s">
        <v>50</v>
      </c>
      <c r="C70" s="7" t="s">
        <v>92</v>
      </c>
      <c r="D70" t="s">
        <v>22</v>
      </c>
      <c r="E70">
        <v>40</v>
      </c>
      <c r="F70">
        <f t="shared" si="7"/>
        <v>40</v>
      </c>
      <c r="G70">
        <v>1</v>
      </c>
      <c r="H70">
        <v>0.5</v>
      </c>
      <c r="I70">
        <f t="shared" si="8"/>
        <v>0.5</v>
      </c>
      <c r="J70" t="s">
        <v>5</v>
      </c>
      <c r="L70">
        <v>11</v>
      </c>
      <c r="M70" s="2"/>
      <c r="N70" s="6">
        <f t="shared" si="6"/>
        <v>0.53475935828877008</v>
      </c>
    </row>
    <row r="71" spans="1:14" ht="12">
      <c r="A71" t="s">
        <v>110</v>
      </c>
      <c r="C71" s="7" t="s">
        <v>92</v>
      </c>
      <c r="D71" t="s">
        <v>22</v>
      </c>
      <c r="E71">
        <v>12</v>
      </c>
      <c r="F71">
        <f t="shared" si="7"/>
        <v>24</v>
      </c>
      <c r="G71">
        <v>2</v>
      </c>
      <c r="H71">
        <v>0.25</v>
      </c>
      <c r="I71">
        <f t="shared" si="8"/>
        <v>0.5</v>
      </c>
      <c r="J71" t="s">
        <v>5</v>
      </c>
      <c r="L71">
        <v>11</v>
      </c>
      <c r="M71" s="2"/>
      <c r="N71" s="6">
        <f t="shared" si="6"/>
        <v>0.53475935828877008</v>
      </c>
    </row>
    <row r="72" spans="1:14" ht="12">
      <c r="A72" t="s">
        <v>91</v>
      </c>
      <c r="B72" s="7" t="s">
        <v>50</v>
      </c>
      <c r="C72" s="7" t="s">
        <v>92</v>
      </c>
      <c r="D72" t="s">
        <v>21</v>
      </c>
      <c r="E72">
        <v>20</v>
      </c>
      <c r="F72">
        <f t="shared" si="7"/>
        <v>20</v>
      </c>
      <c r="G72">
        <v>1</v>
      </c>
      <c r="H72">
        <v>0.5</v>
      </c>
      <c r="I72">
        <f t="shared" si="8"/>
        <v>0.5</v>
      </c>
      <c r="J72" t="s">
        <v>5</v>
      </c>
      <c r="L72">
        <v>11</v>
      </c>
      <c r="M72" s="2"/>
      <c r="N72" s="6">
        <f t="shared" si="6"/>
        <v>0.53475935828877008</v>
      </c>
    </row>
    <row r="73" spans="1:14" ht="12">
      <c r="A73" t="s">
        <v>111</v>
      </c>
      <c r="C73" s="7" t="s">
        <v>92</v>
      </c>
      <c r="D73" t="s">
        <v>20</v>
      </c>
      <c r="E73">
        <v>20</v>
      </c>
      <c r="F73">
        <f t="shared" si="7"/>
        <v>20</v>
      </c>
      <c r="G73">
        <v>1</v>
      </c>
      <c r="H73">
        <v>0.45</v>
      </c>
      <c r="I73">
        <f t="shared" si="8"/>
        <v>0.45</v>
      </c>
      <c r="J73" t="s">
        <v>5</v>
      </c>
      <c r="L73">
        <v>11</v>
      </c>
      <c r="M73" s="2"/>
      <c r="N73" s="6">
        <f t="shared" si="6"/>
        <v>0.48128342245989303</v>
      </c>
    </row>
    <row r="74" spans="1:14" ht="12">
      <c r="A74" t="s">
        <v>112</v>
      </c>
      <c r="C74" s="7" t="s">
        <v>92</v>
      </c>
      <c r="D74" t="s">
        <v>20</v>
      </c>
      <c r="E74">
        <v>25</v>
      </c>
      <c r="F74">
        <f t="shared" si="7"/>
        <v>50</v>
      </c>
      <c r="G74">
        <v>2</v>
      </c>
      <c r="H74">
        <v>0.2</v>
      </c>
      <c r="I74">
        <f t="shared" si="8"/>
        <v>0.4</v>
      </c>
      <c r="J74" t="s">
        <v>5</v>
      </c>
      <c r="L74">
        <v>11</v>
      </c>
      <c r="M74" s="2"/>
      <c r="N74" s="6">
        <f t="shared" si="6"/>
        <v>0.42780748663101603</v>
      </c>
    </row>
    <row r="75" spans="1:14" ht="12">
      <c r="A75" t="s">
        <v>113</v>
      </c>
      <c r="C75" s="7" t="s">
        <v>92</v>
      </c>
      <c r="D75" t="s">
        <v>21</v>
      </c>
      <c r="E75">
        <v>11</v>
      </c>
      <c r="F75">
        <f t="shared" si="7"/>
        <v>11</v>
      </c>
      <c r="G75">
        <v>1</v>
      </c>
      <c r="H75">
        <v>0.4</v>
      </c>
      <c r="I75">
        <f t="shared" si="8"/>
        <v>0.4</v>
      </c>
      <c r="J75" t="s">
        <v>5</v>
      </c>
      <c r="L75">
        <v>11</v>
      </c>
      <c r="M75" s="2"/>
      <c r="N75" s="6">
        <f t="shared" si="6"/>
        <v>0.42780748663101603</v>
      </c>
    </row>
    <row r="76" spans="1:14" ht="12">
      <c r="A76" t="s">
        <v>114</v>
      </c>
      <c r="B76" s="7" t="s">
        <v>50</v>
      </c>
      <c r="C76" s="7" t="s">
        <v>92</v>
      </c>
      <c r="D76" t="s">
        <v>20</v>
      </c>
      <c r="E76">
        <v>29</v>
      </c>
      <c r="F76">
        <f t="shared" si="7"/>
        <v>29</v>
      </c>
      <c r="G76">
        <v>1</v>
      </c>
      <c r="H76">
        <v>0.4</v>
      </c>
      <c r="I76">
        <f t="shared" si="8"/>
        <v>0.4</v>
      </c>
      <c r="J76" t="s">
        <v>5</v>
      </c>
      <c r="L76">
        <v>11</v>
      </c>
      <c r="M76" s="2"/>
      <c r="N76" s="6">
        <f t="shared" si="6"/>
        <v>0.42780748663101603</v>
      </c>
    </row>
    <row r="77" spans="1:14" ht="12">
      <c r="A77" t="s">
        <v>177</v>
      </c>
      <c r="C77" s="7" t="s">
        <v>92</v>
      </c>
      <c r="D77" t="s">
        <v>20</v>
      </c>
      <c r="E77">
        <v>16</v>
      </c>
      <c r="F77">
        <f t="shared" si="7"/>
        <v>16</v>
      </c>
      <c r="G77">
        <v>1</v>
      </c>
      <c r="H77">
        <v>0.4</v>
      </c>
      <c r="I77">
        <f t="shared" si="8"/>
        <v>0.4</v>
      </c>
      <c r="J77" t="s">
        <v>5</v>
      </c>
      <c r="L77">
        <v>11</v>
      </c>
      <c r="M77" s="2"/>
      <c r="N77" s="6">
        <f t="shared" si="6"/>
        <v>0.42780748663101603</v>
      </c>
    </row>
    <row r="78" spans="1:14" ht="12">
      <c r="A78" t="s">
        <v>115</v>
      </c>
      <c r="C78" s="7" t="s">
        <v>92</v>
      </c>
      <c r="D78" t="s">
        <v>20</v>
      </c>
      <c r="E78">
        <v>24</v>
      </c>
      <c r="F78">
        <f t="shared" si="7"/>
        <v>24</v>
      </c>
      <c r="G78">
        <v>1</v>
      </c>
      <c r="H78">
        <v>0.35</v>
      </c>
      <c r="I78">
        <f t="shared" si="8"/>
        <v>0.35</v>
      </c>
      <c r="J78" t="s">
        <v>5</v>
      </c>
      <c r="L78">
        <v>11</v>
      </c>
      <c r="M78" s="2"/>
      <c r="N78" s="6">
        <f t="shared" si="6"/>
        <v>0.37433155080213903</v>
      </c>
    </row>
    <row r="79" spans="1:14" ht="12">
      <c r="A79" t="s">
        <v>116</v>
      </c>
      <c r="C79" s="7" t="s">
        <v>92</v>
      </c>
      <c r="D79" t="s">
        <v>22</v>
      </c>
      <c r="E79">
        <v>12</v>
      </c>
      <c r="F79">
        <f t="shared" si="7"/>
        <v>12</v>
      </c>
      <c r="G79">
        <v>1</v>
      </c>
      <c r="H79">
        <v>0.34499999999999997</v>
      </c>
      <c r="I79">
        <f t="shared" si="8"/>
        <v>0.34499999999999997</v>
      </c>
      <c r="J79" t="s">
        <v>5</v>
      </c>
      <c r="L79">
        <v>11</v>
      </c>
      <c r="M79" s="2"/>
      <c r="N79" s="6">
        <f t="shared" si="6"/>
        <v>0.36898395721925131</v>
      </c>
    </row>
    <row r="80" spans="1:14" ht="12">
      <c r="A80" t="s">
        <v>178</v>
      </c>
      <c r="C80" s="7" t="s">
        <v>92</v>
      </c>
      <c r="D80" t="s">
        <v>35</v>
      </c>
      <c r="E80">
        <v>34</v>
      </c>
      <c r="F80">
        <f t="shared" si="7"/>
        <v>34</v>
      </c>
      <c r="G80">
        <v>1</v>
      </c>
      <c r="H80">
        <v>0.3</v>
      </c>
      <c r="I80">
        <f t="shared" si="8"/>
        <v>0.3</v>
      </c>
      <c r="J80" t="s">
        <v>5</v>
      </c>
      <c r="L80">
        <v>11</v>
      </c>
      <c r="M80" s="2"/>
      <c r="N80" s="6">
        <f t="shared" si="6"/>
        <v>0.32085561497326204</v>
      </c>
    </row>
    <row r="81" spans="1:14" ht="12">
      <c r="A81" t="s">
        <v>146</v>
      </c>
      <c r="C81" s="7" t="s">
        <v>92</v>
      </c>
      <c r="D81" t="s">
        <v>33</v>
      </c>
      <c r="E81">
        <v>20</v>
      </c>
      <c r="F81">
        <f t="shared" si="7"/>
        <v>20</v>
      </c>
      <c r="G81">
        <v>1</v>
      </c>
      <c r="H81">
        <v>0.3</v>
      </c>
      <c r="I81">
        <f t="shared" si="8"/>
        <v>0.3</v>
      </c>
      <c r="J81" t="s">
        <v>5</v>
      </c>
      <c r="L81">
        <v>11</v>
      </c>
      <c r="M81" s="2"/>
      <c r="N81" s="6">
        <f t="shared" si="6"/>
        <v>0.32085561497326204</v>
      </c>
    </row>
    <row r="82" spans="1:14" ht="12">
      <c r="A82" t="s">
        <v>117</v>
      </c>
      <c r="B82" s="7" t="s">
        <v>50</v>
      </c>
      <c r="C82" s="7" t="s">
        <v>92</v>
      </c>
      <c r="D82" t="s">
        <v>25</v>
      </c>
      <c r="E82">
        <v>22</v>
      </c>
      <c r="F82">
        <f t="shared" si="7"/>
        <v>22</v>
      </c>
      <c r="G82">
        <v>1</v>
      </c>
      <c r="H82">
        <v>0.25</v>
      </c>
      <c r="I82">
        <f t="shared" si="8"/>
        <v>0.25</v>
      </c>
      <c r="J82" t="s">
        <v>5</v>
      </c>
      <c r="L82">
        <v>11</v>
      </c>
      <c r="M82" s="2"/>
      <c r="N82" s="6">
        <f t="shared" si="6"/>
        <v>0.26737967914438504</v>
      </c>
    </row>
    <row r="83" spans="1:14" ht="12">
      <c r="A83" t="s">
        <v>118</v>
      </c>
      <c r="C83" s="7" t="s">
        <v>92</v>
      </c>
      <c r="D83" t="s">
        <v>22</v>
      </c>
      <c r="E83">
        <v>8</v>
      </c>
      <c r="F83">
        <f t="shared" si="7"/>
        <v>8</v>
      </c>
      <c r="G83">
        <v>1</v>
      </c>
      <c r="H83">
        <v>0.25</v>
      </c>
      <c r="I83">
        <f t="shared" si="8"/>
        <v>0.25</v>
      </c>
      <c r="J83" t="s">
        <v>5</v>
      </c>
      <c r="L83">
        <v>11</v>
      </c>
      <c r="M83" s="2"/>
      <c r="N83" s="6">
        <f t="shared" si="6"/>
        <v>0.26737967914438504</v>
      </c>
    </row>
    <row r="84" spans="1:14" ht="12">
      <c r="A84" t="s">
        <v>179</v>
      </c>
      <c r="C84" s="7" t="s">
        <v>92</v>
      </c>
      <c r="D84" t="s">
        <v>20</v>
      </c>
      <c r="E84">
        <v>5</v>
      </c>
      <c r="F84">
        <f t="shared" si="7"/>
        <v>5</v>
      </c>
      <c r="G84">
        <v>1</v>
      </c>
      <c r="H84">
        <v>0.2</v>
      </c>
      <c r="I84">
        <f t="shared" si="8"/>
        <v>0.2</v>
      </c>
      <c r="J84" t="s">
        <v>5</v>
      </c>
      <c r="L84">
        <v>11</v>
      </c>
      <c r="M84" s="2"/>
      <c r="N84" s="6">
        <f t="shared" si="6"/>
        <v>0.21390374331550802</v>
      </c>
    </row>
    <row r="85" spans="1:14" ht="12">
      <c r="A85" t="s">
        <v>180</v>
      </c>
      <c r="B85" s="7" t="s">
        <v>50</v>
      </c>
      <c r="C85" s="7" t="s">
        <v>92</v>
      </c>
      <c r="D85" t="s">
        <v>20</v>
      </c>
      <c r="E85">
        <v>18</v>
      </c>
      <c r="F85">
        <f t="shared" si="7"/>
        <v>18</v>
      </c>
      <c r="G85">
        <v>1</v>
      </c>
      <c r="H85">
        <v>0.2</v>
      </c>
      <c r="I85">
        <f t="shared" si="8"/>
        <v>0.2</v>
      </c>
      <c r="J85" t="s">
        <v>5</v>
      </c>
      <c r="L85">
        <v>11</v>
      </c>
      <c r="M85" s="2"/>
      <c r="N85" s="6">
        <f t="shared" si="6"/>
        <v>0.21390374331550802</v>
      </c>
    </row>
    <row r="86" spans="1:14" ht="12">
      <c r="A86" t="s">
        <v>181</v>
      </c>
      <c r="C86" s="7" t="s">
        <v>92</v>
      </c>
      <c r="D86" t="s">
        <v>20</v>
      </c>
      <c r="E86">
        <v>20</v>
      </c>
      <c r="F86">
        <f t="shared" si="7"/>
        <v>20</v>
      </c>
      <c r="G86">
        <v>1</v>
      </c>
      <c r="H86">
        <v>0.15</v>
      </c>
      <c r="I86">
        <f t="shared" si="8"/>
        <v>0.15</v>
      </c>
      <c r="J86" t="s">
        <v>5</v>
      </c>
      <c r="L86">
        <v>11</v>
      </c>
      <c r="M86" s="2"/>
      <c r="N86" s="6">
        <f t="shared" si="6"/>
        <v>0.16042780748663102</v>
      </c>
    </row>
    <row r="87" spans="1:14" ht="12">
      <c r="A87" t="s">
        <v>119</v>
      </c>
      <c r="C87" s="7" t="s">
        <v>92</v>
      </c>
      <c r="D87" t="s">
        <v>28</v>
      </c>
      <c r="E87">
        <v>7</v>
      </c>
      <c r="F87">
        <f t="shared" si="7"/>
        <v>7</v>
      </c>
      <c r="G87">
        <v>1</v>
      </c>
      <c r="H87">
        <v>0.14000000000000001</v>
      </c>
      <c r="I87">
        <f t="shared" si="8"/>
        <v>0.14000000000000001</v>
      </c>
      <c r="J87" t="s">
        <v>5</v>
      </c>
      <c r="L87">
        <v>11</v>
      </c>
      <c r="M87" s="2"/>
      <c r="N87" s="6">
        <f t="shared" si="6"/>
        <v>0.14973262032085563</v>
      </c>
    </row>
    <row r="88" spans="1:14" ht="12">
      <c r="A88" t="s">
        <v>120</v>
      </c>
      <c r="C88" s="7" t="s">
        <v>92</v>
      </c>
      <c r="D88" t="s">
        <v>21</v>
      </c>
      <c r="E88">
        <v>20</v>
      </c>
      <c r="F88">
        <f t="shared" si="7"/>
        <v>20</v>
      </c>
      <c r="G88">
        <v>1</v>
      </c>
      <c r="H88">
        <v>0.1</v>
      </c>
      <c r="I88">
        <f t="shared" si="8"/>
        <v>0.1</v>
      </c>
      <c r="J88" t="s">
        <v>5</v>
      </c>
      <c r="L88">
        <v>11</v>
      </c>
      <c r="M88" s="2"/>
      <c r="N88" s="6">
        <f t="shared" si="6"/>
        <v>0.10695187165775401</v>
      </c>
    </row>
    <row r="89" spans="1:14" ht="12">
      <c r="A89" t="s">
        <v>121</v>
      </c>
      <c r="B89" s="7" t="s">
        <v>50</v>
      </c>
      <c r="C89" s="7" t="s">
        <v>92</v>
      </c>
      <c r="D89" t="s">
        <v>20</v>
      </c>
      <c r="E89">
        <v>17</v>
      </c>
      <c r="F89">
        <f t="shared" si="7"/>
        <v>17</v>
      </c>
      <c r="G89">
        <v>1</v>
      </c>
      <c r="H89">
        <v>6.5000000000000002E-2</v>
      </c>
      <c r="I89">
        <f t="shared" si="8"/>
        <v>6.5000000000000002E-2</v>
      </c>
      <c r="J89" t="s">
        <v>5</v>
      </c>
      <c r="L89">
        <v>11</v>
      </c>
      <c r="M89" s="2"/>
      <c r="N89" s="6">
        <f t="shared" si="6"/>
        <v>6.9518716577540107E-2</v>
      </c>
    </row>
    <row r="90" spans="1:14" ht="12">
      <c r="A90" t="s">
        <v>122</v>
      </c>
      <c r="B90" s="7" t="s">
        <v>50</v>
      </c>
      <c r="C90" s="7" t="s">
        <v>92</v>
      </c>
      <c r="D90" t="s">
        <v>20</v>
      </c>
      <c r="E90">
        <v>17</v>
      </c>
      <c r="F90">
        <f t="shared" si="7"/>
        <v>17</v>
      </c>
      <c r="G90">
        <v>1</v>
      </c>
      <c r="H90">
        <v>0.06</v>
      </c>
      <c r="I90">
        <f t="shared" si="8"/>
        <v>0.06</v>
      </c>
      <c r="J90" t="s">
        <v>5</v>
      </c>
      <c r="L90">
        <v>11</v>
      </c>
      <c r="M90" s="2"/>
      <c r="N90" s="6">
        <f t="shared" si="6"/>
        <v>6.4171122994652413E-2</v>
      </c>
    </row>
    <row r="91" spans="1:14" ht="12">
      <c r="A91" t="s">
        <v>123</v>
      </c>
      <c r="C91" s="7" t="s">
        <v>92</v>
      </c>
      <c r="D91" t="s">
        <v>38</v>
      </c>
      <c r="E91">
        <v>30</v>
      </c>
      <c r="F91">
        <f t="shared" si="7"/>
        <v>30</v>
      </c>
      <c r="G91">
        <v>1</v>
      </c>
      <c r="H91">
        <v>0.01</v>
      </c>
      <c r="I91">
        <f t="shared" si="8"/>
        <v>0.01</v>
      </c>
      <c r="J91" t="s">
        <v>5</v>
      </c>
      <c r="L91">
        <v>11</v>
      </c>
      <c r="M91" s="2"/>
      <c r="N91" s="6">
        <f t="shared" si="6"/>
        <v>1.06951871657754E-2</v>
      </c>
    </row>
    <row r="92" spans="1:14" ht="12">
      <c r="A92" t="s">
        <v>13</v>
      </c>
      <c r="C92" s="11" t="s">
        <v>124</v>
      </c>
      <c r="D92" t="s">
        <v>23</v>
      </c>
      <c r="E92">
        <v>229</v>
      </c>
      <c r="F92">
        <f t="shared" si="7"/>
        <v>229</v>
      </c>
      <c r="G92">
        <v>1</v>
      </c>
      <c r="H92">
        <v>3</v>
      </c>
      <c r="I92">
        <f t="shared" si="8"/>
        <v>3</v>
      </c>
      <c r="J92" t="s">
        <v>5</v>
      </c>
      <c r="L92">
        <v>11</v>
      </c>
      <c r="M92" s="2"/>
      <c r="N92" s="6">
        <f t="shared" si="6"/>
        <v>3.2085561497326203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4"/>
  <sheetViews>
    <sheetView workbookViewId="0">
      <pane ySplit="1" topLeftCell="A2" activePane="bottomLeft" state="frozen"/>
      <selection pane="bottomLeft" activeCell="O15" sqref="O15"/>
    </sheetView>
  </sheetViews>
  <sheetFormatPr baseColWidth="10" defaultColWidth="17.1640625" defaultRowHeight="12.75" customHeight="1" x14ac:dyDescent="0"/>
  <cols>
    <col min="1" max="1" width="20.33203125" customWidth="1"/>
    <col min="2" max="2" width="3.6640625" customWidth="1"/>
    <col min="3" max="3" width="3.33203125" customWidth="1"/>
    <col min="5" max="5" width="10.1640625" customWidth="1"/>
    <col min="6" max="6" width="7.5" customWidth="1"/>
    <col min="7" max="7" width="9.6640625" customWidth="1"/>
    <col min="8" max="8" width="9.1640625" customWidth="1"/>
    <col min="9" max="9" width="8.5" customWidth="1"/>
    <col min="10" max="10" width="5.33203125" customWidth="1"/>
    <col min="11" max="11" width="3.5" customWidth="1"/>
    <col min="12" max="13" width="6" customWidth="1"/>
    <col min="16" max="16" width="10.33203125" customWidth="1"/>
    <col min="17" max="17" width="4.5" customWidth="1"/>
    <col min="18" max="18" width="9.33203125" customWidth="1"/>
    <col min="19" max="19" width="7.5" customWidth="1"/>
    <col min="20" max="20" width="7" customWidth="1"/>
    <col min="21" max="21" width="3.1640625" customWidth="1"/>
    <col min="22" max="22" width="7.5" customWidth="1"/>
  </cols>
  <sheetData>
    <row r="1" spans="1:22" ht="14.25" customHeight="1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</v>
      </c>
      <c r="I1" t="s">
        <v>44</v>
      </c>
      <c r="L1" t="s">
        <v>46</v>
      </c>
      <c r="M1" s="2"/>
    </row>
    <row r="2" spans="1:22" ht="12">
      <c r="A2" t="s">
        <v>47</v>
      </c>
      <c r="C2" s="3" t="s">
        <v>48</v>
      </c>
      <c r="D2" t="s">
        <v>20</v>
      </c>
      <c r="E2">
        <v>25</v>
      </c>
      <c r="F2">
        <f>E2*G2</f>
        <v>100</v>
      </c>
      <c r="G2">
        <v>4</v>
      </c>
      <c r="H2">
        <v>0.6</v>
      </c>
      <c r="I2">
        <f>G2*H2</f>
        <v>2.4</v>
      </c>
      <c r="J2" t="s">
        <v>5</v>
      </c>
      <c r="L2">
        <v>12</v>
      </c>
      <c r="M2" s="2"/>
    </row>
    <row r="3" spans="1:22" ht="12">
      <c r="A3" t="s">
        <v>126</v>
      </c>
      <c r="B3" s="7" t="s">
        <v>50</v>
      </c>
      <c r="C3" s="3" t="s">
        <v>48</v>
      </c>
      <c r="D3" t="s">
        <v>20</v>
      </c>
      <c r="E3">
        <v>23</v>
      </c>
      <c r="F3">
        <f>E3*G3</f>
        <v>23</v>
      </c>
      <c r="G3">
        <v>1</v>
      </c>
      <c r="H3">
        <v>1</v>
      </c>
      <c r="I3">
        <f>G3*H3</f>
        <v>1</v>
      </c>
      <c r="J3" t="s">
        <v>5</v>
      </c>
      <c r="L3">
        <v>12</v>
      </c>
      <c r="M3" s="2"/>
    </row>
    <row r="4" spans="1:22" ht="12">
      <c r="A4" t="s">
        <v>184</v>
      </c>
      <c r="B4" s="7" t="s">
        <v>50</v>
      </c>
      <c r="C4" s="3" t="s">
        <v>48</v>
      </c>
      <c r="D4" t="s">
        <v>20</v>
      </c>
      <c r="E4">
        <v>17</v>
      </c>
      <c r="F4">
        <f>E4*G4</f>
        <v>17</v>
      </c>
      <c r="G4">
        <v>1</v>
      </c>
      <c r="H4">
        <v>1</v>
      </c>
      <c r="I4">
        <f>G4*H4</f>
        <v>1</v>
      </c>
      <c r="J4" t="s">
        <v>5</v>
      </c>
      <c r="L4">
        <v>12</v>
      </c>
      <c r="M4" s="2"/>
    </row>
    <row r="5" spans="1:22" ht="12">
      <c r="A5" t="s">
        <v>52</v>
      </c>
      <c r="C5" s="3" t="s">
        <v>48</v>
      </c>
      <c r="D5" t="s">
        <v>21</v>
      </c>
      <c r="E5">
        <v>30</v>
      </c>
      <c r="F5">
        <f>E5*G5</f>
        <v>30</v>
      </c>
      <c r="G5">
        <v>1</v>
      </c>
      <c r="H5">
        <v>1</v>
      </c>
      <c r="I5">
        <f>G5*H5</f>
        <v>1</v>
      </c>
      <c r="J5" t="s">
        <v>5</v>
      </c>
      <c r="L5">
        <v>12</v>
      </c>
      <c r="M5" s="2"/>
    </row>
    <row r="6" spans="1:22" ht="12">
      <c r="A6" t="s">
        <v>129</v>
      </c>
      <c r="C6" s="3" t="s">
        <v>48</v>
      </c>
      <c r="D6" t="s">
        <v>21</v>
      </c>
      <c r="E6">
        <v>23</v>
      </c>
      <c r="F6">
        <f>E6*G6</f>
        <v>23</v>
      </c>
      <c r="G6">
        <v>1</v>
      </c>
      <c r="H6">
        <v>0.8</v>
      </c>
      <c r="I6">
        <f>G6*H6</f>
        <v>0.8</v>
      </c>
      <c r="J6" t="s">
        <v>5</v>
      </c>
      <c r="L6">
        <v>12</v>
      </c>
      <c r="M6" s="2"/>
    </row>
    <row r="7" spans="1:22" ht="12">
      <c r="A7" t="s">
        <v>125</v>
      </c>
      <c r="C7" s="3" t="s">
        <v>48</v>
      </c>
      <c r="D7" t="s">
        <v>20</v>
      </c>
      <c r="E7">
        <v>30</v>
      </c>
      <c r="F7">
        <f>E7*G7</f>
        <v>30</v>
      </c>
      <c r="G7">
        <v>1</v>
      </c>
      <c r="H7">
        <v>0.4</v>
      </c>
      <c r="I7">
        <f>G7*H7</f>
        <v>0.4</v>
      </c>
      <c r="J7" t="s">
        <v>5</v>
      </c>
      <c r="L7">
        <v>12</v>
      </c>
      <c r="M7" s="2"/>
    </row>
    <row r="8" spans="1:22" ht="12">
      <c r="A8" t="s">
        <v>57</v>
      </c>
      <c r="C8" s="3" t="s">
        <v>48</v>
      </c>
      <c r="D8" t="s">
        <v>20</v>
      </c>
      <c r="E8">
        <v>28</v>
      </c>
      <c r="F8">
        <f>E8*G8</f>
        <v>28</v>
      </c>
      <c r="G8">
        <v>1</v>
      </c>
      <c r="H8">
        <v>0.4</v>
      </c>
      <c r="I8">
        <f>G8*H8</f>
        <v>0.4</v>
      </c>
      <c r="J8" t="s">
        <v>5</v>
      </c>
      <c r="L8">
        <v>12</v>
      </c>
      <c r="M8" s="2"/>
    </row>
    <row r="9" spans="1:22" ht="12">
      <c r="A9" t="s">
        <v>182</v>
      </c>
      <c r="B9" s="7" t="s">
        <v>50</v>
      </c>
      <c r="C9" s="3" t="s">
        <v>48</v>
      </c>
      <c r="D9" t="s">
        <v>20</v>
      </c>
      <c r="E9">
        <v>26</v>
      </c>
      <c r="F9">
        <f>E9*G9</f>
        <v>26</v>
      </c>
      <c r="G9">
        <v>1</v>
      </c>
      <c r="H9">
        <v>0.4</v>
      </c>
      <c r="I9">
        <f>G9*H9</f>
        <v>0.4</v>
      </c>
      <c r="J9" t="s">
        <v>5</v>
      </c>
      <c r="L9">
        <v>12</v>
      </c>
      <c r="M9" s="2"/>
    </row>
    <row r="10" spans="1:22" ht="12">
      <c r="A10" t="s">
        <v>58</v>
      </c>
      <c r="C10" s="3" t="s">
        <v>48</v>
      </c>
      <c r="D10" t="s">
        <v>20</v>
      </c>
      <c r="E10">
        <v>20</v>
      </c>
      <c r="F10">
        <f>E10*G10</f>
        <v>20</v>
      </c>
      <c r="G10">
        <v>1</v>
      </c>
      <c r="H10">
        <v>0.38</v>
      </c>
      <c r="I10">
        <f>G10*H10</f>
        <v>0.38</v>
      </c>
      <c r="J10" t="s">
        <v>5</v>
      </c>
      <c r="L10">
        <v>12</v>
      </c>
      <c r="M10" s="2"/>
    </row>
    <row r="11" spans="1:22" ht="12">
      <c r="A11" t="s">
        <v>183</v>
      </c>
      <c r="B11" s="7" t="s">
        <v>50</v>
      </c>
      <c r="C11" s="3" t="s">
        <v>48</v>
      </c>
      <c r="D11" t="s">
        <v>20</v>
      </c>
      <c r="E11">
        <v>23</v>
      </c>
      <c r="F11">
        <f>E11*G11</f>
        <v>23</v>
      </c>
      <c r="G11">
        <v>1</v>
      </c>
      <c r="H11">
        <v>0.35</v>
      </c>
      <c r="I11">
        <f>G11*H11</f>
        <v>0.35</v>
      </c>
      <c r="J11" t="s">
        <v>5</v>
      </c>
      <c r="L11">
        <v>12</v>
      </c>
      <c r="M11" s="2"/>
    </row>
    <row r="12" spans="1:22" ht="12">
      <c r="A12" t="s">
        <v>185</v>
      </c>
      <c r="C12" s="3" t="s">
        <v>48</v>
      </c>
      <c r="D12" t="s">
        <v>20</v>
      </c>
      <c r="E12">
        <v>15</v>
      </c>
      <c r="F12">
        <f>E12*G12</f>
        <v>15</v>
      </c>
      <c r="G12">
        <v>1</v>
      </c>
      <c r="H12">
        <v>0.35</v>
      </c>
      <c r="I12">
        <f>G12*H12</f>
        <v>0.35</v>
      </c>
      <c r="J12" t="s">
        <v>5</v>
      </c>
      <c r="L12">
        <v>12</v>
      </c>
      <c r="M12" s="2"/>
    </row>
    <row r="13" spans="1:22" ht="12">
      <c r="A13" t="s">
        <v>127</v>
      </c>
      <c r="C13" s="3" t="s">
        <v>48</v>
      </c>
      <c r="D13" t="s">
        <v>20</v>
      </c>
      <c r="E13">
        <v>15</v>
      </c>
      <c r="F13">
        <f>E13*G13</f>
        <v>15</v>
      </c>
      <c r="G13">
        <v>1</v>
      </c>
      <c r="H13">
        <v>0.3</v>
      </c>
      <c r="I13">
        <f>G13*H13</f>
        <v>0.3</v>
      </c>
      <c r="J13" t="s">
        <v>5</v>
      </c>
      <c r="L13">
        <v>12</v>
      </c>
      <c r="M13" s="2"/>
    </row>
    <row r="14" spans="1:22" ht="12">
      <c r="A14" t="s">
        <v>56</v>
      </c>
      <c r="B14" s="7" t="s">
        <v>50</v>
      </c>
      <c r="C14" s="3" t="s">
        <v>48</v>
      </c>
      <c r="D14" t="s">
        <v>20</v>
      </c>
      <c r="E14">
        <v>16</v>
      </c>
      <c r="F14">
        <f>E14*G14</f>
        <v>16</v>
      </c>
      <c r="G14">
        <v>1</v>
      </c>
      <c r="H14">
        <v>0.25</v>
      </c>
      <c r="I14">
        <f>G14*H14</f>
        <v>0.25</v>
      </c>
      <c r="J14" t="s">
        <v>5</v>
      </c>
      <c r="L14">
        <v>12</v>
      </c>
      <c r="M14" s="2"/>
      <c r="P14" s="9"/>
      <c r="R14" s="5"/>
      <c r="S14" s="5"/>
      <c r="V14" s="5"/>
    </row>
    <row r="15" spans="1:22" ht="12">
      <c r="A15" t="s">
        <v>60</v>
      </c>
      <c r="B15" s="7" t="s">
        <v>50</v>
      </c>
      <c r="C15" s="12" t="s">
        <v>61</v>
      </c>
      <c r="D15" t="s">
        <v>20</v>
      </c>
      <c r="E15">
        <v>13</v>
      </c>
      <c r="F15">
        <f>E15*G15</f>
        <v>104</v>
      </c>
      <c r="G15">
        <v>8</v>
      </c>
      <c r="H15">
        <v>1</v>
      </c>
      <c r="I15">
        <f>G15*H15</f>
        <v>8</v>
      </c>
      <c r="J15" t="s">
        <v>5</v>
      </c>
      <c r="L15">
        <v>12</v>
      </c>
      <c r="M15" s="2"/>
    </row>
    <row r="16" spans="1:22" ht="12">
      <c r="A16" t="s">
        <v>170</v>
      </c>
      <c r="C16" s="12" t="s">
        <v>61</v>
      </c>
      <c r="D16" t="s">
        <v>20</v>
      </c>
      <c r="E16">
        <v>12</v>
      </c>
      <c r="F16">
        <f>E16*G16</f>
        <v>36</v>
      </c>
      <c r="G16">
        <v>3</v>
      </c>
      <c r="H16">
        <f>1</f>
        <v>1</v>
      </c>
      <c r="I16">
        <f>G16*H16</f>
        <v>3</v>
      </c>
      <c r="J16" t="s">
        <v>5</v>
      </c>
      <c r="L16">
        <v>12</v>
      </c>
      <c r="M16" s="2"/>
    </row>
    <row r="17" spans="1:16" ht="12">
      <c r="A17" t="s">
        <v>65</v>
      </c>
      <c r="C17" s="12" t="s">
        <v>61</v>
      </c>
      <c r="D17" t="s">
        <v>20</v>
      </c>
      <c r="E17">
        <v>71</v>
      </c>
      <c r="F17">
        <f>E17*G17</f>
        <v>142</v>
      </c>
      <c r="G17">
        <v>2</v>
      </c>
      <c r="H17">
        <v>0.5</v>
      </c>
      <c r="I17">
        <f>G17*H17</f>
        <v>1</v>
      </c>
      <c r="J17" t="s">
        <v>5</v>
      </c>
      <c r="L17">
        <v>12</v>
      </c>
      <c r="M17" s="2"/>
    </row>
    <row r="18" spans="1:16" ht="12">
      <c r="A18" t="s">
        <v>62</v>
      </c>
      <c r="B18" s="7" t="s">
        <v>50</v>
      </c>
      <c r="C18" s="12" t="s">
        <v>61</v>
      </c>
      <c r="D18" t="s">
        <v>20</v>
      </c>
      <c r="E18">
        <v>26</v>
      </c>
      <c r="F18">
        <f>E18*G18</f>
        <v>52</v>
      </c>
      <c r="G18">
        <v>2</v>
      </c>
      <c r="H18">
        <v>0.32</v>
      </c>
      <c r="I18">
        <f>G18*H18</f>
        <v>0.64</v>
      </c>
      <c r="J18" t="s">
        <v>5</v>
      </c>
      <c r="L18">
        <v>12</v>
      </c>
      <c r="M18" s="2"/>
    </row>
    <row r="19" spans="1:16" ht="12">
      <c r="A19" t="s">
        <v>68</v>
      </c>
      <c r="B19" s="7" t="s">
        <v>50</v>
      </c>
      <c r="C19" s="12" t="s">
        <v>61</v>
      </c>
      <c r="D19" t="s">
        <v>20</v>
      </c>
      <c r="E19">
        <v>11</v>
      </c>
      <c r="F19">
        <f>E19*G19</f>
        <v>22</v>
      </c>
      <c r="G19">
        <v>2</v>
      </c>
      <c r="H19">
        <v>0.25</v>
      </c>
      <c r="I19">
        <f>G19*H19</f>
        <v>0.5</v>
      </c>
      <c r="J19" t="s">
        <v>5</v>
      </c>
      <c r="L19">
        <v>12</v>
      </c>
      <c r="M19" s="2"/>
    </row>
    <row r="20" spans="1:16" ht="12">
      <c r="A20" t="s">
        <v>63</v>
      </c>
      <c r="C20" s="12" t="s">
        <v>61</v>
      </c>
      <c r="D20" t="s">
        <v>24</v>
      </c>
      <c r="E20">
        <v>20</v>
      </c>
      <c r="F20">
        <f>E20*G20</f>
        <v>20</v>
      </c>
      <c r="G20">
        <v>1</v>
      </c>
      <c r="H20">
        <f>0.4</f>
        <v>0.4</v>
      </c>
      <c r="I20">
        <f>G20*H20</f>
        <v>0.4</v>
      </c>
      <c r="J20" t="s">
        <v>5</v>
      </c>
      <c r="L20">
        <v>12</v>
      </c>
      <c r="M20" s="2"/>
    </row>
    <row r="21" spans="1:16" ht="12">
      <c r="A21" t="s">
        <v>71</v>
      </c>
      <c r="B21" s="7" t="s">
        <v>50</v>
      </c>
      <c r="C21" s="12" t="s">
        <v>61</v>
      </c>
      <c r="D21" t="s">
        <v>31</v>
      </c>
      <c r="E21">
        <v>25</v>
      </c>
      <c r="F21">
        <f>E21*G21</f>
        <v>50</v>
      </c>
      <c r="G21">
        <v>2</v>
      </c>
      <c r="H21">
        <v>0.15</v>
      </c>
      <c r="I21">
        <f>G21*H21</f>
        <v>0.3</v>
      </c>
      <c r="J21" t="s">
        <v>5</v>
      </c>
      <c r="L21">
        <v>12</v>
      </c>
      <c r="M21" s="2"/>
    </row>
    <row r="22" spans="1:16" ht="12">
      <c r="A22" t="s">
        <v>67</v>
      </c>
      <c r="B22" s="7" t="s">
        <v>50</v>
      </c>
      <c r="C22" s="12" t="s">
        <v>61</v>
      </c>
      <c r="D22" t="s">
        <v>20</v>
      </c>
      <c r="E22">
        <v>19</v>
      </c>
      <c r="F22">
        <f>E22*G22</f>
        <v>19</v>
      </c>
      <c r="G22">
        <v>1</v>
      </c>
      <c r="H22">
        <v>0.25</v>
      </c>
      <c r="I22">
        <f>G22*H22</f>
        <v>0.25</v>
      </c>
      <c r="J22" t="s">
        <v>5</v>
      </c>
      <c r="L22">
        <v>12</v>
      </c>
      <c r="M22" s="2"/>
    </row>
    <row r="23" spans="1:16" ht="12">
      <c r="A23" t="s">
        <v>131</v>
      </c>
      <c r="B23" s="7" t="s">
        <v>50</v>
      </c>
      <c r="C23" s="12" t="s">
        <v>61</v>
      </c>
      <c r="D23" t="s">
        <v>20</v>
      </c>
      <c r="E23">
        <v>20</v>
      </c>
      <c r="F23">
        <f>E23*G23</f>
        <v>20</v>
      </c>
      <c r="G23">
        <v>1</v>
      </c>
      <c r="H23">
        <v>0.25</v>
      </c>
      <c r="I23">
        <f>G23*H23</f>
        <v>0.25</v>
      </c>
      <c r="J23" t="s">
        <v>5</v>
      </c>
      <c r="L23">
        <v>12</v>
      </c>
      <c r="M23" s="2"/>
    </row>
    <row r="24" spans="1:16" ht="12">
      <c r="A24" t="s">
        <v>130</v>
      </c>
      <c r="C24" s="12" t="s">
        <v>61</v>
      </c>
      <c r="D24" t="s">
        <v>22</v>
      </c>
      <c r="E24">
        <v>33</v>
      </c>
      <c r="F24">
        <f>E24*G24</f>
        <v>33</v>
      </c>
      <c r="G24">
        <v>1</v>
      </c>
      <c r="H24">
        <v>0.2</v>
      </c>
      <c r="I24">
        <f>G24*H24</f>
        <v>0.2</v>
      </c>
      <c r="J24" t="s">
        <v>5</v>
      </c>
      <c r="L24">
        <v>12</v>
      </c>
      <c r="M24" s="2"/>
      <c r="P24" s="9"/>
    </row>
    <row r="25" spans="1:16" ht="12">
      <c r="A25" t="s">
        <v>72</v>
      </c>
      <c r="B25" s="7" t="s">
        <v>50</v>
      </c>
      <c r="C25" s="12" t="s">
        <v>61</v>
      </c>
      <c r="D25" t="s">
        <v>20</v>
      </c>
      <c r="E25">
        <v>12</v>
      </c>
      <c r="F25">
        <f>E25*G25</f>
        <v>12</v>
      </c>
      <c r="G25">
        <v>1</v>
      </c>
      <c r="H25">
        <v>0.2</v>
      </c>
      <c r="I25">
        <f>G25*H25</f>
        <v>0.2</v>
      </c>
      <c r="J25" t="s">
        <v>5</v>
      </c>
      <c r="L25">
        <v>12</v>
      </c>
      <c r="M25" s="2"/>
    </row>
    <row r="26" spans="1:16" ht="12">
      <c r="A26" t="s">
        <v>74</v>
      </c>
      <c r="B26" s="7" t="s">
        <v>50</v>
      </c>
      <c r="C26" s="4" t="s">
        <v>75</v>
      </c>
      <c r="D26" t="s">
        <v>29</v>
      </c>
      <c r="E26">
        <v>63</v>
      </c>
      <c r="F26">
        <f>E26*G26</f>
        <v>126</v>
      </c>
      <c r="G26">
        <v>2</v>
      </c>
      <c r="H26">
        <v>0.28000000000000003</v>
      </c>
      <c r="I26">
        <f>G26*H26</f>
        <v>0.56000000000000005</v>
      </c>
      <c r="J26" t="s">
        <v>5</v>
      </c>
      <c r="L26">
        <v>12</v>
      </c>
      <c r="M26" s="2"/>
    </row>
    <row r="27" spans="1:16" ht="12">
      <c r="A27" t="s">
        <v>172</v>
      </c>
      <c r="C27" s="4" t="s">
        <v>75</v>
      </c>
      <c r="D27" t="s">
        <v>29</v>
      </c>
      <c r="E27">
        <v>40</v>
      </c>
      <c r="F27">
        <f>E27*G27</f>
        <v>40</v>
      </c>
      <c r="G27">
        <v>1</v>
      </c>
      <c r="H27">
        <v>0.2</v>
      </c>
      <c r="I27">
        <f>G27*H27</f>
        <v>0.2</v>
      </c>
      <c r="J27" t="s">
        <v>5</v>
      </c>
      <c r="L27">
        <v>12</v>
      </c>
      <c r="M27" s="2"/>
    </row>
    <row r="28" spans="1:16" ht="12">
      <c r="A28" t="s">
        <v>186</v>
      </c>
      <c r="C28" s="4" t="s">
        <v>75</v>
      </c>
      <c r="D28" t="s">
        <v>32</v>
      </c>
      <c r="E28">
        <v>62</v>
      </c>
      <c r="F28">
        <f>E28*G28</f>
        <v>62</v>
      </c>
      <c r="G28">
        <v>1</v>
      </c>
      <c r="H28">
        <v>0.2</v>
      </c>
      <c r="I28">
        <f>G28*H28</f>
        <v>0.2</v>
      </c>
      <c r="J28" t="s">
        <v>5</v>
      </c>
      <c r="L28">
        <v>12</v>
      </c>
      <c r="M28" s="2"/>
    </row>
    <row r="29" spans="1:16" ht="12">
      <c r="A29" t="s">
        <v>80</v>
      </c>
      <c r="C29" s="10" t="s">
        <v>79</v>
      </c>
      <c r="D29" t="s">
        <v>20</v>
      </c>
      <c r="E29">
        <v>28</v>
      </c>
      <c r="F29">
        <f>E29*G29</f>
        <v>28</v>
      </c>
      <c r="G29">
        <v>1</v>
      </c>
      <c r="H29">
        <v>0.8</v>
      </c>
      <c r="I29">
        <f>G29*H29</f>
        <v>0.8</v>
      </c>
      <c r="J29" t="s">
        <v>5</v>
      </c>
      <c r="L29">
        <v>12</v>
      </c>
      <c r="M29" s="2"/>
    </row>
    <row r="30" spans="1:16" ht="12">
      <c r="A30" t="s">
        <v>81</v>
      </c>
      <c r="B30" s="7" t="s">
        <v>50</v>
      </c>
      <c r="C30" s="10" t="s">
        <v>79</v>
      </c>
      <c r="D30" t="s">
        <v>20</v>
      </c>
      <c r="E30">
        <v>45</v>
      </c>
      <c r="F30">
        <f>E30*G30</f>
        <v>45</v>
      </c>
      <c r="G30">
        <v>1</v>
      </c>
      <c r="H30">
        <v>0.5</v>
      </c>
      <c r="I30">
        <f>G30*H30</f>
        <v>0.5</v>
      </c>
      <c r="J30" t="s">
        <v>5</v>
      </c>
      <c r="L30">
        <v>12</v>
      </c>
      <c r="M30" s="2"/>
    </row>
    <row r="31" spans="1:16" ht="12">
      <c r="A31" t="s">
        <v>82</v>
      </c>
      <c r="B31" s="7" t="s">
        <v>50</v>
      </c>
      <c r="C31" s="10" t="s">
        <v>79</v>
      </c>
      <c r="D31" t="s">
        <v>20</v>
      </c>
      <c r="E31">
        <v>41</v>
      </c>
      <c r="F31">
        <f>E31*G31</f>
        <v>82</v>
      </c>
      <c r="G31">
        <v>2</v>
      </c>
      <c r="H31">
        <v>0.24</v>
      </c>
      <c r="I31">
        <f>G31*H31</f>
        <v>0.48</v>
      </c>
      <c r="J31" t="s">
        <v>5</v>
      </c>
      <c r="L31">
        <v>12</v>
      </c>
      <c r="M31" s="2"/>
    </row>
    <row r="32" spans="1:16" ht="12">
      <c r="A32" t="s">
        <v>84</v>
      </c>
      <c r="C32" s="10" t="s">
        <v>79</v>
      </c>
      <c r="D32" t="s">
        <v>20</v>
      </c>
      <c r="E32">
        <v>11</v>
      </c>
      <c r="F32">
        <f>E32*G32</f>
        <v>22</v>
      </c>
      <c r="G32">
        <v>2</v>
      </c>
      <c r="H32">
        <v>0.2</v>
      </c>
      <c r="I32">
        <f>G32*H32</f>
        <v>0.4</v>
      </c>
      <c r="J32" t="s">
        <v>5</v>
      </c>
      <c r="L32">
        <v>12</v>
      </c>
      <c r="M32" s="2"/>
    </row>
    <row r="33" spans="1:22" ht="12">
      <c r="A33" t="s">
        <v>132</v>
      </c>
      <c r="B33" s="7" t="s">
        <v>50</v>
      </c>
      <c r="C33" s="10" t="s">
        <v>79</v>
      </c>
      <c r="D33" t="s">
        <v>20</v>
      </c>
      <c r="E33">
        <v>18</v>
      </c>
      <c r="F33">
        <f>E33*G33</f>
        <v>36</v>
      </c>
      <c r="G33">
        <v>2</v>
      </c>
      <c r="H33">
        <v>0.12</v>
      </c>
      <c r="I33">
        <f>G33*H33</f>
        <v>0.24</v>
      </c>
      <c r="J33" t="s">
        <v>5</v>
      </c>
      <c r="L33">
        <v>12</v>
      </c>
      <c r="M33" s="2"/>
    </row>
    <row r="34" spans="1:22" ht="12">
      <c r="A34" t="s">
        <v>83</v>
      </c>
      <c r="C34" s="10" t="s">
        <v>79</v>
      </c>
      <c r="D34" t="s">
        <v>21</v>
      </c>
      <c r="E34">
        <v>36</v>
      </c>
      <c r="F34">
        <f>E34*G34</f>
        <v>36</v>
      </c>
      <c r="G34">
        <v>1</v>
      </c>
      <c r="H34">
        <v>0.08</v>
      </c>
      <c r="I34">
        <f>G34*H34</f>
        <v>0.08</v>
      </c>
      <c r="J34" t="s">
        <v>5</v>
      </c>
      <c r="L34">
        <v>12</v>
      </c>
      <c r="M34" s="2"/>
    </row>
    <row r="35" spans="1:22" ht="12">
      <c r="A35" t="s">
        <v>133</v>
      </c>
      <c r="C35" s="1" t="s">
        <v>86</v>
      </c>
      <c r="D35" t="s">
        <v>20</v>
      </c>
      <c r="E35">
        <v>25</v>
      </c>
      <c r="F35">
        <f>E35*G35</f>
        <v>25</v>
      </c>
      <c r="G35">
        <v>1</v>
      </c>
      <c r="H35">
        <v>0.75</v>
      </c>
      <c r="I35">
        <f>G35*H35</f>
        <v>0.75</v>
      </c>
      <c r="J35" t="s">
        <v>5</v>
      </c>
      <c r="L35">
        <v>12</v>
      </c>
      <c r="M35" s="2"/>
    </row>
    <row r="36" spans="1:22" ht="12">
      <c r="A36" t="s">
        <v>134</v>
      </c>
      <c r="C36" s="1" t="s">
        <v>86</v>
      </c>
      <c r="D36" t="s">
        <v>20</v>
      </c>
      <c r="E36">
        <v>38</v>
      </c>
      <c r="F36">
        <f>E36*G36</f>
        <v>38</v>
      </c>
      <c r="G36">
        <v>1</v>
      </c>
      <c r="H36">
        <v>0.6</v>
      </c>
      <c r="I36">
        <f>G36*H36</f>
        <v>0.6</v>
      </c>
      <c r="J36" t="s">
        <v>5</v>
      </c>
      <c r="L36">
        <v>12</v>
      </c>
      <c r="M36" s="2"/>
    </row>
    <row r="37" spans="1:22" ht="12">
      <c r="A37" t="s">
        <v>135</v>
      </c>
      <c r="C37" s="1" t="s">
        <v>86</v>
      </c>
      <c r="D37" t="s">
        <v>21</v>
      </c>
      <c r="E37">
        <v>78</v>
      </c>
      <c r="F37">
        <f>E37*G37</f>
        <v>78</v>
      </c>
      <c r="G37">
        <v>1</v>
      </c>
      <c r="H37">
        <v>0.5</v>
      </c>
      <c r="I37">
        <f>G37*H37</f>
        <v>0.5</v>
      </c>
      <c r="J37" t="s">
        <v>5</v>
      </c>
      <c r="L37">
        <v>12</v>
      </c>
      <c r="M37" s="2"/>
    </row>
    <row r="38" spans="1:22" ht="12">
      <c r="A38" t="s">
        <v>88</v>
      </c>
      <c r="C38" s="1" t="s">
        <v>86</v>
      </c>
      <c r="D38" t="s">
        <v>20</v>
      </c>
      <c r="E38">
        <v>33</v>
      </c>
      <c r="F38">
        <f>E38*G38</f>
        <v>33</v>
      </c>
      <c r="G38">
        <v>1</v>
      </c>
      <c r="H38">
        <v>0.4</v>
      </c>
      <c r="I38">
        <f>G38*H38</f>
        <v>0.4</v>
      </c>
      <c r="J38" t="s">
        <v>5</v>
      </c>
      <c r="L38">
        <v>12</v>
      </c>
      <c r="M38" s="2"/>
      <c r="P38" s="9"/>
      <c r="R38" s="5"/>
      <c r="S38" s="5"/>
      <c r="V38" s="5"/>
    </row>
    <row r="39" spans="1:22" ht="12">
      <c r="A39" t="s">
        <v>88</v>
      </c>
      <c r="C39" s="1" t="s">
        <v>86</v>
      </c>
      <c r="D39" t="s">
        <v>36</v>
      </c>
      <c r="E39">
        <v>30</v>
      </c>
      <c r="F39">
        <f>E39*G39</f>
        <v>30</v>
      </c>
      <c r="G39">
        <v>1</v>
      </c>
      <c r="H39">
        <v>0.375</v>
      </c>
      <c r="I39">
        <f>G39*H39</f>
        <v>0.375</v>
      </c>
      <c r="J39" t="s">
        <v>5</v>
      </c>
      <c r="L39">
        <v>12</v>
      </c>
      <c r="M39" s="2"/>
    </row>
    <row r="40" spans="1:22" ht="12">
      <c r="A40" t="s">
        <v>94</v>
      </c>
      <c r="C40" s="7" t="s">
        <v>92</v>
      </c>
      <c r="D40" t="s">
        <v>22</v>
      </c>
      <c r="E40">
        <f>(30+24)/3</f>
        <v>18</v>
      </c>
      <c r="F40">
        <f>E40*G40</f>
        <v>54</v>
      </c>
      <c r="G40">
        <v>3</v>
      </c>
      <c r="H40">
        <v>1.5</v>
      </c>
      <c r="I40">
        <f>G40*H40</f>
        <v>4.5</v>
      </c>
      <c r="J40" t="s">
        <v>5</v>
      </c>
      <c r="L40">
        <v>12</v>
      </c>
      <c r="M40" s="2"/>
    </row>
    <row r="41" spans="1:22" ht="12">
      <c r="A41" t="s">
        <v>93</v>
      </c>
      <c r="C41" s="7" t="s">
        <v>92</v>
      </c>
      <c r="D41" t="s">
        <v>20</v>
      </c>
      <c r="E41">
        <v>20</v>
      </c>
      <c r="F41">
        <f>E41*G41</f>
        <v>40</v>
      </c>
      <c r="G41">
        <v>2</v>
      </c>
      <c r="H41">
        <v>1</v>
      </c>
      <c r="I41">
        <f>G41*H41</f>
        <v>2</v>
      </c>
      <c r="J41" t="s">
        <v>5</v>
      </c>
      <c r="L41">
        <v>12</v>
      </c>
      <c r="M41" s="2"/>
    </row>
    <row r="42" spans="1:22" ht="12">
      <c r="A42" t="s">
        <v>91</v>
      </c>
      <c r="B42" s="7" t="s">
        <v>50</v>
      </c>
      <c r="C42" s="7" t="s">
        <v>92</v>
      </c>
      <c r="D42" t="s">
        <v>21</v>
      </c>
      <c r="E42">
        <v>20</v>
      </c>
      <c r="F42">
        <f>E42*G42</f>
        <v>60</v>
      </c>
      <c r="G42">
        <v>3</v>
      </c>
      <c r="H42">
        <v>0.5</v>
      </c>
      <c r="I42">
        <f>G42*H42</f>
        <v>1.5</v>
      </c>
      <c r="J42" t="s">
        <v>5</v>
      </c>
      <c r="L42">
        <v>12</v>
      </c>
      <c r="M42" s="2"/>
    </row>
    <row r="43" spans="1:22" ht="12">
      <c r="A43" t="s">
        <v>91</v>
      </c>
      <c r="C43" s="7" t="s">
        <v>92</v>
      </c>
      <c r="D43" t="s">
        <v>21</v>
      </c>
      <c r="E43">
        <v>28</v>
      </c>
      <c r="F43">
        <f>E43*G43</f>
        <v>28</v>
      </c>
      <c r="G43">
        <v>1</v>
      </c>
      <c r="H43">
        <v>1.4</v>
      </c>
      <c r="I43">
        <f>G43*H43</f>
        <v>1.4</v>
      </c>
      <c r="J43" t="s">
        <v>5</v>
      </c>
      <c r="L43">
        <v>12</v>
      </c>
      <c r="M43" s="2"/>
    </row>
    <row r="44" spans="1:22" ht="12">
      <c r="A44" t="s">
        <v>99</v>
      </c>
      <c r="B44" s="7" t="s">
        <v>50</v>
      </c>
      <c r="C44" s="7" t="s">
        <v>92</v>
      </c>
      <c r="D44" t="s">
        <v>20</v>
      </c>
      <c r="E44">
        <v>18</v>
      </c>
      <c r="F44">
        <f>E44*G44</f>
        <v>18</v>
      </c>
      <c r="G44">
        <v>1</v>
      </c>
      <c r="H44">
        <v>1</v>
      </c>
      <c r="I44">
        <f>G44*H44</f>
        <v>1</v>
      </c>
      <c r="J44" t="s">
        <v>5</v>
      </c>
      <c r="L44">
        <v>12</v>
      </c>
      <c r="M44" s="2"/>
    </row>
    <row r="45" spans="1:22" ht="12">
      <c r="A45" t="s">
        <v>187</v>
      </c>
      <c r="C45" s="7" t="s">
        <v>92</v>
      </c>
      <c r="D45" t="s">
        <v>21</v>
      </c>
      <c r="E45">
        <v>13</v>
      </c>
      <c r="F45">
        <f>E45*G45</f>
        <v>13</v>
      </c>
      <c r="G45">
        <v>1</v>
      </c>
      <c r="H45">
        <v>1</v>
      </c>
      <c r="I45">
        <f>G45*H45</f>
        <v>1</v>
      </c>
      <c r="J45" t="s">
        <v>5</v>
      </c>
      <c r="L45">
        <v>12</v>
      </c>
      <c r="M45" s="2"/>
    </row>
    <row r="46" spans="1:22" ht="12">
      <c r="A46" t="s">
        <v>116</v>
      </c>
      <c r="C46" s="7" t="s">
        <v>92</v>
      </c>
      <c r="D46" t="s">
        <v>22</v>
      </c>
      <c r="E46">
        <v>12</v>
      </c>
      <c r="F46">
        <f>E46*G46</f>
        <v>24</v>
      </c>
      <c r="G46">
        <v>2</v>
      </c>
      <c r="H46">
        <v>0.3</v>
      </c>
      <c r="I46">
        <f>G46*H46</f>
        <v>0.6</v>
      </c>
      <c r="J46" t="s">
        <v>5</v>
      </c>
      <c r="L46">
        <v>12</v>
      </c>
      <c r="M46" s="2"/>
    </row>
    <row r="47" spans="1:22" ht="12">
      <c r="A47" t="s">
        <v>103</v>
      </c>
      <c r="B47" s="7" t="s">
        <v>50</v>
      </c>
      <c r="C47" s="7" t="s">
        <v>92</v>
      </c>
      <c r="D47" t="s">
        <v>22</v>
      </c>
      <c r="E47">
        <v>40</v>
      </c>
      <c r="F47">
        <f>E47*G47</f>
        <v>40</v>
      </c>
      <c r="G47">
        <v>1</v>
      </c>
      <c r="H47">
        <v>0.5</v>
      </c>
      <c r="I47">
        <f>G47*H47</f>
        <v>0.5</v>
      </c>
      <c r="J47" t="s">
        <v>5</v>
      </c>
      <c r="L47">
        <v>12</v>
      </c>
      <c r="M47" s="2"/>
    </row>
    <row r="48" spans="1:22" ht="12">
      <c r="A48" t="s">
        <v>144</v>
      </c>
      <c r="C48" s="7" t="s">
        <v>92</v>
      </c>
      <c r="D48" t="s">
        <v>145</v>
      </c>
      <c r="E48">
        <v>22</v>
      </c>
      <c r="F48">
        <f>E48*G48</f>
        <v>22</v>
      </c>
      <c r="G48">
        <v>1</v>
      </c>
      <c r="H48">
        <v>0.5</v>
      </c>
      <c r="I48">
        <f>G48*H48</f>
        <v>0.5</v>
      </c>
      <c r="J48" t="s">
        <v>5</v>
      </c>
      <c r="L48">
        <v>12</v>
      </c>
      <c r="M48" s="2"/>
    </row>
    <row r="49" spans="1:22" ht="12">
      <c r="A49" t="s">
        <v>118</v>
      </c>
      <c r="B49" s="7" t="s">
        <v>50</v>
      </c>
      <c r="C49" s="7" t="s">
        <v>92</v>
      </c>
      <c r="D49" t="s">
        <v>20</v>
      </c>
      <c r="E49">
        <v>18</v>
      </c>
      <c r="F49">
        <f>E49*G49</f>
        <v>18</v>
      </c>
      <c r="G49">
        <v>1</v>
      </c>
      <c r="H49">
        <v>0.42499999999999999</v>
      </c>
      <c r="I49">
        <f>G49*H49</f>
        <v>0.42499999999999999</v>
      </c>
      <c r="J49" t="s">
        <v>5</v>
      </c>
      <c r="L49">
        <v>12</v>
      </c>
      <c r="M49" s="2"/>
    </row>
    <row r="50" spans="1:22" ht="12">
      <c r="A50" t="s">
        <v>97</v>
      </c>
      <c r="B50" s="7" t="s">
        <v>50</v>
      </c>
      <c r="C50" s="7" t="s">
        <v>92</v>
      </c>
      <c r="D50" t="s">
        <v>21</v>
      </c>
      <c r="E50">
        <v>16</v>
      </c>
      <c r="F50">
        <f>E50*G50</f>
        <v>16</v>
      </c>
      <c r="G50">
        <v>1</v>
      </c>
      <c r="H50">
        <v>0.4</v>
      </c>
      <c r="I50">
        <f>G50*H50</f>
        <v>0.4</v>
      </c>
      <c r="J50" t="s">
        <v>5</v>
      </c>
      <c r="L50">
        <v>12</v>
      </c>
      <c r="M50" s="2"/>
      <c r="P50" s="9"/>
      <c r="R50" s="5"/>
      <c r="S50" s="5"/>
      <c r="V50" s="5"/>
    </row>
    <row r="51" spans="1:22" ht="12">
      <c r="A51" t="s">
        <v>113</v>
      </c>
      <c r="C51" s="7" t="s">
        <v>92</v>
      </c>
      <c r="D51" t="s">
        <v>21</v>
      </c>
      <c r="E51">
        <v>11</v>
      </c>
      <c r="F51">
        <f>E51*G51</f>
        <v>11</v>
      </c>
      <c r="G51">
        <v>1</v>
      </c>
      <c r="H51">
        <v>0.4</v>
      </c>
      <c r="I51">
        <f>G51*H51</f>
        <v>0.4</v>
      </c>
      <c r="J51" t="s">
        <v>5</v>
      </c>
      <c r="L51">
        <v>12</v>
      </c>
      <c r="M51" s="2"/>
      <c r="P51" s="9"/>
      <c r="R51" s="5"/>
      <c r="S51" s="5"/>
      <c r="V51" s="5"/>
    </row>
    <row r="52" spans="1:22" ht="12">
      <c r="A52" t="s">
        <v>115</v>
      </c>
      <c r="C52" s="7" t="s">
        <v>92</v>
      </c>
      <c r="D52" t="s">
        <v>20</v>
      </c>
      <c r="E52">
        <v>24</v>
      </c>
      <c r="F52">
        <f>E52*G52</f>
        <v>24</v>
      </c>
      <c r="G52">
        <v>1</v>
      </c>
      <c r="H52">
        <v>0.35</v>
      </c>
      <c r="I52">
        <f>G52*H52</f>
        <v>0.35</v>
      </c>
      <c r="J52" t="s">
        <v>5</v>
      </c>
      <c r="L52">
        <v>12</v>
      </c>
      <c r="M52" s="2"/>
    </row>
    <row r="53" spans="1:22" ht="12">
      <c r="A53" t="s">
        <v>110</v>
      </c>
      <c r="C53" s="7" t="s">
        <v>92</v>
      </c>
      <c r="D53" t="s">
        <v>138</v>
      </c>
      <c r="E53">
        <v>12</v>
      </c>
      <c r="F53">
        <f>E53*G53</f>
        <v>12</v>
      </c>
      <c r="G53">
        <v>1</v>
      </c>
      <c r="H53">
        <v>0.25</v>
      </c>
      <c r="I53">
        <f>G53*H53</f>
        <v>0.25</v>
      </c>
      <c r="J53" t="s">
        <v>5</v>
      </c>
      <c r="L53">
        <v>12</v>
      </c>
      <c r="M53" s="2"/>
    </row>
    <row r="54" spans="1:22" ht="12">
      <c r="A54" t="s">
        <v>114</v>
      </c>
      <c r="B54" s="7" t="s">
        <v>50</v>
      </c>
      <c r="C54" s="7" t="s">
        <v>92</v>
      </c>
      <c r="D54" t="s">
        <v>20</v>
      </c>
      <c r="E54">
        <v>15</v>
      </c>
      <c r="F54">
        <f>E54*G54</f>
        <v>15</v>
      </c>
      <c r="G54">
        <v>1</v>
      </c>
      <c r="H54">
        <v>0.25</v>
      </c>
      <c r="I54">
        <f>G54*H54</f>
        <v>0.25</v>
      </c>
      <c r="J54" t="s">
        <v>5</v>
      </c>
      <c r="L54">
        <v>12</v>
      </c>
      <c r="M54" s="2"/>
    </row>
    <row r="55" spans="1:22" ht="12">
      <c r="A55" t="s">
        <v>139</v>
      </c>
      <c r="B55" s="7" t="s">
        <v>50</v>
      </c>
      <c r="C55" s="7" t="s">
        <v>92</v>
      </c>
      <c r="D55" t="s">
        <v>22</v>
      </c>
      <c r="E55">
        <v>17</v>
      </c>
      <c r="F55">
        <f>E55*G55</f>
        <v>17</v>
      </c>
      <c r="G55">
        <v>1</v>
      </c>
      <c r="H55">
        <v>0.2</v>
      </c>
      <c r="I55">
        <f>G55*H55</f>
        <v>0.2</v>
      </c>
      <c r="J55" t="s">
        <v>5</v>
      </c>
      <c r="L55">
        <v>12</v>
      </c>
      <c r="M55" s="2"/>
    </row>
    <row r="56" spans="1:22" ht="12">
      <c r="A56" t="s">
        <v>140</v>
      </c>
      <c r="C56" s="7" t="s">
        <v>92</v>
      </c>
      <c r="D56" t="s">
        <v>20</v>
      </c>
      <c r="E56">
        <v>26</v>
      </c>
      <c r="F56">
        <f>E56*G56</f>
        <v>26</v>
      </c>
      <c r="G56">
        <v>1</v>
      </c>
      <c r="H56">
        <v>0.2</v>
      </c>
      <c r="I56">
        <f>G56*H56</f>
        <v>0.2</v>
      </c>
      <c r="J56" t="s">
        <v>5</v>
      </c>
      <c r="L56">
        <v>12</v>
      </c>
      <c r="M56" s="2"/>
    </row>
    <row r="57" spans="1:22" ht="12">
      <c r="A57" t="s">
        <v>141</v>
      </c>
      <c r="B57" s="7" t="s">
        <v>50</v>
      </c>
      <c r="C57" s="7" t="s">
        <v>92</v>
      </c>
      <c r="D57" t="s">
        <v>21</v>
      </c>
      <c r="E57">
        <v>15</v>
      </c>
      <c r="F57">
        <f>E57*G57</f>
        <v>15</v>
      </c>
      <c r="G57">
        <v>1</v>
      </c>
      <c r="H57">
        <v>0.2</v>
      </c>
      <c r="I57">
        <f>G57*H57</f>
        <v>0.2</v>
      </c>
      <c r="J57" t="s">
        <v>5</v>
      </c>
      <c r="L57">
        <v>12</v>
      </c>
      <c r="M57" s="2"/>
    </row>
    <row r="58" spans="1:22" ht="12">
      <c r="A58" t="s">
        <v>137</v>
      </c>
      <c r="C58" s="7" t="s">
        <v>92</v>
      </c>
      <c r="D58" t="s">
        <v>22</v>
      </c>
      <c r="E58">
        <v>2</v>
      </c>
      <c r="F58">
        <f>E58*G58</f>
        <v>2</v>
      </c>
      <c r="G58">
        <v>1</v>
      </c>
      <c r="H58">
        <v>0.1</v>
      </c>
      <c r="I58">
        <f>G58*H58</f>
        <v>0.1</v>
      </c>
      <c r="J58" t="s">
        <v>5</v>
      </c>
      <c r="L58">
        <v>12</v>
      </c>
      <c r="M58" s="2"/>
    </row>
    <row r="59" spans="1:22" ht="12">
      <c r="A59" t="s">
        <v>188</v>
      </c>
      <c r="C59" s="7" t="s">
        <v>92</v>
      </c>
      <c r="D59" t="s">
        <v>20</v>
      </c>
      <c r="E59">
        <v>22</v>
      </c>
      <c r="F59">
        <f>E59*G59</f>
        <v>22</v>
      </c>
      <c r="G59">
        <v>1</v>
      </c>
      <c r="H59">
        <v>0.1</v>
      </c>
      <c r="I59">
        <f>G59*H59</f>
        <v>0.1</v>
      </c>
      <c r="J59" t="s">
        <v>5</v>
      </c>
      <c r="L59">
        <v>12</v>
      </c>
      <c r="M59" s="2"/>
    </row>
    <row r="60" spans="1:22" ht="12">
      <c r="A60" t="s">
        <v>189</v>
      </c>
      <c r="C60" s="7" t="s">
        <v>92</v>
      </c>
      <c r="D60" t="s">
        <v>143</v>
      </c>
      <c r="E60">
        <v>6</v>
      </c>
      <c r="F60">
        <f>E60*G60</f>
        <v>6</v>
      </c>
      <c r="G60">
        <v>1</v>
      </c>
      <c r="H60">
        <v>0.1</v>
      </c>
      <c r="I60">
        <f>G60*H60</f>
        <v>0.1</v>
      </c>
      <c r="J60" t="s">
        <v>5</v>
      </c>
      <c r="L60">
        <v>12</v>
      </c>
      <c r="M60" s="2"/>
    </row>
    <row r="61" spans="1:22" ht="12">
      <c r="A61" t="s">
        <v>121</v>
      </c>
      <c r="B61" s="7" t="s">
        <v>50</v>
      </c>
      <c r="C61" s="7" t="s">
        <v>92</v>
      </c>
      <c r="D61" t="s">
        <v>20</v>
      </c>
      <c r="E61">
        <v>17</v>
      </c>
      <c r="F61">
        <f>E61*G61</f>
        <v>17</v>
      </c>
      <c r="G61">
        <v>1</v>
      </c>
      <c r="H61">
        <v>6.5000000000000002E-2</v>
      </c>
      <c r="I61">
        <f>G61*H61</f>
        <v>6.5000000000000002E-2</v>
      </c>
      <c r="J61" t="s">
        <v>5</v>
      </c>
      <c r="L61">
        <v>12</v>
      </c>
      <c r="M61" s="2"/>
    </row>
    <row r="62" spans="1:22" ht="12"/>
    <row r="63" spans="1:22" ht="12"/>
    <row r="64" spans="1:22" ht="12"/>
    <row r="65" ht="12"/>
    <row r="66" ht="12"/>
    <row r="67" ht="12"/>
    <row r="68" ht="12"/>
    <row r="69" ht="12"/>
    <row r="70" ht="12"/>
    <row r="71" ht="12"/>
    <row r="72" ht="12"/>
    <row r="73" ht="12"/>
    <row r="74" ht="12"/>
    <row r="75" ht="12"/>
    <row r="76" ht="12"/>
    <row r="77" ht="12"/>
    <row r="78" ht="12"/>
    <row r="79" ht="12"/>
    <row r="80" ht="12"/>
    <row r="81" spans="3:9" ht="12"/>
    <row r="82" spans="3:9" ht="12"/>
    <row r="83" spans="3:9" ht="12"/>
    <row r="84" spans="3:9" ht="12">
      <c r="C84" s="9"/>
      <c r="E84" s="5"/>
      <c r="F84" s="5"/>
      <c r="I84" s="5"/>
    </row>
    <row r="85" spans="3:9" ht="12"/>
    <row r="86" spans="3:9" ht="12"/>
    <row r="87" spans="3:9" ht="12"/>
    <row r="88" spans="3:9" ht="12"/>
    <row r="89" spans="3:9" ht="12"/>
    <row r="90" spans="3:9" ht="12"/>
    <row r="91" spans="3:9" ht="12"/>
    <row r="92" spans="3:9" ht="12"/>
    <row r="93" spans="3:9" ht="12"/>
    <row r="94" spans="3:9" ht="12"/>
    <row r="95" spans="3:9" ht="12"/>
    <row r="96" spans="3:9" ht="12"/>
    <row r="97" spans="3:9" ht="12"/>
    <row r="98" spans="3:9" ht="12"/>
    <row r="99" spans="3:9" ht="12"/>
    <row r="100" spans="3:9" ht="12"/>
    <row r="101" spans="3:9" ht="12">
      <c r="C101" s="9"/>
    </row>
    <row r="102" spans="3:9" ht="12">
      <c r="C102" s="9"/>
      <c r="E102" s="5"/>
      <c r="F102" s="5"/>
      <c r="I102" s="5"/>
    </row>
    <row r="103" spans="3:9" ht="12"/>
    <row r="104" spans="3:9" ht="12"/>
    <row r="105" spans="3:9" ht="12"/>
    <row r="106" spans="3:9" ht="12"/>
    <row r="107" spans="3:9" ht="12"/>
    <row r="108" spans="3:9" ht="12"/>
    <row r="109" spans="3:9" ht="12"/>
    <row r="110" spans="3:9" ht="12"/>
    <row r="111" spans="3:9" ht="12"/>
    <row r="112" spans="3:9" ht="12"/>
    <row r="113" ht="12"/>
    <row r="114" ht="12"/>
  </sheetData>
  <sortState ref="A2:J61">
    <sortCondition ref="C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workbookViewId="0">
      <pane ySplit="1" topLeftCell="A43" activePane="bottomLeft" state="frozen"/>
      <selection pane="bottomLeft" activeCell="C10" sqref="C10"/>
    </sheetView>
  </sheetViews>
  <sheetFormatPr baseColWidth="10" defaultColWidth="17.1640625" defaultRowHeight="12.75" customHeight="1" x14ac:dyDescent="0"/>
  <cols>
    <col min="1" max="1" width="20.33203125" customWidth="1"/>
    <col min="2" max="2" width="3.6640625" customWidth="1"/>
    <col min="3" max="3" width="3.33203125" customWidth="1"/>
    <col min="5" max="5" width="10.1640625" customWidth="1"/>
    <col min="6" max="6" width="7.5" customWidth="1"/>
    <col min="7" max="7" width="9.6640625" customWidth="1"/>
    <col min="8" max="8" width="9.1640625" customWidth="1"/>
    <col min="9" max="9" width="8.5" customWidth="1"/>
    <col min="10" max="10" width="5.33203125" customWidth="1"/>
    <col min="11" max="11" width="3.5" customWidth="1"/>
    <col min="12" max="13" width="6" customWidth="1"/>
    <col min="16" max="16" width="10.33203125" customWidth="1"/>
    <col min="17" max="17" width="4.5" customWidth="1"/>
    <col min="18" max="18" width="9.33203125" customWidth="1"/>
    <col min="19" max="19" width="7.5" customWidth="1"/>
    <col min="20" max="20" width="7" customWidth="1"/>
    <col min="21" max="21" width="3.1640625" customWidth="1"/>
    <col min="22" max="22" width="7.5" customWidth="1"/>
  </cols>
  <sheetData>
    <row r="1" spans="1:13" ht="14.25" customHeight="1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</v>
      </c>
      <c r="I1" t="s">
        <v>44</v>
      </c>
      <c r="L1" t="s">
        <v>46</v>
      </c>
      <c r="M1" s="2"/>
    </row>
    <row r="2" spans="1:13" ht="12">
      <c r="A2" t="s">
        <v>59</v>
      </c>
      <c r="C2" s="3" t="s">
        <v>48</v>
      </c>
      <c r="D2" t="s">
        <v>20</v>
      </c>
      <c r="E2">
        <v>13</v>
      </c>
      <c r="F2">
        <f>E2*G2</f>
        <v>13</v>
      </c>
      <c r="G2">
        <v>1</v>
      </c>
      <c r="H2">
        <v>0.2</v>
      </c>
      <c r="I2">
        <f>G2*H2</f>
        <v>0.2</v>
      </c>
      <c r="J2" t="s">
        <v>5</v>
      </c>
      <c r="L2">
        <v>1</v>
      </c>
      <c r="M2" s="2"/>
    </row>
    <row r="3" spans="1:13" ht="12">
      <c r="A3" t="s">
        <v>157</v>
      </c>
      <c r="C3" s="3" t="s">
        <v>48</v>
      </c>
      <c r="D3" t="s">
        <v>20</v>
      </c>
      <c r="E3">
        <v>8</v>
      </c>
      <c r="F3">
        <f>E3*G3</f>
        <v>8</v>
      </c>
      <c r="G3">
        <v>1</v>
      </c>
      <c r="H3">
        <v>0.2</v>
      </c>
      <c r="I3">
        <f>G3*H3</f>
        <v>0.2</v>
      </c>
      <c r="J3" t="s">
        <v>5</v>
      </c>
      <c r="L3">
        <v>1</v>
      </c>
      <c r="M3" s="2"/>
    </row>
    <row r="4" spans="1:13" ht="12">
      <c r="A4" t="s">
        <v>56</v>
      </c>
      <c r="B4" s="7" t="s">
        <v>50</v>
      </c>
      <c r="C4" s="3" t="s">
        <v>48</v>
      </c>
      <c r="D4" t="s">
        <v>20</v>
      </c>
      <c r="E4">
        <v>16</v>
      </c>
      <c r="F4">
        <f>E4*G4</f>
        <v>16</v>
      </c>
      <c r="G4">
        <v>1</v>
      </c>
      <c r="H4">
        <v>0.25</v>
      </c>
      <c r="I4">
        <f>G4*H4</f>
        <v>0.25</v>
      </c>
      <c r="J4" t="s">
        <v>5</v>
      </c>
      <c r="L4">
        <v>1</v>
      </c>
      <c r="M4" s="2"/>
    </row>
    <row r="5" spans="1:13" ht="12">
      <c r="A5" t="s">
        <v>128</v>
      </c>
      <c r="C5" s="3" t="s">
        <v>48</v>
      </c>
      <c r="D5" t="s">
        <v>20</v>
      </c>
      <c r="E5">
        <v>14</v>
      </c>
      <c r="F5">
        <f>E5*G5</f>
        <v>14</v>
      </c>
      <c r="G5">
        <v>1</v>
      </c>
      <c r="H5">
        <v>0.35</v>
      </c>
      <c r="I5">
        <f>G5*H5</f>
        <v>0.35</v>
      </c>
      <c r="J5" t="s">
        <v>5</v>
      </c>
      <c r="L5">
        <v>1</v>
      </c>
      <c r="M5" s="2"/>
    </row>
    <row r="6" spans="1:13" ht="12">
      <c r="A6" t="s">
        <v>58</v>
      </c>
      <c r="C6" s="3" t="s">
        <v>48</v>
      </c>
      <c r="D6" t="s">
        <v>20</v>
      </c>
      <c r="E6">
        <v>20</v>
      </c>
      <c r="F6">
        <f>E6*G6</f>
        <v>20</v>
      </c>
      <c r="G6">
        <v>1</v>
      </c>
      <c r="H6">
        <v>0.38</v>
      </c>
      <c r="I6">
        <f>G6*H6</f>
        <v>0.38</v>
      </c>
      <c r="J6" t="s">
        <v>5</v>
      </c>
      <c r="L6">
        <v>1</v>
      </c>
      <c r="M6" s="2"/>
    </row>
    <row r="7" spans="1:13" ht="12">
      <c r="A7" t="s">
        <v>150</v>
      </c>
      <c r="C7" s="3" t="s">
        <v>48</v>
      </c>
      <c r="D7" t="s">
        <v>28</v>
      </c>
      <c r="E7">
        <v>19</v>
      </c>
      <c r="F7">
        <f>E7*G7</f>
        <v>19</v>
      </c>
      <c r="G7">
        <v>1</v>
      </c>
      <c r="H7">
        <v>0.4</v>
      </c>
      <c r="I7">
        <f>G7*H7</f>
        <v>0.4</v>
      </c>
      <c r="J7" t="s">
        <v>5</v>
      </c>
      <c r="L7">
        <v>1</v>
      </c>
      <c r="M7" s="2"/>
    </row>
    <row r="8" spans="1:13" ht="12">
      <c r="A8" t="s">
        <v>182</v>
      </c>
      <c r="B8" s="7" t="s">
        <v>50</v>
      </c>
      <c r="C8" s="3" t="s">
        <v>48</v>
      </c>
      <c r="D8" t="s">
        <v>20</v>
      </c>
      <c r="E8">
        <v>26</v>
      </c>
      <c r="F8">
        <f>E8*G8</f>
        <v>26</v>
      </c>
      <c r="G8">
        <v>1</v>
      </c>
      <c r="H8">
        <v>0.4</v>
      </c>
      <c r="I8">
        <f>G8*H8</f>
        <v>0.4</v>
      </c>
      <c r="J8" t="s">
        <v>5</v>
      </c>
      <c r="L8">
        <v>1</v>
      </c>
      <c r="M8" s="2"/>
    </row>
    <row r="9" spans="1:13" ht="12">
      <c r="A9" t="s">
        <v>125</v>
      </c>
      <c r="C9" s="3" t="s">
        <v>48</v>
      </c>
      <c r="D9" t="s">
        <v>20</v>
      </c>
      <c r="E9">
        <v>30</v>
      </c>
      <c r="F9">
        <f>E9*G9</f>
        <v>30</v>
      </c>
      <c r="G9">
        <v>1</v>
      </c>
      <c r="H9">
        <v>0.4</v>
      </c>
      <c r="I9">
        <f>G9*H9</f>
        <v>0.4</v>
      </c>
      <c r="J9" t="s">
        <v>5</v>
      </c>
      <c r="L9">
        <v>1</v>
      </c>
      <c r="M9" s="2"/>
    </row>
    <row r="10" spans="1:13" ht="12">
      <c r="A10" t="s">
        <v>159</v>
      </c>
      <c r="B10" s="7" t="s">
        <v>50</v>
      </c>
      <c r="C10" s="3" t="s">
        <v>48</v>
      </c>
      <c r="D10" t="s">
        <v>20</v>
      </c>
      <c r="E10">
        <v>16</v>
      </c>
      <c r="F10">
        <f>E10*G10</f>
        <v>16</v>
      </c>
      <c r="G10">
        <v>1</v>
      </c>
      <c r="H10">
        <v>0.5</v>
      </c>
      <c r="I10">
        <f>G10*H10</f>
        <v>0.5</v>
      </c>
      <c r="J10" t="s">
        <v>5</v>
      </c>
      <c r="L10">
        <v>1</v>
      </c>
      <c r="M10" s="2"/>
    </row>
    <row r="11" spans="1:13" ht="12">
      <c r="A11" t="s">
        <v>55</v>
      </c>
      <c r="C11" s="3" t="s">
        <v>48</v>
      </c>
      <c r="D11" t="s">
        <v>22</v>
      </c>
      <c r="E11">
        <v>23</v>
      </c>
      <c r="F11">
        <f>E11*G11</f>
        <v>23</v>
      </c>
      <c r="G11">
        <v>1</v>
      </c>
      <c r="H11">
        <v>0.6</v>
      </c>
      <c r="I11">
        <f>G11*H11</f>
        <v>0.6</v>
      </c>
      <c r="J11" t="s">
        <v>5</v>
      </c>
      <c r="L11">
        <v>1</v>
      </c>
      <c r="M11" s="2"/>
    </row>
    <row r="12" spans="1:13" ht="12">
      <c r="A12" t="s">
        <v>129</v>
      </c>
      <c r="C12" s="3" t="s">
        <v>48</v>
      </c>
      <c r="D12" t="s">
        <v>21</v>
      </c>
      <c r="E12">
        <v>23</v>
      </c>
      <c r="F12">
        <f>E12*G12</f>
        <v>23</v>
      </c>
      <c r="G12">
        <v>1</v>
      </c>
      <c r="H12">
        <v>0.8</v>
      </c>
      <c r="I12">
        <f>G12*H12</f>
        <v>0.8</v>
      </c>
      <c r="J12" t="s">
        <v>5</v>
      </c>
      <c r="L12">
        <v>1</v>
      </c>
      <c r="M12" s="2"/>
    </row>
    <row r="13" spans="1:13" ht="12">
      <c r="A13" t="s">
        <v>147</v>
      </c>
      <c r="B13" s="7" t="s">
        <v>50</v>
      </c>
      <c r="C13" s="3" t="s">
        <v>48</v>
      </c>
      <c r="D13" t="s">
        <v>20</v>
      </c>
      <c r="E13">
        <v>45</v>
      </c>
      <c r="F13">
        <f>E13*G13</f>
        <v>45</v>
      </c>
      <c r="G13">
        <v>1</v>
      </c>
      <c r="H13">
        <v>0.8</v>
      </c>
      <c r="I13">
        <f>G13*H13</f>
        <v>0.8</v>
      </c>
      <c r="J13" t="s">
        <v>5</v>
      </c>
      <c r="L13">
        <v>1</v>
      </c>
      <c r="M13" s="2"/>
    </row>
    <row r="14" spans="1:13" ht="12">
      <c r="A14" t="s">
        <v>191</v>
      </c>
      <c r="B14" s="7" t="s">
        <v>50</v>
      </c>
      <c r="C14" s="3" t="s">
        <v>48</v>
      </c>
      <c r="D14" t="s">
        <v>20</v>
      </c>
      <c r="E14">
        <v>23</v>
      </c>
      <c r="F14">
        <f>E14*G14</f>
        <v>23</v>
      </c>
      <c r="G14">
        <v>1</v>
      </c>
      <c r="H14">
        <v>1</v>
      </c>
      <c r="I14">
        <f>G14*H14</f>
        <v>1</v>
      </c>
      <c r="J14" t="s">
        <v>5</v>
      </c>
      <c r="L14">
        <v>1</v>
      </c>
      <c r="M14" s="2"/>
    </row>
    <row r="15" spans="1:13" ht="12">
      <c r="A15" t="s">
        <v>53</v>
      </c>
      <c r="B15" s="7" t="s">
        <v>50</v>
      </c>
      <c r="C15" s="3" t="s">
        <v>48</v>
      </c>
      <c r="D15" t="s">
        <v>21</v>
      </c>
      <c r="E15">
        <v>30</v>
      </c>
      <c r="F15">
        <f>E15*G15</f>
        <v>30</v>
      </c>
      <c r="G15">
        <v>1</v>
      </c>
      <c r="H15">
        <v>1</v>
      </c>
      <c r="I15">
        <f>G15*H15</f>
        <v>1</v>
      </c>
      <c r="J15" t="s">
        <v>5</v>
      </c>
      <c r="L15">
        <v>1</v>
      </c>
      <c r="M15" s="2"/>
    </row>
    <row r="16" spans="1:13" ht="12">
      <c r="A16" t="s">
        <v>52</v>
      </c>
      <c r="C16" s="3" t="s">
        <v>48</v>
      </c>
      <c r="D16" t="s">
        <v>21</v>
      </c>
      <c r="E16">
        <v>30</v>
      </c>
      <c r="F16">
        <f>E16*G16</f>
        <v>60</v>
      </c>
      <c r="G16">
        <v>2</v>
      </c>
      <c r="H16">
        <v>1</v>
      </c>
      <c r="I16">
        <f>G16*H16</f>
        <v>2</v>
      </c>
      <c r="J16" t="s">
        <v>5</v>
      </c>
      <c r="L16">
        <v>1</v>
      </c>
      <c r="M16" s="2"/>
    </row>
    <row r="17" spans="1:22" ht="12">
      <c r="A17" t="s">
        <v>49</v>
      </c>
      <c r="B17" s="7" t="s">
        <v>50</v>
      </c>
      <c r="C17" s="3" t="s">
        <v>48</v>
      </c>
      <c r="D17" t="s">
        <v>20</v>
      </c>
      <c r="E17">
        <v>30</v>
      </c>
      <c r="F17">
        <f>E17*G17</f>
        <v>60</v>
      </c>
      <c r="G17">
        <v>2</v>
      </c>
      <c r="H17">
        <v>2</v>
      </c>
      <c r="I17">
        <f>G17*H17</f>
        <v>4</v>
      </c>
      <c r="J17" t="s">
        <v>5</v>
      </c>
      <c r="L17">
        <v>1</v>
      </c>
      <c r="M17" s="2"/>
      <c r="P17" s="9"/>
      <c r="R17" s="5"/>
      <c r="S17" s="5"/>
      <c r="V17" s="5"/>
    </row>
    <row r="18" spans="1:22" ht="12">
      <c r="A18" t="s">
        <v>47</v>
      </c>
      <c r="C18" s="3" t="s">
        <v>48</v>
      </c>
      <c r="D18" t="s">
        <v>20</v>
      </c>
      <c r="E18">
        <v>25</v>
      </c>
      <c r="F18">
        <f>E18*G18</f>
        <v>225</v>
      </c>
      <c r="G18">
        <v>9</v>
      </c>
      <c r="H18">
        <v>0.6</v>
      </c>
      <c r="I18">
        <f>G18*H18</f>
        <v>5.3999999999999995</v>
      </c>
      <c r="J18" t="s">
        <v>5</v>
      </c>
      <c r="L18">
        <v>1</v>
      </c>
      <c r="M18" s="2"/>
    </row>
    <row r="19" spans="1:22" ht="12">
      <c r="A19" t="s">
        <v>71</v>
      </c>
      <c r="C19" s="12" t="s">
        <v>61</v>
      </c>
      <c r="D19" t="s">
        <v>31</v>
      </c>
      <c r="E19">
        <v>27</v>
      </c>
      <c r="F19">
        <f>E19*G19</f>
        <v>27</v>
      </c>
      <c r="G19">
        <v>1</v>
      </c>
      <c r="H19">
        <v>0.15</v>
      </c>
      <c r="I19">
        <f>G19*H19</f>
        <v>0.15</v>
      </c>
      <c r="J19" t="s">
        <v>5</v>
      </c>
      <c r="L19">
        <v>1</v>
      </c>
      <c r="M19" s="2"/>
    </row>
    <row r="20" spans="1:22" ht="12">
      <c r="A20" t="s">
        <v>153</v>
      </c>
      <c r="B20" s="8"/>
      <c r="C20" s="12" t="s">
        <v>61</v>
      </c>
      <c r="D20" t="s">
        <v>21</v>
      </c>
      <c r="E20">
        <v>19</v>
      </c>
      <c r="F20">
        <f>E20*G20</f>
        <v>38</v>
      </c>
      <c r="G20">
        <v>2</v>
      </c>
      <c r="H20">
        <v>0.15</v>
      </c>
      <c r="I20">
        <f>G20*H20</f>
        <v>0.3</v>
      </c>
      <c r="J20" t="s">
        <v>5</v>
      </c>
      <c r="L20">
        <v>1</v>
      </c>
      <c r="M20" s="2"/>
    </row>
    <row r="21" spans="1:22" ht="12">
      <c r="A21" t="s">
        <v>72</v>
      </c>
      <c r="B21" s="7" t="s">
        <v>50</v>
      </c>
      <c r="C21" s="12" t="s">
        <v>61</v>
      </c>
      <c r="D21" t="s">
        <v>20</v>
      </c>
      <c r="E21">
        <v>12</v>
      </c>
      <c r="F21">
        <f>E21*G21</f>
        <v>24</v>
      </c>
      <c r="G21">
        <v>2</v>
      </c>
      <c r="H21">
        <v>0.2</v>
      </c>
      <c r="I21">
        <f>G21*H21</f>
        <v>0.4</v>
      </c>
      <c r="J21" t="s">
        <v>5</v>
      </c>
      <c r="L21">
        <v>1</v>
      </c>
      <c r="M21" s="2"/>
    </row>
    <row r="22" spans="1:22" ht="12">
      <c r="A22" t="s">
        <v>71</v>
      </c>
      <c r="B22" s="7" t="s">
        <v>50</v>
      </c>
      <c r="C22" s="12" t="s">
        <v>61</v>
      </c>
      <c r="D22" t="s">
        <v>31</v>
      </c>
      <c r="E22">
        <v>25</v>
      </c>
      <c r="F22">
        <f>E22*G22</f>
        <v>75</v>
      </c>
      <c r="G22">
        <v>3</v>
      </c>
      <c r="H22">
        <v>0.15</v>
      </c>
      <c r="I22">
        <f>G22*H22</f>
        <v>0.44999999999999996</v>
      </c>
      <c r="J22" t="s">
        <v>5</v>
      </c>
      <c r="L22">
        <v>1</v>
      </c>
      <c r="M22" s="2"/>
    </row>
    <row r="23" spans="1:22" ht="12">
      <c r="A23" t="s">
        <v>65</v>
      </c>
      <c r="C23" s="12" t="s">
        <v>61</v>
      </c>
      <c r="D23" t="s">
        <v>20</v>
      </c>
      <c r="E23">
        <v>62</v>
      </c>
      <c r="F23">
        <f>E23*G23</f>
        <v>62</v>
      </c>
      <c r="G23">
        <v>1</v>
      </c>
      <c r="H23">
        <v>0.5</v>
      </c>
      <c r="I23">
        <f>G23*H23</f>
        <v>0.5</v>
      </c>
      <c r="J23" t="s">
        <v>5</v>
      </c>
      <c r="L23">
        <v>1</v>
      </c>
      <c r="M23" s="2"/>
    </row>
    <row r="24" spans="1:22" ht="12">
      <c r="A24" t="s">
        <v>66</v>
      </c>
      <c r="B24" s="7" t="s">
        <v>50</v>
      </c>
      <c r="C24" s="12" t="s">
        <v>61</v>
      </c>
      <c r="D24" t="s">
        <v>20</v>
      </c>
      <c r="E24">
        <v>35</v>
      </c>
      <c r="F24">
        <f>E24*G24</f>
        <v>35</v>
      </c>
      <c r="G24">
        <v>1</v>
      </c>
      <c r="H24">
        <v>0.6</v>
      </c>
      <c r="I24">
        <f>G24*H24</f>
        <v>0.6</v>
      </c>
      <c r="J24" t="s">
        <v>5</v>
      </c>
      <c r="L24">
        <v>1</v>
      </c>
      <c r="M24" s="2"/>
    </row>
    <row r="25" spans="1:22" ht="12">
      <c r="A25" t="s">
        <v>68</v>
      </c>
      <c r="B25" s="7" t="s">
        <v>50</v>
      </c>
      <c r="C25" s="12" t="s">
        <v>61</v>
      </c>
      <c r="D25" t="s">
        <v>20</v>
      </c>
      <c r="E25">
        <v>11</v>
      </c>
      <c r="F25">
        <f>E25*G25</f>
        <v>44</v>
      </c>
      <c r="G25">
        <v>4</v>
      </c>
      <c r="H25">
        <v>0.25</v>
      </c>
      <c r="I25">
        <f>G25*H25</f>
        <v>1</v>
      </c>
      <c r="J25" t="s">
        <v>5</v>
      </c>
      <c r="L25">
        <v>1</v>
      </c>
      <c r="M25" s="2"/>
    </row>
    <row r="26" spans="1:22" ht="12">
      <c r="A26" t="s">
        <v>62</v>
      </c>
      <c r="B26" s="7" t="s">
        <v>50</v>
      </c>
      <c r="C26" s="12" t="s">
        <v>61</v>
      </c>
      <c r="D26" t="s">
        <v>20</v>
      </c>
      <c r="E26">
        <v>26</v>
      </c>
      <c r="F26">
        <f>E26*G26</f>
        <v>104</v>
      </c>
      <c r="G26">
        <v>4</v>
      </c>
      <c r="H26">
        <v>0.32</v>
      </c>
      <c r="I26">
        <f>G26*H26</f>
        <v>1.28</v>
      </c>
      <c r="J26" t="s">
        <v>5</v>
      </c>
      <c r="L26">
        <v>1</v>
      </c>
      <c r="M26" s="2"/>
    </row>
    <row r="27" spans="1:22" ht="12">
      <c r="A27" t="s">
        <v>170</v>
      </c>
      <c r="C27" s="12" t="s">
        <v>61</v>
      </c>
      <c r="D27" t="s">
        <v>20</v>
      </c>
      <c r="E27">
        <v>12</v>
      </c>
      <c r="F27">
        <f>E27*G27</f>
        <v>84</v>
      </c>
      <c r="G27">
        <v>7</v>
      </c>
      <c r="H27">
        <f>1</f>
        <v>1</v>
      </c>
      <c r="I27">
        <f>G27*H27</f>
        <v>7</v>
      </c>
      <c r="J27" t="s">
        <v>5</v>
      </c>
      <c r="L27">
        <v>1</v>
      </c>
      <c r="M27" s="2"/>
    </row>
    <row r="28" spans="1:22" ht="12">
      <c r="A28" t="s">
        <v>60</v>
      </c>
      <c r="B28" s="7" t="s">
        <v>50</v>
      </c>
      <c r="C28" s="12" t="s">
        <v>61</v>
      </c>
      <c r="D28" t="s">
        <v>20</v>
      </c>
      <c r="E28">
        <v>14</v>
      </c>
      <c r="F28">
        <f>E28*G28</f>
        <v>252</v>
      </c>
      <c r="G28">
        <v>18</v>
      </c>
      <c r="H28">
        <v>1</v>
      </c>
      <c r="I28">
        <f>G28*H28</f>
        <v>18</v>
      </c>
      <c r="J28" t="s">
        <v>5</v>
      </c>
      <c r="L28">
        <v>1</v>
      </c>
      <c r="M28" s="2"/>
    </row>
    <row r="29" spans="1:22" ht="12">
      <c r="A29" t="s">
        <v>74</v>
      </c>
      <c r="B29" s="7" t="s">
        <v>50</v>
      </c>
      <c r="C29" s="4" t="s">
        <v>75</v>
      </c>
      <c r="D29" t="s">
        <v>29</v>
      </c>
      <c r="E29">
        <v>63</v>
      </c>
      <c r="F29">
        <f>E29*G29</f>
        <v>63</v>
      </c>
      <c r="G29">
        <v>1</v>
      </c>
      <c r="H29">
        <v>0.28000000000000003</v>
      </c>
      <c r="I29">
        <f>G29*H29</f>
        <v>0.28000000000000003</v>
      </c>
      <c r="J29" t="s">
        <v>5</v>
      </c>
      <c r="L29">
        <v>1</v>
      </c>
      <c r="M29" s="2"/>
    </row>
    <row r="30" spans="1:22" ht="12">
      <c r="A30" t="s">
        <v>76</v>
      </c>
      <c r="B30" s="7" t="s">
        <v>50</v>
      </c>
      <c r="C30" s="4" t="s">
        <v>75</v>
      </c>
      <c r="D30" t="s">
        <v>29</v>
      </c>
      <c r="E30">
        <v>30</v>
      </c>
      <c r="F30">
        <f>E30*G30</f>
        <v>30</v>
      </c>
      <c r="G30">
        <v>1</v>
      </c>
      <c r="H30">
        <v>0.4</v>
      </c>
      <c r="I30">
        <f>G30*H30</f>
        <v>0.4</v>
      </c>
      <c r="J30" t="s">
        <v>5</v>
      </c>
      <c r="L30">
        <v>1</v>
      </c>
      <c r="M30" s="2"/>
    </row>
    <row r="31" spans="1:22" ht="12">
      <c r="A31" t="s">
        <v>174</v>
      </c>
      <c r="C31" s="4" t="s">
        <v>75</v>
      </c>
      <c r="D31" t="s">
        <v>151</v>
      </c>
      <c r="E31">
        <v>16</v>
      </c>
      <c r="F31">
        <f>E31*G31</f>
        <v>64</v>
      </c>
      <c r="G31">
        <v>4</v>
      </c>
      <c r="H31">
        <v>0.1</v>
      </c>
      <c r="I31">
        <f>G31*H31</f>
        <v>0.4</v>
      </c>
      <c r="J31" t="s">
        <v>5</v>
      </c>
      <c r="L31">
        <v>1</v>
      </c>
      <c r="M31" s="2"/>
    </row>
    <row r="32" spans="1:22" ht="12">
      <c r="A32" t="s">
        <v>172</v>
      </c>
      <c r="C32" s="4" t="s">
        <v>75</v>
      </c>
      <c r="D32" t="s">
        <v>29</v>
      </c>
      <c r="E32">
        <v>54</v>
      </c>
      <c r="F32">
        <f>E32*G32</f>
        <v>108</v>
      </c>
      <c r="G32">
        <v>2</v>
      </c>
      <c r="H32">
        <v>0.2</v>
      </c>
      <c r="I32">
        <f>G32*H32</f>
        <v>0.4</v>
      </c>
      <c r="J32" t="s">
        <v>5</v>
      </c>
      <c r="L32">
        <v>1</v>
      </c>
      <c r="M32" s="2"/>
    </row>
    <row r="33" spans="1:22" ht="12">
      <c r="A33" t="s">
        <v>186</v>
      </c>
      <c r="C33" s="4" t="s">
        <v>75</v>
      </c>
      <c r="D33" t="s">
        <v>32</v>
      </c>
      <c r="E33">
        <v>62</v>
      </c>
      <c r="F33">
        <f>E33*G33</f>
        <v>186</v>
      </c>
      <c r="G33">
        <v>3</v>
      </c>
      <c r="H33">
        <v>0.2</v>
      </c>
      <c r="I33">
        <f>G33*H33</f>
        <v>0.60000000000000009</v>
      </c>
      <c r="J33" t="s">
        <v>5</v>
      </c>
      <c r="L33">
        <v>1</v>
      </c>
      <c r="M33" s="2"/>
    </row>
    <row r="34" spans="1:22" ht="12">
      <c r="A34" t="s">
        <v>74</v>
      </c>
      <c r="C34" s="4" t="s">
        <v>75</v>
      </c>
      <c r="D34" t="s">
        <v>29</v>
      </c>
      <c r="E34">
        <v>69</v>
      </c>
      <c r="F34">
        <f>E34+90</f>
        <v>159</v>
      </c>
      <c r="G34">
        <v>2</v>
      </c>
      <c r="H34">
        <v>0.6</v>
      </c>
      <c r="I34">
        <f>H34+0.9</f>
        <v>1.5</v>
      </c>
      <c r="J34" t="s">
        <v>5</v>
      </c>
      <c r="L34">
        <v>1</v>
      </c>
      <c r="M34" s="2"/>
    </row>
    <row r="35" spans="1:22" ht="12">
      <c r="A35" t="s">
        <v>83</v>
      </c>
      <c r="C35" s="10" t="s">
        <v>79</v>
      </c>
      <c r="D35" t="s">
        <v>21</v>
      </c>
      <c r="E35">
        <v>36</v>
      </c>
      <c r="F35">
        <f>E35*G35</f>
        <v>36</v>
      </c>
      <c r="G35">
        <v>1</v>
      </c>
      <c r="H35">
        <v>0.08</v>
      </c>
      <c r="I35">
        <f>G35*H35</f>
        <v>0.08</v>
      </c>
      <c r="J35" t="s">
        <v>5</v>
      </c>
      <c r="L35">
        <v>1</v>
      </c>
      <c r="M35" s="2"/>
    </row>
    <row r="36" spans="1:22" ht="12">
      <c r="A36" t="s">
        <v>84</v>
      </c>
      <c r="C36" s="10" t="s">
        <v>79</v>
      </c>
      <c r="D36" t="s">
        <v>20</v>
      </c>
      <c r="E36">
        <v>12</v>
      </c>
      <c r="F36">
        <f>E36*G36</f>
        <v>12</v>
      </c>
      <c r="G36">
        <v>1</v>
      </c>
      <c r="H36">
        <v>0.15</v>
      </c>
      <c r="I36">
        <f>G36*H36</f>
        <v>0.15</v>
      </c>
      <c r="J36" t="s">
        <v>5</v>
      </c>
      <c r="L36">
        <v>1</v>
      </c>
      <c r="M36" s="2"/>
      <c r="P36" s="9"/>
      <c r="R36" s="5"/>
      <c r="S36" s="5"/>
      <c r="V36" s="5"/>
    </row>
    <row r="37" spans="1:22" ht="12">
      <c r="A37" t="s">
        <v>132</v>
      </c>
      <c r="B37" s="7" t="s">
        <v>50</v>
      </c>
      <c r="C37" s="10" t="s">
        <v>79</v>
      </c>
      <c r="D37" t="s">
        <v>20</v>
      </c>
      <c r="E37">
        <v>18</v>
      </c>
      <c r="F37">
        <f>E37*G37</f>
        <v>36</v>
      </c>
      <c r="G37">
        <v>2</v>
      </c>
      <c r="H37">
        <v>0.12</v>
      </c>
      <c r="I37">
        <f>G37*H37</f>
        <v>0.24</v>
      </c>
      <c r="J37" t="s">
        <v>5</v>
      </c>
      <c r="L37">
        <v>1</v>
      </c>
      <c r="M37" s="2"/>
    </row>
    <row r="38" spans="1:22" ht="12">
      <c r="A38" t="s">
        <v>84</v>
      </c>
      <c r="C38" s="10" t="s">
        <v>79</v>
      </c>
      <c r="D38" t="s">
        <v>20</v>
      </c>
      <c r="E38">
        <v>15</v>
      </c>
      <c r="F38">
        <f>E38*G38</f>
        <v>30</v>
      </c>
      <c r="G38">
        <v>2</v>
      </c>
      <c r="H38">
        <v>0.2</v>
      </c>
      <c r="I38">
        <f>G38*H38</f>
        <v>0.4</v>
      </c>
      <c r="J38" t="s">
        <v>5</v>
      </c>
      <c r="L38">
        <v>1</v>
      </c>
      <c r="M38" s="2"/>
    </row>
    <row r="39" spans="1:22" ht="12">
      <c r="A39" t="s">
        <v>82</v>
      </c>
      <c r="B39" s="7" t="s">
        <v>50</v>
      </c>
      <c r="C39" s="10" t="s">
        <v>79</v>
      </c>
      <c r="D39" t="s">
        <v>20</v>
      </c>
      <c r="E39">
        <v>41</v>
      </c>
      <c r="F39">
        <f>E39*G39</f>
        <v>82</v>
      </c>
      <c r="G39">
        <v>2</v>
      </c>
      <c r="H39">
        <v>0.24</v>
      </c>
      <c r="I39">
        <f>G39*H39</f>
        <v>0.48</v>
      </c>
      <c r="J39" t="s">
        <v>5</v>
      </c>
      <c r="L39">
        <v>1</v>
      </c>
      <c r="M39" s="2"/>
    </row>
    <row r="40" spans="1:22" ht="12">
      <c r="A40" t="s">
        <v>175</v>
      </c>
      <c r="C40" s="10" t="s">
        <v>79</v>
      </c>
      <c r="D40" t="s">
        <v>33</v>
      </c>
      <c r="E40">
        <v>33</v>
      </c>
      <c r="F40">
        <f>E40*G40</f>
        <v>66</v>
      </c>
      <c r="G40">
        <v>2</v>
      </c>
      <c r="H40">
        <v>0.25</v>
      </c>
      <c r="I40">
        <f>G40*H40</f>
        <v>0.5</v>
      </c>
      <c r="J40" t="s">
        <v>5</v>
      </c>
      <c r="L40">
        <v>1</v>
      </c>
      <c r="M40" s="2"/>
    </row>
    <row r="41" spans="1:22" ht="12">
      <c r="A41" t="s">
        <v>81</v>
      </c>
      <c r="B41" s="7" t="s">
        <v>50</v>
      </c>
      <c r="C41" s="10" t="s">
        <v>79</v>
      </c>
      <c r="D41" t="s">
        <v>20</v>
      </c>
      <c r="E41">
        <v>45</v>
      </c>
      <c r="F41">
        <f>E41*G41</f>
        <v>90</v>
      </c>
      <c r="G41">
        <v>2</v>
      </c>
      <c r="H41">
        <v>0.5</v>
      </c>
      <c r="I41">
        <f>G41*H41</f>
        <v>1</v>
      </c>
      <c r="J41" t="s">
        <v>5</v>
      </c>
      <c r="L41">
        <v>1</v>
      </c>
      <c r="M41" s="2"/>
    </row>
    <row r="42" spans="1:22" ht="12">
      <c r="A42" t="s">
        <v>78</v>
      </c>
      <c r="C42" s="10" t="s">
        <v>79</v>
      </c>
      <c r="D42" t="s">
        <v>20</v>
      </c>
      <c r="E42">
        <v>46</v>
      </c>
      <c r="F42">
        <f>E42+74</f>
        <v>120</v>
      </c>
      <c r="G42">
        <v>2</v>
      </c>
      <c r="H42">
        <v>0.9</v>
      </c>
      <c r="I42">
        <f>H42+0.5</f>
        <v>1.4</v>
      </c>
      <c r="J42" t="s">
        <v>5</v>
      </c>
      <c r="L42">
        <v>1</v>
      </c>
      <c r="M42" s="2"/>
    </row>
    <row r="43" spans="1:22" ht="12">
      <c r="A43" t="s">
        <v>89</v>
      </c>
      <c r="C43" s="1" t="s">
        <v>86</v>
      </c>
      <c r="D43" t="s">
        <v>37</v>
      </c>
      <c r="E43">
        <v>24</v>
      </c>
      <c r="F43">
        <f>E43*G43</f>
        <v>48</v>
      </c>
      <c r="G43">
        <v>2</v>
      </c>
      <c r="H43">
        <v>0.1</v>
      </c>
      <c r="I43">
        <f>G43*H43</f>
        <v>0.2</v>
      </c>
      <c r="J43" t="s">
        <v>5</v>
      </c>
      <c r="L43">
        <v>1</v>
      </c>
      <c r="M43" s="2"/>
    </row>
    <row r="44" spans="1:22" ht="12">
      <c r="A44" t="s">
        <v>88</v>
      </c>
      <c r="C44" s="1" t="s">
        <v>86</v>
      </c>
      <c r="D44" t="s">
        <v>36</v>
      </c>
      <c r="E44">
        <v>30</v>
      </c>
      <c r="F44">
        <f>E44*G44</f>
        <v>30</v>
      </c>
      <c r="G44">
        <v>1</v>
      </c>
      <c r="H44">
        <v>0.375</v>
      </c>
      <c r="I44">
        <f>G44*H44</f>
        <v>0.375</v>
      </c>
      <c r="J44" t="s">
        <v>5</v>
      </c>
      <c r="L44">
        <v>1</v>
      </c>
      <c r="M44" s="2"/>
    </row>
    <row r="45" spans="1:22" ht="12">
      <c r="A45" t="s">
        <v>135</v>
      </c>
      <c r="B45" s="7" t="s">
        <v>50</v>
      </c>
      <c r="C45" s="1" t="s">
        <v>86</v>
      </c>
      <c r="D45" t="s">
        <v>21</v>
      </c>
      <c r="E45">
        <v>76</v>
      </c>
      <c r="F45">
        <f>E45*G45</f>
        <v>76</v>
      </c>
      <c r="G45">
        <v>1</v>
      </c>
      <c r="H45">
        <v>0.5</v>
      </c>
      <c r="I45">
        <f>G45*H45</f>
        <v>0.5</v>
      </c>
      <c r="J45" t="s">
        <v>5</v>
      </c>
      <c r="L45">
        <v>1</v>
      </c>
      <c r="M45" s="2"/>
    </row>
    <row r="46" spans="1:22" ht="12">
      <c r="A46" t="s">
        <v>123</v>
      </c>
      <c r="C46" s="7" t="s">
        <v>92</v>
      </c>
      <c r="D46" t="s">
        <v>38</v>
      </c>
      <c r="E46">
        <v>20</v>
      </c>
      <c r="F46">
        <f>E46*G46</f>
        <v>40</v>
      </c>
      <c r="G46">
        <v>2</v>
      </c>
      <c r="H46">
        <v>5.0000000000000001E-4</v>
      </c>
      <c r="I46">
        <f>G46*H46</f>
        <v>1E-3</v>
      </c>
      <c r="J46" t="s">
        <v>5</v>
      </c>
      <c r="L46">
        <v>1</v>
      </c>
      <c r="M46" s="2"/>
    </row>
    <row r="47" spans="1:22" ht="12">
      <c r="A47" t="s">
        <v>122</v>
      </c>
      <c r="B47" s="7" t="s">
        <v>50</v>
      </c>
      <c r="C47" s="7" t="s">
        <v>92</v>
      </c>
      <c r="D47" t="s">
        <v>20</v>
      </c>
      <c r="E47">
        <v>17</v>
      </c>
      <c r="F47">
        <f>E47*G47</f>
        <v>17</v>
      </c>
      <c r="G47">
        <v>1</v>
      </c>
      <c r="H47">
        <v>0.06</v>
      </c>
      <c r="I47">
        <f>G47*H47</f>
        <v>0.06</v>
      </c>
      <c r="J47" t="s">
        <v>5</v>
      </c>
      <c r="L47">
        <v>1</v>
      </c>
      <c r="M47" s="2"/>
    </row>
    <row r="48" spans="1:22" ht="12">
      <c r="A48" t="s">
        <v>192</v>
      </c>
      <c r="C48" s="7" t="s">
        <v>92</v>
      </c>
      <c r="D48" t="s">
        <v>143</v>
      </c>
      <c r="E48">
        <v>6</v>
      </c>
      <c r="F48">
        <f>E48*G48</f>
        <v>6</v>
      </c>
      <c r="G48">
        <v>1</v>
      </c>
      <c r="H48">
        <v>0.1</v>
      </c>
      <c r="I48">
        <f>G48*H48</f>
        <v>0.1</v>
      </c>
      <c r="J48" t="s">
        <v>5</v>
      </c>
      <c r="L48">
        <v>1</v>
      </c>
      <c r="M48" s="2"/>
    </row>
    <row r="49" spans="1:13" ht="12">
      <c r="A49" t="s">
        <v>120</v>
      </c>
      <c r="C49" s="7" t="s">
        <v>92</v>
      </c>
      <c r="D49" t="s">
        <v>21</v>
      </c>
      <c r="E49">
        <v>20</v>
      </c>
      <c r="F49">
        <f>E49*G49</f>
        <v>20</v>
      </c>
      <c r="G49">
        <v>1</v>
      </c>
      <c r="H49">
        <v>0.1</v>
      </c>
      <c r="I49">
        <f>G49*H49</f>
        <v>0.1</v>
      </c>
      <c r="J49" t="s">
        <v>5</v>
      </c>
      <c r="L49">
        <v>1</v>
      </c>
      <c r="M49" s="2"/>
    </row>
    <row r="50" spans="1:13" ht="12">
      <c r="A50" t="s">
        <v>112</v>
      </c>
      <c r="C50" s="7" t="s">
        <v>92</v>
      </c>
      <c r="D50" t="s">
        <v>20</v>
      </c>
      <c r="E50">
        <v>25</v>
      </c>
      <c r="F50">
        <f>E50*G50</f>
        <v>25</v>
      </c>
      <c r="G50">
        <v>1</v>
      </c>
      <c r="H50">
        <v>0.2</v>
      </c>
      <c r="I50">
        <f>G50*H50</f>
        <v>0.2</v>
      </c>
      <c r="J50" t="s">
        <v>5</v>
      </c>
      <c r="L50">
        <v>1</v>
      </c>
      <c r="M50" s="2"/>
    </row>
    <row r="51" spans="1:13" ht="12">
      <c r="A51" t="s">
        <v>158</v>
      </c>
      <c r="B51" s="7" t="s">
        <v>50</v>
      </c>
      <c r="C51" s="7" t="s">
        <v>92</v>
      </c>
      <c r="D51" t="s">
        <v>37</v>
      </c>
      <c r="E51">
        <v>65</v>
      </c>
      <c r="F51">
        <f>E51*G51</f>
        <v>65</v>
      </c>
      <c r="G51">
        <v>1</v>
      </c>
      <c r="H51">
        <v>0.2</v>
      </c>
      <c r="I51">
        <f>G51*H51</f>
        <v>0.2</v>
      </c>
      <c r="J51" t="s">
        <v>5</v>
      </c>
      <c r="L51">
        <v>1</v>
      </c>
      <c r="M51" s="2"/>
    </row>
    <row r="52" spans="1:13" ht="12">
      <c r="A52" t="s">
        <v>137</v>
      </c>
      <c r="C52" s="7" t="s">
        <v>92</v>
      </c>
      <c r="D52" t="s">
        <v>22</v>
      </c>
      <c r="E52">
        <v>4</v>
      </c>
      <c r="F52">
        <f>E52*G52</f>
        <v>8</v>
      </c>
      <c r="G52">
        <v>2</v>
      </c>
      <c r="H52">
        <v>0.1</v>
      </c>
      <c r="I52">
        <f>G52*H52</f>
        <v>0.2</v>
      </c>
      <c r="J52" t="s">
        <v>5</v>
      </c>
      <c r="L52">
        <v>1</v>
      </c>
      <c r="M52" s="2"/>
    </row>
    <row r="53" spans="1:13" ht="12">
      <c r="A53" t="s">
        <v>109</v>
      </c>
      <c r="B53" s="7" t="s">
        <v>50</v>
      </c>
      <c r="C53" s="7" t="s">
        <v>92</v>
      </c>
      <c r="D53" t="s">
        <v>21</v>
      </c>
      <c r="E53">
        <v>32</v>
      </c>
      <c r="F53">
        <f>E53*G53</f>
        <v>32</v>
      </c>
      <c r="G53">
        <v>1</v>
      </c>
      <c r="H53">
        <v>0.25</v>
      </c>
      <c r="I53">
        <f>G53*H53</f>
        <v>0.25</v>
      </c>
      <c r="J53" t="s">
        <v>5</v>
      </c>
      <c r="L53">
        <v>1</v>
      </c>
      <c r="M53" s="2"/>
    </row>
    <row r="54" spans="1:13" ht="12">
      <c r="A54" t="s">
        <v>154</v>
      </c>
      <c r="B54" s="7" t="s">
        <v>50</v>
      </c>
      <c r="C54" s="7" t="s">
        <v>92</v>
      </c>
      <c r="D54" t="s">
        <v>20</v>
      </c>
      <c r="E54">
        <v>18</v>
      </c>
      <c r="F54">
        <f>E54*G54</f>
        <v>18</v>
      </c>
      <c r="G54">
        <v>1</v>
      </c>
      <c r="H54">
        <v>0.3</v>
      </c>
      <c r="I54">
        <f>G54*H54</f>
        <v>0.3</v>
      </c>
      <c r="J54" t="s">
        <v>5</v>
      </c>
      <c r="L54">
        <v>1</v>
      </c>
      <c r="M54" s="2"/>
    </row>
    <row r="55" spans="1:13" ht="12">
      <c r="A55" t="s">
        <v>106</v>
      </c>
      <c r="B55" s="7" t="s">
        <v>50</v>
      </c>
      <c r="C55" s="7" t="s">
        <v>92</v>
      </c>
      <c r="D55" t="s">
        <v>30</v>
      </c>
      <c r="E55">
        <v>37</v>
      </c>
      <c r="F55">
        <f>E55*G55</f>
        <v>37</v>
      </c>
      <c r="G55">
        <v>1</v>
      </c>
      <c r="H55">
        <v>0.3</v>
      </c>
      <c r="I55">
        <f>G55*H55</f>
        <v>0.3</v>
      </c>
      <c r="J55" t="s">
        <v>5</v>
      </c>
      <c r="L55">
        <v>1</v>
      </c>
      <c r="M55" s="2"/>
    </row>
    <row r="56" spans="1:13" ht="12">
      <c r="A56" t="s">
        <v>115</v>
      </c>
      <c r="C56" s="7" t="s">
        <v>92</v>
      </c>
      <c r="D56" t="s">
        <v>20</v>
      </c>
      <c r="E56">
        <v>24</v>
      </c>
      <c r="F56">
        <f>E56*G56</f>
        <v>24</v>
      </c>
      <c r="G56">
        <v>1</v>
      </c>
      <c r="H56">
        <v>0.35</v>
      </c>
      <c r="I56">
        <f>G56*H56</f>
        <v>0.35</v>
      </c>
      <c r="J56" t="s">
        <v>5</v>
      </c>
      <c r="L56">
        <v>1</v>
      </c>
      <c r="M56" s="2"/>
    </row>
    <row r="57" spans="1:13" ht="12">
      <c r="A57" t="s">
        <v>152</v>
      </c>
      <c r="C57" s="7" t="s">
        <v>92</v>
      </c>
      <c r="D57" t="s">
        <v>20</v>
      </c>
      <c r="E57">
        <v>13</v>
      </c>
      <c r="F57">
        <f>E57*G57</f>
        <v>13</v>
      </c>
      <c r="G57">
        <v>1</v>
      </c>
      <c r="H57">
        <v>0.4</v>
      </c>
      <c r="I57">
        <f>G57*H57</f>
        <v>0.4</v>
      </c>
      <c r="J57" t="s">
        <v>5</v>
      </c>
      <c r="L57">
        <v>1</v>
      </c>
      <c r="M57" s="2"/>
    </row>
    <row r="58" spans="1:13" ht="12">
      <c r="A58" t="s">
        <v>188</v>
      </c>
      <c r="C58" s="7" t="s">
        <v>92</v>
      </c>
      <c r="D58" t="s">
        <v>20</v>
      </c>
      <c r="E58">
        <v>17</v>
      </c>
      <c r="F58">
        <f>E58*G58</f>
        <v>68</v>
      </c>
      <c r="G58">
        <v>4</v>
      </c>
      <c r="H58">
        <v>0.1</v>
      </c>
      <c r="I58">
        <f>G58*H58</f>
        <v>0.4</v>
      </c>
      <c r="J58" t="s">
        <v>5</v>
      </c>
      <c r="L58">
        <v>1</v>
      </c>
      <c r="M58" s="2"/>
    </row>
    <row r="59" spans="1:13" ht="12">
      <c r="A59" t="s">
        <v>178</v>
      </c>
      <c r="C59" s="7" t="s">
        <v>92</v>
      </c>
      <c r="D59" t="s">
        <v>35</v>
      </c>
      <c r="E59">
        <v>34</v>
      </c>
      <c r="F59">
        <f>E59*G59</f>
        <v>68</v>
      </c>
      <c r="G59">
        <v>2</v>
      </c>
      <c r="H59">
        <v>0.2</v>
      </c>
      <c r="I59">
        <f>G59*H59</f>
        <v>0.4</v>
      </c>
      <c r="J59" t="s">
        <v>5</v>
      </c>
      <c r="L59">
        <v>1</v>
      </c>
      <c r="M59" s="2"/>
    </row>
    <row r="60" spans="1:13" ht="12">
      <c r="A60" t="s">
        <v>111</v>
      </c>
      <c r="C60" s="7" t="s">
        <v>92</v>
      </c>
      <c r="D60" t="s">
        <v>20</v>
      </c>
      <c r="E60">
        <v>20</v>
      </c>
      <c r="F60">
        <f>E60*G60</f>
        <v>20</v>
      </c>
      <c r="G60">
        <v>1</v>
      </c>
      <c r="H60">
        <v>0.45</v>
      </c>
      <c r="I60">
        <f>G60*H60</f>
        <v>0.45</v>
      </c>
      <c r="J60" t="s">
        <v>5</v>
      </c>
      <c r="L60">
        <v>1</v>
      </c>
      <c r="M60" s="2"/>
    </row>
    <row r="61" spans="1:13" ht="12">
      <c r="A61" t="s">
        <v>148</v>
      </c>
      <c r="B61" s="7" t="s">
        <v>50</v>
      </c>
      <c r="C61" s="7" t="s">
        <v>92</v>
      </c>
      <c r="D61" t="s">
        <v>32</v>
      </c>
      <c r="E61">
        <v>30</v>
      </c>
      <c r="F61">
        <f>E61*G61</f>
        <v>30</v>
      </c>
      <c r="G61">
        <v>1</v>
      </c>
      <c r="H61">
        <v>0.5</v>
      </c>
      <c r="I61">
        <f>G61*H61</f>
        <v>0.5</v>
      </c>
      <c r="J61" t="s">
        <v>5</v>
      </c>
      <c r="L61">
        <v>1</v>
      </c>
      <c r="M61" s="2"/>
    </row>
    <row r="62" spans="1:13" ht="12">
      <c r="A62" t="s">
        <v>149</v>
      </c>
      <c r="C62" s="7" t="s">
        <v>92</v>
      </c>
      <c r="D62" t="s">
        <v>22</v>
      </c>
      <c r="E62">
        <v>179</v>
      </c>
      <c r="F62">
        <f>E62*G62</f>
        <v>179</v>
      </c>
      <c r="G62">
        <v>1</v>
      </c>
      <c r="H62">
        <v>0.5</v>
      </c>
      <c r="I62">
        <f>G62*H62</f>
        <v>0.5</v>
      </c>
      <c r="J62" t="s">
        <v>5</v>
      </c>
      <c r="L62">
        <v>1</v>
      </c>
      <c r="M62" s="2"/>
    </row>
    <row r="63" spans="1:13" ht="12">
      <c r="A63" t="s">
        <v>160</v>
      </c>
      <c r="C63" s="7" t="s">
        <v>92</v>
      </c>
      <c r="D63" t="s">
        <v>145</v>
      </c>
      <c r="E63">
        <v>30</v>
      </c>
      <c r="F63">
        <v>30</v>
      </c>
      <c r="G63">
        <v>1</v>
      </c>
      <c r="H63">
        <v>0.5</v>
      </c>
      <c r="I63">
        <f>G63*H63</f>
        <v>0.5</v>
      </c>
      <c r="J63" t="s">
        <v>5</v>
      </c>
      <c r="L63">
        <v>1</v>
      </c>
      <c r="M63" s="2"/>
    </row>
    <row r="64" spans="1:13" ht="12">
      <c r="A64" t="s">
        <v>155</v>
      </c>
      <c r="C64" s="7" t="s">
        <v>92</v>
      </c>
      <c r="D64" t="s">
        <v>28</v>
      </c>
      <c r="E64">
        <v>8</v>
      </c>
      <c r="F64">
        <f>E64*G64</f>
        <v>16</v>
      </c>
      <c r="G64">
        <v>2</v>
      </c>
      <c r="H64">
        <v>0.26</v>
      </c>
      <c r="I64">
        <f>G64*H64</f>
        <v>0.52</v>
      </c>
      <c r="J64" t="s">
        <v>5</v>
      </c>
      <c r="L64">
        <v>1</v>
      </c>
      <c r="M64" s="2"/>
    </row>
    <row r="65" spans="1:22" ht="12">
      <c r="A65" t="s">
        <v>177</v>
      </c>
      <c r="C65" s="7" t="s">
        <v>92</v>
      </c>
      <c r="D65" t="s">
        <v>20</v>
      </c>
      <c r="E65">
        <f>16+10</f>
        <v>26</v>
      </c>
      <c r="F65">
        <f>E65</f>
        <v>26</v>
      </c>
      <c r="G65">
        <v>2</v>
      </c>
      <c r="H65">
        <f>0.4+0.2</f>
        <v>0.60000000000000009</v>
      </c>
      <c r="I65">
        <f>H65</f>
        <v>0.60000000000000009</v>
      </c>
      <c r="J65" t="s">
        <v>5</v>
      </c>
      <c r="L65">
        <v>1</v>
      </c>
      <c r="M65" s="2"/>
    </row>
    <row r="66" spans="1:22" ht="12">
      <c r="A66" t="s">
        <v>116</v>
      </c>
      <c r="C66" s="7" t="s">
        <v>92</v>
      </c>
      <c r="D66" t="s">
        <v>22</v>
      </c>
      <c r="E66">
        <v>18</v>
      </c>
      <c r="F66">
        <f>E66</f>
        <v>18</v>
      </c>
      <c r="G66">
        <v>2</v>
      </c>
      <c r="H66">
        <v>0.25</v>
      </c>
      <c r="I66">
        <f>0.25+0.36</f>
        <v>0.61</v>
      </c>
      <c r="J66" t="s">
        <v>5</v>
      </c>
      <c r="L66">
        <v>1</v>
      </c>
      <c r="M66" s="2"/>
      <c r="P66" s="9"/>
      <c r="R66" s="5"/>
      <c r="S66" s="5"/>
      <c r="V66" s="5"/>
    </row>
    <row r="67" spans="1:22" ht="12">
      <c r="A67" t="s">
        <v>91</v>
      </c>
      <c r="B67" s="7" t="s">
        <v>50</v>
      </c>
      <c r="C67" s="7" t="s">
        <v>92</v>
      </c>
      <c r="D67" t="s">
        <v>20</v>
      </c>
      <c r="E67">
        <v>20</v>
      </c>
      <c r="F67">
        <f>E67*G67</f>
        <v>20</v>
      </c>
      <c r="G67">
        <v>1</v>
      </c>
      <c r="H67">
        <v>0.7</v>
      </c>
      <c r="I67">
        <f>G67*H67</f>
        <v>0.7</v>
      </c>
      <c r="J67" t="s">
        <v>5</v>
      </c>
      <c r="L67">
        <v>1</v>
      </c>
      <c r="M67" s="2"/>
      <c r="P67" s="9"/>
    </row>
    <row r="68" spans="1:22" ht="12">
      <c r="A68" t="s">
        <v>117</v>
      </c>
      <c r="B68" s="7" t="s">
        <v>50</v>
      </c>
      <c r="C68" s="7" t="s">
        <v>92</v>
      </c>
      <c r="D68" t="s">
        <v>25</v>
      </c>
      <c r="E68">
        <v>22</v>
      </c>
      <c r="F68">
        <f>E68*G68</f>
        <v>66</v>
      </c>
      <c r="G68">
        <v>3</v>
      </c>
      <c r="H68">
        <v>0.25</v>
      </c>
      <c r="I68">
        <f>G68*H68</f>
        <v>0.75</v>
      </c>
      <c r="J68" t="s">
        <v>5</v>
      </c>
      <c r="L68">
        <v>1</v>
      </c>
      <c r="M68" s="2"/>
    </row>
    <row r="69" spans="1:22" ht="12">
      <c r="A69" t="s">
        <v>113</v>
      </c>
      <c r="C69" s="7" t="s">
        <v>92</v>
      </c>
      <c r="D69" t="s">
        <v>21</v>
      </c>
      <c r="E69">
        <v>11</v>
      </c>
      <c r="F69">
        <f>E69*G69</f>
        <v>22</v>
      </c>
      <c r="G69">
        <v>2</v>
      </c>
      <c r="H69">
        <v>0.4</v>
      </c>
      <c r="I69">
        <f>G69*H69</f>
        <v>0.8</v>
      </c>
      <c r="J69" t="s">
        <v>5</v>
      </c>
      <c r="L69">
        <v>1</v>
      </c>
      <c r="M69" s="2"/>
    </row>
    <row r="70" spans="1:22" ht="12">
      <c r="A70" t="s">
        <v>108</v>
      </c>
      <c r="B70" s="7" t="s">
        <v>50</v>
      </c>
      <c r="C70" s="7" t="s">
        <v>92</v>
      </c>
      <c r="D70" t="s">
        <v>31</v>
      </c>
      <c r="E70">
        <v>32</v>
      </c>
      <c r="F70">
        <f>E70*G70</f>
        <v>96</v>
      </c>
      <c r="G70">
        <v>3</v>
      </c>
      <c r="H70">
        <v>0.28999999999999998</v>
      </c>
      <c r="I70">
        <f>G70*H70</f>
        <v>0.86999999999999988</v>
      </c>
      <c r="J70" t="s">
        <v>5</v>
      </c>
      <c r="L70">
        <v>1</v>
      </c>
      <c r="M70" s="2"/>
    </row>
    <row r="71" spans="1:22" ht="12">
      <c r="A71" t="s">
        <v>107</v>
      </c>
      <c r="C71" s="7" t="s">
        <v>92</v>
      </c>
      <c r="D71" t="s">
        <v>22</v>
      </c>
      <c r="E71">
        <f>20+10</f>
        <v>30</v>
      </c>
      <c r="F71">
        <f>E71*G71</f>
        <v>30</v>
      </c>
      <c r="G71">
        <v>1</v>
      </c>
      <c r="H71">
        <f>0.3+0.6</f>
        <v>0.89999999999999991</v>
      </c>
      <c r="I71">
        <f>G71*H71</f>
        <v>0.89999999999999991</v>
      </c>
      <c r="J71" t="s">
        <v>5</v>
      </c>
      <c r="L71">
        <v>1</v>
      </c>
      <c r="M71" s="2"/>
    </row>
    <row r="72" spans="1:22" ht="12">
      <c r="A72" t="s">
        <v>99</v>
      </c>
      <c r="C72" s="7" t="s">
        <v>92</v>
      </c>
      <c r="D72" t="s">
        <v>20</v>
      </c>
      <c r="E72">
        <v>7</v>
      </c>
      <c r="F72">
        <f>E72*G72</f>
        <v>7</v>
      </c>
      <c r="G72">
        <v>1</v>
      </c>
      <c r="H72">
        <v>1</v>
      </c>
      <c r="I72">
        <f>G72*H72</f>
        <v>1</v>
      </c>
      <c r="J72" t="s">
        <v>5</v>
      </c>
      <c r="L72">
        <v>1</v>
      </c>
      <c r="M72" s="2"/>
    </row>
    <row r="73" spans="1:22" ht="12">
      <c r="A73" t="s">
        <v>94</v>
      </c>
      <c r="C73" s="7" t="s">
        <v>92</v>
      </c>
      <c r="D73" t="s">
        <v>22</v>
      </c>
      <c r="E73">
        <f>13+8</f>
        <v>21</v>
      </c>
      <c r="F73">
        <f>E73</f>
        <v>21</v>
      </c>
      <c r="G73">
        <v>2</v>
      </c>
      <c r="H73">
        <f>0.6+0.8</f>
        <v>1.4</v>
      </c>
      <c r="I73">
        <f>H73</f>
        <v>1.4</v>
      </c>
      <c r="J73" t="s">
        <v>5</v>
      </c>
      <c r="L73">
        <v>1</v>
      </c>
      <c r="M73" s="2"/>
    </row>
    <row r="74" spans="1:22" ht="12">
      <c r="A74" t="s">
        <v>110</v>
      </c>
      <c r="C74" s="7" t="s">
        <v>92</v>
      </c>
      <c r="D74" t="s">
        <v>22</v>
      </c>
      <c r="E74">
        <v>22</v>
      </c>
      <c r="F74">
        <f>E74*G74</f>
        <v>132</v>
      </c>
      <c r="G74">
        <v>6</v>
      </c>
      <c r="H74">
        <v>0.25</v>
      </c>
      <c r="I74">
        <f>G74*H74</f>
        <v>1.5</v>
      </c>
      <c r="J74" t="s">
        <v>5</v>
      </c>
      <c r="L74">
        <v>1</v>
      </c>
      <c r="M74" s="2"/>
    </row>
    <row r="75" spans="1:22" ht="12">
      <c r="A75" t="s">
        <v>103</v>
      </c>
      <c r="C75" s="7" t="s">
        <v>92</v>
      </c>
      <c r="D75" t="s">
        <v>22</v>
      </c>
      <c r="E75">
        <v>32</v>
      </c>
      <c r="F75">
        <f>E75*G75</f>
        <v>64</v>
      </c>
      <c r="G75">
        <v>2</v>
      </c>
      <c r="H75">
        <v>0.75</v>
      </c>
      <c r="I75">
        <f>G75*H75</f>
        <v>1.5</v>
      </c>
      <c r="J75" t="s">
        <v>5</v>
      </c>
      <c r="L75">
        <v>1</v>
      </c>
      <c r="M75" s="2"/>
    </row>
    <row r="76" spans="1:22" ht="12">
      <c r="A76" t="s">
        <v>91</v>
      </c>
      <c r="C76" s="7" t="s">
        <v>92</v>
      </c>
      <c r="D76" t="s">
        <v>21</v>
      </c>
      <c r="E76">
        <v>16</v>
      </c>
      <c r="F76">
        <f>E76+11</f>
        <v>27</v>
      </c>
      <c r="G76">
        <v>3</v>
      </c>
      <c r="H76">
        <v>1.1000000000000001</v>
      </c>
      <c r="I76">
        <f>H76+0.5</f>
        <v>1.6</v>
      </c>
      <c r="J76" t="s">
        <v>5</v>
      </c>
      <c r="L76">
        <v>1</v>
      </c>
      <c r="M76" s="2"/>
    </row>
    <row r="77" spans="1:22" ht="12">
      <c r="A77" t="s">
        <v>136</v>
      </c>
      <c r="B77" s="7" t="s">
        <v>50</v>
      </c>
      <c r="C77" s="7" t="s">
        <v>92</v>
      </c>
      <c r="D77" t="s">
        <v>21</v>
      </c>
      <c r="E77">
        <v>16</v>
      </c>
      <c r="F77">
        <f>E77*G77</f>
        <v>64</v>
      </c>
      <c r="G77">
        <v>4</v>
      </c>
      <c r="H77">
        <v>0.4</v>
      </c>
      <c r="I77">
        <f>G77*H77</f>
        <v>1.6</v>
      </c>
      <c r="J77" t="s">
        <v>5</v>
      </c>
      <c r="L77">
        <v>1</v>
      </c>
      <c r="M77" s="2"/>
    </row>
    <row r="78" spans="1:22" ht="12">
      <c r="A78" t="s">
        <v>146</v>
      </c>
      <c r="C78" s="7" t="s">
        <v>92</v>
      </c>
      <c r="D78" t="s">
        <v>21</v>
      </c>
      <c r="E78">
        <f>((18+10)+17)+25</f>
        <v>70</v>
      </c>
      <c r="F78">
        <f>E78</f>
        <v>70</v>
      </c>
      <c r="G78">
        <v>4</v>
      </c>
      <c r="H78">
        <v>0.8</v>
      </c>
      <c r="I78">
        <f>1.1+0.5</f>
        <v>1.6</v>
      </c>
      <c r="J78" t="s">
        <v>5</v>
      </c>
      <c r="L78">
        <v>1</v>
      </c>
      <c r="M78" s="2"/>
    </row>
    <row r="79" spans="1:22" ht="12">
      <c r="A79" t="s">
        <v>96</v>
      </c>
      <c r="B79" s="7" t="s">
        <v>50</v>
      </c>
      <c r="C79" s="7" t="s">
        <v>92</v>
      </c>
      <c r="D79" t="s">
        <v>20</v>
      </c>
      <c r="E79">
        <v>20</v>
      </c>
      <c r="F79">
        <f>E79*G79</f>
        <v>40</v>
      </c>
      <c r="G79">
        <v>2</v>
      </c>
      <c r="H79">
        <v>1</v>
      </c>
      <c r="I79">
        <f>G79*H79</f>
        <v>2</v>
      </c>
      <c r="J79" t="s">
        <v>5</v>
      </c>
      <c r="L79">
        <v>1</v>
      </c>
      <c r="M79" s="2"/>
    </row>
    <row r="80" spans="1:22" ht="12">
      <c r="A80" t="s">
        <v>99</v>
      </c>
      <c r="B80" s="7" t="s">
        <v>50</v>
      </c>
      <c r="C80" s="7" t="s">
        <v>92</v>
      </c>
      <c r="D80" t="s">
        <v>20</v>
      </c>
      <c r="E80">
        <v>18</v>
      </c>
      <c r="F80">
        <f>E80*G80</f>
        <v>72</v>
      </c>
      <c r="G80">
        <v>4</v>
      </c>
      <c r="H80">
        <v>0.5</v>
      </c>
      <c r="I80">
        <f>G80*H80</f>
        <v>2</v>
      </c>
      <c r="J80" t="s">
        <v>5</v>
      </c>
      <c r="L80">
        <v>1</v>
      </c>
      <c r="M80" s="2"/>
    </row>
    <row r="81" spans="1:16" ht="12">
      <c r="A81" t="s">
        <v>190</v>
      </c>
      <c r="C81" s="7" t="s">
        <v>92</v>
      </c>
      <c r="D81" t="s">
        <v>21</v>
      </c>
      <c r="E81">
        <v>41</v>
      </c>
      <c r="F81">
        <f>E81+13</f>
        <v>54</v>
      </c>
      <c r="G81">
        <v>4</v>
      </c>
      <c r="H81">
        <v>2.8</v>
      </c>
      <c r="I81">
        <f>H81+1</f>
        <v>3.8</v>
      </c>
      <c r="J81" t="s">
        <v>5</v>
      </c>
      <c r="L81">
        <v>1</v>
      </c>
      <c r="M81" s="2"/>
    </row>
    <row r="82" spans="1:16" ht="12">
      <c r="A82" t="s">
        <v>93</v>
      </c>
      <c r="C82" s="7" t="s">
        <v>92</v>
      </c>
      <c r="D82" t="s">
        <v>20</v>
      </c>
      <c r="E82">
        <v>20</v>
      </c>
      <c r="F82">
        <f>E82*G82</f>
        <v>80</v>
      </c>
      <c r="G82">
        <v>4</v>
      </c>
      <c r="H82">
        <v>1</v>
      </c>
      <c r="I82">
        <f>G82*H82</f>
        <v>4</v>
      </c>
      <c r="J82" t="s">
        <v>5</v>
      </c>
      <c r="L82">
        <v>1</v>
      </c>
      <c r="M82" s="2"/>
    </row>
    <row r="83" spans="1:16" ht="12">
      <c r="A83" t="s">
        <v>91</v>
      </c>
      <c r="B83" s="7" t="s">
        <v>50</v>
      </c>
      <c r="C83" s="7" t="s">
        <v>92</v>
      </c>
      <c r="D83" t="s">
        <v>21</v>
      </c>
      <c r="E83">
        <v>20</v>
      </c>
      <c r="F83">
        <f>E83*G83</f>
        <v>160</v>
      </c>
      <c r="G83">
        <v>8</v>
      </c>
      <c r="H83">
        <v>0.5</v>
      </c>
      <c r="I83">
        <f>G83*H83</f>
        <v>4</v>
      </c>
      <c r="J83" t="s">
        <v>5</v>
      </c>
      <c r="L83">
        <v>1</v>
      </c>
      <c r="M83" s="2"/>
    </row>
    <row r="84" spans="1:16" ht="12">
      <c r="A84" t="s">
        <v>156</v>
      </c>
      <c r="C84" s="11" t="s">
        <v>124</v>
      </c>
      <c r="D84" t="s">
        <v>21</v>
      </c>
      <c r="E84">
        <v>30</v>
      </c>
      <c r="F84">
        <f>E84*G84</f>
        <v>30</v>
      </c>
      <c r="G84">
        <v>1</v>
      </c>
      <c r="H84">
        <v>0.25</v>
      </c>
      <c r="I84">
        <f>G84*H84</f>
        <v>0.25</v>
      </c>
      <c r="J84" t="s">
        <v>5</v>
      </c>
      <c r="L84">
        <v>1</v>
      </c>
      <c r="M84" s="2"/>
    </row>
    <row r="85" spans="1:16" ht="12">
      <c r="A85" t="s">
        <v>13</v>
      </c>
      <c r="C85" s="11" t="s">
        <v>124</v>
      </c>
      <c r="D85" t="s">
        <v>21</v>
      </c>
      <c r="E85">
        <v>159</v>
      </c>
      <c r="F85">
        <f>E85*G85</f>
        <v>159</v>
      </c>
      <c r="G85">
        <v>1</v>
      </c>
      <c r="H85">
        <v>1.5</v>
      </c>
      <c r="I85">
        <f>G85*H85</f>
        <v>1.5</v>
      </c>
      <c r="J85" t="s">
        <v>5</v>
      </c>
      <c r="L85">
        <v>1</v>
      </c>
      <c r="M85" s="2"/>
    </row>
    <row r="86" spans="1:16" ht="12">
      <c r="A86" t="s">
        <v>13</v>
      </c>
      <c r="B86" s="7" t="s">
        <v>50</v>
      </c>
      <c r="C86" s="11" t="s">
        <v>124</v>
      </c>
      <c r="D86" t="s">
        <v>22</v>
      </c>
      <c r="E86">
        <v>179</v>
      </c>
      <c r="F86">
        <f>E86*G86</f>
        <v>179</v>
      </c>
      <c r="G86">
        <v>1</v>
      </c>
      <c r="H86">
        <v>3</v>
      </c>
      <c r="I86">
        <f>G86*H86</f>
        <v>3</v>
      </c>
      <c r="J86" t="s">
        <v>5</v>
      </c>
      <c r="L86">
        <v>1</v>
      </c>
      <c r="M86" s="2"/>
    </row>
    <row r="87" spans="1:16" ht="12">
      <c r="C87" s="7"/>
      <c r="M87" s="2"/>
    </row>
    <row r="88" spans="1:16" ht="12">
      <c r="C88" s="7"/>
      <c r="M88" s="2"/>
    </row>
    <row r="89" spans="1:16" ht="12">
      <c r="C89" s="7"/>
      <c r="M89" s="2"/>
    </row>
    <row r="90" spans="1:16" ht="12">
      <c r="C90" s="7"/>
      <c r="M90" s="2"/>
      <c r="P90" s="9"/>
    </row>
    <row r="91" spans="1:16" ht="12">
      <c r="C91" s="7"/>
      <c r="M91" s="2"/>
    </row>
    <row r="92" spans="1:16" ht="12">
      <c r="C92" s="7"/>
      <c r="M92" s="2"/>
    </row>
    <row r="93" spans="1:16" ht="12">
      <c r="C93" s="7"/>
      <c r="M93" s="2"/>
    </row>
    <row r="94" spans="1:16" ht="12">
      <c r="C94" s="7"/>
      <c r="M94" s="2"/>
    </row>
    <row r="95" spans="1:16" ht="12">
      <c r="C95" s="7"/>
      <c r="M95" s="2"/>
    </row>
    <row r="96" spans="1:16" ht="12">
      <c r="C96" s="7"/>
      <c r="M96" s="2"/>
    </row>
    <row r="97" spans="3:22" ht="12">
      <c r="C97" s="7"/>
      <c r="M97" s="2"/>
    </row>
    <row r="98" spans="3:22" ht="12">
      <c r="C98" s="7"/>
      <c r="M98" s="2"/>
    </row>
    <row r="99" spans="3:22" ht="12">
      <c r="C99" s="7"/>
      <c r="M99" s="2"/>
    </row>
    <row r="100" spans="3:22" ht="12">
      <c r="C100" s="7"/>
      <c r="M100" s="2"/>
    </row>
    <row r="101" spans="3:22" ht="12">
      <c r="C101" s="7"/>
      <c r="M101" s="2"/>
    </row>
    <row r="102" spans="3:22" ht="12">
      <c r="C102" s="7"/>
      <c r="M102" s="2"/>
    </row>
    <row r="103" spans="3:22" ht="12">
      <c r="C103" s="7"/>
      <c r="M103" s="2"/>
    </row>
    <row r="104" spans="3:22" ht="12">
      <c r="M104" s="2"/>
    </row>
    <row r="105" spans="3:22" ht="12">
      <c r="M105" s="2"/>
    </row>
    <row r="106" spans="3:22" ht="12">
      <c r="M106" s="2"/>
    </row>
    <row r="107" spans="3:22" ht="12">
      <c r="M107" s="2"/>
    </row>
    <row r="108" spans="3:22" ht="12">
      <c r="M108" s="2"/>
    </row>
    <row r="109" spans="3:22" ht="12">
      <c r="M109" s="2"/>
    </row>
    <row r="110" spans="3:22" ht="12">
      <c r="M110" s="2"/>
    </row>
    <row r="111" spans="3:22" ht="12">
      <c r="M111" s="2"/>
      <c r="P111" s="9"/>
      <c r="R111" s="5"/>
      <c r="S111" s="5"/>
      <c r="V111" s="5"/>
    </row>
    <row r="112" spans="3:22" ht="12">
      <c r="M112" s="2"/>
    </row>
    <row r="113" spans="13:22" ht="12">
      <c r="M113" s="2"/>
    </row>
    <row r="114" spans="13:22" ht="12">
      <c r="M114" s="2"/>
    </row>
    <row r="115" spans="13:22" ht="12">
      <c r="M115" s="2"/>
    </row>
    <row r="116" spans="13:22" ht="12">
      <c r="M116" s="2"/>
    </row>
    <row r="117" spans="13:22" ht="12">
      <c r="M117" s="2"/>
    </row>
    <row r="118" spans="13:22" ht="12">
      <c r="M118" s="2"/>
      <c r="P118" s="9"/>
      <c r="R118" s="5"/>
      <c r="S118" s="5"/>
      <c r="V118" s="5"/>
    </row>
    <row r="119" spans="13:22" ht="12">
      <c r="M119" s="2"/>
    </row>
    <row r="120" spans="13:22" ht="12">
      <c r="M120" s="2"/>
    </row>
    <row r="121" spans="13:22" ht="12">
      <c r="M121" s="2"/>
      <c r="P121" s="9"/>
      <c r="R121" s="5"/>
      <c r="S121" s="5"/>
      <c r="V121" s="5"/>
    </row>
    <row r="122" spans="13:22" ht="12">
      <c r="M122" s="2"/>
    </row>
    <row r="123" spans="13:22" ht="12">
      <c r="M123" s="2"/>
    </row>
    <row r="124" spans="13:22" ht="12">
      <c r="M124" s="2"/>
    </row>
    <row r="125" spans="13:22" ht="12">
      <c r="M125" s="2"/>
    </row>
    <row r="126" spans="13:22" ht="12">
      <c r="M126" s="2"/>
    </row>
    <row r="127" spans="13:22" ht="12">
      <c r="M127" s="2"/>
    </row>
    <row r="128" spans="13:22" ht="12">
      <c r="M128" s="2"/>
    </row>
    <row r="129" spans="13:13" ht="12">
      <c r="M129" s="2"/>
    </row>
    <row r="130" spans="13:13" ht="12">
      <c r="M130" s="2"/>
    </row>
    <row r="131" spans="13:13" ht="12">
      <c r="M131" s="2"/>
    </row>
    <row r="132" spans="13:13" ht="12">
      <c r="M132" s="2"/>
    </row>
    <row r="133" spans="13:13" ht="12">
      <c r="M133" s="2"/>
    </row>
    <row r="134" spans="13:13" ht="12">
      <c r="M134" s="2"/>
    </row>
    <row r="135" spans="13:13" ht="12">
      <c r="M135" s="2"/>
    </row>
    <row r="136" spans="13:13" ht="12">
      <c r="M136" s="2"/>
    </row>
    <row r="137" spans="13:13" ht="12">
      <c r="M137" s="2"/>
    </row>
    <row r="138" spans="13:13" ht="12">
      <c r="M138" s="2"/>
    </row>
    <row r="139" spans="13:13" ht="12">
      <c r="M139" s="2"/>
    </row>
    <row r="140" spans="13:13" ht="12">
      <c r="M140" s="2"/>
    </row>
    <row r="141" spans="13:13" ht="12">
      <c r="M141" s="2"/>
    </row>
    <row r="142" spans="13:13" ht="12">
      <c r="M142" s="2"/>
    </row>
    <row r="143" spans="13:13" ht="12">
      <c r="M143" s="2"/>
    </row>
    <row r="144" spans="13:13" ht="12">
      <c r="M144" s="2"/>
    </row>
    <row r="145" spans="13:13" ht="12">
      <c r="M145" s="2"/>
    </row>
    <row r="146" spans="13:13" ht="12">
      <c r="M146" s="2"/>
    </row>
  </sheetData>
  <sortState ref="A2:J86">
    <sortCondition ref="C1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workbookViewId="0">
      <pane ySplit="1" topLeftCell="A60" activePane="bottomLeft" state="frozen"/>
      <selection pane="bottomLeft" activeCell="E37" sqref="E37"/>
    </sheetView>
  </sheetViews>
  <sheetFormatPr baseColWidth="10" defaultColWidth="17.1640625" defaultRowHeight="12.75" customHeight="1" x14ac:dyDescent="0"/>
  <cols>
    <col min="1" max="1" width="20.33203125" customWidth="1"/>
    <col min="2" max="2" width="3.6640625" customWidth="1"/>
    <col min="3" max="3" width="3.33203125" customWidth="1"/>
    <col min="5" max="5" width="10.1640625" customWidth="1"/>
    <col min="6" max="6" width="7.5" customWidth="1"/>
    <col min="7" max="7" width="9.6640625" customWidth="1"/>
    <col min="8" max="8" width="9.1640625" customWidth="1"/>
    <col min="9" max="9" width="8.5" customWidth="1"/>
    <col min="10" max="10" width="5.33203125" customWidth="1"/>
    <col min="11" max="11" width="3.5" customWidth="1"/>
    <col min="12" max="13" width="6" customWidth="1"/>
    <col min="16" max="16" width="10.33203125" customWidth="1"/>
    <col min="17" max="17" width="4.5" customWidth="1"/>
    <col min="18" max="18" width="9.33203125" customWidth="1"/>
    <col min="19" max="19" width="7.5" customWidth="1"/>
    <col min="20" max="20" width="7" customWidth="1"/>
    <col min="21" max="21" width="3.1640625" customWidth="1"/>
    <col min="22" max="22" width="7.5" customWidth="1"/>
  </cols>
  <sheetData>
    <row r="1" spans="1:22" ht="14.25" customHeight="1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</v>
      </c>
      <c r="I1" t="s">
        <v>44</v>
      </c>
      <c r="L1" t="s">
        <v>46</v>
      </c>
      <c r="M1" s="2"/>
    </row>
    <row r="2" spans="1:22" ht="12">
      <c r="A2" t="s">
        <v>59</v>
      </c>
      <c r="C2" s="3" t="s">
        <v>48</v>
      </c>
      <c r="D2" t="s">
        <v>20</v>
      </c>
      <c r="E2">
        <v>13</v>
      </c>
      <c r="F2">
        <f>E2*G2</f>
        <v>13</v>
      </c>
      <c r="G2">
        <v>1</v>
      </c>
      <c r="H2">
        <v>0.2</v>
      </c>
      <c r="I2">
        <f>G2*H2</f>
        <v>0.2</v>
      </c>
      <c r="J2" t="s">
        <v>5</v>
      </c>
      <c r="L2">
        <v>2</v>
      </c>
      <c r="M2" s="2"/>
    </row>
    <row r="3" spans="1:22" ht="12">
      <c r="A3" t="s">
        <v>58</v>
      </c>
      <c r="C3" s="3" t="s">
        <v>48</v>
      </c>
      <c r="D3" t="s">
        <v>20</v>
      </c>
      <c r="E3">
        <v>20</v>
      </c>
      <c r="F3">
        <f>E3*G3</f>
        <v>20</v>
      </c>
      <c r="G3">
        <v>1</v>
      </c>
      <c r="H3">
        <v>0.38</v>
      </c>
      <c r="I3">
        <f>G3*H3</f>
        <v>0.38</v>
      </c>
      <c r="J3" t="s">
        <v>5</v>
      </c>
      <c r="L3">
        <v>2</v>
      </c>
      <c r="M3" s="2"/>
    </row>
    <row r="4" spans="1:22" ht="12">
      <c r="A4" t="s">
        <v>150</v>
      </c>
      <c r="C4" s="3" t="s">
        <v>48</v>
      </c>
      <c r="D4" t="s">
        <v>28</v>
      </c>
      <c r="E4">
        <v>19</v>
      </c>
      <c r="F4">
        <f>E4*G4</f>
        <v>19</v>
      </c>
      <c r="G4">
        <v>1</v>
      </c>
      <c r="H4">
        <v>0.4</v>
      </c>
      <c r="I4">
        <f>G4*H4</f>
        <v>0.4</v>
      </c>
      <c r="J4" t="s">
        <v>5</v>
      </c>
      <c r="L4">
        <v>2</v>
      </c>
      <c r="M4" s="2"/>
    </row>
    <row r="5" spans="1:22" ht="12">
      <c r="A5" t="s">
        <v>56</v>
      </c>
      <c r="B5" s="7" t="s">
        <v>50</v>
      </c>
      <c r="C5" s="3" t="s">
        <v>48</v>
      </c>
      <c r="D5" t="s">
        <v>20</v>
      </c>
      <c r="E5">
        <v>16</v>
      </c>
      <c r="F5">
        <f>E5*G5</f>
        <v>32</v>
      </c>
      <c r="G5">
        <v>2</v>
      </c>
      <c r="H5">
        <v>0.25</v>
      </c>
      <c r="I5">
        <f>G5*H5</f>
        <v>0.5</v>
      </c>
      <c r="J5" t="s">
        <v>5</v>
      </c>
      <c r="L5">
        <v>2</v>
      </c>
      <c r="M5" s="2"/>
    </row>
    <row r="6" spans="1:22" ht="12">
      <c r="A6" t="s">
        <v>129</v>
      </c>
      <c r="C6" s="3" t="s">
        <v>48</v>
      </c>
      <c r="D6" t="s">
        <v>21</v>
      </c>
      <c r="E6">
        <v>23</v>
      </c>
      <c r="F6">
        <f>E6*G6</f>
        <v>23</v>
      </c>
      <c r="G6">
        <v>1</v>
      </c>
      <c r="H6">
        <v>0.8</v>
      </c>
      <c r="I6">
        <f>G6*H6</f>
        <v>0.8</v>
      </c>
      <c r="J6" t="s">
        <v>5</v>
      </c>
      <c r="L6">
        <v>2</v>
      </c>
      <c r="M6" s="2"/>
    </row>
    <row r="7" spans="1:22" ht="12">
      <c r="A7" t="s">
        <v>191</v>
      </c>
      <c r="B7" s="7" t="s">
        <v>50</v>
      </c>
      <c r="C7" s="3" t="s">
        <v>48</v>
      </c>
      <c r="D7" t="s">
        <v>20</v>
      </c>
      <c r="E7">
        <v>23</v>
      </c>
      <c r="F7">
        <f>E7*G7</f>
        <v>23</v>
      </c>
      <c r="G7">
        <v>1</v>
      </c>
      <c r="H7">
        <v>1</v>
      </c>
      <c r="I7">
        <f>G7*H7</f>
        <v>1</v>
      </c>
      <c r="J7" t="s">
        <v>5</v>
      </c>
      <c r="L7">
        <v>2</v>
      </c>
      <c r="M7" s="2"/>
    </row>
    <row r="8" spans="1:22" ht="12">
      <c r="A8" t="s">
        <v>184</v>
      </c>
      <c r="B8" s="7" t="s">
        <v>50</v>
      </c>
      <c r="C8" s="3" t="s">
        <v>48</v>
      </c>
      <c r="D8" t="s">
        <v>20</v>
      </c>
      <c r="E8">
        <v>17</v>
      </c>
      <c r="F8">
        <f>E8*G8</f>
        <v>17</v>
      </c>
      <c r="G8">
        <v>1</v>
      </c>
      <c r="H8">
        <v>1</v>
      </c>
      <c r="I8">
        <f>G8*H8</f>
        <v>1</v>
      </c>
      <c r="J8" t="s">
        <v>5</v>
      </c>
      <c r="L8">
        <v>2</v>
      </c>
      <c r="M8" s="2"/>
    </row>
    <row r="9" spans="1:22" ht="12">
      <c r="A9" t="s">
        <v>147</v>
      </c>
      <c r="B9" s="7" t="s">
        <v>50</v>
      </c>
      <c r="C9" s="3" t="s">
        <v>48</v>
      </c>
      <c r="D9" t="s">
        <v>20</v>
      </c>
      <c r="E9">
        <v>30</v>
      </c>
      <c r="F9">
        <f>E9*G9</f>
        <v>90</v>
      </c>
      <c r="G9">
        <v>3</v>
      </c>
      <c r="H9">
        <v>0.5</v>
      </c>
      <c r="I9">
        <f>G9*H9</f>
        <v>1.5</v>
      </c>
      <c r="J9" t="s">
        <v>5</v>
      </c>
      <c r="L9">
        <v>2</v>
      </c>
      <c r="M9" s="2"/>
    </row>
    <row r="10" spans="1:22" ht="12">
      <c r="A10" t="s">
        <v>52</v>
      </c>
      <c r="C10" s="3" t="s">
        <v>48</v>
      </c>
      <c r="D10" t="s">
        <v>21</v>
      </c>
      <c r="E10">
        <v>30</v>
      </c>
      <c r="F10">
        <f>E10*G10</f>
        <v>60</v>
      </c>
      <c r="G10">
        <v>2</v>
      </c>
      <c r="H10">
        <v>1</v>
      </c>
      <c r="I10">
        <f>G10*H10</f>
        <v>2</v>
      </c>
      <c r="J10" t="s">
        <v>5</v>
      </c>
      <c r="L10">
        <v>2</v>
      </c>
      <c r="M10" s="2"/>
    </row>
    <row r="11" spans="1:22" ht="12">
      <c r="A11" t="s">
        <v>47</v>
      </c>
      <c r="C11" s="3" t="s">
        <v>48</v>
      </c>
      <c r="D11" t="s">
        <v>20</v>
      </c>
      <c r="E11">
        <v>30</v>
      </c>
      <c r="F11">
        <f>E11*G11</f>
        <v>150</v>
      </c>
      <c r="G11">
        <v>5</v>
      </c>
      <c r="H11">
        <v>0.6</v>
      </c>
      <c r="I11">
        <f>G11*H11</f>
        <v>3</v>
      </c>
      <c r="J11" t="s">
        <v>5</v>
      </c>
      <c r="L11">
        <v>2</v>
      </c>
      <c r="M11" s="2"/>
    </row>
    <row r="12" spans="1:22" ht="12">
      <c r="A12" t="s">
        <v>71</v>
      </c>
      <c r="B12" s="7" t="s">
        <v>50</v>
      </c>
      <c r="C12" s="12" t="s">
        <v>61</v>
      </c>
      <c r="D12" t="s">
        <v>31</v>
      </c>
      <c r="E12">
        <v>25</v>
      </c>
      <c r="F12">
        <f>E12*G12</f>
        <v>25</v>
      </c>
      <c r="G12">
        <v>1</v>
      </c>
      <c r="H12">
        <v>0.15</v>
      </c>
      <c r="I12">
        <f>G12*H12</f>
        <v>0.15</v>
      </c>
      <c r="J12" t="s">
        <v>5</v>
      </c>
      <c r="L12">
        <v>2</v>
      </c>
      <c r="M12" s="2"/>
    </row>
    <row r="13" spans="1:22" ht="12">
      <c r="A13" t="s">
        <v>73</v>
      </c>
      <c r="B13" s="7" t="s">
        <v>50</v>
      </c>
      <c r="C13" s="12" t="s">
        <v>61</v>
      </c>
      <c r="D13" t="s">
        <v>21</v>
      </c>
      <c r="E13">
        <v>53</v>
      </c>
      <c r="F13">
        <f>E13*G13</f>
        <v>53</v>
      </c>
      <c r="G13">
        <v>1</v>
      </c>
      <c r="H13">
        <v>0.15</v>
      </c>
      <c r="I13">
        <f>G13*H13</f>
        <v>0.15</v>
      </c>
      <c r="J13" t="s">
        <v>5</v>
      </c>
      <c r="L13">
        <v>2</v>
      </c>
      <c r="M13" s="2"/>
    </row>
    <row r="14" spans="1:22" ht="12">
      <c r="A14" t="s">
        <v>69</v>
      </c>
      <c r="C14" s="12" t="s">
        <v>61</v>
      </c>
      <c r="D14" t="s">
        <v>20</v>
      </c>
      <c r="E14">
        <v>36</v>
      </c>
      <c r="F14">
        <f>E14*G14</f>
        <v>36</v>
      </c>
      <c r="G14">
        <v>1</v>
      </c>
      <c r="H14">
        <v>0.2</v>
      </c>
      <c r="I14">
        <f>G14*H14</f>
        <v>0.2</v>
      </c>
      <c r="J14" t="s">
        <v>5</v>
      </c>
      <c r="L14">
        <v>2</v>
      </c>
      <c r="M14" s="2"/>
    </row>
    <row r="15" spans="1:22" ht="12">
      <c r="A15" t="s">
        <v>72</v>
      </c>
      <c r="B15" s="7" t="s">
        <v>50</v>
      </c>
      <c r="C15" s="12" t="s">
        <v>61</v>
      </c>
      <c r="D15" t="s">
        <v>20</v>
      </c>
      <c r="E15">
        <v>12</v>
      </c>
      <c r="F15">
        <f>E15*G15</f>
        <v>12</v>
      </c>
      <c r="G15">
        <v>1</v>
      </c>
      <c r="H15">
        <v>0.2</v>
      </c>
      <c r="I15">
        <f>G15*H15</f>
        <v>0.2</v>
      </c>
      <c r="J15" t="s">
        <v>5</v>
      </c>
      <c r="L15">
        <v>2</v>
      </c>
      <c r="M15" s="2"/>
      <c r="P15" s="9"/>
      <c r="R15" s="5"/>
      <c r="S15" s="5"/>
      <c r="V15" s="5"/>
    </row>
    <row r="16" spans="1:22" ht="12">
      <c r="A16" t="s">
        <v>130</v>
      </c>
      <c r="C16" s="12" t="s">
        <v>61</v>
      </c>
      <c r="D16" t="s">
        <v>22</v>
      </c>
      <c r="E16">
        <v>33</v>
      </c>
      <c r="F16">
        <f>E16*G16</f>
        <v>33</v>
      </c>
      <c r="G16">
        <v>1</v>
      </c>
      <c r="H16">
        <v>0.2</v>
      </c>
      <c r="I16">
        <f>G16*H16</f>
        <v>0.2</v>
      </c>
      <c r="J16" t="s">
        <v>5</v>
      </c>
      <c r="L16">
        <v>2</v>
      </c>
      <c r="M16" s="2"/>
    </row>
    <row r="17" spans="1:13" ht="12">
      <c r="A17" t="s">
        <v>70</v>
      </c>
      <c r="B17" s="7" t="s">
        <v>50</v>
      </c>
      <c r="C17" s="12" t="s">
        <v>61</v>
      </c>
      <c r="D17" t="s">
        <v>20</v>
      </c>
      <c r="E17">
        <v>28</v>
      </c>
      <c r="F17">
        <f>E17*G17</f>
        <v>28</v>
      </c>
      <c r="G17">
        <v>1</v>
      </c>
      <c r="H17">
        <v>0.3</v>
      </c>
      <c r="I17">
        <f>G17*H17</f>
        <v>0.3</v>
      </c>
      <c r="J17" t="s">
        <v>5</v>
      </c>
      <c r="L17">
        <v>2</v>
      </c>
      <c r="M17" s="2"/>
    </row>
    <row r="18" spans="1:13" ht="12">
      <c r="A18" t="s">
        <v>66</v>
      </c>
      <c r="B18" s="7" t="s">
        <v>50</v>
      </c>
      <c r="C18" s="12" t="s">
        <v>61</v>
      </c>
      <c r="D18" t="s">
        <v>20</v>
      </c>
      <c r="E18">
        <v>35</v>
      </c>
      <c r="F18">
        <f>E18*G18</f>
        <v>35</v>
      </c>
      <c r="G18">
        <v>1</v>
      </c>
      <c r="H18">
        <v>0.6</v>
      </c>
      <c r="I18">
        <f>G18*H18</f>
        <v>0.6</v>
      </c>
      <c r="J18" t="s">
        <v>5</v>
      </c>
      <c r="L18">
        <v>2</v>
      </c>
      <c r="M18" s="2"/>
    </row>
    <row r="19" spans="1:13" ht="12">
      <c r="A19" t="s">
        <v>65</v>
      </c>
      <c r="C19" s="12" t="s">
        <v>61</v>
      </c>
      <c r="D19" t="s">
        <v>20</v>
      </c>
      <c r="E19">
        <v>62</v>
      </c>
      <c r="F19">
        <f>E19*G19</f>
        <v>124</v>
      </c>
      <c r="G19">
        <v>2</v>
      </c>
      <c r="H19">
        <v>0.5</v>
      </c>
      <c r="I19">
        <f>G19*H19</f>
        <v>1</v>
      </c>
      <c r="J19" t="s">
        <v>5</v>
      </c>
      <c r="L19">
        <v>2</v>
      </c>
      <c r="M19" s="2"/>
    </row>
    <row r="20" spans="1:13" ht="12">
      <c r="A20" t="s">
        <v>68</v>
      </c>
      <c r="B20" s="7" t="s">
        <v>50</v>
      </c>
      <c r="C20" s="12" t="s">
        <v>61</v>
      </c>
      <c r="D20" t="s">
        <v>20</v>
      </c>
      <c r="E20">
        <v>11</v>
      </c>
      <c r="F20">
        <f>E20*G20</f>
        <v>44</v>
      </c>
      <c r="G20">
        <v>4</v>
      </c>
      <c r="H20">
        <v>0.25</v>
      </c>
      <c r="I20">
        <f>G20*H20</f>
        <v>1</v>
      </c>
      <c r="J20" t="s">
        <v>5</v>
      </c>
      <c r="L20">
        <v>2</v>
      </c>
      <c r="M20" s="2"/>
    </row>
    <row r="21" spans="1:13" ht="12">
      <c r="A21" t="s">
        <v>62</v>
      </c>
      <c r="B21" s="7" t="s">
        <v>50</v>
      </c>
      <c r="C21" s="12" t="s">
        <v>61</v>
      </c>
      <c r="D21" t="s">
        <v>20</v>
      </c>
      <c r="E21">
        <v>26</v>
      </c>
      <c r="F21">
        <f>E21*G21</f>
        <v>130</v>
      </c>
      <c r="G21">
        <v>5</v>
      </c>
      <c r="H21">
        <v>0.32</v>
      </c>
      <c r="I21">
        <f>G21*H21</f>
        <v>1.6</v>
      </c>
      <c r="J21" t="s">
        <v>5</v>
      </c>
      <c r="L21">
        <v>2</v>
      </c>
      <c r="M21" s="2"/>
    </row>
    <row r="22" spans="1:13" ht="12">
      <c r="A22" t="s">
        <v>170</v>
      </c>
      <c r="C22" s="12" t="s">
        <v>61</v>
      </c>
      <c r="D22" t="s">
        <v>20</v>
      </c>
      <c r="E22">
        <v>12</v>
      </c>
      <c r="F22">
        <f>E22*G22</f>
        <v>84</v>
      </c>
      <c r="G22">
        <v>7</v>
      </c>
      <c r="H22">
        <f>1</f>
        <v>1</v>
      </c>
      <c r="I22">
        <f>G22*H22</f>
        <v>7</v>
      </c>
      <c r="J22" t="s">
        <v>5</v>
      </c>
      <c r="L22">
        <v>2</v>
      </c>
      <c r="M22" s="2"/>
    </row>
    <row r="23" spans="1:13" ht="12">
      <c r="A23" t="s">
        <v>60</v>
      </c>
      <c r="B23" s="7" t="s">
        <v>50</v>
      </c>
      <c r="C23" s="12" t="s">
        <v>61</v>
      </c>
      <c r="D23" t="s">
        <v>20</v>
      </c>
      <c r="E23">
        <v>14</v>
      </c>
      <c r="F23">
        <f>E23*G23</f>
        <v>224</v>
      </c>
      <c r="G23">
        <v>16</v>
      </c>
      <c r="H23">
        <v>1</v>
      </c>
      <c r="I23">
        <f>G23*H23</f>
        <v>16</v>
      </c>
      <c r="J23" t="s">
        <v>5</v>
      </c>
      <c r="L23">
        <v>2</v>
      </c>
      <c r="M23" s="2"/>
    </row>
    <row r="24" spans="1:13" ht="12">
      <c r="A24" t="s">
        <v>174</v>
      </c>
      <c r="C24" s="4" t="s">
        <v>75</v>
      </c>
      <c r="D24" t="s">
        <v>151</v>
      </c>
      <c r="E24">
        <v>16</v>
      </c>
      <c r="F24">
        <f>E24*G24</f>
        <v>16</v>
      </c>
      <c r="G24">
        <v>1</v>
      </c>
      <c r="H24">
        <v>0.1</v>
      </c>
      <c r="I24">
        <f>G24*H24</f>
        <v>0.1</v>
      </c>
      <c r="J24" t="s">
        <v>5</v>
      </c>
      <c r="L24">
        <v>2</v>
      </c>
      <c r="M24" s="2"/>
    </row>
    <row r="25" spans="1:13" ht="12">
      <c r="A25" t="s">
        <v>186</v>
      </c>
      <c r="C25" s="4" t="s">
        <v>75</v>
      </c>
      <c r="D25" t="s">
        <v>32</v>
      </c>
      <c r="E25">
        <v>62</v>
      </c>
      <c r="F25">
        <f>E25*G25</f>
        <v>62</v>
      </c>
      <c r="G25">
        <v>1</v>
      </c>
      <c r="H25">
        <v>0.2</v>
      </c>
      <c r="I25">
        <f>G25*H25</f>
        <v>0.2</v>
      </c>
      <c r="J25" t="s">
        <v>5</v>
      </c>
      <c r="L25">
        <v>2</v>
      </c>
      <c r="M25" s="2"/>
    </row>
    <row r="26" spans="1:13" ht="12">
      <c r="A26" t="s">
        <v>172</v>
      </c>
      <c r="C26" s="4" t="s">
        <v>75</v>
      </c>
      <c r="D26" t="s">
        <v>29</v>
      </c>
      <c r="E26">
        <v>54</v>
      </c>
      <c r="F26">
        <f>E26*G26</f>
        <v>54</v>
      </c>
      <c r="G26">
        <v>1</v>
      </c>
      <c r="H26">
        <v>0.2</v>
      </c>
      <c r="I26">
        <f>G26*H26</f>
        <v>0.2</v>
      </c>
      <c r="J26" t="s">
        <v>5</v>
      </c>
      <c r="L26">
        <v>2</v>
      </c>
      <c r="M26" s="2"/>
    </row>
    <row r="27" spans="1:13" ht="12">
      <c r="A27" t="s">
        <v>76</v>
      </c>
      <c r="B27" s="7" t="s">
        <v>50</v>
      </c>
      <c r="C27" s="4" t="s">
        <v>75</v>
      </c>
      <c r="D27" t="s">
        <v>29</v>
      </c>
      <c r="E27">
        <v>30</v>
      </c>
      <c r="F27">
        <f>E27*G27</f>
        <v>30</v>
      </c>
      <c r="G27">
        <v>1</v>
      </c>
      <c r="H27">
        <v>0.4</v>
      </c>
      <c r="I27">
        <f>G27*H27</f>
        <v>0.4</v>
      </c>
      <c r="J27" t="s">
        <v>5</v>
      </c>
      <c r="L27">
        <v>2</v>
      </c>
      <c r="M27" s="2"/>
    </row>
    <row r="28" spans="1:13" ht="12">
      <c r="A28" t="s">
        <v>74</v>
      </c>
      <c r="B28" s="7" t="s">
        <v>50</v>
      </c>
      <c r="C28" s="4" t="s">
        <v>75</v>
      </c>
      <c r="D28" t="s">
        <v>29</v>
      </c>
      <c r="E28">
        <v>63</v>
      </c>
      <c r="F28">
        <f>E28*G28</f>
        <v>126</v>
      </c>
      <c r="G28">
        <v>2</v>
      </c>
      <c r="H28">
        <v>0.28000000000000003</v>
      </c>
      <c r="I28">
        <f>G28*H28</f>
        <v>0.56000000000000005</v>
      </c>
      <c r="J28" t="s">
        <v>5</v>
      </c>
      <c r="L28">
        <v>2</v>
      </c>
      <c r="M28" s="2"/>
    </row>
    <row r="29" spans="1:13" ht="12">
      <c r="A29" t="s">
        <v>74</v>
      </c>
      <c r="C29" s="4" t="s">
        <v>75</v>
      </c>
      <c r="D29" t="s">
        <v>29</v>
      </c>
      <c r="F29">
        <v>116</v>
      </c>
      <c r="G29">
        <v>1</v>
      </c>
      <c r="I29">
        <v>1</v>
      </c>
      <c r="J29" t="s">
        <v>5</v>
      </c>
      <c r="L29">
        <v>2</v>
      </c>
      <c r="M29" s="2"/>
    </row>
    <row r="30" spans="1:13" ht="12">
      <c r="A30" t="s">
        <v>83</v>
      </c>
      <c r="C30" s="10" t="s">
        <v>79</v>
      </c>
      <c r="D30" t="s">
        <v>21</v>
      </c>
      <c r="E30">
        <v>36</v>
      </c>
      <c r="F30">
        <f>E30*G30</f>
        <v>36</v>
      </c>
      <c r="G30">
        <v>1</v>
      </c>
      <c r="H30">
        <v>0.08</v>
      </c>
      <c r="I30">
        <f>G30*H30</f>
        <v>0.08</v>
      </c>
      <c r="J30" t="s">
        <v>5</v>
      </c>
      <c r="L30">
        <v>2</v>
      </c>
      <c r="M30" s="2"/>
    </row>
    <row r="31" spans="1:13" ht="12">
      <c r="A31" t="s">
        <v>162</v>
      </c>
      <c r="B31" s="7" t="s">
        <v>50</v>
      </c>
      <c r="C31" s="10" t="s">
        <v>79</v>
      </c>
      <c r="D31" t="s">
        <v>20</v>
      </c>
      <c r="E31">
        <v>90</v>
      </c>
      <c r="F31">
        <f>E31*G31</f>
        <v>90</v>
      </c>
      <c r="G31">
        <v>1</v>
      </c>
      <c r="H31">
        <v>0.3</v>
      </c>
      <c r="I31">
        <f>G31*H31</f>
        <v>0.3</v>
      </c>
      <c r="J31" t="s">
        <v>5</v>
      </c>
      <c r="L31">
        <v>2</v>
      </c>
      <c r="M31" s="2"/>
    </row>
    <row r="32" spans="1:13" ht="12">
      <c r="A32" t="s">
        <v>84</v>
      </c>
      <c r="C32" s="10" t="s">
        <v>79</v>
      </c>
      <c r="D32" t="s">
        <v>20</v>
      </c>
      <c r="E32">
        <v>15</v>
      </c>
      <c r="F32">
        <f>E32*G32</f>
        <v>30</v>
      </c>
      <c r="G32">
        <v>2</v>
      </c>
      <c r="H32">
        <v>0.2</v>
      </c>
      <c r="I32">
        <f>G32*H32</f>
        <v>0.4</v>
      </c>
      <c r="J32" t="s">
        <v>5</v>
      </c>
      <c r="L32">
        <v>2</v>
      </c>
      <c r="M32" s="2"/>
    </row>
    <row r="33" spans="1:13" ht="12">
      <c r="A33" t="s">
        <v>81</v>
      </c>
      <c r="B33" s="7" t="s">
        <v>50</v>
      </c>
      <c r="C33" s="10" t="s">
        <v>79</v>
      </c>
      <c r="D33" t="s">
        <v>20</v>
      </c>
      <c r="E33">
        <v>45</v>
      </c>
      <c r="F33">
        <f>E33*G33</f>
        <v>45</v>
      </c>
      <c r="G33">
        <v>1</v>
      </c>
      <c r="H33">
        <v>0.5</v>
      </c>
      <c r="I33">
        <f>G33*H33</f>
        <v>0.5</v>
      </c>
      <c r="J33" t="s">
        <v>5</v>
      </c>
      <c r="L33">
        <v>2</v>
      </c>
      <c r="M33" s="2"/>
    </row>
    <row r="34" spans="1:13" ht="12">
      <c r="A34" t="s">
        <v>164</v>
      </c>
      <c r="B34" s="7" t="s">
        <v>50</v>
      </c>
      <c r="C34" s="10" t="s">
        <v>79</v>
      </c>
      <c r="D34" t="s">
        <v>20</v>
      </c>
      <c r="F34">
        <v>107</v>
      </c>
      <c r="G34">
        <v>1</v>
      </c>
      <c r="I34">
        <v>0.5</v>
      </c>
      <c r="J34" t="s">
        <v>5</v>
      </c>
      <c r="L34">
        <v>2</v>
      </c>
      <c r="M34" s="2"/>
    </row>
    <row r="35" spans="1:13" ht="12">
      <c r="A35" t="s">
        <v>82</v>
      </c>
      <c r="B35" s="7" t="s">
        <v>50</v>
      </c>
      <c r="C35" s="10" t="s">
        <v>79</v>
      </c>
      <c r="D35" t="s">
        <v>20</v>
      </c>
      <c r="E35">
        <v>41</v>
      </c>
      <c r="F35">
        <f>E35*G35</f>
        <v>164</v>
      </c>
      <c r="G35">
        <v>4</v>
      </c>
      <c r="H35">
        <v>0.24</v>
      </c>
      <c r="I35">
        <f>G35*H35</f>
        <v>0.96</v>
      </c>
      <c r="J35" t="s">
        <v>5</v>
      </c>
      <c r="L35">
        <v>2</v>
      </c>
      <c r="M35" s="2"/>
    </row>
    <row r="36" spans="1:13" ht="12">
      <c r="A36" t="s">
        <v>78</v>
      </c>
      <c r="B36" s="7" t="s">
        <v>50</v>
      </c>
      <c r="C36" s="10" t="s">
        <v>79</v>
      </c>
      <c r="D36" t="s">
        <v>20</v>
      </c>
      <c r="F36">
        <v>100</v>
      </c>
      <c r="G36">
        <v>1</v>
      </c>
      <c r="H36">
        <v>1</v>
      </c>
      <c r="I36">
        <f>G36*H36</f>
        <v>1</v>
      </c>
      <c r="J36" t="s">
        <v>5</v>
      </c>
      <c r="L36">
        <v>2</v>
      </c>
      <c r="M36" s="2"/>
    </row>
    <row r="37" spans="1:13" ht="12">
      <c r="A37" t="s">
        <v>78</v>
      </c>
      <c r="C37" s="10" t="s">
        <v>79</v>
      </c>
      <c r="D37" t="s">
        <v>20</v>
      </c>
      <c r="F37">
        <v>100</v>
      </c>
      <c r="G37">
        <v>2</v>
      </c>
      <c r="I37">
        <v>1.2</v>
      </c>
      <c r="J37" t="s">
        <v>5</v>
      </c>
      <c r="L37">
        <v>2</v>
      </c>
      <c r="M37" s="2"/>
    </row>
    <row r="38" spans="1:13" ht="12">
      <c r="A38" t="s">
        <v>89</v>
      </c>
      <c r="C38" s="1" t="s">
        <v>86</v>
      </c>
      <c r="D38" t="s">
        <v>37</v>
      </c>
      <c r="E38">
        <v>24</v>
      </c>
      <c r="F38">
        <f>E38*G38</f>
        <v>24</v>
      </c>
      <c r="G38">
        <v>1</v>
      </c>
      <c r="H38">
        <v>0.1</v>
      </c>
      <c r="I38">
        <f>G38*H38</f>
        <v>0.1</v>
      </c>
      <c r="J38" t="s">
        <v>5</v>
      </c>
      <c r="L38">
        <v>2</v>
      </c>
      <c r="M38" s="2"/>
    </row>
    <row r="39" spans="1:13" ht="12">
      <c r="A39" t="s">
        <v>135</v>
      </c>
      <c r="B39" s="7" t="s">
        <v>50</v>
      </c>
      <c r="C39" s="1" t="s">
        <v>86</v>
      </c>
      <c r="D39" t="s">
        <v>21</v>
      </c>
      <c r="E39">
        <v>76</v>
      </c>
      <c r="F39">
        <f>E39*G39</f>
        <v>76</v>
      </c>
      <c r="G39">
        <v>1</v>
      </c>
      <c r="H39">
        <v>0.5</v>
      </c>
      <c r="I39">
        <f>G39*H39</f>
        <v>0.5</v>
      </c>
      <c r="J39" t="s">
        <v>5</v>
      </c>
      <c r="L39">
        <v>2</v>
      </c>
      <c r="M39" s="2"/>
    </row>
    <row r="40" spans="1:13" ht="12">
      <c r="A40" t="s">
        <v>88</v>
      </c>
      <c r="C40" s="1" t="s">
        <v>86</v>
      </c>
      <c r="D40" t="s">
        <v>36</v>
      </c>
      <c r="E40">
        <v>30</v>
      </c>
      <c r="F40">
        <f>E40*G40</f>
        <v>60</v>
      </c>
      <c r="G40">
        <v>2</v>
      </c>
      <c r="H40">
        <v>0.375</v>
      </c>
      <c r="I40">
        <f>G40*H40</f>
        <v>0.75</v>
      </c>
      <c r="J40" t="s">
        <v>5</v>
      </c>
      <c r="L40">
        <v>2</v>
      </c>
      <c r="M40" s="2"/>
    </row>
    <row r="41" spans="1:13" ht="12">
      <c r="A41" t="s">
        <v>123</v>
      </c>
      <c r="C41" s="7" t="s">
        <v>92</v>
      </c>
      <c r="D41" t="s">
        <v>38</v>
      </c>
      <c r="E41">
        <v>20</v>
      </c>
      <c r="F41">
        <f>E41*G41</f>
        <v>40</v>
      </c>
      <c r="G41">
        <v>2</v>
      </c>
      <c r="H41">
        <v>5.0000000000000001E-4</v>
      </c>
      <c r="I41">
        <f>G41*H41</f>
        <v>1E-3</v>
      </c>
      <c r="J41" t="s">
        <v>5</v>
      </c>
      <c r="L41">
        <v>2</v>
      </c>
      <c r="M41" s="2"/>
    </row>
    <row r="42" spans="1:13" ht="12">
      <c r="A42" t="s">
        <v>122</v>
      </c>
      <c r="B42" s="7" t="s">
        <v>50</v>
      </c>
      <c r="C42" s="7" t="s">
        <v>92</v>
      </c>
      <c r="D42" t="s">
        <v>20</v>
      </c>
      <c r="E42">
        <v>17</v>
      </c>
      <c r="F42">
        <f>E42*G42</f>
        <v>17</v>
      </c>
      <c r="G42">
        <v>1</v>
      </c>
      <c r="H42">
        <v>0.06</v>
      </c>
      <c r="I42">
        <f>G42*H42</f>
        <v>0.06</v>
      </c>
      <c r="J42" t="s">
        <v>5</v>
      </c>
      <c r="L42">
        <v>2</v>
      </c>
      <c r="M42" s="2"/>
    </row>
    <row r="43" spans="1:13" ht="12">
      <c r="A43" t="s">
        <v>121</v>
      </c>
      <c r="B43" s="7" t="s">
        <v>50</v>
      </c>
      <c r="C43" s="7" t="s">
        <v>92</v>
      </c>
      <c r="D43" t="s">
        <v>20</v>
      </c>
      <c r="E43">
        <v>17</v>
      </c>
      <c r="F43">
        <f>E43*G43</f>
        <v>17</v>
      </c>
      <c r="G43">
        <v>1</v>
      </c>
      <c r="H43">
        <v>6.5000000000000002E-2</v>
      </c>
      <c r="I43">
        <f>G43*H43</f>
        <v>6.5000000000000002E-2</v>
      </c>
      <c r="J43" t="s">
        <v>5</v>
      </c>
      <c r="L43">
        <v>2</v>
      </c>
      <c r="M43" s="2"/>
    </row>
    <row r="44" spans="1:13" ht="12">
      <c r="A44" t="s">
        <v>120</v>
      </c>
      <c r="C44" s="7" t="s">
        <v>92</v>
      </c>
      <c r="D44" t="s">
        <v>21</v>
      </c>
      <c r="E44">
        <v>20</v>
      </c>
      <c r="F44">
        <f>E44*G44</f>
        <v>20</v>
      </c>
      <c r="G44">
        <v>1</v>
      </c>
      <c r="H44">
        <v>0.1</v>
      </c>
      <c r="I44">
        <f>G44*H44</f>
        <v>0.1</v>
      </c>
      <c r="J44" t="s">
        <v>5</v>
      </c>
      <c r="L44">
        <v>2</v>
      </c>
      <c r="M44" s="2"/>
    </row>
    <row r="45" spans="1:13" ht="12">
      <c r="A45" t="s">
        <v>139</v>
      </c>
      <c r="B45" s="7" t="s">
        <v>50</v>
      </c>
      <c r="C45" s="7" t="s">
        <v>92</v>
      </c>
      <c r="D45" t="s">
        <v>22</v>
      </c>
      <c r="E45">
        <v>20</v>
      </c>
      <c r="F45">
        <f>E45*G45</f>
        <v>20</v>
      </c>
      <c r="G45">
        <v>1</v>
      </c>
      <c r="H45">
        <v>0.2</v>
      </c>
      <c r="I45">
        <f>G45*H45</f>
        <v>0.2</v>
      </c>
      <c r="J45" t="s">
        <v>5</v>
      </c>
      <c r="L45">
        <v>2</v>
      </c>
      <c r="M45" s="2"/>
    </row>
    <row r="46" spans="1:13" ht="12">
      <c r="A46" t="s">
        <v>140</v>
      </c>
      <c r="C46" s="7" t="s">
        <v>92</v>
      </c>
      <c r="D46" t="s">
        <v>20</v>
      </c>
      <c r="E46">
        <v>26</v>
      </c>
      <c r="F46">
        <f>E46*G46</f>
        <v>26</v>
      </c>
      <c r="G46">
        <v>1</v>
      </c>
      <c r="H46">
        <v>0.2</v>
      </c>
      <c r="I46">
        <f>G46*H46</f>
        <v>0.2</v>
      </c>
      <c r="J46" t="s">
        <v>5</v>
      </c>
      <c r="L46">
        <v>2</v>
      </c>
      <c r="M46" s="2"/>
    </row>
    <row r="47" spans="1:13" ht="12">
      <c r="A47" t="s">
        <v>178</v>
      </c>
      <c r="C47" s="7" t="s">
        <v>92</v>
      </c>
      <c r="D47" t="s">
        <v>35</v>
      </c>
      <c r="E47">
        <v>34</v>
      </c>
      <c r="F47">
        <f>E47*G47</f>
        <v>34</v>
      </c>
      <c r="G47">
        <v>1</v>
      </c>
      <c r="H47">
        <v>0.2</v>
      </c>
      <c r="I47">
        <f>G47*H47</f>
        <v>0.2</v>
      </c>
      <c r="J47" t="s">
        <v>5</v>
      </c>
      <c r="L47">
        <v>2</v>
      </c>
      <c r="M47" s="2"/>
    </row>
    <row r="48" spans="1:13" ht="12">
      <c r="A48" t="s">
        <v>137</v>
      </c>
      <c r="C48" s="7" t="s">
        <v>92</v>
      </c>
      <c r="D48" t="s">
        <v>22</v>
      </c>
      <c r="E48">
        <v>4</v>
      </c>
      <c r="F48">
        <f>E48*G48</f>
        <v>8</v>
      </c>
      <c r="G48">
        <v>2</v>
      </c>
      <c r="H48">
        <v>0.1</v>
      </c>
      <c r="I48">
        <f>G48*H48</f>
        <v>0.2</v>
      </c>
      <c r="J48" t="s">
        <v>5</v>
      </c>
      <c r="L48">
        <v>2</v>
      </c>
      <c r="M48" s="2"/>
    </row>
    <row r="49" spans="1:22" ht="12">
      <c r="A49" t="s">
        <v>116</v>
      </c>
      <c r="C49" s="7" t="s">
        <v>92</v>
      </c>
      <c r="D49" t="s">
        <v>22</v>
      </c>
      <c r="F49">
        <v>12</v>
      </c>
      <c r="G49">
        <v>1</v>
      </c>
      <c r="I49">
        <v>0.2</v>
      </c>
      <c r="J49" t="s">
        <v>5</v>
      </c>
      <c r="L49">
        <v>2</v>
      </c>
      <c r="M49" s="2"/>
    </row>
    <row r="50" spans="1:22" ht="12">
      <c r="A50" t="s">
        <v>117</v>
      </c>
      <c r="B50" s="7" t="s">
        <v>50</v>
      </c>
      <c r="C50" s="7" t="s">
        <v>92</v>
      </c>
      <c r="D50" t="s">
        <v>25</v>
      </c>
      <c r="E50">
        <v>22</v>
      </c>
      <c r="F50">
        <f>E50*G50</f>
        <v>22</v>
      </c>
      <c r="G50">
        <v>1</v>
      </c>
      <c r="H50">
        <v>0.25</v>
      </c>
      <c r="I50">
        <f>G50*H50</f>
        <v>0.25</v>
      </c>
      <c r="J50" t="s">
        <v>5</v>
      </c>
      <c r="L50">
        <v>2</v>
      </c>
      <c r="M50" s="2"/>
    </row>
    <row r="51" spans="1:22" ht="12">
      <c r="A51" t="s">
        <v>106</v>
      </c>
      <c r="B51" s="7" t="s">
        <v>50</v>
      </c>
      <c r="C51" s="7" t="s">
        <v>92</v>
      </c>
      <c r="D51" t="s">
        <v>30</v>
      </c>
      <c r="E51">
        <v>37</v>
      </c>
      <c r="F51">
        <f>E51*G51</f>
        <v>37</v>
      </c>
      <c r="G51">
        <v>1</v>
      </c>
      <c r="H51">
        <v>0.3</v>
      </c>
      <c r="I51">
        <f>G51*H51</f>
        <v>0.3</v>
      </c>
      <c r="J51" t="s">
        <v>5</v>
      </c>
      <c r="L51">
        <v>2</v>
      </c>
      <c r="M51" s="2"/>
    </row>
    <row r="52" spans="1:22" ht="12">
      <c r="A52" t="s">
        <v>115</v>
      </c>
      <c r="C52" s="7" t="s">
        <v>92</v>
      </c>
      <c r="D52" t="s">
        <v>20</v>
      </c>
      <c r="E52">
        <v>24</v>
      </c>
      <c r="F52">
        <f>E52*G52</f>
        <v>24</v>
      </c>
      <c r="G52">
        <v>1</v>
      </c>
      <c r="H52">
        <v>0.35</v>
      </c>
      <c r="I52">
        <f>G52*H52</f>
        <v>0.35</v>
      </c>
      <c r="J52" t="s">
        <v>5</v>
      </c>
      <c r="L52">
        <v>2</v>
      </c>
      <c r="M52" s="2"/>
    </row>
    <row r="53" spans="1:22" ht="12">
      <c r="A53" t="s">
        <v>161</v>
      </c>
      <c r="B53" s="7" t="s">
        <v>50</v>
      </c>
      <c r="C53" s="7" t="s">
        <v>92</v>
      </c>
      <c r="D53" t="s">
        <v>21</v>
      </c>
      <c r="E53">
        <v>13</v>
      </c>
      <c r="F53">
        <f>E53*G53</f>
        <v>13</v>
      </c>
      <c r="G53">
        <v>1</v>
      </c>
      <c r="H53">
        <v>0.4</v>
      </c>
      <c r="I53">
        <f>G53*H53</f>
        <v>0.4</v>
      </c>
      <c r="J53" t="s">
        <v>5</v>
      </c>
      <c r="L53">
        <v>2</v>
      </c>
      <c r="M53" s="2"/>
      <c r="P53" s="9"/>
    </row>
    <row r="54" spans="1:22" ht="12">
      <c r="A54" t="s">
        <v>113</v>
      </c>
      <c r="C54" s="7" t="s">
        <v>92</v>
      </c>
      <c r="D54" t="s">
        <v>21</v>
      </c>
      <c r="E54">
        <v>11</v>
      </c>
      <c r="F54">
        <f>E54*G54</f>
        <v>11</v>
      </c>
      <c r="G54">
        <v>1</v>
      </c>
      <c r="H54">
        <v>0.4</v>
      </c>
      <c r="I54">
        <f>G54*H54</f>
        <v>0.4</v>
      </c>
      <c r="J54" t="s">
        <v>5</v>
      </c>
      <c r="L54">
        <v>2</v>
      </c>
      <c r="M54" s="2"/>
    </row>
    <row r="55" spans="1:22" ht="12">
      <c r="A55" t="s">
        <v>142</v>
      </c>
      <c r="C55" s="7" t="s">
        <v>92</v>
      </c>
      <c r="D55" t="s">
        <v>20</v>
      </c>
      <c r="E55">
        <v>17</v>
      </c>
      <c r="F55">
        <f>E55*G55</f>
        <v>68</v>
      </c>
      <c r="G55">
        <v>4</v>
      </c>
      <c r="H55">
        <v>0.1</v>
      </c>
      <c r="I55">
        <f>G55*H55</f>
        <v>0.4</v>
      </c>
      <c r="J55" t="s">
        <v>5</v>
      </c>
      <c r="L55">
        <v>2</v>
      </c>
      <c r="M55" s="2"/>
    </row>
    <row r="56" spans="1:22" ht="12">
      <c r="A56" t="s">
        <v>108</v>
      </c>
      <c r="B56" s="7" t="s">
        <v>50</v>
      </c>
      <c r="C56" s="7" t="s">
        <v>92</v>
      </c>
      <c r="D56" t="s">
        <v>31</v>
      </c>
      <c r="E56">
        <v>32</v>
      </c>
      <c r="F56">
        <f>E56*G56</f>
        <v>64</v>
      </c>
      <c r="G56">
        <v>2</v>
      </c>
      <c r="H56">
        <v>0.28999999999999998</v>
      </c>
      <c r="I56">
        <f>G56*H56</f>
        <v>0.57999999999999996</v>
      </c>
      <c r="J56" t="s">
        <v>5</v>
      </c>
      <c r="L56">
        <v>2</v>
      </c>
      <c r="M56" s="2"/>
    </row>
    <row r="57" spans="1:22" ht="12">
      <c r="A57" t="s">
        <v>177</v>
      </c>
      <c r="C57" s="7" t="s">
        <v>92</v>
      </c>
      <c r="D57" t="s">
        <v>20</v>
      </c>
      <c r="F57">
        <v>23</v>
      </c>
      <c r="G57">
        <v>2</v>
      </c>
      <c r="I57">
        <v>0.6</v>
      </c>
      <c r="J57" t="s">
        <v>5</v>
      </c>
      <c r="L57">
        <v>2</v>
      </c>
      <c r="M57" s="2"/>
    </row>
    <row r="58" spans="1:22" ht="12">
      <c r="A58" t="s">
        <v>103</v>
      </c>
      <c r="C58" s="7" t="s">
        <v>92</v>
      </c>
      <c r="D58" t="s">
        <v>22</v>
      </c>
      <c r="E58">
        <v>32</v>
      </c>
      <c r="F58">
        <f>E58*G58</f>
        <v>32</v>
      </c>
      <c r="G58">
        <v>1</v>
      </c>
      <c r="H58">
        <v>0.75</v>
      </c>
      <c r="I58">
        <f>G58*H58</f>
        <v>0.75</v>
      </c>
      <c r="J58" t="s">
        <v>5</v>
      </c>
      <c r="L58">
        <v>2</v>
      </c>
      <c r="M58" s="2"/>
    </row>
    <row r="59" spans="1:22" ht="12">
      <c r="A59" t="s">
        <v>104</v>
      </c>
      <c r="C59" s="7" t="s">
        <v>92</v>
      </c>
      <c r="D59" t="s">
        <v>27</v>
      </c>
      <c r="E59">
        <v>16</v>
      </c>
      <c r="F59">
        <f>E59*G59</f>
        <v>16</v>
      </c>
      <c r="G59">
        <v>1</v>
      </c>
      <c r="H59">
        <v>0.75</v>
      </c>
      <c r="I59">
        <f>G59*H59</f>
        <v>0.75</v>
      </c>
      <c r="J59" t="s">
        <v>5</v>
      </c>
      <c r="L59">
        <v>2</v>
      </c>
      <c r="M59" s="2"/>
    </row>
    <row r="60" spans="1:22" ht="12">
      <c r="A60" t="s">
        <v>111</v>
      </c>
      <c r="C60" s="7" t="s">
        <v>92</v>
      </c>
      <c r="D60" t="s">
        <v>20</v>
      </c>
      <c r="E60">
        <v>20</v>
      </c>
      <c r="F60">
        <f>E60*G60</f>
        <v>40</v>
      </c>
      <c r="G60">
        <v>2</v>
      </c>
      <c r="H60">
        <v>0.45</v>
      </c>
      <c r="I60">
        <f>G60*H60</f>
        <v>0.9</v>
      </c>
      <c r="J60" t="s">
        <v>5</v>
      </c>
      <c r="L60">
        <v>2</v>
      </c>
      <c r="M60" s="2"/>
    </row>
    <row r="61" spans="1:22" ht="12">
      <c r="A61" t="s">
        <v>100</v>
      </c>
      <c r="B61" s="7" t="s">
        <v>50</v>
      </c>
      <c r="C61" s="7" t="s">
        <v>92</v>
      </c>
      <c r="D61" t="s">
        <v>20</v>
      </c>
      <c r="E61">
        <v>21</v>
      </c>
      <c r="F61">
        <f>E61*G61</f>
        <v>21</v>
      </c>
      <c r="G61">
        <v>1</v>
      </c>
      <c r="H61">
        <v>1</v>
      </c>
      <c r="I61">
        <f>G61*H61</f>
        <v>1</v>
      </c>
      <c r="J61" t="s">
        <v>5</v>
      </c>
      <c r="L61">
        <v>2</v>
      </c>
      <c r="M61" s="2"/>
    </row>
    <row r="62" spans="1:22" ht="12">
      <c r="A62" t="s">
        <v>155</v>
      </c>
      <c r="C62" s="7" t="s">
        <v>92</v>
      </c>
      <c r="D62" t="s">
        <v>28</v>
      </c>
      <c r="F62">
        <f>15</f>
        <v>15</v>
      </c>
      <c r="G62">
        <v>2</v>
      </c>
      <c r="I62">
        <v>1</v>
      </c>
      <c r="J62" t="s">
        <v>5</v>
      </c>
      <c r="L62">
        <v>2</v>
      </c>
      <c r="M62" s="2"/>
    </row>
    <row r="63" spans="1:22" ht="12">
      <c r="A63" t="s">
        <v>194</v>
      </c>
      <c r="C63" s="7" t="s">
        <v>92</v>
      </c>
      <c r="D63" t="s">
        <v>163</v>
      </c>
      <c r="F63">
        <v>17</v>
      </c>
      <c r="G63">
        <v>1</v>
      </c>
      <c r="I63">
        <v>1</v>
      </c>
      <c r="J63" t="s">
        <v>5</v>
      </c>
      <c r="L63">
        <v>2</v>
      </c>
      <c r="M63" s="2"/>
      <c r="P63" s="9"/>
      <c r="R63" s="5"/>
      <c r="S63" s="5"/>
      <c r="V63" s="5"/>
    </row>
    <row r="64" spans="1:22" ht="12">
      <c r="A64" t="s">
        <v>94</v>
      </c>
      <c r="C64" s="7" t="s">
        <v>92</v>
      </c>
      <c r="D64" t="s">
        <v>22</v>
      </c>
      <c r="F64">
        <f>5+8</f>
        <v>13</v>
      </c>
      <c r="G64">
        <v>2</v>
      </c>
      <c r="I64">
        <f>0.4+0.8</f>
        <v>1.2000000000000002</v>
      </c>
      <c r="J64" t="s">
        <v>5</v>
      </c>
      <c r="L64">
        <v>2</v>
      </c>
      <c r="M64" s="2"/>
    </row>
    <row r="65" spans="1:22" ht="12">
      <c r="A65" t="s">
        <v>99</v>
      </c>
      <c r="B65" s="7" t="s">
        <v>50</v>
      </c>
      <c r="C65" s="7" t="s">
        <v>92</v>
      </c>
      <c r="D65" t="s">
        <v>20</v>
      </c>
      <c r="E65">
        <v>18</v>
      </c>
      <c r="F65">
        <f>E65*G65</f>
        <v>54</v>
      </c>
      <c r="G65">
        <v>3</v>
      </c>
      <c r="H65">
        <v>0.5</v>
      </c>
      <c r="I65">
        <f>G65*H65</f>
        <v>1.5</v>
      </c>
      <c r="J65" t="s">
        <v>5</v>
      </c>
      <c r="L65">
        <v>2</v>
      </c>
      <c r="M65" s="2"/>
    </row>
    <row r="66" spans="1:22" ht="12">
      <c r="A66" t="s">
        <v>110</v>
      </c>
      <c r="C66" s="7" t="s">
        <v>92</v>
      </c>
      <c r="D66" t="s">
        <v>22</v>
      </c>
      <c r="E66">
        <v>22</v>
      </c>
      <c r="F66">
        <f>E66*G66</f>
        <v>132</v>
      </c>
      <c r="G66">
        <v>6</v>
      </c>
      <c r="H66">
        <v>0.25</v>
      </c>
      <c r="I66">
        <f>G66*H66</f>
        <v>1.5</v>
      </c>
      <c r="J66" t="s">
        <v>5</v>
      </c>
      <c r="L66">
        <v>2</v>
      </c>
      <c r="M66" s="2"/>
    </row>
    <row r="67" spans="1:22" ht="12">
      <c r="A67" t="s">
        <v>96</v>
      </c>
      <c r="B67" s="7" t="s">
        <v>50</v>
      </c>
      <c r="C67" s="7" t="s">
        <v>92</v>
      </c>
      <c r="D67" t="s">
        <v>20</v>
      </c>
      <c r="E67">
        <v>20</v>
      </c>
      <c r="F67">
        <f>E67*G67</f>
        <v>40</v>
      </c>
      <c r="G67">
        <v>2</v>
      </c>
      <c r="H67">
        <v>1</v>
      </c>
      <c r="I67">
        <f>G67*H67</f>
        <v>2</v>
      </c>
      <c r="J67" t="s">
        <v>5</v>
      </c>
      <c r="L67">
        <v>2</v>
      </c>
      <c r="M67" s="2"/>
    </row>
    <row r="68" spans="1:22" ht="12">
      <c r="A68" t="s">
        <v>97</v>
      </c>
      <c r="B68" s="7" t="s">
        <v>50</v>
      </c>
      <c r="C68" s="7" t="s">
        <v>92</v>
      </c>
      <c r="D68" t="s">
        <v>21</v>
      </c>
      <c r="E68">
        <v>16</v>
      </c>
      <c r="F68">
        <f>E68*G68</f>
        <v>96</v>
      </c>
      <c r="G68">
        <v>6</v>
      </c>
      <c r="H68">
        <v>0.4</v>
      </c>
      <c r="I68">
        <f>G68*H68</f>
        <v>2.4000000000000004</v>
      </c>
      <c r="J68" t="s">
        <v>5</v>
      </c>
      <c r="L68">
        <v>2</v>
      </c>
      <c r="M68" s="2"/>
    </row>
    <row r="69" spans="1:22" ht="12">
      <c r="A69" t="s">
        <v>91</v>
      </c>
      <c r="B69" s="7" t="s">
        <v>50</v>
      </c>
      <c r="C69" s="7" t="s">
        <v>92</v>
      </c>
      <c r="D69" t="s">
        <v>21</v>
      </c>
      <c r="E69">
        <v>20</v>
      </c>
      <c r="F69">
        <f>E69*G69</f>
        <v>160</v>
      </c>
      <c r="G69">
        <v>8</v>
      </c>
      <c r="H69">
        <v>0.5</v>
      </c>
      <c r="I69">
        <f>G69*H69</f>
        <v>4</v>
      </c>
      <c r="J69" t="s">
        <v>5</v>
      </c>
      <c r="L69">
        <v>2</v>
      </c>
      <c r="M69" s="2"/>
    </row>
    <row r="70" spans="1:22" ht="12">
      <c r="A70" t="s">
        <v>187</v>
      </c>
      <c r="C70" s="7" t="s">
        <v>92</v>
      </c>
      <c r="D70" t="s">
        <v>21</v>
      </c>
      <c r="F70">
        <v>60</v>
      </c>
      <c r="G70">
        <v>4</v>
      </c>
      <c r="I70">
        <v>4</v>
      </c>
      <c r="J70" t="s">
        <v>5</v>
      </c>
      <c r="L70">
        <v>2</v>
      </c>
      <c r="M70" s="2"/>
    </row>
    <row r="71" spans="1:22" ht="12">
      <c r="A71" t="s">
        <v>93</v>
      </c>
      <c r="C71" s="7" t="s">
        <v>92</v>
      </c>
      <c r="D71" t="s">
        <v>20</v>
      </c>
      <c r="E71">
        <v>20</v>
      </c>
      <c r="F71">
        <f>E71*G71</f>
        <v>140</v>
      </c>
      <c r="G71">
        <v>7</v>
      </c>
      <c r="H71">
        <v>1</v>
      </c>
      <c r="I71">
        <f>G71*H71</f>
        <v>7</v>
      </c>
      <c r="J71" t="s">
        <v>5</v>
      </c>
      <c r="L71">
        <v>2</v>
      </c>
      <c r="M71" s="2"/>
    </row>
    <row r="72" spans="1:22" ht="12">
      <c r="A72" t="s">
        <v>13</v>
      </c>
      <c r="C72" s="11" t="s">
        <v>124</v>
      </c>
      <c r="D72" t="s">
        <v>21</v>
      </c>
      <c r="E72">
        <v>159</v>
      </c>
      <c r="F72">
        <f>E72*G72</f>
        <v>159</v>
      </c>
      <c r="G72">
        <v>1</v>
      </c>
      <c r="H72">
        <v>1.5</v>
      </c>
      <c r="I72">
        <f>G72*H72</f>
        <v>1.5</v>
      </c>
      <c r="J72" t="s">
        <v>5</v>
      </c>
      <c r="L72">
        <v>2</v>
      </c>
      <c r="M72" s="2"/>
    </row>
    <row r="73" spans="1:22" ht="12">
      <c r="C73" s="7"/>
      <c r="M73" s="2"/>
    </row>
    <row r="74" spans="1:22" ht="12">
      <c r="C74" s="7"/>
      <c r="M74" s="2"/>
    </row>
    <row r="75" spans="1:22" ht="12">
      <c r="C75" s="7"/>
      <c r="M75" s="2"/>
    </row>
    <row r="76" spans="1:22" ht="12">
      <c r="C76" s="7"/>
      <c r="M76" s="2"/>
    </row>
    <row r="77" spans="1:22" ht="12">
      <c r="C77" s="7"/>
      <c r="M77" s="2"/>
    </row>
    <row r="78" spans="1:22" ht="12">
      <c r="C78" s="7"/>
      <c r="M78" s="2"/>
      <c r="P78" s="9"/>
      <c r="R78" s="5"/>
      <c r="S78" s="5"/>
      <c r="V78" s="5"/>
    </row>
    <row r="79" spans="1:22" ht="12">
      <c r="C79" s="7"/>
      <c r="M79" s="2"/>
    </row>
    <row r="80" spans="1:22" ht="12">
      <c r="C80" s="7"/>
      <c r="M80" s="2"/>
    </row>
    <row r="81" spans="3:22" ht="12">
      <c r="C81" s="7"/>
      <c r="M81" s="2"/>
    </row>
    <row r="82" spans="3:22" ht="12">
      <c r="C82" s="7"/>
      <c r="M82" s="2"/>
    </row>
    <row r="83" spans="3:22" ht="12">
      <c r="C83" s="7"/>
      <c r="M83" s="2"/>
    </row>
    <row r="84" spans="3:22" ht="12">
      <c r="C84" s="7"/>
      <c r="M84" s="2"/>
    </row>
    <row r="85" spans="3:22" ht="12">
      <c r="C85" s="7"/>
      <c r="M85" s="2"/>
    </row>
    <row r="86" spans="3:22" ht="12">
      <c r="C86" s="7"/>
      <c r="M86" s="2"/>
    </row>
    <row r="87" spans="3:22" ht="12">
      <c r="M87" s="2"/>
    </row>
    <row r="88" spans="3:22" ht="12">
      <c r="M88" s="2"/>
      <c r="P88" s="9"/>
      <c r="R88" s="5"/>
      <c r="S88" s="5"/>
      <c r="V88" s="5"/>
    </row>
    <row r="89" spans="3:22" ht="12">
      <c r="M89" s="2"/>
    </row>
    <row r="90" spans="3:22" ht="12">
      <c r="M90" s="2"/>
    </row>
    <row r="91" spans="3:22" ht="12">
      <c r="M91" s="2"/>
    </row>
    <row r="92" spans="3:22" ht="12">
      <c r="M92" s="2"/>
    </row>
    <row r="93" spans="3:22" ht="12">
      <c r="M93" s="2"/>
    </row>
    <row r="94" spans="3:22" ht="12">
      <c r="M94" s="2"/>
    </row>
    <row r="95" spans="3:22" ht="12">
      <c r="M95" s="2"/>
      <c r="P95" s="9"/>
    </row>
    <row r="96" spans="3:22" ht="12">
      <c r="M96" s="2"/>
    </row>
    <row r="97" spans="13:22" ht="12">
      <c r="M97" s="2"/>
    </row>
    <row r="98" spans="13:22" ht="12">
      <c r="M98" s="2"/>
    </row>
    <row r="99" spans="13:22" ht="12">
      <c r="M99" s="2"/>
      <c r="P99" s="9"/>
      <c r="R99" s="5"/>
      <c r="S99" s="5"/>
      <c r="V99" s="5"/>
    </row>
    <row r="100" spans="13:22" ht="12">
      <c r="M100" s="2"/>
    </row>
    <row r="101" spans="13:22" ht="12">
      <c r="M101" s="2"/>
    </row>
    <row r="102" spans="13:22" ht="12">
      <c r="M102" s="2"/>
    </row>
    <row r="103" spans="13:22" ht="12">
      <c r="M103" s="2"/>
    </row>
    <row r="104" spans="13:22" ht="12">
      <c r="M104" s="2"/>
    </row>
    <row r="105" spans="13:22" ht="12">
      <c r="M105" s="2"/>
    </row>
    <row r="106" spans="13:22" ht="12">
      <c r="M106" s="2"/>
    </row>
    <row r="107" spans="13:22" ht="12">
      <c r="M107" s="2"/>
    </row>
    <row r="108" spans="13:22" ht="12">
      <c r="M108" s="2"/>
    </row>
    <row r="109" spans="13:22" ht="12">
      <c r="M109" s="2"/>
    </row>
    <row r="110" spans="13:22" ht="12">
      <c r="M110" s="2"/>
    </row>
    <row r="111" spans="13:22" ht="12">
      <c r="M111" s="2"/>
    </row>
    <row r="112" spans="13:22" ht="12">
      <c r="M112" s="2"/>
    </row>
    <row r="113" spans="13:22" ht="12">
      <c r="M113" s="2"/>
    </row>
    <row r="114" spans="13:22" ht="12">
      <c r="M114" s="2"/>
    </row>
    <row r="115" spans="13:22" ht="12">
      <c r="M115" s="2"/>
    </row>
    <row r="116" spans="13:22" ht="12">
      <c r="M116" s="2"/>
    </row>
    <row r="117" spans="13:22" ht="12">
      <c r="M117" s="2"/>
    </row>
    <row r="118" spans="13:22" ht="12">
      <c r="M118" s="2"/>
    </row>
    <row r="119" spans="13:22" ht="12">
      <c r="M119" s="2"/>
    </row>
    <row r="120" spans="13:22" ht="12">
      <c r="M120" s="2"/>
    </row>
    <row r="121" spans="13:22" ht="12">
      <c r="M121" s="2"/>
    </row>
    <row r="122" spans="13:22" ht="12">
      <c r="M122" s="2"/>
    </row>
    <row r="123" spans="13:22" ht="12">
      <c r="M123" s="2"/>
    </row>
    <row r="124" spans="13:22" ht="12">
      <c r="M124" s="2"/>
    </row>
    <row r="125" spans="13:22" ht="12">
      <c r="M125" s="2"/>
    </row>
    <row r="126" spans="13:22" ht="12">
      <c r="M126" s="2"/>
    </row>
    <row r="127" spans="13:22" ht="12">
      <c r="M127" s="2"/>
    </row>
    <row r="128" spans="13:22" ht="12">
      <c r="M128" s="2"/>
      <c r="P128" s="9"/>
      <c r="R128" s="5"/>
      <c r="S128" s="5"/>
      <c r="V128" s="5"/>
    </row>
    <row r="129" spans="13:13" ht="12">
      <c r="M129" s="2"/>
    </row>
    <row r="130" spans="13:13" ht="12">
      <c r="M130" s="2"/>
    </row>
    <row r="131" spans="13:13" ht="12">
      <c r="M131" s="2"/>
    </row>
    <row r="132" spans="13:13" ht="12">
      <c r="M132" s="2"/>
    </row>
    <row r="133" spans="13:13" ht="12">
      <c r="M133" s="2"/>
    </row>
    <row r="134" spans="13:13" ht="12">
      <c r="M134" s="2"/>
    </row>
    <row r="135" spans="13:13" ht="12">
      <c r="M135" s="2"/>
    </row>
    <row r="136" spans="13:13" ht="12">
      <c r="M136" s="2"/>
    </row>
    <row r="137" spans="13:13" ht="12">
      <c r="M137" s="2"/>
    </row>
    <row r="138" spans="13:13" ht="12">
      <c r="M138" s="2"/>
    </row>
    <row r="139" spans="13:13" ht="12">
      <c r="M139" s="2"/>
    </row>
    <row r="140" spans="13:13" ht="12">
      <c r="M140" s="2"/>
    </row>
    <row r="141" spans="13:13" ht="12">
      <c r="M141" s="2"/>
    </row>
    <row r="142" spans="13:13" ht="12">
      <c r="M142" s="2"/>
    </row>
    <row r="143" spans="13:13" ht="12">
      <c r="M143" s="2"/>
    </row>
    <row r="144" spans="13:13" ht="12">
      <c r="M144" s="2"/>
    </row>
    <row r="145" spans="13:13" ht="12">
      <c r="M145" s="2"/>
    </row>
    <row r="146" spans="13:13" ht="12">
      <c r="M146" s="2"/>
    </row>
  </sheetData>
  <sortState ref="A2:J72">
    <sortCondition ref="C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workbookViewId="0">
      <pane ySplit="1" topLeftCell="A2" activePane="bottomLeft" state="frozen"/>
      <selection pane="bottomLeft" activeCell="A52" sqref="A52"/>
    </sheetView>
  </sheetViews>
  <sheetFormatPr baseColWidth="10" defaultColWidth="17.1640625" defaultRowHeight="12.75" customHeight="1" x14ac:dyDescent="0"/>
  <cols>
    <col min="1" max="1" width="20.33203125" customWidth="1"/>
    <col min="2" max="2" width="3.6640625" customWidth="1"/>
    <col min="3" max="3" width="3.33203125" customWidth="1"/>
    <col min="5" max="5" width="10.1640625" customWidth="1"/>
    <col min="6" max="6" width="7.5" customWidth="1"/>
    <col min="7" max="7" width="9.6640625" customWidth="1"/>
    <col min="8" max="8" width="9.1640625" customWidth="1"/>
    <col min="9" max="9" width="8.5" customWidth="1"/>
    <col min="10" max="10" width="5.33203125" customWidth="1"/>
    <col min="11" max="11" width="3.5" customWidth="1"/>
    <col min="12" max="13" width="6" customWidth="1"/>
    <col min="16" max="16" width="10.33203125" customWidth="1"/>
    <col min="17" max="17" width="4.5" customWidth="1"/>
    <col min="18" max="18" width="9.33203125" customWidth="1"/>
    <col min="19" max="19" width="7.5" customWidth="1"/>
    <col min="20" max="20" width="7" customWidth="1"/>
    <col min="21" max="21" width="3.1640625" customWidth="1"/>
    <col min="22" max="22" width="7.5" customWidth="1"/>
  </cols>
  <sheetData>
    <row r="1" spans="1:13" ht="14.25" customHeight="1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</v>
      </c>
      <c r="I1" t="s">
        <v>44</v>
      </c>
      <c r="L1" t="s">
        <v>46</v>
      </c>
      <c r="M1" s="2"/>
    </row>
    <row r="2" spans="1:13" ht="12">
      <c r="A2" t="s">
        <v>47</v>
      </c>
      <c r="C2" s="3" t="s">
        <v>48</v>
      </c>
      <c r="D2" t="s">
        <v>20</v>
      </c>
      <c r="E2">
        <v>30</v>
      </c>
      <c r="F2">
        <f>E2*G2</f>
        <v>150</v>
      </c>
      <c r="G2">
        <v>5</v>
      </c>
      <c r="H2">
        <v>0.6</v>
      </c>
      <c r="I2">
        <f>G2*H2</f>
        <v>3</v>
      </c>
      <c r="J2" t="s">
        <v>5</v>
      </c>
      <c r="L2">
        <v>2</v>
      </c>
      <c r="M2" s="2"/>
    </row>
    <row r="3" spans="1:13" ht="12">
      <c r="A3" t="s">
        <v>147</v>
      </c>
      <c r="B3" s="7" t="s">
        <v>50</v>
      </c>
      <c r="C3" s="3" t="s">
        <v>48</v>
      </c>
      <c r="D3" t="s">
        <v>20</v>
      </c>
      <c r="E3">
        <v>30</v>
      </c>
      <c r="F3">
        <f>E3*G3</f>
        <v>120</v>
      </c>
      <c r="G3">
        <v>4</v>
      </c>
      <c r="H3">
        <v>0.5</v>
      </c>
      <c r="I3">
        <f>G3*H3</f>
        <v>2</v>
      </c>
      <c r="J3" t="s">
        <v>5</v>
      </c>
      <c r="L3">
        <v>2</v>
      </c>
      <c r="M3" s="2"/>
    </row>
    <row r="4" spans="1:13" ht="12">
      <c r="A4" t="s">
        <v>49</v>
      </c>
      <c r="B4" s="7" t="s">
        <v>50</v>
      </c>
      <c r="C4" s="3" t="s">
        <v>48</v>
      </c>
      <c r="D4" t="s">
        <v>20</v>
      </c>
      <c r="E4">
        <v>30</v>
      </c>
      <c r="F4">
        <f>E4*G4</f>
        <v>30</v>
      </c>
      <c r="G4">
        <v>1</v>
      </c>
      <c r="H4">
        <v>2</v>
      </c>
      <c r="I4">
        <f>G4*H4</f>
        <v>2</v>
      </c>
      <c r="J4" t="s">
        <v>5</v>
      </c>
      <c r="L4">
        <v>2</v>
      </c>
      <c r="M4" s="2"/>
    </row>
    <row r="5" spans="1:13" ht="12">
      <c r="A5" t="s">
        <v>191</v>
      </c>
      <c r="B5" s="7" t="s">
        <v>50</v>
      </c>
      <c r="C5" s="3" t="s">
        <v>48</v>
      </c>
      <c r="D5" t="s">
        <v>20</v>
      </c>
      <c r="E5">
        <v>23</v>
      </c>
      <c r="F5">
        <f>E5*G5</f>
        <v>23</v>
      </c>
      <c r="G5">
        <v>1</v>
      </c>
      <c r="H5">
        <v>1</v>
      </c>
      <c r="I5">
        <f>G5*H5</f>
        <v>1</v>
      </c>
      <c r="J5" t="s">
        <v>5</v>
      </c>
      <c r="L5">
        <v>2</v>
      </c>
      <c r="M5" s="2"/>
    </row>
    <row r="6" spans="1:13" ht="12">
      <c r="A6" t="s">
        <v>184</v>
      </c>
      <c r="B6" s="7" t="s">
        <v>50</v>
      </c>
      <c r="C6" s="3" t="s">
        <v>48</v>
      </c>
      <c r="D6" t="s">
        <v>20</v>
      </c>
      <c r="E6">
        <v>17</v>
      </c>
      <c r="F6">
        <f>E6*G6</f>
        <v>17</v>
      </c>
      <c r="G6">
        <v>1</v>
      </c>
      <c r="H6">
        <v>1</v>
      </c>
      <c r="I6">
        <f>G6*H6</f>
        <v>1</v>
      </c>
      <c r="J6" t="s">
        <v>5</v>
      </c>
      <c r="L6">
        <v>2</v>
      </c>
      <c r="M6" s="2"/>
    </row>
    <row r="7" spans="1:13" ht="12">
      <c r="A7" t="s">
        <v>55</v>
      </c>
      <c r="C7" s="3" t="s">
        <v>48</v>
      </c>
      <c r="D7" t="s">
        <v>22</v>
      </c>
      <c r="E7">
        <v>23</v>
      </c>
      <c r="F7">
        <f>E7*G7</f>
        <v>23</v>
      </c>
      <c r="G7">
        <v>1</v>
      </c>
      <c r="H7">
        <v>0.6</v>
      </c>
      <c r="I7">
        <f>G7*H7</f>
        <v>0.6</v>
      </c>
      <c r="J7" t="s">
        <v>5</v>
      </c>
      <c r="L7">
        <v>2</v>
      </c>
      <c r="M7" s="2"/>
    </row>
    <row r="8" spans="1:13" ht="12">
      <c r="A8" t="s">
        <v>182</v>
      </c>
      <c r="B8" s="7" t="s">
        <v>50</v>
      </c>
      <c r="C8" s="3" t="s">
        <v>48</v>
      </c>
      <c r="D8" t="s">
        <v>20</v>
      </c>
      <c r="E8">
        <v>26</v>
      </c>
      <c r="F8">
        <f>E8*G8</f>
        <v>26</v>
      </c>
      <c r="G8">
        <v>1</v>
      </c>
      <c r="H8">
        <v>0.4</v>
      </c>
      <c r="I8">
        <f>G8*H8</f>
        <v>0.4</v>
      </c>
      <c r="J8" t="s">
        <v>5</v>
      </c>
      <c r="L8">
        <v>2</v>
      </c>
      <c r="M8" s="2"/>
    </row>
    <row r="9" spans="1:13" ht="12">
      <c r="A9" t="s">
        <v>198</v>
      </c>
      <c r="B9" s="7" t="s">
        <v>50</v>
      </c>
      <c r="C9" s="3" t="s">
        <v>48</v>
      </c>
      <c r="D9" t="s">
        <v>20</v>
      </c>
      <c r="E9">
        <v>23</v>
      </c>
      <c r="F9">
        <f>E9*G9</f>
        <v>23</v>
      </c>
      <c r="G9">
        <v>1</v>
      </c>
      <c r="H9">
        <v>0.35</v>
      </c>
      <c r="I9">
        <f>G9*H9</f>
        <v>0.35</v>
      </c>
      <c r="J9" t="s">
        <v>5</v>
      </c>
      <c r="L9">
        <v>2</v>
      </c>
      <c r="M9" s="2"/>
    </row>
    <row r="10" spans="1:13" ht="12">
      <c r="A10" t="s">
        <v>59</v>
      </c>
      <c r="C10" s="3" t="s">
        <v>48</v>
      </c>
      <c r="D10" t="s">
        <v>20</v>
      </c>
      <c r="E10">
        <v>21</v>
      </c>
      <c r="F10">
        <f>E10*G10</f>
        <v>21</v>
      </c>
      <c r="G10">
        <v>1</v>
      </c>
      <c r="H10">
        <v>0.3</v>
      </c>
      <c r="I10">
        <f>G10*H10</f>
        <v>0.3</v>
      </c>
      <c r="J10" t="s">
        <v>5</v>
      </c>
      <c r="L10">
        <v>2</v>
      </c>
      <c r="M10" s="2"/>
    </row>
    <row r="11" spans="1:13" ht="12">
      <c r="A11" t="s">
        <v>193</v>
      </c>
      <c r="C11" s="3" t="s">
        <v>48</v>
      </c>
      <c r="D11" t="s">
        <v>20</v>
      </c>
      <c r="E11">
        <v>15</v>
      </c>
      <c r="F11">
        <f>E11*G11</f>
        <v>15</v>
      </c>
      <c r="G11">
        <v>1</v>
      </c>
      <c r="H11">
        <v>0.3</v>
      </c>
      <c r="I11">
        <f>G11*H11</f>
        <v>0.3</v>
      </c>
      <c r="J11" t="s">
        <v>5</v>
      </c>
      <c r="L11">
        <v>2</v>
      </c>
      <c r="M11" s="2"/>
    </row>
    <row r="12" spans="1:13" ht="12">
      <c r="A12" t="s">
        <v>56</v>
      </c>
      <c r="B12" s="7" t="s">
        <v>50</v>
      </c>
      <c r="C12" s="3" t="s">
        <v>48</v>
      </c>
      <c r="D12" t="s">
        <v>20</v>
      </c>
      <c r="E12">
        <v>16</v>
      </c>
      <c r="F12">
        <f>E12*G12</f>
        <v>16</v>
      </c>
      <c r="G12">
        <v>1</v>
      </c>
      <c r="H12">
        <v>0.25</v>
      </c>
      <c r="I12">
        <f>G12*H12</f>
        <v>0.25</v>
      </c>
      <c r="J12" t="s">
        <v>5</v>
      </c>
      <c r="L12">
        <v>2</v>
      </c>
      <c r="M12" s="2"/>
    </row>
    <row r="13" spans="1:13" ht="12">
      <c r="A13" t="s">
        <v>60</v>
      </c>
      <c r="B13" s="7" t="s">
        <v>50</v>
      </c>
      <c r="C13" s="12" t="s">
        <v>61</v>
      </c>
      <c r="D13" t="s">
        <v>20</v>
      </c>
      <c r="E13">
        <v>14</v>
      </c>
      <c r="F13">
        <f>E13*G13</f>
        <v>154</v>
      </c>
      <c r="G13">
        <v>11</v>
      </c>
      <c r="H13">
        <v>1</v>
      </c>
      <c r="I13">
        <f>G13*H13</f>
        <v>11</v>
      </c>
      <c r="J13" t="s">
        <v>5</v>
      </c>
      <c r="L13">
        <v>2</v>
      </c>
      <c r="M13" s="2"/>
    </row>
    <row r="14" spans="1:13" ht="12">
      <c r="A14" t="s">
        <v>170</v>
      </c>
      <c r="C14" s="12" t="s">
        <v>61</v>
      </c>
      <c r="D14" t="s">
        <v>20</v>
      </c>
      <c r="E14">
        <v>12</v>
      </c>
      <c r="F14">
        <f>E14*G14</f>
        <v>72</v>
      </c>
      <c r="G14">
        <v>6</v>
      </c>
      <c r="H14">
        <f>1</f>
        <v>1</v>
      </c>
      <c r="I14">
        <f>G14*H14</f>
        <v>6</v>
      </c>
      <c r="J14" t="s">
        <v>5</v>
      </c>
      <c r="L14">
        <v>2</v>
      </c>
      <c r="M14" s="2"/>
    </row>
    <row r="15" spans="1:13" ht="12">
      <c r="A15" t="s">
        <v>62</v>
      </c>
      <c r="B15" s="7" t="s">
        <v>50</v>
      </c>
      <c r="C15" s="12" t="s">
        <v>61</v>
      </c>
      <c r="D15" t="s">
        <v>20</v>
      </c>
      <c r="E15">
        <v>26</v>
      </c>
      <c r="F15">
        <f>E15*G15</f>
        <v>52</v>
      </c>
      <c r="G15">
        <v>2</v>
      </c>
      <c r="H15">
        <v>0.32</v>
      </c>
      <c r="I15">
        <f>G15*H15</f>
        <v>0.64</v>
      </c>
      <c r="J15" t="s">
        <v>5</v>
      </c>
      <c r="L15">
        <v>2</v>
      </c>
      <c r="M15" s="2"/>
    </row>
    <row r="16" spans="1:13" ht="12">
      <c r="A16" t="s">
        <v>68</v>
      </c>
      <c r="B16" s="7" t="s">
        <v>50</v>
      </c>
      <c r="C16" s="12" t="s">
        <v>61</v>
      </c>
      <c r="D16" t="s">
        <v>20</v>
      </c>
      <c r="E16">
        <v>11</v>
      </c>
      <c r="F16">
        <f>E16*G16</f>
        <v>22</v>
      </c>
      <c r="G16">
        <v>2</v>
      </c>
      <c r="H16">
        <v>0.25</v>
      </c>
      <c r="I16">
        <f>G16*H16</f>
        <v>0.5</v>
      </c>
      <c r="J16" t="s">
        <v>5</v>
      </c>
      <c r="L16">
        <v>2</v>
      </c>
      <c r="M16" s="2"/>
    </row>
    <row r="17" spans="1:22" ht="12">
      <c r="A17" t="s">
        <v>65</v>
      </c>
      <c r="C17" s="12" t="s">
        <v>61</v>
      </c>
      <c r="D17" t="s">
        <v>20</v>
      </c>
      <c r="E17">
        <v>62</v>
      </c>
      <c r="F17">
        <f>E17*G17</f>
        <v>62</v>
      </c>
      <c r="G17">
        <v>1</v>
      </c>
      <c r="H17">
        <v>0.5</v>
      </c>
      <c r="I17">
        <f>G17*H17</f>
        <v>0.5</v>
      </c>
      <c r="J17" t="s">
        <v>5</v>
      </c>
      <c r="L17">
        <v>2</v>
      </c>
      <c r="M17" s="2"/>
    </row>
    <row r="18" spans="1:22" ht="12">
      <c r="A18" t="s">
        <v>131</v>
      </c>
      <c r="B18" s="7" t="s">
        <v>50</v>
      </c>
      <c r="C18" s="12" t="s">
        <v>61</v>
      </c>
      <c r="D18" t="s">
        <v>20</v>
      </c>
      <c r="E18">
        <v>25</v>
      </c>
      <c r="F18">
        <f>E18*G18</f>
        <v>25</v>
      </c>
      <c r="G18">
        <v>1</v>
      </c>
      <c r="H18">
        <v>0.25</v>
      </c>
      <c r="I18">
        <f>G18*H18</f>
        <v>0.25</v>
      </c>
      <c r="J18" t="s">
        <v>5</v>
      </c>
      <c r="L18">
        <v>2</v>
      </c>
      <c r="M18" s="2"/>
    </row>
    <row r="19" spans="1:22" ht="12">
      <c r="A19" t="s">
        <v>72</v>
      </c>
      <c r="B19" s="7" t="s">
        <v>50</v>
      </c>
      <c r="C19" s="12" t="s">
        <v>61</v>
      </c>
      <c r="D19" t="s">
        <v>20</v>
      </c>
      <c r="E19">
        <v>12</v>
      </c>
      <c r="F19">
        <f>E19*G19</f>
        <v>12</v>
      </c>
      <c r="G19">
        <v>1</v>
      </c>
      <c r="H19">
        <v>0.2</v>
      </c>
      <c r="I19">
        <f>G19*H19</f>
        <v>0.2</v>
      </c>
      <c r="J19" t="s">
        <v>5</v>
      </c>
      <c r="L19">
        <v>2</v>
      </c>
      <c r="M19" s="2"/>
    </row>
    <row r="20" spans="1:22" ht="12">
      <c r="A20" t="s">
        <v>130</v>
      </c>
      <c r="C20" s="12" t="s">
        <v>61</v>
      </c>
      <c r="D20" t="s">
        <v>22</v>
      </c>
      <c r="E20">
        <v>33</v>
      </c>
      <c r="F20">
        <f>E20*G20</f>
        <v>33</v>
      </c>
      <c r="G20">
        <v>1</v>
      </c>
      <c r="H20">
        <v>0.2</v>
      </c>
      <c r="I20">
        <f>G20*H20</f>
        <v>0.2</v>
      </c>
      <c r="J20" t="s">
        <v>5</v>
      </c>
      <c r="L20">
        <v>2</v>
      </c>
      <c r="M20" s="2"/>
    </row>
    <row r="21" spans="1:22" ht="12">
      <c r="A21" t="s">
        <v>71</v>
      </c>
      <c r="C21" s="12" t="s">
        <v>61</v>
      </c>
      <c r="D21" t="s">
        <v>31</v>
      </c>
      <c r="E21">
        <v>25</v>
      </c>
      <c r="F21">
        <f>E21*G21</f>
        <v>25</v>
      </c>
      <c r="G21">
        <v>1</v>
      </c>
      <c r="H21">
        <v>0.15</v>
      </c>
      <c r="I21">
        <f>G21*H21</f>
        <v>0.15</v>
      </c>
      <c r="J21" t="s">
        <v>5</v>
      </c>
      <c r="L21">
        <v>2</v>
      </c>
      <c r="M21" s="2"/>
    </row>
    <row r="22" spans="1:22" ht="12">
      <c r="A22" t="s">
        <v>74</v>
      </c>
      <c r="B22" s="7" t="s">
        <v>50</v>
      </c>
      <c r="C22" s="4" t="s">
        <v>75</v>
      </c>
      <c r="D22" t="s">
        <v>29</v>
      </c>
      <c r="E22">
        <v>63</v>
      </c>
      <c r="F22">
        <f>E22*G22</f>
        <v>126</v>
      </c>
      <c r="G22">
        <v>2</v>
      </c>
      <c r="H22">
        <v>0.28000000000000003</v>
      </c>
      <c r="I22">
        <f>G22*H22</f>
        <v>0.56000000000000005</v>
      </c>
      <c r="J22" t="s">
        <v>5</v>
      </c>
      <c r="L22">
        <v>2</v>
      </c>
      <c r="M22" s="2"/>
    </row>
    <row r="23" spans="1:22" ht="12">
      <c r="A23" t="s">
        <v>186</v>
      </c>
      <c r="C23" s="4" t="s">
        <v>75</v>
      </c>
      <c r="D23" t="s">
        <v>32</v>
      </c>
      <c r="E23">
        <v>62</v>
      </c>
      <c r="F23">
        <f>E23*G23</f>
        <v>124</v>
      </c>
      <c r="G23">
        <v>2</v>
      </c>
      <c r="H23">
        <v>0.2</v>
      </c>
      <c r="I23">
        <f>G23*H23</f>
        <v>0.4</v>
      </c>
      <c r="J23" t="s">
        <v>5</v>
      </c>
      <c r="L23">
        <v>2</v>
      </c>
      <c r="M23" s="2"/>
    </row>
    <row r="24" spans="1:22" ht="12">
      <c r="A24" t="s">
        <v>172</v>
      </c>
      <c r="C24" s="4" t="s">
        <v>75</v>
      </c>
      <c r="D24" t="s">
        <v>29</v>
      </c>
      <c r="E24">
        <v>54</v>
      </c>
      <c r="F24">
        <f>E24*G24</f>
        <v>108</v>
      </c>
      <c r="G24">
        <v>2</v>
      </c>
      <c r="H24">
        <v>0.2</v>
      </c>
      <c r="I24">
        <f>G24*H24</f>
        <v>0.4</v>
      </c>
      <c r="J24" t="s">
        <v>5</v>
      </c>
      <c r="L24">
        <v>2</v>
      </c>
      <c r="M24" s="2"/>
    </row>
    <row r="25" spans="1:22" ht="12">
      <c r="A25" t="s">
        <v>76</v>
      </c>
      <c r="B25" s="7" t="s">
        <v>50</v>
      </c>
      <c r="C25" s="4" t="s">
        <v>75</v>
      </c>
      <c r="D25" t="s">
        <v>29</v>
      </c>
      <c r="E25">
        <v>35</v>
      </c>
      <c r="F25">
        <f>E25*G25</f>
        <v>35</v>
      </c>
      <c r="G25">
        <v>1</v>
      </c>
      <c r="H25">
        <v>0.4</v>
      </c>
      <c r="I25">
        <f>G25*H25</f>
        <v>0.4</v>
      </c>
      <c r="J25" t="s">
        <v>5</v>
      </c>
      <c r="L25">
        <v>2</v>
      </c>
      <c r="M25" s="2"/>
    </row>
    <row r="26" spans="1:22" ht="12">
      <c r="A26" t="s">
        <v>78</v>
      </c>
      <c r="B26" s="7" t="s">
        <v>50</v>
      </c>
      <c r="C26" s="10" t="s">
        <v>79</v>
      </c>
      <c r="D26" t="s">
        <v>20</v>
      </c>
      <c r="E26">
        <v>108</v>
      </c>
      <c r="F26">
        <f>E26*G26</f>
        <v>108</v>
      </c>
      <c r="G26">
        <v>1</v>
      </c>
      <c r="H26">
        <v>1</v>
      </c>
      <c r="I26">
        <f>G26*H26</f>
        <v>1</v>
      </c>
      <c r="J26" t="s">
        <v>5</v>
      </c>
      <c r="L26">
        <v>2</v>
      </c>
      <c r="M26" s="2"/>
    </row>
    <row r="27" spans="1:22" ht="12">
      <c r="A27" t="s">
        <v>81</v>
      </c>
      <c r="B27" s="7" t="s">
        <v>50</v>
      </c>
      <c r="C27" s="10" t="s">
        <v>79</v>
      </c>
      <c r="D27" t="s">
        <v>20</v>
      </c>
      <c r="E27">
        <v>45</v>
      </c>
      <c r="F27">
        <f>E27*G27</f>
        <v>45</v>
      </c>
      <c r="G27">
        <v>1</v>
      </c>
      <c r="H27">
        <v>0.5</v>
      </c>
      <c r="I27">
        <f>G27*H27</f>
        <v>0.5</v>
      </c>
      <c r="J27" t="s">
        <v>5</v>
      </c>
      <c r="L27">
        <v>2</v>
      </c>
      <c r="M27" s="2"/>
    </row>
    <row r="28" spans="1:22" ht="12">
      <c r="A28" t="s">
        <v>162</v>
      </c>
      <c r="B28" s="8"/>
      <c r="C28" s="10" t="s">
        <v>79</v>
      </c>
      <c r="D28" t="s">
        <v>20</v>
      </c>
      <c r="E28">
        <v>100</v>
      </c>
      <c r="F28">
        <f>E28*G28</f>
        <v>100</v>
      </c>
      <c r="G28">
        <v>1</v>
      </c>
      <c r="H28">
        <v>0.5</v>
      </c>
      <c r="I28">
        <f>G28*H28</f>
        <v>0.5</v>
      </c>
      <c r="J28" t="s">
        <v>5</v>
      </c>
      <c r="L28">
        <v>2</v>
      </c>
      <c r="M28" s="2"/>
    </row>
    <row r="29" spans="1:22" ht="12">
      <c r="A29" t="s">
        <v>85</v>
      </c>
      <c r="B29" s="7" t="s">
        <v>50</v>
      </c>
      <c r="C29" s="1" t="s">
        <v>86</v>
      </c>
      <c r="D29" t="s">
        <v>26</v>
      </c>
      <c r="E29">
        <v>23</v>
      </c>
      <c r="F29">
        <f>E29*G29</f>
        <v>23</v>
      </c>
      <c r="G29">
        <v>1</v>
      </c>
      <c r="H29">
        <v>1</v>
      </c>
      <c r="I29">
        <f>G29*H29</f>
        <v>1</v>
      </c>
      <c r="J29" t="s">
        <v>5</v>
      </c>
      <c r="L29">
        <v>2</v>
      </c>
      <c r="M29" s="2"/>
    </row>
    <row r="30" spans="1:22" ht="12">
      <c r="A30" t="s">
        <v>87</v>
      </c>
      <c r="B30" s="7" t="s">
        <v>50</v>
      </c>
      <c r="C30" s="1" t="s">
        <v>86</v>
      </c>
      <c r="D30" t="s">
        <v>34</v>
      </c>
      <c r="E30">
        <v>109</v>
      </c>
      <c r="F30">
        <f>E30*G30</f>
        <v>109</v>
      </c>
      <c r="G30">
        <v>1</v>
      </c>
      <c r="H30">
        <v>0.5</v>
      </c>
      <c r="I30">
        <f>G30*H30</f>
        <v>0.5</v>
      </c>
      <c r="J30" t="s">
        <v>5</v>
      </c>
      <c r="L30">
        <v>2</v>
      </c>
      <c r="M30" s="2"/>
    </row>
    <row r="31" spans="1:22" ht="12">
      <c r="A31" t="s">
        <v>89</v>
      </c>
      <c r="C31" s="1" t="s">
        <v>86</v>
      </c>
      <c r="D31" t="s">
        <v>37</v>
      </c>
      <c r="E31">
        <v>24</v>
      </c>
      <c r="F31">
        <f>E31*G31</f>
        <v>48</v>
      </c>
      <c r="G31">
        <v>2</v>
      </c>
      <c r="H31">
        <v>0.1</v>
      </c>
      <c r="I31">
        <f>G31*H31</f>
        <v>0.2</v>
      </c>
      <c r="J31" t="s">
        <v>5</v>
      </c>
      <c r="L31">
        <v>2</v>
      </c>
      <c r="M31" s="2"/>
      <c r="P31" s="9"/>
      <c r="R31" s="5"/>
      <c r="S31" s="5"/>
      <c r="V31" s="5"/>
    </row>
    <row r="32" spans="1:22" ht="12">
      <c r="A32" t="s">
        <v>195</v>
      </c>
      <c r="C32" s="7" t="s">
        <v>92</v>
      </c>
      <c r="D32" t="s">
        <v>20</v>
      </c>
      <c r="E32">
        <v>20</v>
      </c>
      <c r="F32">
        <f>E32*G32</f>
        <v>100</v>
      </c>
      <c r="G32">
        <v>5</v>
      </c>
      <c r="H32">
        <v>1</v>
      </c>
      <c r="I32">
        <f>G32*H32</f>
        <v>5</v>
      </c>
      <c r="J32" t="s">
        <v>5</v>
      </c>
      <c r="L32">
        <v>2</v>
      </c>
      <c r="M32" s="2"/>
    </row>
    <row r="33" spans="1:13" ht="12">
      <c r="A33" t="s">
        <v>187</v>
      </c>
      <c r="C33" s="7" t="s">
        <v>92</v>
      </c>
      <c r="D33" t="s">
        <v>21</v>
      </c>
      <c r="F33">
        <v>30</v>
      </c>
      <c r="G33">
        <v>3</v>
      </c>
      <c r="I33">
        <v>3</v>
      </c>
      <c r="J33" t="s">
        <v>5</v>
      </c>
      <c r="L33">
        <v>2</v>
      </c>
      <c r="M33" s="2"/>
    </row>
    <row r="34" spans="1:13" ht="12">
      <c r="A34" t="s">
        <v>91</v>
      </c>
      <c r="B34" s="7" t="s">
        <v>50</v>
      </c>
      <c r="C34" s="7" t="s">
        <v>92</v>
      </c>
      <c r="D34" t="s">
        <v>21</v>
      </c>
      <c r="E34">
        <v>20</v>
      </c>
      <c r="F34">
        <f>E34*G34</f>
        <v>100</v>
      </c>
      <c r="G34">
        <v>5</v>
      </c>
      <c r="H34">
        <v>0.5</v>
      </c>
      <c r="I34">
        <f>G34*H34</f>
        <v>2.5</v>
      </c>
      <c r="J34" t="s">
        <v>5</v>
      </c>
      <c r="L34">
        <v>2</v>
      </c>
      <c r="M34" s="2"/>
    </row>
    <row r="35" spans="1:13" ht="12">
      <c r="A35" t="s">
        <v>97</v>
      </c>
      <c r="B35" s="7" t="s">
        <v>50</v>
      </c>
      <c r="C35" s="7" t="s">
        <v>92</v>
      </c>
      <c r="D35" t="s">
        <v>21</v>
      </c>
      <c r="E35">
        <v>16</v>
      </c>
      <c r="F35">
        <f>E35*G35</f>
        <v>64</v>
      </c>
      <c r="G35">
        <v>4</v>
      </c>
      <c r="H35">
        <v>0.4</v>
      </c>
      <c r="I35">
        <f>G35*H35</f>
        <v>1.6</v>
      </c>
      <c r="J35" t="s">
        <v>5</v>
      </c>
      <c r="L35">
        <v>2</v>
      </c>
      <c r="M35" s="2"/>
    </row>
    <row r="36" spans="1:13" ht="12">
      <c r="A36" t="s">
        <v>110</v>
      </c>
      <c r="C36" s="7" t="s">
        <v>92</v>
      </c>
      <c r="D36" t="s">
        <v>22</v>
      </c>
      <c r="E36">
        <v>18</v>
      </c>
      <c r="F36">
        <f>E36*G36</f>
        <v>108</v>
      </c>
      <c r="G36">
        <v>6</v>
      </c>
      <c r="H36">
        <v>0.25</v>
      </c>
      <c r="I36">
        <f>G36*H36</f>
        <v>1.5</v>
      </c>
      <c r="J36" t="s">
        <v>5</v>
      </c>
      <c r="L36">
        <v>2</v>
      </c>
      <c r="M36" s="2"/>
    </row>
    <row r="37" spans="1:13" ht="12">
      <c r="A37" t="s">
        <v>99</v>
      </c>
      <c r="B37" s="7" t="s">
        <v>50</v>
      </c>
      <c r="C37" s="7" t="s">
        <v>92</v>
      </c>
      <c r="D37" t="s">
        <v>20</v>
      </c>
      <c r="E37">
        <v>18</v>
      </c>
      <c r="F37">
        <f>E37*G37</f>
        <v>36</v>
      </c>
      <c r="G37">
        <v>2</v>
      </c>
      <c r="H37">
        <v>0.5</v>
      </c>
      <c r="I37">
        <f>G37*H37</f>
        <v>1</v>
      </c>
      <c r="J37" t="s">
        <v>5</v>
      </c>
      <c r="L37">
        <v>2</v>
      </c>
      <c r="M37" s="2"/>
    </row>
    <row r="38" spans="1:13" ht="12">
      <c r="A38" t="s">
        <v>149</v>
      </c>
      <c r="C38" s="7" t="s">
        <v>92</v>
      </c>
      <c r="D38" t="s">
        <v>22</v>
      </c>
      <c r="E38">
        <v>179</v>
      </c>
      <c r="F38">
        <f>E38*G38</f>
        <v>358</v>
      </c>
      <c r="G38">
        <v>2</v>
      </c>
      <c r="H38">
        <v>0.5</v>
      </c>
      <c r="I38">
        <f>G38*H38</f>
        <v>1</v>
      </c>
      <c r="J38" t="s">
        <v>5</v>
      </c>
      <c r="L38">
        <v>2</v>
      </c>
      <c r="M38" s="2"/>
    </row>
    <row r="39" spans="1:13" ht="12">
      <c r="A39" t="s">
        <v>103</v>
      </c>
      <c r="B39" s="7" t="s">
        <v>50</v>
      </c>
      <c r="C39" s="7" t="s">
        <v>92</v>
      </c>
      <c r="D39" t="s">
        <v>22</v>
      </c>
      <c r="E39">
        <v>40</v>
      </c>
      <c r="F39">
        <f>E39*G39</f>
        <v>80</v>
      </c>
      <c r="G39">
        <v>2</v>
      </c>
      <c r="H39">
        <v>0.5</v>
      </c>
      <c r="I39">
        <f>G39*H39</f>
        <v>1</v>
      </c>
      <c r="J39" t="s">
        <v>5</v>
      </c>
      <c r="L39">
        <v>2</v>
      </c>
      <c r="M39" s="2"/>
    </row>
    <row r="40" spans="1:13" ht="12">
      <c r="A40" t="s">
        <v>116</v>
      </c>
      <c r="C40" s="7" t="s">
        <v>92</v>
      </c>
      <c r="D40" t="s">
        <v>22</v>
      </c>
      <c r="F40">
        <v>36</v>
      </c>
      <c r="G40">
        <v>2</v>
      </c>
      <c r="I40">
        <v>0.7</v>
      </c>
      <c r="J40" t="s">
        <v>5</v>
      </c>
      <c r="L40">
        <v>2</v>
      </c>
      <c r="M40" s="2"/>
    </row>
    <row r="41" spans="1:13" ht="12">
      <c r="A41" t="s">
        <v>177</v>
      </c>
      <c r="C41" s="7" t="s">
        <v>92</v>
      </c>
      <c r="D41" t="s">
        <v>20</v>
      </c>
      <c r="F41">
        <v>24</v>
      </c>
      <c r="G41">
        <v>1</v>
      </c>
      <c r="I41">
        <v>0.6</v>
      </c>
      <c r="J41" t="s">
        <v>5</v>
      </c>
      <c r="L41">
        <v>2</v>
      </c>
      <c r="M41" s="2"/>
    </row>
    <row r="42" spans="1:13" ht="12">
      <c r="A42" t="s">
        <v>165</v>
      </c>
      <c r="B42" s="7" t="s">
        <v>50</v>
      </c>
      <c r="C42" s="7" t="s">
        <v>92</v>
      </c>
      <c r="E42">
        <v>38</v>
      </c>
      <c r="F42">
        <f>E42*G42</f>
        <v>38</v>
      </c>
      <c r="G42">
        <v>1</v>
      </c>
      <c r="H42">
        <v>0.5</v>
      </c>
      <c r="I42">
        <f>G42*H42</f>
        <v>0.5</v>
      </c>
      <c r="J42" t="s">
        <v>5</v>
      </c>
      <c r="L42">
        <v>2</v>
      </c>
      <c r="M42" s="2"/>
    </row>
    <row r="43" spans="1:13" ht="12">
      <c r="A43" t="s">
        <v>178</v>
      </c>
      <c r="C43" s="7" t="s">
        <v>92</v>
      </c>
      <c r="D43" t="s">
        <v>35</v>
      </c>
      <c r="E43">
        <v>34</v>
      </c>
      <c r="F43">
        <f>E43*G43</f>
        <v>68</v>
      </c>
      <c r="G43">
        <v>2</v>
      </c>
      <c r="H43">
        <v>0.2</v>
      </c>
      <c r="I43">
        <f>G43*H43</f>
        <v>0.4</v>
      </c>
      <c r="J43" t="s">
        <v>5</v>
      </c>
      <c r="L43">
        <v>2</v>
      </c>
      <c r="M43" s="2"/>
    </row>
    <row r="44" spans="1:13" ht="12">
      <c r="A44" t="s">
        <v>188</v>
      </c>
      <c r="C44" s="7" t="s">
        <v>92</v>
      </c>
      <c r="D44" t="s">
        <v>20</v>
      </c>
      <c r="E44">
        <v>17</v>
      </c>
      <c r="F44">
        <f>E44*G44</f>
        <v>51</v>
      </c>
      <c r="G44">
        <v>3</v>
      </c>
      <c r="H44">
        <v>0.1</v>
      </c>
      <c r="I44">
        <f>G44*H44</f>
        <v>0.30000000000000004</v>
      </c>
      <c r="J44" t="s">
        <v>5</v>
      </c>
      <c r="L44">
        <v>2</v>
      </c>
      <c r="M44" s="2"/>
    </row>
    <row r="45" spans="1:13" ht="12">
      <c r="A45" t="s">
        <v>155</v>
      </c>
      <c r="C45" s="7" t="s">
        <v>92</v>
      </c>
      <c r="D45" t="s">
        <v>28</v>
      </c>
      <c r="F45">
        <v>10</v>
      </c>
      <c r="G45">
        <v>1</v>
      </c>
      <c r="I45">
        <v>0.3</v>
      </c>
      <c r="J45" t="s">
        <v>5</v>
      </c>
      <c r="L45">
        <v>2</v>
      </c>
      <c r="M45" s="2"/>
    </row>
    <row r="46" spans="1:13" ht="12">
      <c r="A46" t="s">
        <v>106</v>
      </c>
      <c r="B46" s="7" t="s">
        <v>50</v>
      </c>
      <c r="C46" s="7" t="s">
        <v>92</v>
      </c>
      <c r="D46" t="s">
        <v>30</v>
      </c>
      <c r="E46">
        <v>37</v>
      </c>
      <c r="F46">
        <f>E46*G46</f>
        <v>37</v>
      </c>
      <c r="G46">
        <v>1</v>
      </c>
      <c r="H46">
        <v>0.3</v>
      </c>
      <c r="I46">
        <f>G46*H46</f>
        <v>0.3</v>
      </c>
      <c r="J46" t="s">
        <v>5</v>
      </c>
      <c r="L46">
        <v>2</v>
      </c>
      <c r="M46" s="2"/>
    </row>
    <row r="47" spans="1:13" ht="12">
      <c r="A47" t="s">
        <v>108</v>
      </c>
      <c r="B47" s="7" t="s">
        <v>50</v>
      </c>
      <c r="C47" s="7" t="s">
        <v>92</v>
      </c>
      <c r="D47" t="s">
        <v>31</v>
      </c>
      <c r="E47">
        <v>32</v>
      </c>
      <c r="F47">
        <f>E47*G47</f>
        <v>32</v>
      </c>
      <c r="G47">
        <v>1</v>
      </c>
      <c r="H47">
        <v>0.28999999999999998</v>
      </c>
      <c r="I47">
        <f>G47*H47</f>
        <v>0.28999999999999998</v>
      </c>
      <c r="J47" t="s">
        <v>5</v>
      </c>
      <c r="L47">
        <v>2</v>
      </c>
      <c r="M47" s="2"/>
    </row>
    <row r="48" spans="1:13" ht="12">
      <c r="A48" t="s">
        <v>117</v>
      </c>
      <c r="C48" s="7" t="s">
        <v>92</v>
      </c>
      <c r="D48" t="s">
        <v>25</v>
      </c>
      <c r="E48">
        <v>14</v>
      </c>
      <c r="F48">
        <f>E48*G48</f>
        <v>14</v>
      </c>
      <c r="G48">
        <v>1</v>
      </c>
      <c r="H48">
        <v>0.25</v>
      </c>
      <c r="I48">
        <f>G48*H48</f>
        <v>0.25</v>
      </c>
      <c r="J48" t="s">
        <v>5</v>
      </c>
      <c r="L48">
        <v>2</v>
      </c>
      <c r="M48" s="2"/>
    </row>
    <row r="49" spans="1:22" ht="12">
      <c r="A49" t="s">
        <v>137</v>
      </c>
      <c r="C49" s="7" t="s">
        <v>92</v>
      </c>
      <c r="D49" t="s">
        <v>22</v>
      </c>
      <c r="E49">
        <v>4</v>
      </c>
      <c r="F49">
        <f>E49*G49</f>
        <v>8</v>
      </c>
      <c r="G49">
        <v>2</v>
      </c>
      <c r="H49">
        <v>0.1</v>
      </c>
      <c r="I49">
        <f>G49*H49</f>
        <v>0.2</v>
      </c>
      <c r="J49" t="s">
        <v>5</v>
      </c>
      <c r="L49">
        <v>2</v>
      </c>
      <c r="M49" s="2"/>
    </row>
    <row r="50" spans="1:22" ht="12">
      <c r="A50" t="s">
        <v>158</v>
      </c>
      <c r="B50" s="7" t="s">
        <v>50</v>
      </c>
      <c r="C50" s="7" t="s">
        <v>92</v>
      </c>
      <c r="D50" t="s">
        <v>37</v>
      </c>
      <c r="E50">
        <v>65</v>
      </c>
      <c r="F50">
        <f>E50*G50</f>
        <v>65</v>
      </c>
      <c r="G50">
        <v>1</v>
      </c>
      <c r="H50">
        <v>0.2</v>
      </c>
      <c r="I50">
        <f>G50*H50</f>
        <v>0.2</v>
      </c>
      <c r="J50" t="s">
        <v>5</v>
      </c>
      <c r="L50">
        <v>2</v>
      </c>
      <c r="M50" s="2"/>
      <c r="P50" s="9"/>
      <c r="R50" s="5"/>
      <c r="S50" s="5"/>
      <c r="V50" s="5"/>
    </row>
    <row r="51" spans="1:22" ht="12">
      <c r="A51" t="s">
        <v>121</v>
      </c>
      <c r="B51" s="7" t="s">
        <v>50</v>
      </c>
      <c r="C51" s="7" t="s">
        <v>92</v>
      </c>
      <c r="D51" t="s">
        <v>20</v>
      </c>
      <c r="E51">
        <v>17</v>
      </c>
      <c r="F51">
        <f>E51*G51</f>
        <v>34</v>
      </c>
      <c r="G51">
        <v>2</v>
      </c>
      <c r="H51">
        <v>6.5000000000000002E-2</v>
      </c>
      <c r="I51">
        <f>G51*H51</f>
        <v>0.13</v>
      </c>
      <c r="J51" t="s">
        <v>5</v>
      </c>
      <c r="L51">
        <v>2</v>
      </c>
      <c r="M51" s="2"/>
    </row>
    <row r="52" spans="1:22" ht="12">
      <c r="A52" t="s">
        <v>122</v>
      </c>
      <c r="B52" s="7" t="s">
        <v>50</v>
      </c>
      <c r="C52" s="7" t="s">
        <v>92</v>
      </c>
      <c r="D52" t="s">
        <v>20</v>
      </c>
      <c r="E52">
        <v>17</v>
      </c>
      <c r="F52">
        <f>E52*G52</f>
        <v>17</v>
      </c>
      <c r="G52">
        <v>1</v>
      </c>
      <c r="H52">
        <v>0.06</v>
      </c>
      <c r="I52">
        <f>G52*H52</f>
        <v>0.06</v>
      </c>
      <c r="J52" t="s">
        <v>5</v>
      </c>
      <c r="L52">
        <v>2</v>
      </c>
      <c r="M52" s="2"/>
    </row>
    <row r="53" spans="1:22" ht="12">
      <c r="A53" s="2"/>
    </row>
    <row r="54" spans="1:22" ht="12">
      <c r="A54" s="2"/>
    </row>
    <row r="55" spans="1:22" ht="12">
      <c r="A55" s="2"/>
    </row>
    <row r="56" spans="1:22" ht="12">
      <c r="A56" s="2"/>
    </row>
    <row r="57" spans="1:22" ht="12">
      <c r="A57" s="2"/>
      <c r="D57" s="9"/>
      <c r="F57" s="5"/>
      <c r="G57" s="5"/>
      <c r="J57" s="5"/>
    </row>
    <row r="58" spans="1:22" ht="12">
      <c r="A58" s="2"/>
    </row>
    <row r="59" spans="1:22" ht="12">
      <c r="A59" s="2"/>
    </row>
    <row r="60" spans="1:22" ht="12">
      <c r="A60" s="2"/>
    </row>
    <row r="61" spans="1:22" ht="12">
      <c r="A61" s="2"/>
      <c r="D61" s="9"/>
    </row>
    <row r="62" spans="1:22" ht="12">
      <c r="A62" s="2"/>
    </row>
    <row r="63" spans="1:22" ht="12">
      <c r="A63" s="2"/>
    </row>
    <row r="64" spans="1:22" ht="12">
      <c r="A64" s="2"/>
    </row>
    <row r="65" spans="1:1" ht="12">
      <c r="A65" s="2"/>
    </row>
    <row r="66" spans="1:1" ht="12">
      <c r="A66" s="2"/>
    </row>
    <row r="67" spans="1:1" ht="12">
      <c r="A67" s="2"/>
    </row>
    <row r="68" spans="1:1" ht="12">
      <c r="A68" s="2"/>
    </row>
    <row r="69" spans="1:1" ht="12">
      <c r="A69" s="2"/>
    </row>
    <row r="70" spans="1:1" ht="12">
      <c r="A70" s="2"/>
    </row>
    <row r="71" spans="1:1" ht="12">
      <c r="A71" s="2"/>
    </row>
    <row r="72" spans="1:1" ht="12">
      <c r="A72" s="2"/>
    </row>
    <row r="73" spans="1:1" ht="12">
      <c r="A73" s="2"/>
    </row>
    <row r="74" spans="1:1" ht="12">
      <c r="A74" s="2"/>
    </row>
    <row r="75" spans="1:1" ht="12">
      <c r="A75" s="2"/>
    </row>
    <row r="76" spans="1:1" ht="12">
      <c r="A76" s="2"/>
    </row>
    <row r="77" spans="1:1" ht="12">
      <c r="A77" s="2"/>
    </row>
    <row r="78" spans="1:1" ht="12">
      <c r="A78" s="2"/>
    </row>
    <row r="79" spans="1:1" ht="12">
      <c r="A79" s="2"/>
    </row>
    <row r="80" spans="1:1" ht="12">
      <c r="A80" s="2"/>
    </row>
    <row r="81" spans="1:1" ht="12">
      <c r="A81" s="2"/>
    </row>
    <row r="82" spans="1:1" ht="12">
      <c r="A82" s="2"/>
    </row>
    <row r="83" spans="1:1" ht="12">
      <c r="A83" s="2"/>
    </row>
    <row r="84" spans="1:1" ht="12">
      <c r="A84" s="2"/>
    </row>
    <row r="85" spans="1:1" ht="12">
      <c r="A85" s="2"/>
    </row>
    <row r="86" spans="1:1" ht="12">
      <c r="A86" s="2"/>
    </row>
    <row r="87" spans="1:1" ht="12">
      <c r="A87" s="2"/>
    </row>
    <row r="88" spans="1:1" ht="12">
      <c r="A88" s="2"/>
    </row>
    <row r="89" spans="1:1" ht="12">
      <c r="A89" s="2"/>
    </row>
    <row r="90" spans="1:1" ht="12">
      <c r="A90" s="2"/>
    </row>
    <row r="91" spans="1:1" ht="12">
      <c r="A91" s="2"/>
    </row>
    <row r="92" spans="1:1" ht="12">
      <c r="A92" s="2"/>
    </row>
    <row r="93" spans="1:1" ht="12">
      <c r="A93" s="2"/>
    </row>
    <row r="94" spans="1:1" ht="12">
      <c r="A94" s="2"/>
    </row>
    <row r="95" spans="1:1" ht="12">
      <c r="A95" s="2"/>
    </row>
    <row r="96" spans="1:1" ht="12">
      <c r="A96" s="2"/>
    </row>
    <row r="97" spans="1:4" ht="12">
      <c r="A97" s="2"/>
    </row>
    <row r="98" spans="1:4" ht="12">
      <c r="A98" s="2"/>
    </row>
    <row r="99" spans="1:4" ht="12">
      <c r="A99" s="2"/>
    </row>
    <row r="100" spans="1:4" ht="12">
      <c r="A100" s="2"/>
    </row>
    <row r="101" spans="1:4" ht="12">
      <c r="A101" s="2"/>
    </row>
    <row r="102" spans="1:4" ht="12">
      <c r="A102" s="2"/>
    </row>
    <row r="103" spans="1:4" ht="12">
      <c r="A103" s="2"/>
      <c r="D103" s="9"/>
    </row>
    <row r="104" spans="1:4" ht="12">
      <c r="A104" s="2"/>
    </row>
    <row r="105" spans="1:4" ht="12">
      <c r="A105" s="2"/>
    </row>
    <row r="106" spans="1:4" ht="12">
      <c r="A106" s="2"/>
    </row>
    <row r="107" spans="1:4" ht="12">
      <c r="A107" s="2"/>
    </row>
    <row r="108" spans="1:4" ht="12">
      <c r="A108" s="2"/>
    </row>
    <row r="109" spans="1:4" ht="12">
      <c r="A109" s="2"/>
    </row>
    <row r="110" spans="1:4" ht="12">
      <c r="A110" s="2"/>
    </row>
    <row r="111" spans="1:4" ht="12">
      <c r="A111" s="2"/>
    </row>
    <row r="112" spans="1:4" ht="12">
      <c r="A112" s="2"/>
    </row>
    <row r="113" spans="1:10" ht="12">
      <c r="A113" s="2"/>
    </row>
    <row r="114" spans="1:10" ht="12">
      <c r="A114" s="2"/>
    </row>
    <row r="115" spans="1:10" ht="12">
      <c r="A115" s="2"/>
    </row>
    <row r="116" spans="1:10" ht="12">
      <c r="A116" s="2"/>
    </row>
    <row r="117" spans="1:10" ht="12">
      <c r="A117" s="2"/>
    </row>
    <row r="118" spans="1:10" ht="12">
      <c r="A118" s="2"/>
    </row>
    <row r="119" spans="1:10" ht="12">
      <c r="A119" s="2"/>
    </row>
    <row r="120" spans="1:10" ht="12">
      <c r="A120" s="2"/>
      <c r="D120" s="9"/>
      <c r="F120" s="5"/>
      <c r="G120" s="5"/>
      <c r="J120" s="5"/>
    </row>
    <row r="121" spans="1:10" ht="12">
      <c r="A121" s="2"/>
    </row>
    <row r="122" spans="1:10" ht="12">
      <c r="A122" s="2"/>
    </row>
    <row r="123" spans="1:10" ht="12">
      <c r="A123" s="2"/>
    </row>
    <row r="124" spans="1:10" ht="12">
      <c r="A124" s="2"/>
      <c r="D124" s="9"/>
      <c r="F124" s="5"/>
      <c r="G124" s="5"/>
      <c r="J124" s="5"/>
    </row>
    <row r="125" spans="1:10" ht="12">
      <c r="A125" s="2"/>
    </row>
    <row r="126" spans="1:10" ht="12">
      <c r="A126" s="2"/>
      <c r="D126" s="9"/>
      <c r="F126" s="5"/>
      <c r="G126" s="5"/>
      <c r="J126" s="5"/>
    </row>
    <row r="127" spans="1:10" ht="12">
      <c r="A127" s="2"/>
    </row>
    <row r="128" spans="1:10" ht="12">
      <c r="A128" s="2"/>
    </row>
    <row r="129" spans="1:1" ht="12">
      <c r="A129" s="2"/>
    </row>
    <row r="130" spans="1:1" ht="12">
      <c r="A130" s="2"/>
    </row>
    <row r="131" spans="1:1" ht="12">
      <c r="A131" s="2"/>
    </row>
    <row r="132" spans="1:1" ht="12">
      <c r="A132" s="2"/>
    </row>
    <row r="133" spans="1:1" ht="12">
      <c r="A133" s="2"/>
    </row>
    <row r="134" spans="1:1" ht="12">
      <c r="A134" s="2"/>
    </row>
    <row r="135" spans="1:1" ht="12">
      <c r="A135" s="2"/>
    </row>
    <row r="136" spans="1:1" ht="12">
      <c r="A136" s="2"/>
    </row>
    <row r="137" spans="1:1" ht="12">
      <c r="A137" s="2"/>
    </row>
    <row r="138" spans="1:1" ht="12">
      <c r="A138" s="2"/>
    </row>
    <row r="139" spans="1:1" ht="12">
      <c r="A139" s="2"/>
    </row>
    <row r="140" spans="1:1" ht="12">
      <c r="A140" s="2"/>
    </row>
    <row r="141" spans="1:1" ht="12">
      <c r="A141" s="2"/>
    </row>
    <row r="142" spans="1:1" ht="12">
      <c r="A142" s="2"/>
    </row>
    <row r="143" spans="1:1" ht="12">
      <c r="A143" s="2"/>
    </row>
    <row r="144" spans="1:1" ht="12">
      <c r="A144" s="2"/>
    </row>
    <row r="145" spans="1:1" ht="12">
      <c r="A145" s="2"/>
    </row>
    <row r="146" spans="1:1" ht="12">
      <c r="A146" s="2"/>
    </row>
  </sheetData>
  <sortState ref="A2:J52">
    <sortCondition ref="C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5"/>
  <sheetViews>
    <sheetView workbookViewId="0">
      <pane ySplit="1" topLeftCell="A2" activePane="bottomLeft" state="frozen"/>
      <selection pane="bottomLeft" activeCell="D49" sqref="D49"/>
    </sheetView>
  </sheetViews>
  <sheetFormatPr baseColWidth="10" defaultColWidth="17.1640625" defaultRowHeight="12.75" customHeight="1" x14ac:dyDescent="0"/>
  <cols>
    <col min="1" max="1" width="20.33203125" customWidth="1"/>
    <col min="2" max="2" width="3.6640625" customWidth="1"/>
    <col min="3" max="3" width="3.33203125" customWidth="1"/>
    <col min="4" max="4" width="21.83203125" customWidth="1"/>
    <col min="5" max="5" width="10.1640625" customWidth="1"/>
    <col min="6" max="6" width="7.5" customWidth="1"/>
    <col min="7" max="7" width="9.6640625" customWidth="1"/>
    <col min="8" max="8" width="9.1640625" customWidth="1"/>
    <col min="9" max="9" width="8.5" customWidth="1"/>
    <col min="10" max="10" width="5.33203125" customWidth="1"/>
    <col min="11" max="11" width="3.5" customWidth="1"/>
    <col min="12" max="13" width="6" customWidth="1"/>
    <col min="16" max="16" width="10.33203125" customWidth="1"/>
    <col min="17" max="17" width="4.5" customWidth="1"/>
    <col min="18" max="18" width="9.33203125" customWidth="1"/>
    <col min="19" max="19" width="7.5" customWidth="1"/>
    <col min="20" max="20" width="7" customWidth="1"/>
    <col min="21" max="21" width="3.1640625" customWidth="1"/>
    <col min="22" max="22" width="7.5" customWidth="1"/>
  </cols>
  <sheetData>
    <row r="1" spans="1:13" ht="14.25" customHeight="1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</v>
      </c>
      <c r="I1" t="s">
        <v>44</v>
      </c>
      <c r="L1" t="s">
        <v>46</v>
      </c>
      <c r="M1" s="2"/>
    </row>
    <row r="2" spans="1:13" ht="12">
      <c r="A2" t="s">
        <v>47</v>
      </c>
      <c r="C2" s="3" t="s">
        <v>48</v>
      </c>
      <c r="D2" t="s">
        <v>20</v>
      </c>
      <c r="E2">
        <v>30</v>
      </c>
      <c r="F2">
        <f>E2*G2</f>
        <v>60</v>
      </c>
      <c r="G2">
        <v>2</v>
      </c>
      <c r="H2">
        <v>0.6</v>
      </c>
      <c r="I2">
        <f>G2*H2</f>
        <v>1.2</v>
      </c>
      <c r="J2" t="s">
        <v>5</v>
      </c>
      <c r="L2">
        <v>2</v>
      </c>
      <c r="M2" s="2"/>
    </row>
    <row r="3" spans="1:13" ht="12">
      <c r="A3" t="s">
        <v>166</v>
      </c>
      <c r="C3" s="3" t="s">
        <v>48</v>
      </c>
      <c r="D3" t="s">
        <v>21</v>
      </c>
      <c r="E3">
        <v>30</v>
      </c>
      <c r="F3">
        <f>E3*G3</f>
        <v>30</v>
      </c>
      <c r="G3">
        <v>1</v>
      </c>
      <c r="H3">
        <v>1</v>
      </c>
      <c r="I3">
        <f>G3*H3</f>
        <v>1</v>
      </c>
      <c r="J3" t="s">
        <v>5</v>
      </c>
      <c r="L3">
        <v>2</v>
      </c>
      <c r="M3" s="2"/>
    </row>
    <row r="4" spans="1:13" ht="12">
      <c r="A4" t="s">
        <v>58</v>
      </c>
      <c r="C4" s="3" t="s">
        <v>48</v>
      </c>
      <c r="D4" t="s">
        <v>20</v>
      </c>
      <c r="E4">
        <v>20</v>
      </c>
      <c r="F4">
        <f>E4*G4</f>
        <v>40</v>
      </c>
      <c r="G4">
        <v>2</v>
      </c>
      <c r="H4">
        <v>0.38</v>
      </c>
      <c r="I4">
        <f>G4*H4</f>
        <v>0.76</v>
      </c>
      <c r="J4" t="s">
        <v>5</v>
      </c>
      <c r="L4">
        <v>2</v>
      </c>
      <c r="M4" s="2"/>
    </row>
    <row r="5" spans="1:13" ht="12">
      <c r="A5" t="s">
        <v>197</v>
      </c>
      <c r="C5" s="3" t="s">
        <v>48</v>
      </c>
      <c r="D5" t="s">
        <v>22</v>
      </c>
      <c r="E5">
        <v>23</v>
      </c>
      <c r="F5">
        <f>E5*G5</f>
        <v>23</v>
      </c>
      <c r="G5">
        <v>1</v>
      </c>
      <c r="H5">
        <v>0.6</v>
      </c>
      <c r="I5">
        <f>G5*H5</f>
        <v>0.6</v>
      </c>
      <c r="J5" t="s">
        <v>5</v>
      </c>
      <c r="L5">
        <v>2</v>
      </c>
      <c r="M5" s="2"/>
    </row>
    <row r="6" spans="1:13" ht="12">
      <c r="A6" t="s">
        <v>60</v>
      </c>
      <c r="B6" s="7" t="s">
        <v>50</v>
      </c>
      <c r="C6" s="12" t="s">
        <v>61</v>
      </c>
      <c r="D6" t="s">
        <v>20</v>
      </c>
      <c r="E6">
        <v>14</v>
      </c>
      <c r="F6">
        <f>E6*G6</f>
        <v>210</v>
      </c>
      <c r="G6">
        <v>15</v>
      </c>
      <c r="H6">
        <v>1</v>
      </c>
      <c r="I6">
        <f>G6*H6</f>
        <v>15</v>
      </c>
      <c r="J6" t="s">
        <v>5</v>
      </c>
      <c r="L6">
        <v>2</v>
      </c>
      <c r="M6" s="2"/>
    </row>
    <row r="7" spans="1:13" ht="12">
      <c r="A7" t="s">
        <v>170</v>
      </c>
      <c r="C7" s="12" t="s">
        <v>61</v>
      </c>
      <c r="D7" t="s">
        <v>20</v>
      </c>
      <c r="E7">
        <v>12</v>
      </c>
      <c r="F7">
        <f>E7*G7</f>
        <v>108</v>
      </c>
      <c r="G7">
        <v>9</v>
      </c>
      <c r="H7">
        <f>1</f>
        <v>1</v>
      </c>
      <c r="I7">
        <f>G7*H7</f>
        <v>9</v>
      </c>
      <c r="J7" t="s">
        <v>5</v>
      </c>
      <c r="M7" s="2"/>
    </row>
    <row r="8" spans="1:13" ht="12">
      <c r="A8" t="s">
        <v>68</v>
      </c>
      <c r="B8" s="7" t="s">
        <v>50</v>
      </c>
      <c r="C8" s="12" t="s">
        <v>61</v>
      </c>
      <c r="D8" t="s">
        <v>20</v>
      </c>
      <c r="E8">
        <v>11</v>
      </c>
      <c r="F8">
        <f>E8*G8</f>
        <v>44</v>
      </c>
      <c r="G8">
        <v>4</v>
      </c>
      <c r="H8">
        <v>0.25</v>
      </c>
      <c r="I8">
        <f>G8*H8</f>
        <v>1</v>
      </c>
      <c r="J8" t="s">
        <v>5</v>
      </c>
      <c r="L8">
        <v>3</v>
      </c>
      <c r="M8" s="2"/>
    </row>
    <row r="9" spans="1:13" ht="12">
      <c r="A9" t="s">
        <v>71</v>
      </c>
      <c r="C9" s="12" t="s">
        <v>61</v>
      </c>
      <c r="D9" t="s">
        <v>31</v>
      </c>
      <c r="E9">
        <v>20</v>
      </c>
      <c r="F9">
        <f>E9*G9</f>
        <v>40</v>
      </c>
      <c r="G9">
        <v>2</v>
      </c>
      <c r="H9">
        <v>0.15</v>
      </c>
      <c r="I9">
        <f>G9*H9</f>
        <v>0.3</v>
      </c>
      <c r="J9" t="s">
        <v>5</v>
      </c>
      <c r="L9">
        <v>2</v>
      </c>
      <c r="M9" s="2"/>
    </row>
    <row r="10" spans="1:13" ht="12">
      <c r="A10" t="s">
        <v>72</v>
      </c>
      <c r="B10" s="7" t="s">
        <v>50</v>
      </c>
      <c r="C10" s="12" t="s">
        <v>61</v>
      </c>
      <c r="D10" t="s">
        <v>20</v>
      </c>
      <c r="E10">
        <v>12</v>
      </c>
      <c r="F10">
        <f>E10*G10</f>
        <v>12</v>
      </c>
      <c r="G10">
        <v>1</v>
      </c>
      <c r="H10">
        <v>0.2</v>
      </c>
      <c r="I10">
        <f>G10*H10</f>
        <v>0.2</v>
      </c>
      <c r="J10" t="s">
        <v>5</v>
      </c>
      <c r="L10">
        <v>2</v>
      </c>
      <c r="M10" s="2"/>
    </row>
    <row r="11" spans="1:13" ht="12">
      <c r="A11" t="s">
        <v>130</v>
      </c>
      <c r="C11" s="12" t="s">
        <v>61</v>
      </c>
      <c r="D11" t="s">
        <v>22</v>
      </c>
      <c r="E11">
        <v>33</v>
      </c>
      <c r="F11">
        <f>E11*G11</f>
        <v>33</v>
      </c>
      <c r="G11">
        <v>1</v>
      </c>
      <c r="H11">
        <v>0.2</v>
      </c>
      <c r="I11">
        <f>G11*H11</f>
        <v>0.2</v>
      </c>
      <c r="J11" t="s">
        <v>5</v>
      </c>
      <c r="L11">
        <v>2</v>
      </c>
      <c r="M11" s="2"/>
    </row>
    <row r="12" spans="1:13" ht="12">
      <c r="A12" t="s">
        <v>76</v>
      </c>
      <c r="B12" s="7" t="s">
        <v>50</v>
      </c>
      <c r="C12" s="4" t="s">
        <v>75</v>
      </c>
      <c r="D12" t="s">
        <v>29</v>
      </c>
      <c r="E12">
        <v>35</v>
      </c>
      <c r="F12">
        <f>E12*G12</f>
        <v>35</v>
      </c>
      <c r="G12">
        <v>1</v>
      </c>
      <c r="H12">
        <v>0.4</v>
      </c>
      <c r="I12">
        <f>G12*H12</f>
        <v>0.4</v>
      </c>
      <c r="J12" t="s">
        <v>5</v>
      </c>
      <c r="L12">
        <v>2</v>
      </c>
      <c r="M12" s="2"/>
    </row>
    <row r="13" spans="1:13" ht="12">
      <c r="A13" t="s">
        <v>74</v>
      </c>
      <c r="B13" s="7" t="s">
        <v>50</v>
      </c>
      <c r="C13" s="4" t="s">
        <v>75</v>
      </c>
      <c r="D13" t="s">
        <v>29</v>
      </c>
      <c r="E13">
        <v>49</v>
      </c>
      <c r="F13">
        <f>E13*G13</f>
        <v>49</v>
      </c>
      <c r="G13">
        <v>1</v>
      </c>
      <c r="H13">
        <v>0.28000000000000003</v>
      </c>
      <c r="I13">
        <f>G13*H13</f>
        <v>0.28000000000000003</v>
      </c>
      <c r="J13" t="s">
        <v>5</v>
      </c>
      <c r="L13">
        <v>2</v>
      </c>
      <c r="M13" s="2"/>
    </row>
    <row r="14" spans="1:13" ht="12">
      <c r="A14" t="s">
        <v>172</v>
      </c>
      <c r="C14" s="4" t="s">
        <v>75</v>
      </c>
      <c r="D14" t="s">
        <v>29</v>
      </c>
      <c r="E14">
        <v>40</v>
      </c>
      <c r="F14">
        <f>E14*G14</f>
        <v>40</v>
      </c>
      <c r="G14">
        <v>1</v>
      </c>
      <c r="H14">
        <v>0.2</v>
      </c>
      <c r="I14">
        <f>G14*H14</f>
        <v>0.2</v>
      </c>
      <c r="J14" t="s">
        <v>5</v>
      </c>
      <c r="L14">
        <v>2</v>
      </c>
      <c r="M14" s="2"/>
    </row>
    <row r="15" spans="1:13" ht="12">
      <c r="A15" t="s">
        <v>186</v>
      </c>
      <c r="C15" s="4" t="s">
        <v>75</v>
      </c>
      <c r="D15" t="s">
        <v>32</v>
      </c>
      <c r="E15">
        <v>62</v>
      </c>
      <c r="F15">
        <f>E15*G15</f>
        <v>62</v>
      </c>
      <c r="G15">
        <v>1</v>
      </c>
      <c r="H15">
        <v>0.2</v>
      </c>
      <c r="I15">
        <f>G15*H15</f>
        <v>0.2</v>
      </c>
      <c r="J15" t="s">
        <v>5</v>
      </c>
      <c r="L15">
        <v>3</v>
      </c>
      <c r="M15" s="2"/>
    </row>
    <row r="16" spans="1:13" ht="12">
      <c r="A16" t="s">
        <v>82</v>
      </c>
      <c r="B16" s="7" t="s">
        <v>50</v>
      </c>
      <c r="C16" s="10" t="s">
        <v>79</v>
      </c>
      <c r="D16" t="s">
        <v>20</v>
      </c>
      <c r="E16">
        <v>41</v>
      </c>
      <c r="F16">
        <f>E16*G16</f>
        <v>82</v>
      </c>
      <c r="G16">
        <v>2</v>
      </c>
      <c r="H16">
        <v>0.24</v>
      </c>
      <c r="I16">
        <f>G16*H16</f>
        <v>0.48</v>
      </c>
      <c r="J16" t="s">
        <v>5</v>
      </c>
      <c r="L16">
        <v>2</v>
      </c>
      <c r="M16" s="2"/>
    </row>
    <row r="17" spans="1:22" ht="12">
      <c r="A17" t="s">
        <v>132</v>
      </c>
      <c r="B17" s="7" t="s">
        <v>50</v>
      </c>
      <c r="C17" s="10" t="s">
        <v>79</v>
      </c>
      <c r="D17" t="s">
        <v>20</v>
      </c>
      <c r="E17">
        <v>18</v>
      </c>
      <c r="F17">
        <f>E17*G17</f>
        <v>18</v>
      </c>
      <c r="G17">
        <v>1</v>
      </c>
      <c r="H17">
        <v>0.12</v>
      </c>
      <c r="I17">
        <f>G17*H17</f>
        <v>0.12</v>
      </c>
      <c r="J17" t="s">
        <v>5</v>
      </c>
      <c r="L17">
        <v>2</v>
      </c>
      <c r="M17" s="2"/>
    </row>
    <row r="18" spans="1:22" ht="12">
      <c r="A18" t="s">
        <v>83</v>
      </c>
      <c r="C18" s="10" t="s">
        <v>79</v>
      </c>
      <c r="D18" t="s">
        <v>21</v>
      </c>
      <c r="E18">
        <v>36</v>
      </c>
      <c r="F18">
        <f>E18*G18</f>
        <v>36</v>
      </c>
      <c r="G18">
        <v>1</v>
      </c>
      <c r="H18">
        <v>0.08</v>
      </c>
      <c r="I18">
        <f>G18*H18</f>
        <v>0.08</v>
      </c>
      <c r="J18" t="s">
        <v>5</v>
      </c>
      <c r="L18">
        <v>2</v>
      </c>
      <c r="M18" s="2"/>
    </row>
    <row r="19" spans="1:22" ht="12">
      <c r="A19" t="s">
        <v>88</v>
      </c>
      <c r="C19" s="1" t="s">
        <v>86</v>
      </c>
      <c r="D19" t="s">
        <v>36</v>
      </c>
      <c r="E19">
        <v>30</v>
      </c>
      <c r="F19">
        <f>E19*G19</f>
        <v>90</v>
      </c>
      <c r="G19">
        <v>3</v>
      </c>
      <c r="H19">
        <v>0.375</v>
      </c>
      <c r="I19">
        <f>G19*H19</f>
        <v>1.125</v>
      </c>
      <c r="J19" t="s">
        <v>5</v>
      </c>
      <c r="L19">
        <v>2</v>
      </c>
      <c r="M19" s="2"/>
    </row>
    <row r="20" spans="1:22" ht="12">
      <c r="A20" t="s">
        <v>89</v>
      </c>
      <c r="C20" s="1" t="s">
        <v>86</v>
      </c>
      <c r="D20" t="s">
        <v>37</v>
      </c>
      <c r="E20">
        <v>24</v>
      </c>
      <c r="F20">
        <f>E20*G20</f>
        <v>48</v>
      </c>
      <c r="G20">
        <v>2</v>
      </c>
      <c r="H20">
        <v>0.1</v>
      </c>
      <c r="I20">
        <f>G20*H20</f>
        <v>0.2</v>
      </c>
      <c r="J20" t="s">
        <v>5</v>
      </c>
      <c r="L20">
        <v>2</v>
      </c>
      <c r="M20" s="2"/>
    </row>
    <row r="21" spans="1:22" ht="12">
      <c r="A21" t="s">
        <v>195</v>
      </c>
      <c r="C21" s="7" t="s">
        <v>92</v>
      </c>
      <c r="D21" t="s">
        <v>20</v>
      </c>
      <c r="E21">
        <v>20</v>
      </c>
      <c r="F21">
        <f>E21*G21</f>
        <v>80</v>
      </c>
      <c r="G21">
        <v>4</v>
      </c>
      <c r="H21">
        <v>1</v>
      </c>
      <c r="I21">
        <f>G21*H21</f>
        <v>4</v>
      </c>
      <c r="J21" t="s">
        <v>5</v>
      </c>
      <c r="L21">
        <v>2</v>
      </c>
      <c r="M21" s="2"/>
    </row>
    <row r="22" spans="1:22" ht="12">
      <c r="A22" t="s">
        <v>190</v>
      </c>
      <c r="C22" s="7" t="s">
        <v>92</v>
      </c>
      <c r="D22" t="s">
        <v>21</v>
      </c>
      <c r="F22">
        <v>30</v>
      </c>
      <c r="I22">
        <v>3</v>
      </c>
      <c r="J22" t="s">
        <v>5</v>
      </c>
      <c r="L22">
        <v>3</v>
      </c>
      <c r="M22" s="2"/>
      <c r="P22" s="9"/>
      <c r="R22" s="5"/>
      <c r="S22" s="5"/>
      <c r="V22" s="5"/>
    </row>
    <row r="23" spans="1:22" ht="12">
      <c r="A23" t="s">
        <v>97</v>
      </c>
      <c r="B23" s="7" t="s">
        <v>50</v>
      </c>
      <c r="C23" s="7" t="s">
        <v>92</v>
      </c>
      <c r="D23" t="s">
        <v>21</v>
      </c>
      <c r="E23">
        <v>16</v>
      </c>
      <c r="F23">
        <f>E23*G23</f>
        <v>48</v>
      </c>
      <c r="G23">
        <v>3</v>
      </c>
      <c r="H23">
        <v>0.4</v>
      </c>
      <c r="I23">
        <f>G23*H23</f>
        <v>1.2000000000000002</v>
      </c>
      <c r="J23" t="s">
        <v>5</v>
      </c>
      <c r="L23">
        <v>2</v>
      </c>
      <c r="M23" s="2"/>
    </row>
    <row r="24" spans="1:22" ht="12">
      <c r="A24" t="s">
        <v>196</v>
      </c>
      <c r="B24" s="7" t="s">
        <v>50</v>
      </c>
      <c r="C24" s="7" t="s">
        <v>92</v>
      </c>
      <c r="D24" t="s">
        <v>167</v>
      </c>
      <c r="F24">
        <f>9+19</f>
        <v>28</v>
      </c>
      <c r="G24">
        <v>2</v>
      </c>
      <c r="I24">
        <f>0.4+0.7</f>
        <v>1.1000000000000001</v>
      </c>
      <c r="J24" t="s">
        <v>5</v>
      </c>
      <c r="L24">
        <v>2</v>
      </c>
      <c r="M24" s="2"/>
    </row>
    <row r="25" spans="1:22" ht="12">
      <c r="A25" t="s">
        <v>96</v>
      </c>
      <c r="B25" s="7" t="s">
        <v>50</v>
      </c>
      <c r="C25" s="7" t="s">
        <v>92</v>
      </c>
      <c r="D25" t="s">
        <v>20</v>
      </c>
      <c r="E25">
        <v>20</v>
      </c>
      <c r="F25">
        <f>E25*G25</f>
        <v>20</v>
      </c>
      <c r="G25">
        <v>1</v>
      </c>
      <c r="H25">
        <v>1</v>
      </c>
      <c r="I25">
        <f>G25*H25</f>
        <v>1</v>
      </c>
      <c r="J25" t="s">
        <v>5</v>
      </c>
      <c r="L25">
        <v>2</v>
      </c>
      <c r="M25" s="2"/>
    </row>
    <row r="26" spans="1:22" ht="12">
      <c r="A26" t="s">
        <v>115</v>
      </c>
      <c r="C26" s="7" t="s">
        <v>92</v>
      </c>
      <c r="D26" t="s">
        <v>20</v>
      </c>
      <c r="E26">
        <v>24</v>
      </c>
      <c r="F26">
        <f>E26*G26</f>
        <v>48</v>
      </c>
      <c r="G26">
        <v>2</v>
      </c>
      <c r="H26">
        <v>0.35</v>
      </c>
      <c r="I26">
        <f>G26*H26</f>
        <v>0.7</v>
      </c>
      <c r="J26" t="s">
        <v>5</v>
      </c>
      <c r="L26">
        <v>2</v>
      </c>
      <c r="M26" s="2"/>
    </row>
    <row r="27" spans="1:22" ht="12">
      <c r="A27" t="s">
        <v>116</v>
      </c>
      <c r="C27" s="7" t="s">
        <v>92</v>
      </c>
      <c r="D27" t="s">
        <v>22</v>
      </c>
      <c r="F27">
        <v>36</v>
      </c>
      <c r="I27">
        <v>0.7</v>
      </c>
      <c r="J27" t="s">
        <v>5</v>
      </c>
      <c r="L27">
        <v>2</v>
      </c>
      <c r="M27" s="2"/>
    </row>
    <row r="28" spans="1:22" ht="12">
      <c r="A28" t="s">
        <v>177</v>
      </c>
      <c r="C28" s="7" t="s">
        <v>92</v>
      </c>
      <c r="D28" t="s">
        <v>20</v>
      </c>
      <c r="F28">
        <v>24</v>
      </c>
      <c r="I28">
        <v>0.6</v>
      </c>
      <c r="J28" t="s">
        <v>5</v>
      </c>
      <c r="L28">
        <v>2</v>
      </c>
      <c r="M28" s="2"/>
    </row>
    <row r="29" spans="1:22" ht="12">
      <c r="A29" t="s">
        <v>113</v>
      </c>
      <c r="C29" s="7" t="s">
        <v>92</v>
      </c>
      <c r="D29" t="s">
        <v>21</v>
      </c>
      <c r="E29">
        <v>11</v>
      </c>
      <c r="F29">
        <f>E29*G29</f>
        <v>11</v>
      </c>
      <c r="G29">
        <v>1</v>
      </c>
      <c r="H29">
        <v>0.4</v>
      </c>
      <c r="I29">
        <f>G29*H29</f>
        <v>0.4</v>
      </c>
      <c r="J29" t="s">
        <v>5</v>
      </c>
      <c r="L29">
        <v>2</v>
      </c>
      <c r="M29" s="2"/>
    </row>
    <row r="30" spans="1:22" ht="12">
      <c r="A30" t="s">
        <v>152</v>
      </c>
      <c r="C30" s="7" t="s">
        <v>92</v>
      </c>
      <c r="D30" t="s">
        <v>20</v>
      </c>
      <c r="E30">
        <v>13</v>
      </c>
      <c r="F30">
        <f>E30*G30</f>
        <v>13</v>
      </c>
      <c r="G30">
        <v>1</v>
      </c>
      <c r="H30">
        <v>0.4</v>
      </c>
      <c r="I30">
        <f>G30*H30</f>
        <v>0.4</v>
      </c>
      <c r="J30" t="s">
        <v>5</v>
      </c>
      <c r="L30">
        <v>2</v>
      </c>
      <c r="M30" s="2"/>
    </row>
    <row r="31" spans="1:22" ht="12">
      <c r="A31" t="s">
        <v>155</v>
      </c>
      <c r="C31" s="7" t="s">
        <v>92</v>
      </c>
      <c r="D31" t="s">
        <v>28</v>
      </c>
      <c r="F31">
        <v>10</v>
      </c>
      <c r="I31">
        <v>0.3</v>
      </c>
      <c r="J31" t="s">
        <v>5</v>
      </c>
      <c r="L31">
        <v>3</v>
      </c>
      <c r="M31" s="2"/>
    </row>
    <row r="32" spans="1:22" ht="12">
      <c r="A32" t="s">
        <v>106</v>
      </c>
      <c r="B32" s="7" t="s">
        <v>50</v>
      </c>
      <c r="C32" s="7" t="s">
        <v>92</v>
      </c>
      <c r="D32" t="s">
        <v>30</v>
      </c>
      <c r="E32">
        <v>37</v>
      </c>
      <c r="F32">
        <f>E32*G32</f>
        <v>37</v>
      </c>
      <c r="G32">
        <v>1</v>
      </c>
      <c r="H32">
        <v>0.3</v>
      </c>
      <c r="I32">
        <f>G32*H32</f>
        <v>0.3</v>
      </c>
      <c r="J32" t="s">
        <v>5</v>
      </c>
      <c r="L32">
        <v>2</v>
      </c>
      <c r="M32" s="2"/>
    </row>
    <row r="33" spans="1:13" ht="12">
      <c r="A33" t="s">
        <v>154</v>
      </c>
      <c r="B33" s="7" t="s">
        <v>50</v>
      </c>
      <c r="C33" s="7" t="s">
        <v>92</v>
      </c>
      <c r="D33" t="s">
        <v>20</v>
      </c>
      <c r="E33">
        <v>18</v>
      </c>
      <c r="F33">
        <f>E33*G33</f>
        <v>18</v>
      </c>
      <c r="G33">
        <v>1</v>
      </c>
      <c r="H33">
        <v>0.3</v>
      </c>
      <c r="I33">
        <f>G33*H33</f>
        <v>0.3</v>
      </c>
      <c r="J33" t="s">
        <v>5</v>
      </c>
      <c r="L33">
        <v>2</v>
      </c>
      <c r="M33" s="2"/>
    </row>
    <row r="34" spans="1:13" ht="12">
      <c r="A34" t="s">
        <v>117</v>
      </c>
      <c r="B34" s="7" t="s">
        <v>50</v>
      </c>
      <c r="C34" s="7" t="s">
        <v>92</v>
      </c>
      <c r="D34" t="s">
        <v>25</v>
      </c>
      <c r="E34">
        <v>22</v>
      </c>
      <c r="F34">
        <f>E34*G34</f>
        <v>22</v>
      </c>
      <c r="G34">
        <v>1</v>
      </c>
      <c r="H34">
        <v>0.25</v>
      </c>
      <c r="I34">
        <f>G34*H34</f>
        <v>0.25</v>
      </c>
      <c r="J34" t="s">
        <v>5</v>
      </c>
      <c r="L34">
        <v>2</v>
      </c>
      <c r="M34" s="2"/>
    </row>
    <row r="35" spans="1:13" ht="12">
      <c r="A35" t="s">
        <v>101</v>
      </c>
      <c r="C35" s="7" t="s">
        <v>92</v>
      </c>
      <c r="D35" t="s">
        <v>20</v>
      </c>
      <c r="E35">
        <v>15</v>
      </c>
      <c r="F35">
        <f>E35*G35</f>
        <v>15</v>
      </c>
      <c r="G35">
        <v>1</v>
      </c>
      <c r="H35">
        <v>0.2</v>
      </c>
      <c r="I35">
        <f>G35*H35</f>
        <v>0.2</v>
      </c>
      <c r="J35" t="s">
        <v>5</v>
      </c>
      <c r="L35">
        <v>2</v>
      </c>
      <c r="M35" s="2"/>
    </row>
    <row r="36" spans="1:13" ht="12">
      <c r="A36" t="s">
        <v>168</v>
      </c>
      <c r="B36" s="7" t="s">
        <v>50</v>
      </c>
      <c r="C36" s="7" t="s">
        <v>92</v>
      </c>
      <c r="D36" t="s">
        <v>37</v>
      </c>
      <c r="E36">
        <v>65</v>
      </c>
      <c r="F36">
        <f>E36*G36</f>
        <v>65</v>
      </c>
      <c r="G36">
        <v>1</v>
      </c>
      <c r="H36">
        <v>0.2</v>
      </c>
      <c r="I36">
        <f>G36*H36</f>
        <v>0.2</v>
      </c>
      <c r="J36" t="s">
        <v>5</v>
      </c>
      <c r="L36">
        <v>2</v>
      </c>
      <c r="M36" s="2"/>
    </row>
    <row r="37" spans="1:13" ht="12">
      <c r="A37" t="s">
        <v>178</v>
      </c>
      <c r="C37" s="7" t="s">
        <v>92</v>
      </c>
      <c r="D37" t="s">
        <v>35</v>
      </c>
      <c r="E37">
        <v>34</v>
      </c>
      <c r="F37">
        <f>E37*G37</f>
        <v>34</v>
      </c>
      <c r="G37">
        <v>1</v>
      </c>
      <c r="H37">
        <v>0.2</v>
      </c>
      <c r="I37">
        <f>G37*H37</f>
        <v>0.2</v>
      </c>
      <c r="J37" t="s">
        <v>5</v>
      </c>
      <c r="L37">
        <v>2</v>
      </c>
      <c r="M37" s="2"/>
    </row>
    <row r="38" spans="1:13" ht="12">
      <c r="A38" t="s">
        <v>139</v>
      </c>
      <c r="B38" s="7" t="s">
        <v>50</v>
      </c>
      <c r="C38" s="7" t="s">
        <v>92</v>
      </c>
      <c r="D38" t="s">
        <v>22</v>
      </c>
      <c r="E38">
        <v>20</v>
      </c>
      <c r="F38">
        <f>E38*G38</f>
        <v>20</v>
      </c>
      <c r="G38">
        <v>1</v>
      </c>
      <c r="H38">
        <v>0.2</v>
      </c>
      <c r="I38">
        <f>G38*H38</f>
        <v>0.2</v>
      </c>
      <c r="J38" t="s">
        <v>5</v>
      </c>
      <c r="L38">
        <v>2</v>
      </c>
      <c r="M38" s="2"/>
    </row>
    <row r="39" spans="1:13" ht="12">
      <c r="A39" s="2"/>
    </row>
    <row r="40" spans="1:13" ht="12">
      <c r="A40" s="2"/>
    </row>
    <row r="41" spans="1:13" ht="12">
      <c r="A41" s="2"/>
    </row>
    <row r="42" spans="1:13" ht="12">
      <c r="A42" s="2"/>
    </row>
    <row r="43" spans="1:13" ht="12">
      <c r="A43" s="2"/>
    </row>
    <row r="44" spans="1:13" ht="12">
      <c r="A44" s="2"/>
    </row>
    <row r="45" spans="1:13" ht="12">
      <c r="A45" s="2"/>
    </row>
    <row r="46" spans="1:13" ht="12">
      <c r="A46" s="2"/>
    </row>
    <row r="47" spans="1:13" ht="12">
      <c r="A47" s="2"/>
    </row>
    <row r="48" spans="1:13" ht="12">
      <c r="A48" s="2"/>
    </row>
    <row r="49" spans="1:10" ht="12">
      <c r="A49" s="2"/>
      <c r="D49" s="9"/>
      <c r="F49" s="5"/>
      <c r="G49" s="5"/>
      <c r="J49" s="5"/>
    </row>
    <row r="50" spans="1:10" ht="12">
      <c r="A50" s="2"/>
    </row>
    <row r="51" spans="1:10" ht="12">
      <c r="A51" s="2"/>
    </row>
    <row r="52" spans="1:10" ht="12">
      <c r="A52" s="2"/>
    </row>
    <row r="53" spans="1:10" ht="12">
      <c r="A53" s="2"/>
    </row>
    <row r="54" spans="1:10" ht="12">
      <c r="A54" s="2"/>
    </row>
    <row r="55" spans="1:10" ht="12">
      <c r="A55" s="2"/>
      <c r="D55" s="9"/>
      <c r="F55" s="5"/>
      <c r="G55" s="5"/>
      <c r="J55" s="5"/>
    </row>
    <row r="56" spans="1:10" ht="12">
      <c r="A56" s="2"/>
    </row>
    <row r="57" spans="1:10" ht="12">
      <c r="A57" s="2"/>
      <c r="D57" s="9"/>
      <c r="F57" s="5"/>
      <c r="G57" s="5"/>
      <c r="J57" s="5"/>
    </row>
    <row r="58" spans="1:10" ht="12">
      <c r="A58" s="2"/>
    </row>
    <row r="59" spans="1:10" ht="12">
      <c r="A59" s="2"/>
    </row>
    <row r="60" spans="1:10" ht="12">
      <c r="A60" s="2"/>
    </row>
    <row r="61" spans="1:10" ht="12">
      <c r="A61" s="2"/>
    </row>
    <row r="62" spans="1:10" ht="12">
      <c r="A62" s="2"/>
    </row>
    <row r="63" spans="1:10" ht="12">
      <c r="A63" s="2"/>
      <c r="D63" s="9"/>
      <c r="F63" s="5"/>
      <c r="G63" s="5"/>
      <c r="J63" s="5"/>
    </row>
    <row r="64" spans="1:10" ht="12">
      <c r="A64" s="2"/>
    </row>
    <row r="65" spans="1:1" ht="12">
      <c r="A65" s="2"/>
    </row>
    <row r="66" spans="1:1" ht="12">
      <c r="A66" s="2"/>
    </row>
    <row r="67" spans="1:1" ht="12">
      <c r="A67" s="2"/>
    </row>
    <row r="68" spans="1:1" ht="12">
      <c r="A68" s="2"/>
    </row>
    <row r="69" spans="1:1" ht="12">
      <c r="A69" s="2"/>
    </row>
    <row r="70" spans="1:1" ht="12">
      <c r="A70" s="2"/>
    </row>
    <row r="71" spans="1:1" ht="12">
      <c r="A71" s="2"/>
    </row>
    <row r="72" spans="1:1" ht="12">
      <c r="A72" s="2"/>
    </row>
    <row r="73" spans="1:1" ht="12">
      <c r="A73" s="2"/>
    </row>
    <row r="74" spans="1:1" ht="12">
      <c r="A74" s="2"/>
    </row>
    <row r="75" spans="1:1" ht="12">
      <c r="A75" s="2"/>
    </row>
    <row r="76" spans="1:1" ht="12">
      <c r="A76" s="2"/>
    </row>
    <row r="77" spans="1:1" ht="12">
      <c r="A77" s="2"/>
    </row>
    <row r="78" spans="1:1" ht="12">
      <c r="A78" s="2"/>
    </row>
    <row r="79" spans="1:1" ht="12">
      <c r="A79" s="2"/>
    </row>
    <row r="80" spans="1:1" ht="12">
      <c r="A80" s="2"/>
    </row>
    <row r="81" spans="1:10" ht="12">
      <c r="A81" s="2"/>
    </row>
    <row r="82" spans="1:10" ht="12">
      <c r="A82" s="2"/>
    </row>
    <row r="83" spans="1:10" ht="12">
      <c r="A83" s="2"/>
    </row>
    <row r="84" spans="1:10" ht="12">
      <c r="A84" s="2"/>
      <c r="D84" s="9"/>
      <c r="F84" s="5"/>
      <c r="G84" s="5"/>
      <c r="J84" s="5"/>
    </row>
    <row r="85" spans="1:10" ht="12">
      <c r="A85" s="2"/>
    </row>
    <row r="86" spans="1:10" ht="12">
      <c r="A86" s="2"/>
    </row>
    <row r="87" spans="1:10" ht="12">
      <c r="A87" s="2"/>
    </row>
    <row r="88" spans="1:10" ht="12">
      <c r="A88" s="2"/>
    </row>
    <row r="89" spans="1:10" ht="12">
      <c r="A89" s="2"/>
    </row>
    <row r="90" spans="1:10" ht="12">
      <c r="A90" s="2"/>
    </row>
    <row r="91" spans="1:10" ht="12">
      <c r="A91" s="2"/>
    </row>
    <row r="92" spans="1:10" ht="12">
      <c r="A92" s="2"/>
    </row>
    <row r="93" spans="1:10" ht="12">
      <c r="A93" s="2"/>
    </row>
    <row r="94" spans="1:10" ht="12">
      <c r="A94" s="2"/>
    </row>
    <row r="95" spans="1:10" ht="12">
      <c r="A95" s="2"/>
    </row>
    <row r="96" spans="1:10" ht="12">
      <c r="A96" s="2"/>
    </row>
    <row r="97" spans="1:4" ht="12">
      <c r="A97" s="2"/>
    </row>
    <row r="98" spans="1:4" ht="12">
      <c r="A98" s="2"/>
    </row>
    <row r="99" spans="1:4" ht="12">
      <c r="A99" s="2"/>
    </row>
    <row r="100" spans="1:4" ht="12">
      <c r="A100" s="2"/>
    </row>
    <row r="101" spans="1:4" ht="12">
      <c r="A101" s="2"/>
    </row>
    <row r="102" spans="1:4" ht="12">
      <c r="A102" s="2"/>
    </row>
    <row r="103" spans="1:4" ht="12">
      <c r="A103" s="2"/>
    </row>
    <row r="104" spans="1:4" ht="12">
      <c r="A104" s="2"/>
    </row>
    <row r="105" spans="1:4" ht="12">
      <c r="A105" s="2"/>
    </row>
    <row r="106" spans="1:4" ht="12">
      <c r="A106" s="2"/>
    </row>
    <row r="107" spans="1:4" ht="12">
      <c r="A107" s="2"/>
    </row>
    <row r="108" spans="1:4" ht="12">
      <c r="A108" s="2"/>
    </row>
    <row r="109" spans="1:4" ht="12">
      <c r="A109" s="2"/>
      <c r="D109" s="9"/>
    </row>
    <row r="110" spans="1:4" ht="12">
      <c r="A110" s="2"/>
    </row>
    <row r="111" spans="1:4" ht="12">
      <c r="A111" s="2"/>
    </row>
    <row r="112" spans="1:4" ht="12">
      <c r="A112" s="2"/>
    </row>
    <row r="113" spans="1:1" ht="12">
      <c r="A113" s="2"/>
    </row>
    <row r="114" spans="1:1" ht="12">
      <c r="A114" s="2"/>
    </row>
    <row r="115" spans="1:1" ht="12">
      <c r="A115" s="2"/>
    </row>
    <row r="116" spans="1:1" ht="12">
      <c r="A116" s="2"/>
    </row>
    <row r="117" spans="1:1" ht="12">
      <c r="A117" s="2"/>
    </row>
    <row r="118" spans="1:1" ht="12">
      <c r="A118" s="2"/>
    </row>
    <row r="119" spans="1:1" ht="12">
      <c r="A119" s="2"/>
    </row>
    <row r="120" spans="1:1" ht="12">
      <c r="A120" s="2"/>
    </row>
    <row r="121" spans="1:1" ht="12">
      <c r="A121" s="2"/>
    </row>
    <row r="122" spans="1:1" ht="12">
      <c r="A122" s="2"/>
    </row>
    <row r="123" spans="1:1" ht="12">
      <c r="A123" s="2"/>
    </row>
    <row r="124" spans="1:1" ht="12">
      <c r="A124" s="2"/>
    </row>
    <row r="125" spans="1:1" ht="12">
      <c r="A125" s="2"/>
    </row>
    <row r="126" spans="1:1" ht="12">
      <c r="A126" s="2"/>
    </row>
    <row r="127" spans="1:1" ht="12">
      <c r="A127" s="2"/>
    </row>
    <row r="128" spans="1:1" ht="12">
      <c r="A128" s="2"/>
    </row>
    <row r="129" spans="1:1" ht="12">
      <c r="A129" s="2"/>
    </row>
    <row r="130" spans="1:1" ht="12">
      <c r="A130" s="2"/>
    </row>
    <row r="131" spans="1:1" ht="12">
      <c r="A131" s="2"/>
    </row>
    <row r="132" spans="1:1" ht="12">
      <c r="A132" s="2"/>
    </row>
    <row r="133" spans="1:1" ht="12">
      <c r="A133" s="2"/>
    </row>
    <row r="134" spans="1:1" ht="12">
      <c r="A134" s="2"/>
    </row>
    <row r="135" spans="1:1" ht="12">
      <c r="A135" s="2"/>
    </row>
    <row r="136" spans="1:1" ht="12">
      <c r="A136" s="2"/>
    </row>
    <row r="137" spans="1:1" ht="12">
      <c r="A137" s="2"/>
    </row>
    <row r="138" spans="1:1" ht="12">
      <c r="A138" s="2"/>
    </row>
    <row r="139" spans="1:1" ht="12">
      <c r="A139" s="2"/>
    </row>
    <row r="140" spans="1:1" ht="12">
      <c r="A140" s="2"/>
    </row>
    <row r="141" spans="1:1" ht="12">
      <c r="A141" s="2"/>
    </row>
    <row r="142" spans="1:1" ht="12">
      <c r="A142" s="2"/>
    </row>
    <row r="143" spans="1:1" ht="12">
      <c r="A143" s="2"/>
    </row>
    <row r="144" spans="1:1" ht="12">
      <c r="A144" s="2"/>
    </row>
    <row r="145" spans="1:1" ht="12">
      <c r="A145" s="2"/>
    </row>
  </sheetData>
  <sortState ref="A2:J38">
    <sortCondition ref="C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November</vt:lpstr>
      <vt:lpstr>December</vt:lpstr>
      <vt:lpstr>January</vt:lpstr>
      <vt:lpstr>February</vt:lpstr>
      <vt:lpstr>Mars</vt:lpstr>
      <vt:lpstr>April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Luis Zapico</cp:lastModifiedBy>
  <dcterms:modified xsi:type="dcterms:W3CDTF">2014-08-12T10:06:36Z</dcterms:modified>
</cp:coreProperties>
</file>