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s\semester_7\SMAD\"/>
    </mc:Choice>
  </mc:AlternateContent>
  <xr:revisionPtr revIDLastSave="0" documentId="13_ncr:1_{6E08B29E-35CA-4AE5-BFB8-500D11F8EFFF}" xr6:coauthVersionLast="47" xr6:coauthVersionMax="47" xr10:uidLastSave="{00000000-0000-0000-0000-000000000000}"/>
  <bookViews>
    <workbookView xWindow="-108" yWindow="-108" windowWidth="23256" windowHeight="12576" xr2:uid="{748CED68-33E6-438B-8F44-1AC481959A39}"/>
  </bookViews>
  <sheets>
    <sheet name="Непрерывные данные(взятые)" sheetId="2" r:id="rId1"/>
    <sheet name="n+1" sheetId="5" r:id="rId2"/>
    <sheet name="n-1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1" i="2" l="1"/>
  <c r="V190" i="6"/>
  <c r="V187" i="6"/>
  <c r="AB181" i="6"/>
  <c r="AA181" i="6"/>
  <c r="Z181" i="6"/>
  <c r="Y181" i="6"/>
  <c r="X181" i="6"/>
  <c r="W181" i="6"/>
  <c r="V181" i="6"/>
  <c r="AB174" i="6"/>
  <c r="AB175" i="6"/>
  <c r="AB176" i="6"/>
  <c r="AB177" i="6"/>
  <c r="AB178" i="6"/>
  <c r="AB179" i="6"/>
  <c r="AB180" i="6"/>
  <c r="AA165" i="6"/>
  <c r="AA166" i="6"/>
  <c r="Z159" i="6"/>
  <c r="Y143" i="6"/>
  <c r="Y144" i="6"/>
  <c r="Y145" i="6"/>
  <c r="Y146" i="6"/>
  <c r="Y147" i="6"/>
  <c r="Y148" i="6"/>
  <c r="Y149" i="6"/>
  <c r="Y150" i="6"/>
  <c r="Y151" i="6"/>
  <c r="Y152" i="6"/>
  <c r="Y142" i="6"/>
  <c r="X133" i="6"/>
  <c r="W130" i="6"/>
  <c r="V127" i="6"/>
  <c r="F160" i="6"/>
  <c r="AB167" i="6" s="1"/>
  <c r="F159" i="6"/>
  <c r="AA163" i="6" s="1"/>
  <c r="F158" i="6"/>
  <c r="Y195" i="6" s="1"/>
  <c r="F157" i="6"/>
  <c r="Y139" i="6" s="1"/>
  <c r="F155" i="6"/>
  <c r="F154" i="6"/>
  <c r="V125" i="6" s="1"/>
  <c r="E13" i="6"/>
  <c r="Q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AB173" i="6"/>
  <c r="O173" i="6"/>
  <c r="N173" i="6"/>
  <c r="O172" i="6"/>
  <c r="N172" i="6"/>
  <c r="O171" i="6"/>
  <c r="N171" i="6"/>
  <c r="AB170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AA164" i="6"/>
  <c r="O164" i="6"/>
  <c r="N164" i="6"/>
  <c r="O163" i="6"/>
  <c r="N163" i="6"/>
  <c r="O162" i="6"/>
  <c r="N162" i="6"/>
  <c r="O161" i="6"/>
  <c r="N161" i="6"/>
  <c r="O160" i="6"/>
  <c r="N160" i="6"/>
  <c r="AB172" i="6"/>
  <c r="O159" i="6"/>
  <c r="N159" i="6"/>
  <c r="O158" i="6"/>
  <c r="N158" i="6"/>
  <c r="O157" i="6"/>
  <c r="N157" i="6"/>
  <c r="O156" i="6"/>
  <c r="N156" i="6"/>
  <c r="F156" i="6"/>
  <c r="O155" i="6"/>
  <c r="N155" i="6"/>
  <c r="O154" i="6"/>
  <c r="N154" i="6"/>
  <c r="Y191" i="6"/>
  <c r="O153" i="6"/>
  <c r="N153" i="6"/>
  <c r="F153" i="6"/>
  <c r="O152" i="6"/>
  <c r="N152" i="6"/>
  <c r="F152" i="6"/>
  <c r="Q151" i="6"/>
  <c r="N151" i="6"/>
  <c r="L151" i="6"/>
  <c r="L181" i="6" s="1"/>
  <c r="I109" i="6" s="1"/>
  <c r="F151" i="6"/>
  <c r="S116" i="6" s="1"/>
  <c r="O150" i="6"/>
  <c r="N150" i="6"/>
  <c r="F150" i="6"/>
  <c r="O149" i="6"/>
  <c r="N149" i="6"/>
  <c r="O148" i="6"/>
  <c r="N148" i="6"/>
  <c r="O147" i="6"/>
  <c r="N147" i="6"/>
  <c r="O146" i="6"/>
  <c r="N146" i="6"/>
  <c r="O145" i="6"/>
  <c r="N145" i="6"/>
  <c r="O144" i="6"/>
  <c r="N144" i="6"/>
  <c r="O143" i="6"/>
  <c r="N143" i="6"/>
  <c r="O142" i="6"/>
  <c r="N142" i="6"/>
  <c r="Y141" i="6"/>
  <c r="O141" i="6"/>
  <c r="N141" i="6"/>
  <c r="Y140" i="6"/>
  <c r="O140" i="6"/>
  <c r="N140" i="6"/>
  <c r="O139" i="6"/>
  <c r="N139" i="6"/>
  <c r="Y138" i="6"/>
  <c r="O138" i="6"/>
  <c r="N138" i="6"/>
  <c r="Y137" i="6"/>
  <c r="O137" i="6"/>
  <c r="N137" i="6"/>
  <c r="Y136" i="6"/>
  <c r="O136" i="6"/>
  <c r="N136" i="6"/>
  <c r="Y135" i="6"/>
  <c r="O135" i="6"/>
  <c r="N135" i="6"/>
  <c r="Y134" i="6"/>
  <c r="O134" i="6"/>
  <c r="N134" i="6"/>
  <c r="O133" i="6"/>
  <c r="N133" i="6"/>
  <c r="X132" i="6"/>
  <c r="O132" i="6"/>
  <c r="N132" i="6"/>
  <c r="X131" i="6"/>
  <c r="O131" i="6"/>
  <c r="N131" i="6"/>
  <c r="O130" i="6"/>
  <c r="N130" i="6"/>
  <c r="O129" i="6"/>
  <c r="N129" i="6"/>
  <c r="O128" i="6"/>
  <c r="N128" i="6"/>
  <c r="O127" i="6"/>
  <c r="N127" i="6"/>
  <c r="V126" i="6"/>
  <c r="O126" i="6"/>
  <c r="N126" i="6"/>
  <c r="O125" i="6"/>
  <c r="N125" i="6"/>
  <c r="U124" i="6"/>
  <c r="O124" i="6"/>
  <c r="N124" i="6"/>
  <c r="U123" i="6"/>
  <c r="O123" i="6"/>
  <c r="N123" i="6"/>
  <c r="U122" i="6"/>
  <c r="U181" i="6" s="1"/>
  <c r="U184" i="6" s="1"/>
  <c r="O122" i="6"/>
  <c r="N122" i="6"/>
  <c r="T121" i="6"/>
  <c r="O121" i="6"/>
  <c r="N121" i="6"/>
  <c r="I121" i="6"/>
  <c r="T120" i="6"/>
  <c r="T181" i="6" s="1"/>
  <c r="T184" i="6" s="1"/>
  <c r="O120" i="6"/>
  <c r="N120" i="6"/>
  <c r="T119" i="6"/>
  <c r="O119" i="6"/>
  <c r="N119" i="6"/>
  <c r="S118" i="6"/>
  <c r="O118" i="6"/>
  <c r="N118" i="6"/>
  <c r="I118" i="6"/>
  <c r="O117" i="6"/>
  <c r="N117" i="6"/>
  <c r="O116" i="6"/>
  <c r="N116" i="6"/>
  <c r="R115" i="6"/>
  <c r="O115" i="6"/>
  <c r="N115" i="6"/>
  <c r="R114" i="6"/>
  <c r="O114" i="6"/>
  <c r="N114" i="6"/>
  <c r="R113" i="6"/>
  <c r="O113" i="6"/>
  <c r="N113" i="6"/>
  <c r="R112" i="6"/>
  <c r="O112" i="6"/>
  <c r="N112" i="6"/>
  <c r="R111" i="6"/>
  <c r="O111" i="6"/>
  <c r="N111" i="6"/>
  <c r="R110" i="6"/>
  <c r="O110" i="6"/>
  <c r="N110" i="6"/>
  <c r="R109" i="6"/>
  <c r="R181" i="6" s="1"/>
  <c r="R184" i="6" s="1"/>
  <c r="O109" i="6"/>
  <c r="N109" i="6"/>
  <c r="N181" i="6" s="1"/>
  <c r="M64" i="6"/>
  <c r="N61" i="6"/>
  <c r="AK30" i="6"/>
  <c r="AJ30" i="6"/>
  <c r="A30" i="6"/>
  <c r="E17" i="6"/>
  <c r="E15" i="6"/>
  <c r="K14" i="6" s="1"/>
  <c r="H13" i="6"/>
  <c r="V190" i="5"/>
  <c r="Y199" i="5"/>
  <c r="V187" i="5"/>
  <c r="AD184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AD171" i="5"/>
  <c r="AD172" i="5"/>
  <c r="AD173" i="5"/>
  <c r="AD174" i="5"/>
  <c r="AD175" i="5"/>
  <c r="AD176" i="5"/>
  <c r="AD177" i="5"/>
  <c r="AD178" i="5"/>
  <c r="AD179" i="5"/>
  <c r="AD180" i="5"/>
  <c r="AC162" i="5"/>
  <c r="AC163" i="5"/>
  <c r="AC164" i="5"/>
  <c r="AC165" i="5"/>
  <c r="AC166" i="5"/>
  <c r="AC167" i="5"/>
  <c r="AC168" i="5"/>
  <c r="AC169" i="5"/>
  <c r="AC170" i="5"/>
  <c r="AB156" i="5"/>
  <c r="AB157" i="5"/>
  <c r="AB158" i="5"/>
  <c r="AB159" i="5"/>
  <c r="AB160" i="5"/>
  <c r="AB161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F159" i="5"/>
  <c r="Z133" i="5"/>
  <c r="Z134" i="5"/>
  <c r="Z135" i="5"/>
  <c r="F158" i="5"/>
  <c r="Y130" i="5"/>
  <c r="Y131" i="5"/>
  <c r="Y132" i="5"/>
  <c r="F157" i="5"/>
  <c r="X128" i="5"/>
  <c r="X129" i="5"/>
  <c r="F156" i="5"/>
  <c r="W126" i="5"/>
  <c r="F155" i="5"/>
  <c r="V123" i="5"/>
  <c r="V124" i="5"/>
  <c r="F154" i="5"/>
  <c r="Y191" i="5" s="1"/>
  <c r="U121" i="5"/>
  <c r="F153" i="5"/>
  <c r="Y190" i="5" s="1"/>
  <c r="T118" i="5"/>
  <c r="F162" i="5"/>
  <c r="F161" i="5"/>
  <c r="F160" i="5"/>
  <c r="F152" i="5"/>
  <c r="F151" i="5"/>
  <c r="D162" i="5"/>
  <c r="E162" i="5"/>
  <c r="E161" i="5"/>
  <c r="E150" i="5"/>
  <c r="E13" i="5"/>
  <c r="H13" i="5"/>
  <c r="E16" i="5" s="1"/>
  <c r="Q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Y194" i="5"/>
  <c r="O156" i="5"/>
  <c r="N156" i="5"/>
  <c r="Y193" i="5"/>
  <c r="O155" i="5"/>
  <c r="N155" i="5"/>
  <c r="O154" i="5"/>
  <c r="N154" i="5"/>
  <c r="O153" i="5"/>
  <c r="N153" i="5"/>
  <c r="O152" i="5"/>
  <c r="N152" i="5"/>
  <c r="Y189" i="5"/>
  <c r="Q151" i="5"/>
  <c r="L151" i="5"/>
  <c r="L181" i="5" s="1"/>
  <c r="I109" i="5" s="1"/>
  <c r="S116" i="5"/>
  <c r="O150" i="5"/>
  <c r="N150" i="5"/>
  <c r="F150" i="5"/>
  <c r="Y187" i="5" s="1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W127" i="5"/>
  <c r="O127" i="5"/>
  <c r="N127" i="5"/>
  <c r="O126" i="5"/>
  <c r="N126" i="5"/>
  <c r="O125" i="5"/>
  <c r="N125" i="5"/>
  <c r="O124" i="5"/>
  <c r="N124" i="5"/>
  <c r="O123" i="5"/>
  <c r="N123" i="5"/>
  <c r="U122" i="5"/>
  <c r="O122" i="5"/>
  <c r="N122" i="5"/>
  <c r="O121" i="5"/>
  <c r="N121" i="5"/>
  <c r="I121" i="5"/>
  <c r="T120" i="5"/>
  <c r="O120" i="5"/>
  <c r="N120" i="5"/>
  <c r="T119" i="5"/>
  <c r="T184" i="5" s="1"/>
  <c r="O119" i="5"/>
  <c r="N119" i="5"/>
  <c r="O118" i="5"/>
  <c r="N118" i="5"/>
  <c r="I118" i="5"/>
  <c r="O117" i="5"/>
  <c r="N117" i="5"/>
  <c r="O116" i="5"/>
  <c r="N116" i="5"/>
  <c r="R115" i="5"/>
  <c r="O115" i="5"/>
  <c r="N115" i="5"/>
  <c r="R114" i="5"/>
  <c r="O114" i="5"/>
  <c r="N114" i="5"/>
  <c r="R113" i="5"/>
  <c r="O113" i="5"/>
  <c r="N113" i="5"/>
  <c r="R112" i="5"/>
  <c r="O112" i="5"/>
  <c r="N112" i="5"/>
  <c r="R111" i="5"/>
  <c r="O111" i="5"/>
  <c r="N111" i="5"/>
  <c r="R110" i="5"/>
  <c r="O110" i="5"/>
  <c r="N110" i="5"/>
  <c r="R109" i="5"/>
  <c r="R181" i="5" s="1"/>
  <c r="R184" i="5" s="1"/>
  <c r="O109" i="5"/>
  <c r="N109" i="5"/>
  <c r="N61" i="5"/>
  <c r="M64" i="5" s="1"/>
  <c r="AJ30" i="5"/>
  <c r="AK30" i="5" s="1"/>
  <c r="E17" i="5"/>
  <c r="E15" i="5"/>
  <c r="K14" i="5" s="1"/>
  <c r="AC181" i="2"/>
  <c r="AB181" i="2"/>
  <c r="AA181" i="2"/>
  <c r="Z181" i="2"/>
  <c r="Y181" i="2"/>
  <c r="X181" i="2"/>
  <c r="W181" i="2"/>
  <c r="V181" i="2"/>
  <c r="U181" i="2"/>
  <c r="T181" i="2"/>
  <c r="S181" i="2"/>
  <c r="R181" i="2"/>
  <c r="W129" i="2"/>
  <c r="AA161" i="6" l="1"/>
  <c r="Y184" i="6"/>
  <c r="V184" i="6"/>
  <c r="M179" i="6"/>
  <c r="M176" i="6"/>
  <c r="M170" i="6"/>
  <c r="M167" i="6"/>
  <c r="M164" i="6"/>
  <c r="M161" i="6"/>
  <c r="M149" i="6"/>
  <c r="M143" i="6"/>
  <c r="M137" i="6"/>
  <c r="M123" i="6"/>
  <c r="M159" i="6"/>
  <c r="M131" i="6"/>
  <c r="M120" i="6"/>
  <c r="M150" i="6"/>
  <c r="M152" i="6"/>
  <c r="M128" i="6"/>
  <c r="M117" i="6"/>
  <c r="M157" i="6"/>
  <c r="M125" i="6"/>
  <c r="M114" i="6"/>
  <c r="M178" i="6"/>
  <c r="M175" i="6"/>
  <c r="M172" i="6"/>
  <c r="M169" i="6"/>
  <c r="M166" i="6"/>
  <c r="M163" i="6"/>
  <c r="M148" i="6"/>
  <c r="M145" i="6"/>
  <c r="M142" i="6"/>
  <c r="M139" i="6"/>
  <c r="M136" i="6"/>
  <c r="M122" i="6"/>
  <c r="M111" i="6"/>
  <c r="M129" i="6"/>
  <c r="M155" i="6"/>
  <c r="M133" i="6"/>
  <c r="M119" i="6"/>
  <c r="M130" i="6"/>
  <c r="M116" i="6"/>
  <c r="Y190" i="6"/>
  <c r="M160" i="6"/>
  <c r="Y187" i="6"/>
  <c r="M151" i="6"/>
  <c r="M153" i="6"/>
  <c r="M127" i="6"/>
  <c r="M113" i="6"/>
  <c r="M118" i="6"/>
  <c r="M180" i="6"/>
  <c r="M177" i="6"/>
  <c r="M174" i="6"/>
  <c r="M171" i="6"/>
  <c r="M168" i="6"/>
  <c r="M165" i="6"/>
  <c r="M162" i="6"/>
  <c r="M158" i="6"/>
  <c r="M147" i="6"/>
  <c r="M144" i="6"/>
  <c r="M141" i="6"/>
  <c r="M138" i="6"/>
  <c r="M135" i="6"/>
  <c r="M124" i="6"/>
  <c r="M121" i="6"/>
  <c r="M110" i="6"/>
  <c r="M132" i="6"/>
  <c r="M156" i="6"/>
  <c r="M115" i="6"/>
  <c r="Y197" i="6"/>
  <c r="M126" i="6"/>
  <c r="M112" i="6"/>
  <c r="M173" i="6"/>
  <c r="M154" i="6"/>
  <c r="M146" i="6"/>
  <c r="M140" i="6"/>
  <c r="M134" i="6"/>
  <c r="M109" i="6"/>
  <c r="Y192" i="6"/>
  <c r="Y189" i="6"/>
  <c r="Y193" i="6"/>
  <c r="F31" i="6"/>
  <c r="E31" i="6"/>
  <c r="O181" i="6"/>
  <c r="Y194" i="6"/>
  <c r="Z157" i="6"/>
  <c r="K17" i="6"/>
  <c r="K20" i="6"/>
  <c r="K23" i="6"/>
  <c r="S117" i="6"/>
  <c r="S181" i="6" s="1"/>
  <c r="S184" i="6" s="1"/>
  <c r="W128" i="6"/>
  <c r="Y196" i="6"/>
  <c r="Z154" i="6"/>
  <c r="Y188" i="6"/>
  <c r="K15" i="6"/>
  <c r="K24" i="6"/>
  <c r="O151" i="6"/>
  <c r="I13" i="6"/>
  <c r="E16" i="6"/>
  <c r="K18" i="6"/>
  <c r="K21" i="6"/>
  <c r="W129" i="6"/>
  <c r="Z156" i="6"/>
  <c r="B30" i="6"/>
  <c r="H61" i="6"/>
  <c r="G64" i="6" s="1"/>
  <c r="Z158" i="6"/>
  <c r="AA162" i="6"/>
  <c r="AB168" i="6"/>
  <c r="AB171" i="6"/>
  <c r="K16" i="6"/>
  <c r="Z153" i="6"/>
  <c r="K19" i="6"/>
  <c r="K22" i="6"/>
  <c r="X184" i="6"/>
  <c r="AA160" i="6"/>
  <c r="K13" i="6"/>
  <c r="Z155" i="6"/>
  <c r="AB169" i="6"/>
  <c r="Y184" i="5"/>
  <c r="X184" i="5"/>
  <c r="W184" i="5"/>
  <c r="U184" i="5"/>
  <c r="Y192" i="5"/>
  <c r="F31" i="5"/>
  <c r="E31" i="5"/>
  <c r="M152" i="5"/>
  <c r="M128" i="5"/>
  <c r="M117" i="5"/>
  <c r="M167" i="5"/>
  <c r="M143" i="5"/>
  <c r="M157" i="5"/>
  <c r="M125" i="5"/>
  <c r="M114" i="5"/>
  <c r="M164" i="5"/>
  <c r="M146" i="5"/>
  <c r="M178" i="5"/>
  <c r="M175" i="5"/>
  <c r="M172" i="5"/>
  <c r="M169" i="5"/>
  <c r="M166" i="5"/>
  <c r="M163" i="5"/>
  <c r="M148" i="5"/>
  <c r="M145" i="5"/>
  <c r="M142" i="5"/>
  <c r="M139" i="5"/>
  <c r="M136" i="5"/>
  <c r="M122" i="5"/>
  <c r="M111" i="5"/>
  <c r="M109" i="5"/>
  <c r="M155" i="5"/>
  <c r="M133" i="5"/>
  <c r="M119" i="5"/>
  <c r="M161" i="5"/>
  <c r="M140" i="5"/>
  <c r="M160" i="5"/>
  <c r="M150" i="5"/>
  <c r="M130" i="5"/>
  <c r="M116" i="5"/>
  <c r="M173" i="5"/>
  <c r="M154" i="5"/>
  <c r="M134" i="5"/>
  <c r="M153" i="5"/>
  <c r="M127" i="5"/>
  <c r="M113" i="5"/>
  <c r="M180" i="5"/>
  <c r="M177" i="5"/>
  <c r="M174" i="5"/>
  <c r="M171" i="5"/>
  <c r="M168" i="5"/>
  <c r="M165" i="5"/>
  <c r="M162" i="5"/>
  <c r="M158" i="5"/>
  <c r="M147" i="5"/>
  <c r="M144" i="5"/>
  <c r="M141" i="5"/>
  <c r="M138" i="5"/>
  <c r="M135" i="5"/>
  <c r="M124" i="5"/>
  <c r="M121" i="5"/>
  <c r="M110" i="5"/>
  <c r="M120" i="5"/>
  <c r="M132" i="5"/>
  <c r="M118" i="5"/>
  <c r="M115" i="5"/>
  <c r="M176" i="5"/>
  <c r="M137" i="5"/>
  <c r="M123" i="5"/>
  <c r="M159" i="5"/>
  <c r="M131" i="5"/>
  <c r="M156" i="5"/>
  <c r="M129" i="5"/>
  <c r="M126" i="5"/>
  <c r="M112" i="5"/>
  <c r="M179" i="5"/>
  <c r="M170" i="5"/>
  <c r="M149" i="5"/>
  <c r="K17" i="5"/>
  <c r="K20" i="5"/>
  <c r="K23" i="5"/>
  <c r="S117" i="5"/>
  <c r="Y196" i="5"/>
  <c r="M151" i="5"/>
  <c r="Y197" i="5"/>
  <c r="H14" i="5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K15" i="5"/>
  <c r="N151" i="5"/>
  <c r="N181" i="5" s="1"/>
  <c r="Y188" i="5"/>
  <c r="Y198" i="5"/>
  <c r="K24" i="5"/>
  <c r="O151" i="5"/>
  <c r="O181" i="5" s="1"/>
  <c r="V125" i="5"/>
  <c r="V184" i="5" s="1"/>
  <c r="K18" i="5"/>
  <c r="K13" i="5"/>
  <c r="A30" i="5"/>
  <c r="B30" i="5"/>
  <c r="H61" i="5"/>
  <c r="G64" i="5" s="1"/>
  <c r="K16" i="5"/>
  <c r="K21" i="5"/>
  <c r="K19" i="5"/>
  <c r="K22" i="5"/>
  <c r="G223" i="2"/>
  <c r="M223" i="2" s="1"/>
  <c r="M212" i="2"/>
  <c r="M213" i="2"/>
  <c r="M214" i="2"/>
  <c r="M215" i="2"/>
  <c r="M216" i="2"/>
  <c r="M217" i="2"/>
  <c r="M218" i="2"/>
  <c r="M219" i="2"/>
  <c r="M220" i="2"/>
  <c r="M221" i="2"/>
  <c r="M222" i="2"/>
  <c r="M211" i="2"/>
  <c r="L222" i="2"/>
  <c r="L211" i="2"/>
  <c r="L213" i="2"/>
  <c r="L214" i="2"/>
  <c r="L215" i="2"/>
  <c r="L216" i="2"/>
  <c r="L217" i="2"/>
  <c r="L218" i="2"/>
  <c r="L219" i="2"/>
  <c r="L220" i="2"/>
  <c r="L221" i="2"/>
  <c r="L212" i="2"/>
  <c r="AA184" i="6" l="1"/>
  <c r="I14" i="6"/>
  <c r="C30" i="6"/>
  <c r="D30" i="6" s="1"/>
  <c r="E30" i="6" s="1"/>
  <c r="H64" i="6"/>
  <c r="G67" i="6" s="1"/>
  <c r="I115" i="6"/>
  <c r="AB184" i="6"/>
  <c r="L23" i="6"/>
  <c r="AG31" i="6"/>
  <c r="AF31" i="6"/>
  <c r="X31" i="6"/>
  <c r="W31" i="6"/>
  <c r="L20" i="6"/>
  <c r="Z31" i="6"/>
  <c r="L21" i="6"/>
  <c r="AA31" i="6"/>
  <c r="L17" i="6"/>
  <c r="N31" i="6"/>
  <c r="O31" i="6"/>
  <c r="M181" i="6"/>
  <c r="I112" i="6" s="1"/>
  <c r="I125" i="6" s="1"/>
  <c r="R31" i="6"/>
  <c r="L18" i="6"/>
  <c r="Q31" i="6"/>
  <c r="L19" i="6"/>
  <c r="U31" i="6"/>
  <c r="T31" i="6"/>
  <c r="Z184" i="6"/>
  <c r="W184" i="6"/>
  <c r="L16" i="6"/>
  <c r="L31" i="6"/>
  <c r="K31" i="6"/>
  <c r="D151" i="6"/>
  <c r="D152" i="6" s="1"/>
  <c r="D153" i="6" s="1"/>
  <c r="D154" i="6" s="1"/>
  <c r="D155" i="6" s="1"/>
  <c r="D156" i="6" s="1"/>
  <c r="D157" i="6" s="1"/>
  <c r="D158" i="6" s="1"/>
  <c r="D159" i="6" s="1"/>
  <c r="D160" i="6" s="1"/>
  <c r="E150" i="6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H65" i="6"/>
  <c r="G68" i="6" s="1"/>
  <c r="H68" i="6" s="1"/>
  <c r="G71" i="6" s="1"/>
  <c r="H71" i="6" s="1"/>
  <c r="G74" i="6" s="1"/>
  <c r="H74" i="6" s="1"/>
  <c r="G77" i="6" s="1"/>
  <c r="H77" i="6" s="1"/>
  <c r="J62" i="6" s="1"/>
  <c r="K62" i="6" s="1"/>
  <c r="J65" i="6" s="1"/>
  <c r="K65" i="6" s="1"/>
  <c r="J68" i="6" s="1"/>
  <c r="K68" i="6" s="1"/>
  <c r="J71" i="6" s="1"/>
  <c r="K71" i="6" s="1"/>
  <c r="J74" i="6" s="1"/>
  <c r="K74" i="6" s="1"/>
  <c r="J77" i="6" s="1"/>
  <c r="K77" i="6" s="1"/>
  <c r="M62" i="6" s="1"/>
  <c r="N62" i="6" s="1"/>
  <c r="C31" i="6"/>
  <c r="B31" i="6"/>
  <c r="L13" i="6"/>
  <c r="B64" i="6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AJ31" i="6"/>
  <c r="AI31" i="6"/>
  <c r="L24" i="6"/>
  <c r="L22" i="6"/>
  <c r="AD31" i="6"/>
  <c r="AC31" i="6"/>
  <c r="I31" i="6"/>
  <c r="H31" i="6"/>
  <c r="L15" i="6"/>
  <c r="L14" i="6"/>
  <c r="H14" i="6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AA184" i="5"/>
  <c r="S184" i="5"/>
  <c r="AA31" i="5"/>
  <c r="Z31" i="5"/>
  <c r="L21" i="5"/>
  <c r="L16" i="5"/>
  <c r="L31" i="5"/>
  <c r="K31" i="5"/>
  <c r="X31" i="5"/>
  <c r="W31" i="5"/>
  <c r="L20" i="5"/>
  <c r="M181" i="5"/>
  <c r="I112" i="5" s="1"/>
  <c r="I125" i="5" s="1"/>
  <c r="I131" i="5" s="1"/>
  <c r="L14" i="5"/>
  <c r="C31" i="5"/>
  <c r="B31" i="5"/>
  <c r="L13" i="5"/>
  <c r="H65" i="5"/>
  <c r="G68" i="5" s="1"/>
  <c r="H68" i="5" s="1"/>
  <c r="G71" i="5" s="1"/>
  <c r="H71" i="5" s="1"/>
  <c r="G74" i="5" s="1"/>
  <c r="H74" i="5" s="1"/>
  <c r="G77" i="5" s="1"/>
  <c r="H77" i="5" s="1"/>
  <c r="J62" i="5" s="1"/>
  <c r="K62" i="5" s="1"/>
  <c r="J65" i="5" s="1"/>
  <c r="K65" i="5" s="1"/>
  <c r="J68" i="5" s="1"/>
  <c r="K68" i="5" s="1"/>
  <c r="J71" i="5" s="1"/>
  <c r="K71" i="5" s="1"/>
  <c r="J74" i="5" s="1"/>
  <c r="K74" i="5" s="1"/>
  <c r="J77" i="5" s="1"/>
  <c r="K77" i="5" s="1"/>
  <c r="M62" i="5" s="1"/>
  <c r="N62" i="5" s="1"/>
  <c r="B64" i="5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L17" i="5"/>
  <c r="O31" i="5"/>
  <c r="N31" i="5"/>
  <c r="R31" i="5"/>
  <c r="L18" i="5"/>
  <c r="Q31" i="5"/>
  <c r="Y195" i="5"/>
  <c r="AB184" i="5"/>
  <c r="L22" i="5"/>
  <c r="AD31" i="5"/>
  <c r="AC31" i="5"/>
  <c r="AC184" i="5"/>
  <c r="L19" i="5"/>
  <c r="U31" i="5"/>
  <c r="T31" i="5"/>
  <c r="L24" i="5"/>
  <c r="AJ31" i="5"/>
  <c r="AI31" i="5"/>
  <c r="H31" i="5"/>
  <c r="L15" i="5"/>
  <c r="I31" i="5"/>
  <c r="D151" i="5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I13" i="5"/>
  <c r="E151" i="5"/>
  <c r="E152" i="5" s="1"/>
  <c r="E153" i="5" s="1"/>
  <c r="E154" i="5" s="1"/>
  <c r="E155" i="5" s="1"/>
  <c r="E156" i="5" s="1"/>
  <c r="E157" i="5" s="1"/>
  <c r="E158" i="5" s="1"/>
  <c r="E159" i="5" s="1"/>
  <c r="E160" i="5" s="1"/>
  <c r="L23" i="5"/>
  <c r="AG31" i="5"/>
  <c r="AF31" i="5"/>
  <c r="E17" i="2"/>
  <c r="E16" i="2"/>
  <c r="C213" i="2"/>
  <c r="C214" i="2" s="1"/>
  <c r="C215" i="2" s="1"/>
  <c r="C216" i="2" s="1"/>
  <c r="C217" i="2" s="1"/>
  <c r="C218" i="2" s="1"/>
  <c r="C219" i="2" s="1"/>
  <c r="C220" i="2" s="1"/>
  <c r="C221" i="2" s="1"/>
  <c r="C222" i="2" s="1"/>
  <c r="E222" i="2" s="1"/>
  <c r="D212" i="2"/>
  <c r="D213" i="2" s="1"/>
  <c r="D214" i="2" s="1"/>
  <c r="D215" i="2" s="1"/>
  <c r="D216" i="2" s="1"/>
  <c r="D217" i="2" s="1"/>
  <c r="D218" i="2" s="1"/>
  <c r="D219" i="2" s="1"/>
  <c r="D220" i="2" s="1"/>
  <c r="D221" i="2" s="1"/>
  <c r="F221" i="2" s="1"/>
  <c r="H13" i="2"/>
  <c r="V190" i="2"/>
  <c r="Y189" i="2"/>
  <c r="Y190" i="2"/>
  <c r="Y191" i="2"/>
  <c r="Y192" i="2"/>
  <c r="Y193" i="2"/>
  <c r="Y194" i="2"/>
  <c r="Y195" i="2"/>
  <c r="Y196" i="2"/>
  <c r="Y197" i="2"/>
  <c r="Y198" i="2"/>
  <c r="Y188" i="2"/>
  <c r="Y187" i="2"/>
  <c r="R184" i="2"/>
  <c r="Y134" i="2"/>
  <c r="Q151" i="2"/>
  <c r="Q181" i="2" s="1"/>
  <c r="F161" i="2"/>
  <c r="F160" i="2"/>
  <c r="F159" i="2"/>
  <c r="F157" i="2"/>
  <c r="F156" i="2"/>
  <c r="F155" i="2"/>
  <c r="F154" i="2"/>
  <c r="F153" i="2"/>
  <c r="F152" i="2"/>
  <c r="F151" i="2"/>
  <c r="F150" i="2"/>
  <c r="R110" i="2" s="1"/>
  <c r="V193" i="6" l="1"/>
  <c r="I128" i="6"/>
  <c r="I131" i="6"/>
  <c r="N65" i="6"/>
  <c r="M65" i="6"/>
  <c r="I134" i="6"/>
  <c r="F30" i="6"/>
  <c r="G30" i="6" s="1"/>
  <c r="H30" i="6" s="1"/>
  <c r="H67" i="6"/>
  <c r="G70" i="6" s="1"/>
  <c r="I15" i="6"/>
  <c r="I14" i="5"/>
  <c r="C30" i="5"/>
  <c r="D30" i="5" s="1"/>
  <c r="E30" i="5" s="1"/>
  <c r="H64" i="5"/>
  <c r="G67" i="5" s="1"/>
  <c r="I115" i="5"/>
  <c r="Z184" i="5"/>
  <c r="V193" i="5" s="1"/>
  <c r="I128" i="5"/>
  <c r="I134" i="5"/>
  <c r="M65" i="5"/>
  <c r="N65" i="5"/>
  <c r="G222" i="2"/>
  <c r="J222" i="2" s="1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G211" i="2" s="1"/>
  <c r="J211" i="2" s="1"/>
  <c r="E221" i="2"/>
  <c r="G221" i="2" s="1"/>
  <c r="J221" i="2" s="1"/>
  <c r="F220" i="2"/>
  <c r="E220" i="2"/>
  <c r="F219" i="2"/>
  <c r="Y135" i="2"/>
  <c r="AC179" i="2"/>
  <c r="S118" i="2"/>
  <c r="AB169" i="2"/>
  <c r="AB168" i="2"/>
  <c r="AB167" i="2"/>
  <c r="V126" i="2"/>
  <c r="Y136" i="2"/>
  <c r="AC180" i="2"/>
  <c r="T119" i="2"/>
  <c r="R109" i="2"/>
  <c r="T121" i="2"/>
  <c r="W127" i="2"/>
  <c r="Y137" i="2"/>
  <c r="AA159" i="2"/>
  <c r="AB170" i="2"/>
  <c r="V125" i="2"/>
  <c r="AC178" i="2"/>
  <c r="S117" i="2"/>
  <c r="Y133" i="2"/>
  <c r="AB166" i="2"/>
  <c r="AC177" i="2"/>
  <c r="S116" i="2"/>
  <c r="U124" i="2"/>
  <c r="AB165" i="2"/>
  <c r="AC176" i="2"/>
  <c r="T120" i="2"/>
  <c r="R115" i="2"/>
  <c r="U123" i="2"/>
  <c r="X132" i="2"/>
  <c r="AC175" i="2"/>
  <c r="R114" i="2"/>
  <c r="U122" i="2"/>
  <c r="X131" i="2"/>
  <c r="AA164" i="2"/>
  <c r="AC174" i="2"/>
  <c r="R113" i="2"/>
  <c r="X130" i="2"/>
  <c r="Y141" i="2"/>
  <c r="AA163" i="2"/>
  <c r="R112" i="2"/>
  <c r="Y140" i="2"/>
  <c r="AA162" i="2"/>
  <c r="AB173" i="2"/>
  <c r="R111" i="2"/>
  <c r="Y139" i="2"/>
  <c r="AA161" i="2"/>
  <c r="AB172" i="2"/>
  <c r="W128" i="2"/>
  <c r="Y138" i="2"/>
  <c r="AA160" i="2"/>
  <c r="AB171" i="2"/>
  <c r="I30" i="6" l="1"/>
  <c r="J30" i="6" s="1"/>
  <c r="K30" i="6" s="1"/>
  <c r="I16" i="6"/>
  <c r="H70" i="6"/>
  <c r="G73" i="6" s="1"/>
  <c r="F30" i="5"/>
  <c r="G30" i="5" s="1"/>
  <c r="H30" i="5" s="1"/>
  <c r="H67" i="5"/>
  <c r="G70" i="5" s="1"/>
  <c r="I15" i="5"/>
  <c r="G213" i="2"/>
  <c r="J213" i="2" s="1"/>
  <c r="G219" i="2"/>
  <c r="J219" i="2" s="1"/>
  <c r="G220" i="2"/>
  <c r="J220" i="2" s="1"/>
  <c r="G216" i="2"/>
  <c r="J216" i="2" s="1"/>
  <c r="G214" i="2"/>
  <c r="J214" i="2" s="1"/>
  <c r="G215" i="2"/>
  <c r="J215" i="2" s="1"/>
  <c r="G217" i="2"/>
  <c r="J217" i="2" s="1"/>
  <c r="G212" i="2"/>
  <c r="J212" i="2" s="1"/>
  <c r="J224" i="2" s="1"/>
  <c r="G218" i="2"/>
  <c r="J218" i="2" s="1"/>
  <c r="X184" i="2"/>
  <c r="W184" i="2"/>
  <c r="V184" i="2"/>
  <c r="T184" i="2"/>
  <c r="Y184" i="2"/>
  <c r="AC184" i="2"/>
  <c r="AB184" i="2"/>
  <c r="U184" i="2"/>
  <c r="S184" i="2"/>
  <c r="AA184" i="2"/>
  <c r="H73" i="6" l="1"/>
  <c r="G76" i="6" s="1"/>
  <c r="L30" i="6"/>
  <c r="M30" i="6" s="1"/>
  <c r="N30" i="6" s="1"/>
  <c r="I17" i="6"/>
  <c r="I30" i="5"/>
  <c r="J30" i="5" s="1"/>
  <c r="K30" i="5" s="1"/>
  <c r="I16" i="5"/>
  <c r="H70" i="5"/>
  <c r="G73" i="5" s="1"/>
  <c r="L151" i="2"/>
  <c r="N129" i="2"/>
  <c r="O110" i="2"/>
  <c r="O114" i="2"/>
  <c r="O118" i="2"/>
  <c r="O120" i="2"/>
  <c r="O122" i="2"/>
  <c r="O123" i="2"/>
  <c r="O124" i="2"/>
  <c r="O125" i="2"/>
  <c r="O126" i="2"/>
  <c r="O127" i="2"/>
  <c r="O128" i="2"/>
  <c r="O130" i="2"/>
  <c r="O131" i="2"/>
  <c r="O132" i="2"/>
  <c r="O133" i="2"/>
  <c r="O134" i="2"/>
  <c r="O135" i="2"/>
  <c r="O136" i="2"/>
  <c r="O137" i="2"/>
  <c r="O139" i="2"/>
  <c r="O140" i="2"/>
  <c r="O141" i="2"/>
  <c r="O142" i="2"/>
  <c r="O143" i="2"/>
  <c r="O144" i="2"/>
  <c r="O147" i="2"/>
  <c r="O150" i="2"/>
  <c r="O151" i="2"/>
  <c r="O152" i="2"/>
  <c r="O153" i="2"/>
  <c r="O155" i="2"/>
  <c r="O156" i="2"/>
  <c r="O157" i="2"/>
  <c r="O158" i="2"/>
  <c r="O159" i="2"/>
  <c r="O160" i="2"/>
  <c r="O161" i="2"/>
  <c r="O162" i="2"/>
  <c r="O163" i="2"/>
  <c r="O164" i="2"/>
  <c r="O165" i="2"/>
  <c r="O167" i="2"/>
  <c r="O168" i="2"/>
  <c r="O169" i="2"/>
  <c r="O170" i="2"/>
  <c r="O171" i="2"/>
  <c r="O172" i="2"/>
  <c r="O173" i="2"/>
  <c r="O174" i="2"/>
  <c r="O176" i="2"/>
  <c r="O177" i="2"/>
  <c r="N110" i="2"/>
  <c r="N114" i="2"/>
  <c r="N118" i="2"/>
  <c r="N120" i="2"/>
  <c r="N122" i="2"/>
  <c r="N123" i="2"/>
  <c r="N124" i="2"/>
  <c r="N125" i="2"/>
  <c r="N126" i="2"/>
  <c r="N127" i="2"/>
  <c r="N128" i="2"/>
  <c r="N130" i="2"/>
  <c r="N131" i="2"/>
  <c r="N132" i="2"/>
  <c r="N133" i="2"/>
  <c r="N134" i="2"/>
  <c r="N135" i="2"/>
  <c r="N136" i="2"/>
  <c r="N137" i="2"/>
  <c r="N139" i="2"/>
  <c r="N140" i="2"/>
  <c r="N141" i="2"/>
  <c r="N142" i="2"/>
  <c r="N143" i="2"/>
  <c r="N144" i="2"/>
  <c r="N147" i="2"/>
  <c r="N150" i="2"/>
  <c r="N151" i="2"/>
  <c r="N152" i="2"/>
  <c r="N153" i="2"/>
  <c r="N155" i="2"/>
  <c r="N156" i="2"/>
  <c r="N157" i="2"/>
  <c r="N158" i="2"/>
  <c r="N159" i="2"/>
  <c r="N160" i="2"/>
  <c r="N161" i="2"/>
  <c r="N162" i="2"/>
  <c r="N163" i="2"/>
  <c r="N164" i="2"/>
  <c r="N165" i="2"/>
  <c r="N167" i="2"/>
  <c r="N168" i="2"/>
  <c r="N169" i="2"/>
  <c r="N170" i="2"/>
  <c r="N171" i="2"/>
  <c r="N172" i="2"/>
  <c r="N173" i="2"/>
  <c r="N174" i="2"/>
  <c r="N176" i="2"/>
  <c r="N177" i="2"/>
  <c r="N149" i="2"/>
  <c r="N148" i="2"/>
  <c r="N146" i="2"/>
  <c r="N145" i="2"/>
  <c r="N154" i="2"/>
  <c r="N121" i="2"/>
  <c r="N119" i="2"/>
  <c r="N117" i="2"/>
  <c r="N116" i="2"/>
  <c r="O115" i="2"/>
  <c r="I118" i="2"/>
  <c r="N113" i="2"/>
  <c r="I121" i="2"/>
  <c r="O30" i="6" l="1"/>
  <c r="P30" i="6" s="1"/>
  <c r="Q30" i="6" s="1"/>
  <c r="H76" i="6"/>
  <c r="J61" i="6" s="1"/>
  <c r="I18" i="6"/>
  <c r="L30" i="5"/>
  <c r="M30" i="5" s="1"/>
  <c r="N30" i="5" s="1"/>
  <c r="I17" i="5"/>
  <c r="H73" i="5"/>
  <c r="G76" i="5" s="1"/>
  <c r="O166" i="2"/>
  <c r="F158" i="2"/>
  <c r="N179" i="2"/>
  <c r="N111" i="2"/>
  <c r="N180" i="2"/>
  <c r="N138" i="2"/>
  <c r="O178" i="2"/>
  <c r="N178" i="2"/>
  <c r="O175" i="2"/>
  <c r="N175" i="2"/>
  <c r="O112" i="2"/>
  <c r="N115" i="2"/>
  <c r="N112" i="2"/>
  <c r="O180" i="2"/>
  <c r="O138" i="2"/>
  <c r="O179" i="2"/>
  <c r="O113" i="2"/>
  <c r="O149" i="2"/>
  <c r="O148" i="2"/>
  <c r="O111" i="2"/>
  <c r="O146" i="2"/>
  <c r="O121" i="2"/>
  <c r="O109" i="2"/>
  <c r="O145" i="2"/>
  <c r="N109" i="2"/>
  <c r="O119" i="2"/>
  <c r="L181" i="2"/>
  <c r="O154" i="2"/>
  <c r="O117" i="2"/>
  <c r="O116" i="2"/>
  <c r="N166" i="2"/>
  <c r="O129" i="2"/>
  <c r="R30" i="6" l="1"/>
  <c r="S30" i="6" s="1"/>
  <c r="T30" i="6" s="1"/>
  <c r="K61" i="6"/>
  <c r="J64" i="6" s="1"/>
  <c r="I19" i="6"/>
  <c r="O30" i="5"/>
  <c r="P30" i="5" s="1"/>
  <c r="Q30" i="5" s="1"/>
  <c r="H76" i="5"/>
  <c r="J61" i="5" s="1"/>
  <c r="I18" i="5"/>
  <c r="Z157" i="2"/>
  <c r="Z147" i="2"/>
  <c r="Z145" i="2"/>
  <c r="Z146" i="2"/>
  <c r="Z158" i="2"/>
  <c r="Z152" i="2"/>
  <c r="Z156" i="2"/>
  <c r="Z154" i="2"/>
  <c r="Z144" i="2"/>
  <c r="Z142" i="2"/>
  <c r="Z149" i="2"/>
  <c r="Z150" i="2"/>
  <c r="Z155" i="2"/>
  <c r="Z151" i="2"/>
  <c r="Z143" i="2"/>
  <c r="Z153" i="2"/>
  <c r="Z148" i="2"/>
  <c r="N181" i="2"/>
  <c r="O181" i="2"/>
  <c r="N61" i="2"/>
  <c r="M64" i="2" s="1"/>
  <c r="AJ30" i="2"/>
  <c r="AK30" i="2" s="1"/>
  <c r="A30" i="2"/>
  <c r="E15" i="2"/>
  <c r="K17" i="2" s="1"/>
  <c r="K64" i="6" l="1"/>
  <c r="J67" i="6" s="1"/>
  <c r="U30" i="6"/>
  <c r="V30" i="6" s="1"/>
  <c r="W30" i="6" s="1"/>
  <c r="I20" i="6"/>
  <c r="K61" i="5"/>
  <c r="J64" i="5" s="1"/>
  <c r="I19" i="5"/>
  <c r="R30" i="5"/>
  <c r="S30" i="5" s="1"/>
  <c r="T30" i="5" s="1"/>
  <c r="Z184" i="2"/>
  <c r="V187" i="2" s="1"/>
  <c r="V193" i="2" s="1"/>
  <c r="I109" i="2"/>
  <c r="O31" i="2"/>
  <c r="N31" i="2"/>
  <c r="K16" i="2"/>
  <c r="K14" i="2"/>
  <c r="E13" i="2"/>
  <c r="K24" i="2"/>
  <c r="B30" i="2"/>
  <c r="K23" i="2"/>
  <c r="K13" i="2"/>
  <c r="K22" i="2"/>
  <c r="K15" i="2"/>
  <c r="K21" i="2"/>
  <c r="K20" i="2"/>
  <c r="H61" i="2"/>
  <c r="G64" i="2" s="1"/>
  <c r="K18" i="2"/>
  <c r="K19" i="2"/>
  <c r="K67" i="6" l="1"/>
  <c r="J70" i="6" s="1"/>
  <c r="X30" i="6"/>
  <c r="Y30" i="6" s="1"/>
  <c r="Z30" i="6" s="1"/>
  <c r="I21" i="6"/>
  <c r="K64" i="5"/>
  <c r="J67" i="5" s="1"/>
  <c r="I20" i="5"/>
  <c r="U30" i="5"/>
  <c r="V30" i="5" s="1"/>
  <c r="W30" i="5" s="1"/>
  <c r="L17" i="2"/>
  <c r="D151" i="2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E150" i="2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M160" i="2"/>
  <c r="M138" i="2"/>
  <c r="M135" i="2"/>
  <c r="M122" i="2"/>
  <c r="M171" i="2"/>
  <c r="M125" i="2"/>
  <c r="M162" i="2"/>
  <c r="M155" i="2"/>
  <c r="M150" i="2"/>
  <c r="M148" i="2"/>
  <c r="M109" i="2"/>
  <c r="M128" i="2"/>
  <c r="M140" i="2"/>
  <c r="M133" i="2"/>
  <c r="M113" i="2"/>
  <c r="M178" i="2"/>
  <c r="M156" i="2"/>
  <c r="M152" i="2"/>
  <c r="M121" i="2"/>
  <c r="M144" i="2"/>
  <c r="M127" i="2"/>
  <c r="M123" i="2"/>
  <c r="M168" i="2"/>
  <c r="M161" i="2"/>
  <c r="M114" i="2"/>
  <c r="M165" i="2"/>
  <c r="M170" i="2"/>
  <c r="M146" i="2"/>
  <c r="M142" i="2"/>
  <c r="M117" i="2"/>
  <c r="M158" i="2"/>
  <c r="M132" i="2"/>
  <c r="M149" i="2"/>
  <c r="M154" i="2"/>
  <c r="M147" i="2"/>
  <c r="M118" i="2"/>
  <c r="M115" i="2"/>
  <c r="M143" i="2"/>
  <c r="M145" i="2"/>
  <c r="M163" i="2"/>
  <c r="M139" i="2"/>
  <c r="M129" i="2"/>
  <c r="M169" i="2"/>
  <c r="M131" i="2"/>
  <c r="M124" i="2"/>
  <c r="M174" i="2"/>
  <c r="M151" i="2"/>
  <c r="M176" i="2"/>
  <c r="M180" i="2"/>
  <c r="M172" i="2"/>
  <c r="M159" i="2"/>
  <c r="M177" i="2"/>
  <c r="M134" i="2"/>
  <c r="M157" i="2"/>
  <c r="M136" i="2"/>
  <c r="M119" i="2"/>
  <c r="M112" i="2"/>
  <c r="M164" i="2"/>
  <c r="M166" i="2"/>
  <c r="M137" i="2"/>
  <c r="M130" i="2"/>
  <c r="M111" i="2"/>
  <c r="M153" i="2"/>
  <c r="M110" i="2"/>
  <c r="M175" i="2"/>
  <c r="M179" i="2"/>
  <c r="M167" i="2"/>
  <c r="M120" i="2"/>
  <c r="M126" i="2"/>
  <c r="M116" i="2"/>
  <c r="M173" i="2"/>
  <c r="M141" i="2"/>
  <c r="I13" i="2"/>
  <c r="I115" i="2" s="1"/>
  <c r="E31" i="2"/>
  <c r="L14" i="2"/>
  <c r="F31" i="2"/>
  <c r="H65" i="2"/>
  <c r="G68" i="2" s="1"/>
  <c r="H68" i="2" s="1"/>
  <c r="G71" i="2" s="1"/>
  <c r="H71" i="2" s="1"/>
  <c r="G74" i="2" s="1"/>
  <c r="H74" i="2" s="1"/>
  <c r="G77" i="2" s="1"/>
  <c r="H77" i="2" s="1"/>
  <c r="J62" i="2" s="1"/>
  <c r="K62" i="2" s="1"/>
  <c r="J65" i="2" s="1"/>
  <c r="K65" i="2" s="1"/>
  <c r="J68" i="2" s="1"/>
  <c r="K68" i="2" s="1"/>
  <c r="J71" i="2" s="1"/>
  <c r="K71" i="2" s="1"/>
  <c r="J74" i="2" s="1"/>
  <c r="K74" i="2" s="1"/>
  <c r="J77" i="2" s="1"/>
  <c r="K77" i="2" s="1"/>
  <c r="M62" i="2" s="1"/>
  <c r="N62" i="2" s="1"/>
  <c r="C31" i="2"/>
  <c r="B31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L13" i="2"/>
  <c r="L31" i="2"/>
  <c r="L16" i="2"/>
  <c r="K31" i="2"/>
  <c r="H14" i="2"/>
  <c r="X31" i="2"/>
  <c r="L20" i="2"/>
  <c r="W31" i="2"/>
  <c r="AD31" i="2"/>
  <c r="L22" i="2"/>
  <c r="AC31" i="2"/>
  <c r="AG31" i="2"/>
  <c r="L23" i="2"/>
  <c r="AF31" i="2"/>
  <c r="AJ31" i="2"/>
  <c r="L24" i="2"/>
  <c r="AI31" i="2"/>
  <c r="L19" i="2"/>
  <c r="U31" i="2"/>
  <c r="T31" i="2"/>
  <c r="L18" i="2"/>
  <c r="R31" i="2"/>
  <c r="Q31" i="2"/>
  <c r="Z31" i="2"/>
  <c r="L21" i="2"/>
  <c r="AA31" i="2"/>
  <c r="I31" i="2"/>
  <c r="H31" i="2"/>
  <c r="L15" i="2"/>
  <c r="H15" i="2"/>
  <c r="K70" i="6" l="1"/>
  <c r="J73" i="6" s="1"/>
  <c r="AA30" i="6"/>
  <c r="AB30" i="6" s="1"/>
  <c r="AC30" i="6" s="1"/>
  <c r="I22" i="6"/>
  <c r="K67" i="5"/>
  <c r="J70" i="5" s="1"/>
  <c r="X30" i="5"/>
  <c r="Y30" i="5" s="1"/>
  <c r="Z30" i="5" s="1"/>
  <c r="I21" i="5"/>
  <c r="M181" i="2"/>
  <c r="I112" i="2" s="1"/>
  <c r="I125" i="2" s="1"/>
  <c r="N65" i="2"/>
  <c r="M65" i="2"/>
  <c r="I14" i="2"/>
  <c r="H64" i="2"/>
  <c r="G67" i="2" s="1"/>
  <c r="C30" i="2"/>
  <c r="D30" i="2" s="1"/>
  <c r="E30" i="2" s="1"/>
  <c r="H16" i="2"/>
  <c r="I23" i="6" l="1"/>
  <c r="AD30" i="6"/>
  <c r="AE30" i="6" s="1"/>
  <c r="AF30" i="6" s="1"/>
  <c r="K73" i="6"/>
  <c r="J76" i="6" s="1"/>
  <c r="K70" i="5"/>
  <c r="J73" i="5" s="1"/>
  <c r="AA30" i="5"/>
  <c r="AB30" i="5" s="1"/>
  <c r="AC30" i="5" s="1"/>
  <c r="I22" i="5"/>
  <c r="I128" i="2"/>
  <c r="I134" i="2"/>
  <c r="F30" i="2"/>
  <c r="G30" i="2" s="1"/>
  <c r="H30" i="2" s="1"/>
  <c r="H67" i="2"/>
  <c r="G70" i="2" s="1"/>
  <c r="I15" i="2"/>
  <c r="H17" i="2"/>
  <c r="AG30" i="6" l="1"/>
  <c r="AH30" i="6" s="1"/>
  <c r="AI30" i="6" s="1"/>
  <c r="K76" i="6"/>
  <c r="M61" i="6" s="1"/>
  <c r="K73" i="5"/>
  <c r="J76" i="5" s="1"/>
  <c r="I23" i="5"/>
  <c r="AD30" i="5"/>
  <c r="AE30" i="5" s="1"/>
  <c r="AF30" i="5" s="1"/>
  <c r="I30" i="2"/>
  <c r="J30" i="2" s="1"/>
  <c r="K30" i="2" s="1"/>
  <c r="H70" i="2"/>
  <c r="G73" i="2" s="1"/>
  <c r="I16" i="2"/>
  <c r="H18" i="2"/>
  <c r="K76" i="5" l="1"/>
  <c r="M61" i="5" s="1"/>
  <c r="AG30" i="5"/>
  <c r="AH30" i="5" s="1"/>
  <c r="AI30" i="5" s="1"/>
  <c r="L30" i="2"/>
  <c r="M30" i="2" s="1"/>
  <c r="N30" i="2" s="1"/>
  <c r="H73" i="2"/>
  <c r="G76" i="2" s="1"/>
  <c r="I17" i="2"/>
  <c r="H19" i="2"/>
  <c r="H76" i="2" l="1"/>
  <c r="J61" i="2" s="1"/>
  <c r="O30" i="2"/>
  <c r="P30" i="2" s="1"/>
  <c r="Q30" i="2" s="1"/>
  <c r="I18" i="2"/>
  <c r="H20" i="2"/>
  <c r="R30" i="2" l="1"/>
  <c r="S30" i="2" s="1"/>
  <c r="T30" i="2" s="1"/>
  <c r="K61" i="2"/>
  <c r="J64" i="2" s="1"/>
  <c r="I19" i="2"/>
  <c r="H21" i="2"/>
  <c r="K64" i="2" l="1"/>
  <c r="J67" i="2" s="1"/>
  <c r="U30" i="2"/>
  <c r="V30" i="2" s="1"/>
  <c r="W30" i="2" s="1"/>
  <c r="I20" i="2"/>
  <c r="H22" i="2"/>
  <c r="X30" i="2" l="1"/>
  <c r="Y30" i="2" s="1"/>
  <c r="Z30" i="2" s="1"/>
  <c r="K67" i="2"/>
  <c r="J70" i="2" s="1"/>
  <c r="I21" i="2"/>
  <c r="H23" i="2"/>
  <c r="AA30" i="2" l="1"/>
  <c r="AB30" i="2" s="1"/>
  <c r="AC30" i="2" s="1"/>
  <c r="K70" i="2"/>
  <c r="J73" i="2" s="1"/>
  <c r="I22" i="2"/>
  <c r="H24" i="2"/>
  <c r="K73" i="2" l="1"/>
  <c r="J76" i="2" s="1"/>
  <c r="AD30" i="2"/>
  <c r="AE30" i="2" s="1"/>
  <c r="AF30" i="2" s="1"/>
  <c r="I23" i="2"/>
  <c r="AG30" i="2" l="1"/>
  <c r="AH30" i="2" s="1"/>
  <c r="AI30" i="2" s="1"/>
  <c r="K76" i="2"/>
  <c r="M61" i="2" s="1"/>
</calcChain>
</file>

<file path=xl/sharedStrings.xml><?xml version="1.0" encoding="utf-8"?>
<sst xmlns="http://schemas.openxmlformats.org/spreadsheetml/2006/main" count="385" uniqueCount="120">
  <si>
    <t>n</t>
  </si>
  <si>
    <t>ni</t>
  </si>
  <si>
    <t>ꙍi</t>
  </si>
  <si>
    <t>Полигон относительных частот</t>
  </si>
  <si>
    <t>F*(x)</t>
  </si>
  <si>
    <t>Числовые характеристики</t>
  </si>
  <si>
    <t>выборочных данных</t>
  </si>
  <si>
    <t>Величина</t>
  </si>
  <si>
    <t>Формула</t>
  </si>
  <si>
    <t>Значение</t>
  </si>
  <si>
    <t>Мода</t>
  </si>
  <si>
    <t>Медиана</t>
  </si>
  <si>
    <t>Данные: население Беларуси</t>
  </si>
  <si>
    <t>Промежуток: от 1951 г. до 2022 г. Включительно</t>
  </si>
  <si>
    <t>Год:</t>
  </si>
  <si>
    <t>Население:</t>
  </si>
  <si>
    <t xml:space="preserve">7 777 178	</t>
  </si>
  <si>
    <t xml:space="preserve">8 083 721	</t>
  </si>
  <si>
    <t xml:space="preserve">8 242 429	</t>
  </si>
  <si>
    <t xml:space="preserve">8 390 770	</t>
  </si>
  <si>
    <t xml:space="preserve">8 467 102	</t>
  </si>
  <si>
    <t xml:space="preserve">8 546 784	</t>
  </si>
  <si>
    <t xml:space="preserve">8 629 213	</t>
  </si>
  <si>
    <t xml:space="preserve">8 712 612	</t>
  </si>
  <si>
    <t xml:space="preserve">8 795 307	</t>
  </si>
  <si>
    <t xml:space="preserve">8 874 966	</t>
  </si>
  <si>
    <t xml:space="preserve">8 950 593	</t>
  </si>
  <si>
    <t xml:space="preserve">9 022 073	</t>
  </si>
  <si>
    <t xml:space="preserve">9 090 366	</t>
  </si>
  <si>
    <t xml:space="preserve">9 156 224	</t>
  </si>
  <si>
    <t xml:space="preserve">9 220 886	</t>
  </si>
  <si>
    <t xml:space="preserve">9 284 726	</t>
  </si>
  <si>
    <t xml:space="preserve">9 347 881	</t>
  </si>
  <si>
    <t xml:space="preserve">9 410 426	</t>
  </si>
  <si>
    <t xml:space="preserve">9 473 400	</t>
  </si>
  <si>
    <t xml:space="preserve">9 603 272	</t>
  </si>
  <si>
    <t xml:space="preserve">9 669 895	</t>
  </si>
  <si>
    <t xml:space="preserve">9 736 882	</t>
  </si>
  <si>
    <t xml:space="preserve">9 803 535	</t>
  </si>
  <si>
    <t xml:space="preserve">9 869 304	</t>
  </si>
  <si>
    <t xml:space="preserve">9 933 597	</t>
  </si>
  <si>
    <t xml:space="preserve">9 996 076	</t>
  </si>
  <si>
    <t xml:space="preserve">10 053 989	</t>
  </si>
  <si>
    <t xml:space="preserve">10 102 780	</t>
  </si>
  <si>
    <t xml:space="preserve">10 137 679	</t>
  </si>
  <si>
    <t xml:space="preserve">10 156 000	</t>
  </si>
  <si>
    <t xml:space="preserve">10 157 544	</t>
  </si>
  <si>
    <t xml:space="preserve">10 144 657	</t>
  </si>
  <si>
    <t xml:space="preserve">10 121 596	</t>
  </si>
  <si>
    <t xml:space="preserve">10 092 817	</t>
  </si>
  <si>
    <t xml:space="preserve">10 061 141	</t>
  </si>
  <si>
    <t xml:space="preserve">10 026 978	</t>
  </si>
  <si>
    <t xml:space="preserve">9 989 528	</t>
  </si>
  <si>
    <t xml:space="preserve">9 947 026	</t>
  </si>
  <si>
    <t xml:space="preserve">9 897 893	</t>
  </si>
  <si>
    <t xml:space="preserve">9 841 269	</t>
  </si>
  <si>
    <t xml:space="preserve">9 778 396	</t>
  </si>
  <si>
    <t xml:space="preserve">9 712 309	</t>
  </si>
  <si>
    <t xml:space="preserve">9 647 760	</t>
  </si>
  <si>
    <t xml:space="preserve">9 589 131	</t>
  </si>
  <si>
    <t xml:space="preserve">9 539 298	</t>
  </si>
  <si>
    <t xml:space="preserve">9 498 550	</t>
  </si>
  <si>
    <t xml:space="preserve">9 466 609	</t>
  </si>
  <si>
    <t xml:space="preserve">9 442 926	</t>
  </si>
  <si>
    <t xml:space="preserve">9 426 816	</t>
  </si>
  <si>
    <t xml:space="preserve">9 417 924	</t>
  </si>
  <si>
    <t xml:space="preserve">9 416 185	</t>
  </si>
  <si>
    <t xml:space="preserve">9 420 300	</t>
  </si>
  <si>
    <t xml:space="preserve">9 427 656	</t>
  </si>
  <si>
    <t xml:space="preserve">9 435 615	</t>
  </si>
  <si>
    <t xml:space="preserve">9 442 548	</t>
  </si>
  <si>
    <t xml:space="preserve">9 451 434	</t>
  </si>
  <si>
    <t xml:space="preserve">9 452 511	</t>
  </si>
  <si>
    <t>Длина интервала</t>
  </si>
  <si>
    <t>Интервалы</t>
  </si>
  <si>
    <t>ꙍi/h</t>
  </si>
  <si>
    <t>Гистограмма относительных частот</t>
  </si>
  <si>
    <t>Эмпирическая функция распределения</t>
  </si>
  <si>
    <t>x&lt;7678568</t>
  </si>
  <si>
    <t>7678568&lt;=x&lt;7897527</t>
  </si>
  <si>
    <t>7897527&lt;=x&lt;8116487</t>
  </si>
  <si>
    <t>8116487&lt;=x&lt;8335446</t>
  </si>
  <si>
    <t>8335446&lt;=x&lt;8554405</t>
  </si>
  <si>
    <t>8554405&lt;=x&lt;8773365</t>
  </si>
  <si>
    <t>8773365&lt;=x&lt;8992324</t>
  </si>
  <si>
    <t>8992324&lt;=x&lt;9211284</t>
  </si>
  <si>
    <t>9211284&lt;=x&lt;9430243</t>
  </si>
  <si>
    <t>9430243&lt;=x&lt;9649202</t>
  </si>
  <si>
    <t>9649202&lt;=x&lt;9868162</t>
  </si>
  <si>
    <t>9868162&lt;=x&lt;10087121</t>
  </si>
  <si>
    <t>10087121&lt;=x&lt;10157544</t>
  </si>
  <si>
    <t>x&gt;=10157544</t>
  </si>
  <si>
    <t>Размах вариации</t>
  </si>
  <si>
    <r>
      <t>x</t>
    </r>
    <r>
      <rPr>
        <sz val="8"/>
        <color theme="1"/>
        <rFont val="Calibri"/>
        <family val="2"/>
        <charset val="204"/>
        <scheme val="minor"/>
      </rPr>
      <t>max</t>
    </r>
    <r>
      <rPr>
        <sz val="11"/>
        <color theme="1"/>
        <rFont val="Calibri"/>
        <family val="2"/>
        <charset val="204"/>
        <scheme val="minor"/>
      </rPr>
      <t xml:space="preserve"> - x</t>
    </r>
    <r>
      <rPr>
        <sz val="8"/>
        <color theme="1"/>
        <rFont val="Calibri"/>
        <family val="2"/>
        <charset val="204"/>
        <scheme val="minor"/>
      </rPr>
      <t>min</t>
    </r>
  </si>
  <si>
    <t>Среднеквадратичное отклонение</t>
  </si>
  <si>
    <t>Коэффициент вариации</t>
  </si>
  <si>
    <t>%</t>
  </si>
  <si>
    <t>Асимметрия</t>
  </si>
  <si>
    <t>Коэффициент эксцесса</t>
  </si>
  <si>
    <t>Сумма</t>
  </si>
  <si>
    <t>Внутригрупповая дисперсия</t>
  </si>
  <si>
    <t>Межгрупповая дисперсия</t>
  </si>
  <si>
    <t>Правило сложения дисперсий</t>
  </si>
  <si>
    <t>Оценка общей дисперсии</t>
  </si>
  <si>
    <t>Значение, делящее ряд пополам(excel)</t>
  </si>
  <si>
    <t>Общая средняя величина</t>
  </si>
  <si>
    <t>Групповые дисперсии</t>
  </si>
  <si>
    <t>=</t>
  </si>
  <si>
    <t>Промежуток</t>
  </si>
  <si>
    <t>∞</t>
  </si>
  <si>
    <t>минус ∞</t>
  </si>
  <si>
    <t>Ф((a-m)/σ)</t>
  </si>
  <si>
    <t>Ф((b-m)/σ)</t>
  </si>
  <si>
    <t>Ф((b-m)/σ) - Ф((a-m)/σ)</t>
  </si>
  <si>
    <t>xmin</t>
  </si>
  <si>
    <t>xmax</t>
  </si>
  <si>
    <t>xi</t>
  </si>
  <si>
    <t>Сумма:</t>
  </si>
  <si>
    <t>Приближающая кривая</t>
  </si>
  <si>
    <t>Проверка закона распределения для непрерывной случайной величины, H0 - распределение нормальное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</si>
</sst>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6"/>
      <color rgb="FF0061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3" borderId="0" xfId="1" applyAlignment="1">
      <alignment horizontal="center"/>
    </xf>
    <xf numFmtId="0" fontId="2" fillId="3" borderId="0" xfId="1"/>
    <xf numFmtId="13" fontId="2" fillId="3" borderId="0" xfId="1" applyNumberFormat="1" applyAlignment="1">
      <alignment horizontal="right"/>
    </xf>
    <xf numFmtId="0" fontId="3" fillId="3" borderId="0" xfId="1" applyFont="1"/>
    <xf numFmtId="13" fontId="0" fillId="0" borderId="0" xfId="0" applyNumberFormat="1"/>
    <xf numFmtId="0" fontId="1" fillId="0" borderId="0" xfId="2" applyFill="1" applyAlignment="1">
      <alignment vertical="center"/>
    </xf>
    <xf numFmtId="0" fontId="0" fillId="0" borderId="0" xfId="0" applyAlignment="1">
      <alignment horizontal="center" vertical="center"/>
    </xf>
    <xf numFmtId="0" fontId="1" fillId="6" borderId="0" xfId="4" applyAlignment="1">
      <alignment vertical="center"/>
    </xf>
    <xf numFmtId="0" fontId="1" fillId="6" borderId="0" xfId="4"/>
    <xf numFmtId="2" fontId="0" fillId="0" borderId="0" xfId="0" applyNumberFormat="1"/>
    <xf numFmtId="3" fontId="0" fillId="0" borderId="0" xfId="0" applyNumberFormat="1"/>
    <xf numFmtId="3" fontId="4" fillId="0" borderId="0" xfId="0" applyNumberFormat="1" applyFont="1"/>
    <xf numFmtId="1" fontId="0" fillId="0" borderId="0" xfId="0" applyNumberFormat="1"/>
    <xf numFmtId="3" fontId="5" fillId="0" borderId="0" xfId="0" applyNumberFormat="1" applyFo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3" fontId="2" fillId="3" borderId="0" xfId="1" applyNumberFormat="1"/>
    <xf numFmtId="0" fontId="1" fillId="6" borderId="0" xfId="4" applyAlignment="1">
      <alignment wrapText="1"/>
    </xf>
    <xf numFmtId="0" fontId="2" fillId="3" borderId="0" xfId="1" applyAlignment="1">
      <alignment horizontal="center" vertical="center"/>
    </xf>
    <xf numFmtId="3" fontId="2" fillId="3" borderId="0" xfId="1" applyNumberFormat="1" applyAlignment="1">
      <alignment horizontal="center" vertical="center"/>
    </xf>
    <xf numFmtId="11" fontId="2" fillId="3" borderId="0" xfId="1" applyNumberFormat="1"/>
    <xf numFmtId="11" fontId="0" fillId="0" borderId="0" xfId="0" applyNumberFormat="1"/>
    <xf numFmtId="3" fontId="0" fillId="0" borderId="0" xfId="0" applyNumberFormat="1" applyAlignment="1">
      <alignment horizontal="center" vertical="center"/>
    </xf>
    <xf numFmtId="0" fontId="7" fillId="7" borderId="0" xfId="5"/>
    <xf numFmtId="165" fontId="0" fillId="0" borderId="0" xfId="0" applyNumberFormat="1"/>
    <xf numFmtId="0" fontId="8" fillId="8" borderId="0" xfId="6"/>
    <xf numFmtId="0" fontId="8" fillId="9" borderId="0" xfId="7"/>
    <xf numFmtId="165" fontId="2" fillId="3" borderId="0" xfId="1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3" borderId="0" xfId="1" applyAlignment="1">
      <alignment horizontal="center"/>
    </xf>
    <xf numFmtId="0" fontId="2" fillId="3" borderId="0" xfId="1" applyAlignment="1">
      <alignment horizontal="center" vertical="center"/>
    </xf>
    <xf numFmtId="3" fontId="2" fillId="3" borderId="0" xfId="1" applyNumberFormat="1" applyAlignment="1">
      <alignment horizontal="center"/>
    </xf>
    <xf numFmtId="0" fontId="2" fillId="3" borderId="0" xfId="1" applyAlignment="1">
      <alignment horizontal="center" vertical="center" wrapText="1"/>
    </xf>
    <xf numFmtId="0" fontId="1" fillId="4" borderId="0" xfId="2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5" borderId="0" xfId="3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2" applyFill="1" applyAlignment="1">
      <alignment horizontal="center" vertical="center"/>
    </xf>
    <xf numFmtId="0" fontId="0" fillId="0" borderId="0" xfId="0"/>
  </cellXfs>
  <cellStyles count="8">
    <cellStyle name="20% — акцент5" xfId="4" builtinId="46"/>
    <cellStyle name="40% — акцент1" xfId="2" builtinId="31"/>
    <cellStyle name="60% — акцент4" xfId="3" builtinId="44"/>
    <cellStyle name="Акцент1" xfId="6" builtinId="29"/>
    <cellStyle name="Акцент2" xfId="7" builtinId="33"/>
    <cellStyle name="Нейтральный" xfId="5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'Непрерывные данные(взятые)'!$A$30:$AO$30</c:f>
              <c:numCache>
                <c:formatCode>#,##0</c:formatCode>
                <c:ptCount val="41"/>
                <c:pt idx="0">
                  <c:v>7678568</c:v>
                </c:pt>
                <c:pt idx="1">
                  <c:v>7678568</c:v>
                </c:pt>
                <c:pt idx="2">
                  <c:v>7897527.3639575969</c:v>
                </c:pt>
                <c:pt idx="3">
                  <c:v>7897527.3639575969</c:v>
                </c:pt>
                <c:pt idx="4">
                  <c:v>7897527.3639575969</c:v>
                </c:pt>
                <c:pt idx="5">
                  <c:v>8116486.7279151939</c:v>
                </c:pt>
                <c:pt idx="6">
                  <c:v>8116486.7279151939</c:v>
                </c:pt>
                <c:pt idx="7">
                  <c:v>8116486.7279151939</c:v>
                </c:pt>
                <c:pt idx="8">
                  <c:v>8335446.0918727908</c:v>
                </c:pt>
                <c:pt idx="9">
                  <c:v>8335446.0918727908</c:v>
                </c:pt>
                <c:pt idx="10">
                  <c:v>8335446.0918727908</c:v>
                </c:pt>
                <c:pt idx="11">
                  <c:v>8554405.4558303878</c:v>
                </c:pt>
                <c:pt idx="12">
                  <c:v>8554405.4558303878</c:v>
                </c:pt>
                <c:pt idx="13">
                  <c:v>8554405.4558303878</c:v>
                </c:pt>
                <c:pt idx="14">
                  <c:v>8773364.8197879847</c:v>
                </c:pt>
                <c:pt idx="15">
                  <c:v>8773364.8197879847</c:v>
                </c:pt>
                <c:pt idx="16">
                  <c:v>8773364.8197879847</c:v>
                </c:pt>
                <c:pt idx="17">
                  <c:v>8992324.1837455817</c:v>
                </c:pt>
                <c:pt idx="18">
                  <c:v>8992324.1837455817</c:v>
                </c:pt>
                <c:pt idx="19">
                  <c:v>8992324.1837455817</c:v>
                </c:pt>
                <c:pt idx="20">
                  <c:v>9211283.5477031786</c:v>
                </c:pt>
                <c:pt idx="21">
                  <c:v>9211283.5477031786</c:v>
                </c:pt>
                <c:pt idx="22">
                  <c:v>9211283.5477031786</c:v>
                </c:pt>
                <c:pt idx="23">
                  <c:v>9430242.9116607755</c:v>
                </c:pt>
                <c:pt idx="24">
                  <c:v>9430242.9116607755</c:v>
                </c:pt>
                <c:pt idx="25">
                  <c:v>9430242.9116607755</c:v>
                </c:pt>
                <c:pt idx="26">
                  <c:v>9649202.2756183725</c:v>
                </c:pt>
                <c:pt idx="27">
                  <c:v>9649202.2756183725</c:v>
                </c:pt>
                <c:pt idx="28">
                  <c:v>9649202.2756183725</c:v>
                </c:pt>
                <c:pt idx="29">
                  <c:v>9868161.6395759694</c:v>
                </c:pt>
                <c:pt idx="30">
                  <c:v>9868161.6395759694</c:v>
                </c:pt>
                <c:pt idx="31">
                  <c:v>9868161.6395759694</c:v>
                </c:pt>
                <c:pt idx="32">
                  <c:v>10087121.003533566</c:v>
                </c:pt>
                <c:pt idx="33">
                  <c:v>10087121.003533566</c:v>
                </c:pt>
                <c:pt idx="34">
                  <c:v>10087121.003533566</c:v>
                </c:pt>
                <c:pt idx="35">
                  <c:v>10157544</c:v>
                </c:pt>
                <c:pt idx="36">
                  <c:v>10157544</c:v>
                </c:pt>
              </c:numCache>
            </c:numRef>
          </c:xVal>
          <c:yVal>
            <c:numRef>
              <c:f>'Непрерывные данные(взятые)'!$A$31:$AO$31</c:f>
              <c:numCache>
                <c:formatCode>#\ ??/??</c:formatCode>
                <c:ptCount val="41"/>
                <c:pt idx="0">
                  <c:v>0</c:v>
                </c:pt>
                <c:pt idx="1">
                  <c:v>9.7222222222222224E-2</c:v>
                </c:pt>
                <c:pt idx="2">
                  <c:v>9.7222222222222224E-2</c:v>
                </c:pt>
                <c:pt idx="3" formatCode="General">
                  <c:v>0</c:v>
                </c:pt>
                <c:pt idx="4">
                  <c:v>4.1666666666666664E-2</c:v>
                </c:pt>
                <c:pt idx="5">
                  <c:v>4.1666666666666664E-2</c:v>
                </c:pt>
                <c:pt idx="6" formatCode="General">
                  <c:v>0</c:v>
                </c:pt>
                <c:pt idx="7">
                  <c:v>4.1666666666666664E-2</c:v>
                </c:pt>
                <c:pt idx="8">
                  <c:v>4.1666666666666664E-2</c:v>
                </c:pt>
                <c:pt idx="9" formatCode="General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 formatCode="General">
                  <c:v>0</c:v>
                </c:pt>
                <c:pt idx="13">
                  <c:v>2.7777777777777776E-2</c:v>
                </c:pt>
                <c:pt idx="14">
                  <c:v>2.7777777777777776E-2</c:v>
                </c:pt>
                <c:pt idx="15" formatCode="General">
                  <c:v>0</c:v>
                </c:pt>
                <c:pt idx="16">
                  <c:v>4.1666666666666664E-2</c:v>
                </c:pt>
                <c:pt idx="17">
                  <c:v>4.1666666666666664E-2</c:v>
                </c:pt>
                <c:pt idx="18" formatCode="General">
                  <c:v>0</c:v>
                </c:pt>
                <c:pt idx="19">
                  <c:v>4.1666666666666664E-2</c:v>
                </c:pt>
                <c:pt idx="20">
                  <c:v>4.1666666666666664E-2</c:v>
                </c:pt>
                <c:pt idx="21" formatCode="General">
                  <c:v>0</c:v>
                </c:pt>
                <c:pt idx="22">
                  <c:v>0.125</c:v>
                </c:pt>
                <c:pt idx="23">
                  <c:v>0.125</c:v>
                </c:pt>
                <c:pt idx="24" formatCode="General">
                  <c:v>0</c:v>
                </c:pt>
                <c:pt idx="25">
                  <c:v>0.2361111111111111</c:v>
                </c:pt>
                <c:pt idx="26">
                  <c:v>0.2361111111111111</c:v>
                </c:pt>
                <c:pt idx="27" formatCode="General">
                  <c:v>0</c:v>
                </c:pt>
                <c:pt idx="28">
                  <c:v>8.3333333333333329E-2</c:v>
                </c:pt>
                <c:pt idx="29">
                  <c:v>8.3333333333333329E-2</c:v>
                </c:pt>
                <c:pt idx="30" formatCode="General">
                  <c:v>0</c:v>
                </c:pt>
                <c:pt idx="31">
                  <c:v>0.125</c:v>
                </c:pt>
                <c:pt idx="32">
                  <c:v>0.125</c:v>
                </c:pt>
                <c:pt idx="33" formatCode="General">
                  <c:v>0</c:v>
                </c:pt>
                <c:pt idx="34">
                  <c:v>9.7222222222222224E-2</c:v>
                </c:pt>
                <c:pt idx="35">
                  <c:v>9.7222222222222224E-2</c:v>
                </c:pt>
                <c:pt idx="3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F3-464A-93EE-713D38619135}"/>
            </c:ext>
          </c:extLst>
        </c:ser>
        <c:ser>
          <c:idx val="3"/>
          <c:order val="1"/>
          <c:xVal>
            <c:numRef>
              <c:f>'Непрерывные данные(взятые)'!$L$211:$L$222</c:f>
              <c:numCache>
                <c:formatCode>#,##0</c:formatCode>
                <c:ptCount val="12"/>
                <c:pt idx="0">
                  <c:v>7788047.5</c:v>
                </c:pt>
                <c:pt idx="1">
                  <c:v>8007006.6819787985</c:v>
                </c:pt>
                <c:pt idx="2">
                  <c:v>8225966.0459363954</c:v>
                </c:pt>
                <c:pt idx="3">
                  <c:v>8444925.4098939933</c:v>
                </c:pt>
                <c:pt idx="4">
                  <c:v>8663884.7738515884</c:v>
                </c:pt>
                <c:pt idx="5">
                  <c:v>8882844.1378091872</c:v>
                </c:pt>
                <c:pt idx="6">
                  <c:v>9101803.5017667823</c:v>
                </c:pt>
                <c:pt idx="7">
                  <c:v>9320762.8657243811</c:v>
                </c:pt>
                <c:pt idx="8">
                  <c:v>9539722.2296819761</c:v>
                </c:pt>
                <c:pt idx="9">
                  <c:v>9758681.5936395749</c:v>
                </c:pt>
                <c:pt idx="10">
                  <c:v>9977640.95759717</c:v>
                </c:pt>
                <c:pt idx="11">
                  <c:v>10122332.319787985</c:v>
                </c:pt>
              </c:numCache>
            </c:numRef>
          </c:xVal>
          <c:yVal>
            <c:numRef>
              <c:f>'Непрерывные данные(взятые)'!$M$211:$M$222</c:f>
              <c:numCache>
                <c:formatCode>0.0000000</c:formatCode>
                <c:ptCount val="12"/>
                <c:pt idx="0">
                  <c:v>3.6912511014215332E-2</c:v>
                </c:pt>
                <c:pt idx="1">
                  <c:v>3.0717415938019355E-2</c:v>
                </c:pt>
                <c:pt idx="2">
                  <c:v>4.7505912641061576E-2</c:v>
                </c:pt>
                <c:pt idx="3">
                  <c:v>6.7427154170909609E-2</c:v>
                </c:pt>
                <c:pt idx="4">
                  <c:v>8.7830828894321589E-2</c:v>
                </c:pt>
                <c:pt idx="5">
                  <c:v>0.10499889604698776</c:v>
                </c:pt>
                <c:pt idx="6">
                  <c:v>0.11519894470058706</c:v>
                </c:pt>
                <c:pt idx="7">
                  <c:v>0.1159947947799943</c:v>
                </c:pt>
                <c:pt idx="8">
                  <c:v>0.10719011814551938</c:v>
                </c:pt>
                <c:pt idx="9">
                  <c:v>9.0906944888517138E-2</c:v>
                </c:pt>
                <c:pt idx="10">
                  <c:v>7.0756290485291085E-2</c:v>
                </c:pt>
                <c:pt idx="11">
                  <c:v>0.12456018829457582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F3-464A-93EE-713D38619135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'Непрерывные данные(взятые)'!$A$30:$AO$30</c:f>
              <c:numCache>
                <c:formatCode>#,##0</c:formatCode>
                <c:ptCount val="41"/>
                <c:pt idx="0">
                  <c:v>7678568</c:v>
                </c:pt>
                <c:pt idx="1">
                  <c:v>7678568</c:v>
                </c:pt>
                <c:pt idx="2">
                  <c:v>7897527.3639575969</c:v>
                </c:pt>
                <c:pt idx="3">
                  <c:v>7897527.3639575969</c:v>
                </c:pt>
                <c:pt idx="4">
                  <c:v>7897527.3639575969</c:v>
                </c:pt>
                <c:pt idx="5">
                  <c:v>8116486.7279151939</c:v>
                </c:pt>
                <c:pt idx="6">
                  <c:v>8116486.7279151939</c:v>
                </c:pt>
                <c:pt idx="7">
                  <c:v>8116486.7279151939</c:v>
                </c:pt>
                <c:pt idx="8">
                  <c:v>8335446.0918727908</c:v>
                </c:pt>
                <c:pt idx="9">
                  <c:v>8335446.0918727908</c:v>
                </c:pt>
                <c:pt idx="10">
                  <c:v>8335446.0918727908</c:v>
                </c:pt>
                <c:pt idx="11">
                  <c:v>8554405.4558303878</c:v>
                </c:pt>
                <c:pt idx="12">
                  <c:v>8554405.4558303878</c:v>
                </c:pt>
                <c:pt idx="13">
                  <c:v>8554405.4558303878</c:v>
                </c:pt>
                <c:pt idx="14">
                  <c:v>8773364.8197879847</c:v>
                </c:pt>
                <c:pt idx="15">
                  <c:v>8773364.8197879847</c:v>
                </c:pt>
                <c:pt idx="16">
                  <c:v>8773364.8197879847</c:v>
                </c:pt>
                <c:pt idx="17">
                  <c:v>8992324.1837455817</c:v>
                </c:pt>
                <c:pt idx="18">
                  <c:v>8992324.1837455817</c:v>
                </c:pt>
                <c:pt idx="19">
                  <c:v>8992324.1837455817</c:v>
                </c:pt>
                <c:pt idx="20">
                  <c:v>9211283.5477031786</c:v>
                </c:pt>
                <c:pt idx="21">
                  <c:v>9211283.5477031786</c:v>
                </c:pt>
                <c:pt idx="22">
                  <c:v>9211283.5477031786</c:v>
                </c:pt>
                <c:pt idx="23">
                  <c:v>9430242.9116607755</c:v>
                </c:pt>
                <c:pt idx="24">
                  <c:v>9430242.9116607755</c:v>
                </c:pt>
                <c:pt idx="25">
                  <c:v>9430242.9116607755</c:v>
                </c:pt>
                <c:pt idx="26">
                  <c:v>9649202.2756183725</c:v>
                </c:pt>
                <c:pt idx="27">
                  <c:v>9649202.2756183725</c:v>
                </c:pt>
                <c:pt idx="28">
                  <c:v>9649202.2756183725</c:v>
                </c:pt>
                <c:pt idx="29">
                  <c:v>9868161.6395759694</c:v>
                </c:pt>
                <c:pt idx="30">
                  <c:v>9868161.6395759694</c:v>
                </c:pt>
                <c:pt idx="31">
                  <c:v>9868161.6395759694</c:v>
                </c:pt>
                <c:pt idx="32">
                  <c:v>10087121.003533566</c:v>
                </c:pt>
                <c:pt idx="33">
                  <c:v>10087121.003533566</c:v>
                </c:pt>
                <c:pt idx="34">
                  <c:v>10087121.003533566</c:v>
                </c:pt>
                <c:pt idx="35">
                  <c:v>10157544</c:v>
                </c:pt>
                <c:pt idx="36">
                  <c:v>10157544</c:v>
                </c:pt>
              </c:numCache>
            </c:numRef>
          </c:xVal>
          <c:yVal>
            <c:numRef>
              <c:f>'Непрерывные данные(взятые)'!$A$31:$AO$31</c:f>
              <c:numCache>
                <c:formatCode>#\ ??/??</c:formatCode>
                <c:ptCount val="41"/>
                <c:pt idx="0">
                  <c:v>0</c:v>
                </c:pt>
                <c:pt idx="1">
                  <c:v>9.7222222222222224E-2</c:v>
                </c:pt>
                <c:pt idx="2">
                  <c:v>9.7222222222222224E-2</c:v>
                </c:pt>
                <c:pt idx="3" formatCode="General">
                  <c:v>0</c:v>
                </c:pt>
                <c:pt idx="4">
                  <c:v>4.1666666666666664E-2</c:v>
                </c:pt>
                <c:pt idx="5">
                  <c:v>4.1666666666666664E-2</c:v>
                </c:pt>
                <c:pt idx="6" formatCode="General">
                  <c:v>0</c:v>
                </c:pt>
                <c:pt idx="7">
                  <c:v>4.1666666666666664E-2</c:v>
                </c:pt>
                <c:pt idx="8">
                  <c:v>4.1666666666666664E-2</c:v>
                </c:pt>
                <c:pt idx="9" formatCode="General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 formatCode="General">
                  <c:v>0</c:v>
                </c:pt>
                <c:pt idx="13">
                  <c:v>2.7777777777777776E-2</c:v>
                </c:pt>
                <c:pt idx="14">
                  <c:v>2.7777777777777776E-2</c:v>
                </c:pt>
                <c:pt idx="15" formatCode="General">
                  <c:v>0</c:v>
                </c:pt>
                <c:pt idx="16">
                  <c:v>4.1666666666666664E-2</c:v>
                </c:pt>
                <c:pt idx="17">
                  <c:v>4.1666666666666664E-2</c:v>
                </c:pt>
                <c:pt idx="18" formatCode="General">
                  <c:v>0</c:v>
                </c:pt>
                <c:pt idx="19">
                  <c:v>4.1666666666666664E-2</c:v>
                </c:pt>
                <c:pt idx="20">
                  <c:v>4.1666666666666664E-2</c:v>
                </c:pt>
                <c:pt idx="21" formatCode="General">
                  <c:v>0</c:v>
                </c:pt>
                <c:pt idx="22">
                  <c:v>0.125</c:v>
                </c:pt>
                <c:pt idx="23">
                  <c:v>0.125</c:v>
                </c:pt>
                <c:pt idx="24" formatCode="General">
                  <c:v>0</c:v>
                </c:pt>
                <c:pt idx="25">
                  <c:v>0.2361111111111111</c:v>
                </c:pt>
                <c:pt idx="26">
                  <c:v>0.2361111111111111</c:v>
                </c:pt>
                <c:pt idx="27" formatCode="General">
                  <c:v>0</c:v>
                </c:pt>
                <c:pt idx="28">
                  <c:v>8.3333333333333329E-2</c:v>
                </c:pt>
                <c:pt idx="29">
                  <c:v>8.3333333333333329E-2</c:v>
                </c:pt>
                <c:pt idx="30" formatCode="General">
                  <c:v>0</c:v>
                </c:pt>
                <c:pt idx="31">
                  <c:v>0.125</c:v>
                </c:pt>
                <c:pt idx="32">
                  <c:v>0.125</c:v>
                </c:pt>
                <c:pt idx="33" formatCode="General">
                  <c:v>0</c:v>
                </c:pt>
                <c:pt idx="34">
                  <c:v>9.7222222222222224E-2</c:v>
                </c:pt>
                <c:pt idx="35">
                  <c:v>9.7222222222222224E-2</c:v>
                </c:pt>
                <c:pt idx="3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3-464A-93EE-713D3861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53087"/>
        <c:axId val="735353919"/>
      </c:scatterChart>
      <c:scatterChart>
        <c:scatterStyle val="smoothMarker"/>
        <c:varyColors val="0"/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'Непрерывные данные(взятые)'!$L$211:$L$222</c:f>
              <c:numCache>
                <c:formatCode>#,##0</c:formatCode>
                <c:ptCount val="12"/>
                <c:pt idx="0">
                  <c:v>7788047.5</c:v>
                </c:pt>
                <c:pt idx="1">
                  <c:v>8007006.6819787985</c:v>
                </c:pt>
                <c:pt idx="2">
                  <c:v>8225966.0459363954</c:v>
                </c:pt>
                <c:pt idx="3">
                  <c:v>8444925.4098939933</c:v>
                </c:pt>
                <c:pt idx="4">
                  <c:v>8663884.7738515884</c:v>
                </c:pt>
                <c:pt idx="5">
                  <c:v>8882844.1378091872</c:v>
                </c:pt>
                <c:pt idx="6">
                  <c:v>9101803.5017667823</c:v>
                </c:pt>
                <c:pt idx="7">
                  <c:v>9320762.8657243811</c:v>
                </c:pt>
                <c:pt idx="8">
                  <c:v>9539722.2296819761</c:v>
                </c:pt>
                <c:pt idx="9">
                  <c:v>9758681.5936395749</c:v>
                </c:pt>
                <c:pt idx="10">
                  <c:v>9977640.95759717</c:v>
                </c:pt>
                <c:pt idx="11">
                  <c:v>10122332.319787985</c:v>
                </c:pt>
              </c:numCache>
            </c:numRef>
          </c:xVal>
          <c:yVal>
            <c:numRef>
              <c:f>'Непрерывные данные(взятые)'!$M$211:$M$222</c:f>
              <c:numCache>
                <c:formatCode>0.0000000</c:formatCode>
                <c:ptCount val="12"/>
                <c:pt idx="0">
                  <c:v>3.6912511014215332E-2</c:v>
                </c:pt>
                <c:pt idx="1">
                  <c:v>3.0717415938019355E-2</c:v>
                </c:pt>
                <c:pt idx="2">
                  <c:v>4.7505912641061576E-2</c:v>
                </c:pt>
                <c:pt idx="3">
                  <c:v>6.7427154170909609E-2</c:v>
                </c:pt>
                <c:pt idx="4">
                  <c:v>8.7830828894321589E-2</c:v>
                </c:pt>
                <c:pt idx="5">
                  <c:v>0.10499889604698776</c:v>
                </c:pt>
                <c:pt idx="6">
                  <c:v>0.11519894470058706</c:v>
                </c:pt>
                <c:pt idx="7">
                  <c:v>0.1159947947799943</c:v>
                </c:pt>
                <c:pt idx="8">
                  <c:v>0.10719011814551938</c:v>
                </c:pt>
                <c:pt idx="9">
                  <c:v>9.0906944888517138E-2</c:v>
                </c:pt>
                <c:pt idx="10">
                  <c:v>7.0756290485291085E-2</c:v>
                </c:pt>
                <c:pt idx="11">
                  <c:v>0.12456018829457582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F3-464A-93EE-713D3861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53087"/>
        <c:axId val="735353919"/>
      </c:scatterChart>
      <c:valAx>
        <c:axId val="735353087"/>
        <c:scaling>
          <c:orientation val="minMax"/>
          <c:max val="10300000"/>
          <c:min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353919"/>
        <c:crosses val="autoZero"/>
        <c:crossBetween val="midCat"/>
        <c:majorUnit val="250000"/>
      </c:valAx>
      <c:valAx>
        <c:axId val="7353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3530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функция(график)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данные(взятые)'!$G$64:$H$64</c:f>
              <c:numCache>
                <c:formatCode>#,##0</c:formatCode>
                <c:ptCount val="2"/>
                <c:pt idx="0">
                  <c:v>7678568</c:v>
                </c:pt>
                <c:pt idx="1">
                  <c:v>7897527.3639575969</c:v>
                </c:pt>
              </c:numCache>
            </c:numRef>
          </c:xVal>
          <c:yVal>
            <c:numRef>
              <c:f>'Непрерывные данные(взятые)'!$G$65:$H$65</c:f>
              <c:numCache>
                <c:formatCode>#\ ??/??</c:formatCode>
                <c:ptCount val="2"/>
                <c:pt idx="0">
                  <c:v>0</c:v>
                </c:pt>
                <c:pt idx="1">
                  <c:v>9.7222222222222224E-2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5-4CC5-8C46-011012BD868B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данные(взятые)'!$G$61:$H$61</c:f>
              <c:numCache>
                <c:formatCode>#,##0</c:formatCode>
                <c:ptCount val="2"/>
                <c:pt idx="0">
                  <c:v>7500000</c:v>
                </c:pt>
                <c:pt idx="1">
                  <c:v>7678568</c:v>
                </c:pt>
              </c:numCache>
            </c:numRef>
          </c:xVal>
          <c:yVal>
            <c:numRef>
              <c:f>'Непрерывные данные(взятые)'!$G$62:$H$62</c:f>
              <c:numCache>
                <c:formatCode>#\ ??/??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5-4CC5-8C46-011012BD868B}"/>
            </c:ext>
          </c:extLst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данные(взятые)'!$G$67:$H$67</c:f>
              <c:numCache>
                <c:formatCode>#,##0</c:formatCode>
                <c:ptCount val="2"/>
                <c:pt idx="0">
                  <c:v>7897527.3639575969</c:v>
                </c:pt>
                <c:pt idx="1">
                  <c:v>8116486.7279151939</c:v>
                </c:pt>
              </c:numCache>
            </c:numRef>
          </c:xVal>
          <c:yVal>
            <c:numRef>
              <c:f>'Непрерывные данные(взятые)'!$G$68:$H$68</c:f>
              <c:numCache>
                <c:formatCode>#\ ??/??</c:formatCode>
                <c:ptCount val="2"/>
                <c:pt idx="0">
                  <c:v>9.7222222222222224E-2</c:v>
                </c:pt>
                <c:pt idx="1">
                  <c:v>0.1388888888888889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5-4CC5-8C46-011012BD868B}"/>
            </c:ext>
          </c:extLst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данные(взятые)'!$G$70:$H$70</c:f>
              <c:numCache>
                <c:formatCode>#,##0</c:formatCode>
                <c:ptCount val="2"/>
                <c:pt idx="0">
                  <c:v>8116486.7279151939</c:v>
                </c:pt>
                <c:pt idx="1">
                  <c:v>8335446.0918727908</c:v>
                </c:pt>
              </c:numCache>
            </c:numRef>
          </c:xVal>
          <c:yVal>
            <c:numRef>
              <c:f>'Непрерывные данные(взятые)'!$G$71:$H$71</c:f>
              <c:numCache>
                <c:formatCode>#\ ??/??</c:formatCode>
                <c:ptCount val="2"/>
                <c:pt idx="0">
                  <c:v>0.1388888888888889</c:v>
                </c:pt>
                <c:pt idx="1">
                  <c:v>0.18055555555555555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5-4CC5-8C46-011012BD868B}"/>
            </c:ext>
          </c:extLst>
        </c:ser>
        <c:ser>
          <c:idx val="4"/>
          <c:order val="4"/>
          <c:tx>
            <c:strRef>
              <c:f>'Непрерывные данные(взятые)'!$G$73:$H$73</c:f>
              <c:strCache>
                <c:ptCount val="2"/>
                <c:pt idx="0">
                  <c:v>8 335 446</c:v>
                </c:pt>
                <c:pt idx="1">
                  <c:v>8 554 405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данные(взятые)'!$G$73:$H$73</c:f>
              <c:numCache>
                <c:formatCode>#,##0</c:formatCode>
                <c:ptCount val="2"/>
                <c:pt idx="0">
                  <c:v>8335446.0918727908</c:v>
                </c:pt>
                <c:pt idx="1">
                  <c:v>8554405.4558303878</c:v>
                </c:pt>
              </c:numCache>
            </c:numRef>
          </c:xVal>
          <c:yVal>
            <c:numRef>
              <c:f>'Непрерывные данные(взятые)'!$G$74:$H$74</c:f>
              <c:numCache>
                <c:formatCode>#\ ??/??</c:formatCode>
                <c:ptCount val="2"/>
                <c:pt idx="0">
                  <c:v>0.18055555555555555</c:v>
                </c:pt>
                <c:pt idx="1">
                  <c:v>0.22222222222222221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5-4CC5-8C46-011012BD868B}"/>
            </c:ext>
          </c:extLst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данные(взятые)'!$G$76:$H$76</c:f>
              <c:numCache>
                <c:formatCode>#,##0</c:formatCode>
                <c:ptCount val="2"/>
                <c:pt idx="0">
                  <c:v>8554405.4558303878</c:v>
                </c:pt>
                <c:pt idx="1">
                  <c:v>8773364.8197879847</c:v>
                </c:pt>
              </c:numCache>
            </c:numRef>
          </c:xVal>
          <c:yVal>
            <c:numRef>
              <c:f>'Непрерывные данные(взятые)'!$G$77:$H$77</c:f>
              <c:numCache>
                <c:formatCode>#\ ??/??</c:formatCode>
                <c:ptCount val="2"/>
                <c:pt idx="0">
                  <c:v>0.22222222222222221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D5-4CC5-8C46-011012BD868B}"/>
            </c:ext>
          </c:extLst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данные(взятые)'!$J$61:$K$61</c:f>
              <c:numCache>
                <c:formatCode>#,##0</c:formatCode>
                <c:ptCount val="2"/>
                <c:pt idx="0">
                  <c:v>8773364.8197879847</c:v>
                </c:pt>
                <c:pt idx="1">
                  <c:v>8992324.1837455817</c:v>
                </c:pt>
              </c:numCache>
            </c:numRef>
          </c:xVal>
          <c:yVal>
            <c:numRef>
              <c:f>'Непрерывные данные(взятые)'!$J$62:$K$62</c:f>
              <c:numCache>
                <c:formatCode>#\ ??/??</c:formatCode>
                <c:ptCount val="2"/>
                <c:pt idx="0">
                  <c:v>0.25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D5-4CC5-8C46-011012BD868B}"/>
            </c:ext>
          </c:extLst>
        </c:ser>
        <c:ser>
          <c:idx val="7"/>
          <c:order val="7"/>
          <c:tx>
            <c:strRef>
              <c:f>'Непрерывные данные(взятые)'!$J$64:$K$64</c:f>
              <c:strCache>
                <c:ptCount val="2"/>
                <c:pt idx="0">
                  <c:v>8 992 324</c:v>
                </c:pt>
                <c:pt idx="1">
                  <c:v>9 211 284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данные(взятые)'!$J$64:$K$64</c:f>
              <c:numCache>
                <c:formatCode>#,##0</c:formatCode>
                <c:ptCount val="2"/>
                <c:pt idx="0">
                  <c:v>8992324.1837455817</c:v>
                </c:pt>
                <c:pt idx="1">
                  <c:v>9211283.5477031786</c:v>
                </c:pt>
              </c:numCache>
            </c:numRef>
          </c:xVal>
          <c:yVal>
            <c:numRef>
              <c:f>'Непрерывные данные(взятые)'!$J$65:$K$65</c:f>
              <c:numCache>
                <c:formatCode>#\ ??/??</c:formatCode>
                <c:ptCount val="2"/>
                <c:pt idx="0">
                  <c:v>0.29166666666666669</c:v>
                </c:pt>
                <c:pt idx="1">
                  <c:v>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D5-4CC5-8C46-011012BD868B}"/>
            </c:ext>
          </c:extLst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данные(взятые)'!$J$67:$K$67</c:f>
              <c:numCache>
                <c:formatCode>#,##0</c:formatCode>
                <c:ptCount val="2"/>
                <c:pt idx="0">
                  <c:v>9211283.5477031786</c:v>
                </c:pt>
                <c:pt idx="1">
                  <c:v>9430242.9116607755</c:v>
                </c:pt>
              </c:numCache>
            </c:numRef>
          </c:xVal>
          <c:yVal>
            <c:numRef>
              <c:f>'Непрерывные данные(взятые)'!$J$68:$K$68</c:f>
              <c:numCache>
                <c:formatCode>#\ ??/??</c:formatCode>
                <c:ptCount val="2"/>
                <c:pt idx="0">
                  <c:v>0.33333333333333337</c:v>
                </c:pt>
                <c:pt idx="1">
                  <c:v>0.45833333333333337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D5-4CC5-8C46-011012BD868B}"/>
            </c:ext>
          </c:extLst>
        </c:ser>
        <c:ser>
          <c:idx val="9"/>
          <c:order val="9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данные(взятые)'!$J$70:$K$70</c:f>
              <c:numCache>
                <c:formatCode>#,##0</c:formatCode>
                <c:ptCount val="2"/>
                <c:pt idx="0">
                  <c:v>9430242.9116607755</c:v>
                </c:pt>
                <c:pt idx="1">
                  <c:v>9649202.2756183725</c:v>
                </c:pt>
              </c:numCache>
            </c:numRef>
          </c:xVal>
          <c:yVal>
            <c:numRef>
              <c:f>'Непрерывные данные(взятые)'!$J$71:$K$71</c:f>
              <c:numCache>
                <c:formatCode>#\ ??/??</c:formatCode>
                <c:ptCount val="2"/>
                <c:pt idx="0">
                  <c:v>0.45833333333333337</c:v>
                </c:pt>
                <c:pt idx="1">
                  <c:v>0.69444444444444442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D5-4CC5-8C46-011012BD868B}"/>
            </c:ext>
          </c:extLst>
        </c:ser>
        <c:ser>
          <c:idx val="10"/>
          <c:order val="1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данные(взятые)'!$J$73:$K$73</c:f>
              <c:numCache>
                <c:formatCode>#,##0</c:formatCode>
                <c:ptCount val="2"/>
                <c:pt idx="0">
                  <c:v>9649202.2756183725</c:v>
                </c:pt>
                <c:pt idx="1">
                  <c:v>9868161.6395759694</c:v>
                </c:pt>
              </c:numCache>
            </c:numRef>
          </c:xVal>
          <c:yVal>
            <c:numRef>
              <c:f>'Непрерывные данные(взятые)'!$J$74:$K$74</c:f>
              <c:numCache>
                <c:formatCode>#\ ??/??</c:formatCode>
                <c:ptCount val="2"/>
                <c:pt idx="0">
                  <c:v>0.69444444444444442</c:v>
                </c:pt>
                <c:pt idx="1">
                  <c:v>0.77777777777777779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D5-4CC5-8C46-011012BD868B}"/>
            </c:ext>
          </c:extLst>
        </c:ser>
        <c:ser>
          <c:idx val="11"/>
          <c:order val="1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данные(взятые)'!$J$76:$K$76</c:f>
              <c:numCache>
                <c:formatCode>#,##0</c:formatCode>
                <c:ptCount val="2"/>
                <c:pt idx="0">
                  <c:v>9868161.6395759694</c:v>
                </c:pt>
                <c:pt idx="1">
                  <c:v>10087121.003533566</c:v>
                </c:pt>
              </c:numCache>
            </c:numRef>
          </c:xVal>
          <c:yVal>
            <c:numRef>
              <c:f>'Непрерывные данные(взятые)'!$J$77:$K$77</c:f>
              <c:numCache>
                <c:formatCode>#\ ??/??</c:formatCode>
                <c:ptCount val="2"/>
                <c:pt idx="0">
                  <c:v>0.77777777777777779</c:v>
                </c:pt>
                <c:pt idx="1">
                  <c:v>0.90277777777777779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D5-4CC5-8C46-011012BD868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данные(взятые)'!$M$61:$N$61</c:f>
              <c:numCache>
                <c:formatCode>#,##0</c:formatCode>
                <c:ptCount val="2"/>
                <c:pt idx="0">
                  <c:v>10087121.003533566</c:v>
                </c:pt>
                <c:pt idx="1">
                  <c:v>10157544</c:v>
                </c:pt>
              </c:numCache>
            </c:numRef>
          </c:xVal>
          <c:yVal>
            <c:numRef>
              <c:f>'Непрерывные данные(взятые)'!$M$62:$N$62</c:f>
              <c:numCache>
                <c:formatCode>#\ ??/??</c:formatCode>
                <c:ptCount val="2"/>
                <c:pt idx="0">
                  <c:v>0.90277777777777779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D5-4CC5-8C46-011012BD868B}"/>
            </c:ext>
          </c:extLst>
        </c:ser>
        <c:ser>
          <c:idx val="13"/>
          <c:order val="1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'Непрерывные данные(взятые)'!$M$64:$N$64</c:f>
              <c:numCache>
                <c:formatCode>#,##0</c:formatCode>
                <c:ptCount val="2"/>
                <c:pt idx="0">
                  <c:v>10157544</c:v>
                </c:pt>
                <c:pt idx="1">
                  <c:v>10500000</c:v>
                </c:pt>
              </c:numCache>
            </c:numRef>
          </c:xVal>
          <c:yVal>
            <c:numRef>
              <c:f>'Непрерывные данные(взятые)'!$M$65:$N$65</c:f>
              <c:numCache>
                <c:formatCode>#\ ??/??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D5-4CC5-8C46-011012BD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01999"/>
        <c:axId val="684700751"/>
      </c:scatterChart>
      <c:valAx>
        <c:axId val="684701999"/>
        <c:scaling>
          <c:orientation val="minMax"/>
          <c:max val="10500000"/>
          <c:min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700751"/>
        <c:crosses val="autoZero"/>
        <c:crossBetween val="midCat"/>
      </c:valAx>
      <c:valAx>
        <c:axId val="68470075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701999"/>
        <c:crosses val="autoZero"/>
        <c:crossBetween val="midCat"/>
        <c:majorUnit val="0.1"/>
        <c:minorUnit val="1.0000000000000002E-2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85899692860887E-2"/>
          <c:y val="7.407407407407407E-2"/>
          <c:w val="0.8600449940070417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'Непрерывные данные(взятые)'!$H$13:$H$24</c:f>
              <c:strCache>
                <c:ptCount val="12"/>
                <c:pt idx="0">
                  <c:v>7 678 568</c:v>
                </c:pt>
                <c:pt idx="1">
                  <c:v>7 897 527</c:v>
                </c:pt>
                <c:pt idx="2">
                  <c:v>8 116 487</c:v>
                </c:pt>
                <c:pt idx="3">
                  <c:v>8 335 446</c:v>
                </c:pt>
                <c:pt idx="4">
                  <c:v>8 554 405</c:v>
                </c:pt>
                <c:pt idx="5">
                  <c:v>8 773 365</c:v>
                </c:pt>
                <c:pt idx="6">
                  <c:v>8 992 324</c:v>
                </c:pt>
                <c:pt idx="7">
                  <c:v>9 211 284</c:v>
                </c:pt>
                <c:pt idx="8">
                  <c:v>9 430 243</c:v>
                </c:pt>
                <c:pt idx="9">
                  <c:v>9 649 202</c:v>
                </c:pt>
                <c:pt idx="10">
                  <c:v>9 868 162</c:v>
                </c:pt>
                <c:pt idx="11">
                  <c:v>10 087 121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'Непрерывные данные(взятые)'!$K$13:$K$24</c:f>
              <c:numCache>
                <c:formatCode>#\ ??/??</c:formatCode>
                <c:ptCount val="12"/>
                <c:pt idx="0">
                  <c:v>9.7222222222222224E-2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2.7777777777777776E-2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0.125</c:v>
                </c:pt>
                <c:pt idx="8">
                  <c:v>0.2361111111111111</c:v>
                </c:pt>
                <c:pt idx="9">
                  <c:v>8.3333333333333329E-2</c:v>
                </c:pt>
                <c:pt idx="10">
                  <c:v>0.125</c:v>
                </c:pt>
                <c:pt idx="11">
                  <c:v>9.7222222222222224E-2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B-4FF8-914D-68CC4333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487664"/>
        <c:axId val="1914488144"/>
      </c:lineChart>
      <c:catAx>
        <c:axId val="19144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88144"/>
        <c:crosses val="autoZero"/>
        <c:auto val="1"/>
        <c:lblAlgn val="ctr"/>
        <c:lblOffset val="100"/>
        <c:noMultiLvlLbl val="0"/>
      </c:catAx>
      <c:valAx>
        <c:axId val="19144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'n+1'!$A$30:$AO$30</c:f>
              <c:numCache>
                <c:formatCode>#,##0</c:formatCode>
                <c:ptCount val="41"/>
                <c:pt idx="0">
                  <c:v>7678568</c:v>
                </c:pt>
                <c:pt idx="1">
                  <c:v>7678568</c:v>
                </c:pt>
                <c:pt idx="2">
                  <c:v>7869258.461538462</c:v>
                </c:pt>
                <c:pt idx="3">
                  <c:v>7869258.461538462</c:v>
                </c:pt>
                <c:pt idx="4">
                  <c:v>7869258.461538462</c:v>
                </c:pt>
                <c:pt idx="5">
                  <c:v>8059948.9230769239</c:v>
                </c:pt>
                <c:pt idx="6">
                  <c:v>8059948.9230769239</c:v>
                </c:pt>
                <c:pt idx="7">
                  <c:v>8059948.9230769239</c:v>
                </c:pt>
                <c:pt idx="8">
                  <c:v>8250639.3846153859</c:v>
                </c:pt>
                <c:pt idx="9">
                  <c:v>8250639.3846153859</c:v>
                </c:pt>
                <c:pt idx="10">
                  <c:v>8250639.3846153859</c:v>
                </c:pt>
                <c:pt idx="11">
                  <c:v>8441329.8461538479</c:v>
                </c:pt>
                <c:pt idx="12">
                  <c:v>8441329.8461538479</c:v>
                </c:pt>
                <c:pt idx="13">
                  <c:v>8441329.8461538479</c:v>
                </c:pt>
                <c:pt idx="14">
                  <c:v>8632020.3076923098</c:v>
                </c:pt>
                <c:pt idx="15">
                  <c:v>8632020.3076923098</c:v>
                </c:pt>
                <c:pt idx="16">
                  <c:v>8632020.3076923098</c:v>
                </c:pt>
                <c:pt idx="17">
                  <c:v>8822710.7692307718</c:v>
                </c:pt>
                <c:pt idx="18">
                  <c:v>8822710.7692307718</c:v>
                </c:pt>
                <c:pt idx="19">
                  <c:v>8822710.7692307718</c:v>
                </c:pt>
                <c:pt idx="20">
                  <c:v>9013401.2307692338</c:v>
                </c:pt>
                <c:pt idx="21">
                  <c:v>9013401.2307692338</c:v>
                </c:pt>
                <c:pt idx="22">
                  <c:v>9013401.2307692338</c:v>
                </c:pt>
                <c:pt idx="23">
                  <c:v>9204091.6923076957</c:v>
                </c:pt>
                <c:pt idx="24">
                  <c:v>9204091.6923076957</c:v>
                </c:pt>
                <c:pt idx="25">
                  <c:v>9204091.6923076957</c:v>
                </c:pt>
                <c:pt idx="26">
                  <c:v>9394782.1538461577</c:v>
                </c:pt>
                <c:pt idx="27">
                  <c:v>9394782.1538461577</c:v>
                </c:pt>
                <c:pt idx="28">
                  <c:v>9394782.1538461577</c:v>
                </c:pt>
                <c:pt idx="29">
                  <c:v>9585472.6153846197</c:v>
                </c:pt>
                <c:pt idx="30">
                  <c:v>9585472.6153846197</c:v>
                </c:pt>
                <c:pt idx="31">
                  <c:v>9585472.6153846197</c:v>
                </c:pt>
                <c:pt idx="32">
                  <c:v>9776163.0769230817</c:v>
                </c:pt>
                <c:pt idx="33">
                  <c:v>9776163.0769230817</c:v>
                </c:pt>
                <c:pt idx="34">
                  <c:v>9776163.0769230817</c:v>
                </c:pt>
                <c:pt idx="35">
                  <c:v>10157544</c:v>
                </c:pt>
                <c:pt idx="36">
                  <c:v>10157544</c:v>
                </c:pt>
              </c:numCache>
            </c:numRef>
          </c:xVal>
          <c:yVal>
            <c:numRef>
              <c:f>'n+1'!$A$31:$AO$31</c:f>
              <c:numCache>
                <c:formatCode>#\ ??/??</c:formatCode>
                <c:ptCount val="41"/>
                <c:pt idx="0">
                  <c:v>0</c:v>
                </c:pt>
                <c:pt idx="1">
                  <c:v>9.7222222222222224E-2</c:v>
                </c:pt>
                <c:pt idx="2">
                  <c:v>9.7222222222222224E-2</c:v>
                </c:pt>
                <c:pt idx="3" formatCode="General">
                  <c:v>0</c:v>
                </c:pt>
                <c:pt idx="4">
                  <c:v>4.1666666666666664E-2</c:v>
                </c:pt>
                <c:pt idx="5">
                  <c:v>4.1666666666666664E-2</c:v>
                </c:pt>
                <c:pt idx="6" formatCode="General">
                  <c:v>0</c:v>
                </c:pt>
                <c:pt idx="7">
                  <c:v>4.1666666666666664E-2</c:v>
                </c:pt>
                <c:pt idx="8">
                  <c:v>4.1666666666666664E-2</c:v>
                </c:pt>
                <c:pt idx="9" formatCode="General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 formatCode="General">
                  <c:v>0</c:v>
                </c:pt>
                <c:pt idx="13">
                  <c:v>2.7777777777777776E-2</c:v>
                </c:pt>
                <c:pt idx="14">
                  <c:v>2.7777777777777776E-2</c:v>
                </c:pt>
                <c:pt idx="15" formatCode="General">
                  <c:v>0</c:v>
                </c:pt>
                <c:pt idx="16">
                  <c:v>4.1666666666666664E-2</c:v>
                </c:pt>
                <c:pt idx="17">
                  <c:v>4.1666666666666664E-2</c:v>
                </c:pt>
                <c:pt idx="18" formatCode="General">
                  <c:v>0</c:v>
                </c:pt>
                <c:pt idx="19">
                  <c:v>4.1666666666666664E-2</c:v>
                </c:pt>
                <c:pt idx="20">
                  <c:v>4.1666666666666664E-2</c:v>
                </c:pt>
                <c:pt idx="21" formatCode="General">
                  <c:v>0</c:v>
                </c:pt>
                <c:pt idx="22">
                  <c:v>0.125</c:v>
                </c:pt>
                <c:pt idx="23">
                  <c:v>0.125</c:v>
                </c:pt>
                <c:pt idx="24" formatCode="General">
                  <c:v>0</c:v>
                </c:pt>
                <c:pt idx="25">
                  <c:v>0.2361111111111111</c:v>
                </c:pt>
                <c:pt idx="26">
                  <c:v>0.2361111111111111</c:v>
                </c:pt>
                <c:pt idx="27" formatCode="General">
                  <c:v>0</c:v>
                </c:pt>
                <c:pt idx="28">
                  <c:v>8.3333333333333329E-2</c:v>
                </c:pt>
                <c:pt idx="29">
                  <c:v>8.3333333333333329E-2</c:v>
                </c:pt>
                <c:pt idx="30" formatCode="General">
                  <c:v>0</c:v>
                </c:pt>
                <c:pt idx="31">
                  <c:v>0.125</c:v>
                </c:pt>
                <c:pt idx="32">
                  <c:v>0.125</c:v>
                </c:pt>
                <c:pt idx="33" formatCode="General">
                  <c:v>0</c:v>
                </c:pt>
                <c:pt idx="34">
                  <c:v>9.7222222222222224E-2</c:v>
                </c:pt>
                <c:pt idx="35">
                  <c:v>9.7222222222222224E-2</c:v>
                </c:pt>
                <c:pt idx="3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D63-9CDE-6AC1DC360B3B}"/>
            </c:ext>
          </c:extLst>
        </c:ser>
        <c:ser>
          <c:idx val="3"/>
          <c:order val="1"/>
          <c:xVal>
            <c:numRef>
              <c:f>'n+1'!$L$211:$L$222</c:f>
              <c:numCache>
                <c:formatCode>General</c:formatCode>
                <c:ptCount val="12"/>
              </c:numCache>
            </c:numRef>
          </c:xVal>
          <c:yVal>
            <c:numRef>
              <c:f>'n+1'!$M$211:$M$222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D63-9CDE-6AC1DC360B3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'n+1'!$A$30:$AO$30</c:f>
              <c:numCache>
                <c:formatCode>#,##0</c:formatCode>
                <c:ptCount val="41"/>
                <c:pt idx="0">
                  <c:v>7678568</c:v>
                </c:pt>
                <c:pt idx="1">
                  <c:v>7678568</c:v>
                </c:pt>
                <c:pt idx="2">
                  <c:v>7869258.461538462</c:v>
                </c:pt>
                <c:pt idx="3">
                  <c:v>7869258.461538462</c:v>
                </c:pt>
                <c:pt idx="4">
                  <c:v>7869258.461538462</c:v>
                </c:pt>
                <c:pt idx="5">
                  <c:v>8059948.9230769239</c:v>
                </c:pt>
                <c:pt idx="6">
                  <c:v>8059948.9230769239</c:v>
                </c:pt>
                <c:pt idx="7">
                  <c:v>8059948.9230769239</c:v>
                </c:pt>
                <c:pt idx="8">
                  <c:v>8250639.3846153859</c:v>
                </c:pt>
                <c:pt idx="9">
                  <c:v>8250639.3846153859</c:v>
                </c:pt>
                <c:pt idx="10">
                  <c:v>8250639.3846153859</c:v>
                </c:pt>
                <c:pt idx="11">
                  <c:v>8441329.8461538479</c:v>
                </c:pt>
                <c:pt idx="12">
                  <c:v>8441329.8461538479</c:v>
                </c:pt>
                <c:pt idx="13">
                  <c:v>8441329.8461538479</c:v>
                </c:pt>
                <c:pt idx="14">
                  <c:v>8632020.3076923098</c:v>
                </c:pt>
                <c:pt idx="15">
                  <c:v>8632020.3076923098</c:v>
                </c:pt>
                <c:pt idx="16">
                  <c:v>8632020.3076923098</c:v>
                </c:pt>
                <c:pt idx="17">
                  <c:v>8822710.7692307718</c:v>
                </c:pt>
                <c:pt idx="18">
                  <c:v>8822710.7692307718</c:v>
                </c:pt>
                <c:pt idx="19">
                  <c:v>8822710.7692307718</c:v>
                </c:pt>
                <c:pt idx="20">
                  <c:v>9013401.2307692338</c:v>
                </c:pt>
                <c:pt idx="21">
                  <c:v>9013401.2307692338</c:v>
                </c:pt>
                <c:pt idx="22">
                  <c:v>9013401.2307692338</c:v>
                </c:pt>
                <c:pt idx="23">
                  <c:v>9204091.6923076957</c:v>
                </c:pt>
                <c:pt idx="24">
                  <c:v>9204091.6923076957</c:v>
                </c:pt>
                <c:pt idx="25">
                  <c:v>9204091.6923076957</c:v>
                </c:pt>
                <c:pt idx="26">
                  <c:v>9394782.1538461577</c:v>
                </c:pt>
                <c:pt idx="27">
                  <c:v>9394782.1538461577</c:v>
                </c:pt>
                <c:pt idx="28">
                  <c:v>9394782.1538461577</c:v>
                </c:pt>
                <c:pt idx="29">
                  <c:v>9585472.6153846197</c:v>
                </c:pt>
                <c:pt idx="30">
                  <c:v>9585472.6153846197</c:v>
                </c:pt>
                <c:pt idx="31">
                  <c:v>9585472.6153846197</c:v>
                </c:pt>
                <c:pt idx="32">
                  <c:v>9776163.0769230817</c:v>
                </c:pt>
                <c:pt idx="33">
                  <c:v>9776163.0769230817</c:v>
                </c:pt>
                <c:pt idx="34">
                  <c:v>9776163.0769230817</c:v>
                </c:pt>
                <c:pt idx="35">
                  <c:v>10157544</c:v>
                </c:pt>
                <c:pt idx="36">
                  <c:v>10157544</c:v>
                </c:pt>
              </c:numCache>
            </c:numRef>
          </c:xVal>
          <c:yVal>
            <c:numRef>
              <c:f>'n+1'!$A$31:$AO$31</c:f>
              <c:numCache>
                <c:formatCode>#\ ??/??</c:formatCode>
                <c:ptCount val="41"/>
                <c:pt idx="0">
                  <c:v>0</c:v>
                </c:pt>
                <c:pt idx="1">
                  <c:v>9.7222222222222224E-2</c:v>
                </c:pt>
                <c:pt idx="2">
                  <c:v>9.7222222222222224E-2</c:v>
                </c:pt>
                <c:pt idx="3" formatCode="General">
                  <c:v>0</c:v>
                </c:pt>
                <c:pt idx="4">
                  <c:v>4.1666666666666664E-2</c:v>
                </c:pt>
                <c:pt idx="5">
                  <c:v>4.1666666666666664E-2</c:v>
                </c:pt>
                <c:pt idx="6" formatCode="General">
                  <c:v>0</c:v>
                </c:pt>
                <c:pt idx="7">
                  <c:v>4.1666666666666664E-2</c:v>
                </c:pt>
                <c:pt idx="8">
                  <c:v>4.1666666666666664E-2</c:v>
                </c:pt>
                <c:pt idx="9" formatCode="General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 formatCode="General">
                  <c:v>0</c:v>
                </c:pt>
                <c:pt idx="13">
                  <c:v>2.7777777777777776E-2</c:v>
                </c:pt>
                <c:pt idx="14">
                  <c:v>2.7777777777777776E-2</c:v>
                </c:pt>
                <c:pt idx="15" formatCode="General">
                  <c:v>0</c:v>
                </c:pt>
                <c:pt idx="16">
                  <c:v>4.1666666666666664E-2</c:v>
                </c:pt>
                <c:pt idx="17">
                  <c:v>4.1666666666666664E-2</c:v>
                </c:pt>
                <c:pt idx="18" formatCode="General">
                  <c:v>0</c:v>
                </c:pt>
                <c:pt idx="19">
                  <c:v>4.1666666666666664E-2</c:v>
                </c:pt>
                <c:pt idx="20">
                  <c:v>4.1666666666666664E-2</c:v>
                </c:pt>
                <c:pt idx="21" formatCode="General">
                  <c:v>0</c:v>
                </c:pt>
                <c:pt idx="22">
                  <c:v>0.125</c:v>
                </c:pt>
                <c:pt idx="23">
                  <c:v>0.125</c:v>
                </c:pt>
                <c:pt idx="24" formatCode="General">
                  <c:v>0</c:v>
                </c:pt>
                <c:pt idx="25">
                  <c:v>0.2361111111111111</c:v>
                </c:pt>
                <c:pt idx="26">
                  <c:v>0.2361111111111111</c:v>
                </c:pt>
                <c:pt idx="27" formatCode="General">
                  <c:v>0</c:v>
                </c:pt>
                <c:pt idx="28">
                  <c:v>8.3333333333333329E-2</c:v>
                </c:pt>
                <c:pt idx="29">
                  <c:v>8.3333333333333329E-2</c:v>
                </c:pt>
                <c:pt idx="30" formatCode="General">
                  <c:v>0</c:v>
                </c:pt>
                <c:pt idx="31">
                  <c:v>0.125</c:v>
                </c:pt>
                <c:pt idx="32">
                  <c:v>0.125</c:v>
                </c:pt>
                <c:pt idx="33" formatCode="General">
                  <c:v>0</c:v>
                </c:pt>
                <c:pt idx="34">
                  <c:v>9.7222222222222224E-2</c:v>
                </c:pt>
                <c:pt idx="35">
                  <c:v>9.7222222222222224E-2</c:v>
                </c:pt>
                <c:pt idx="3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D63-9CDE-6AC1DC36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53087"/>
        <c:axId val="735353919"/>
      </c:scatterChart>
      <c:scatterChart>
        <c:scatterStyle val="smoothMarker"/>
        <c:varyColors val="0"/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'n+1'!$L$211:$L$222</c:f>
              <c:numCache>
                <c:formatCode>General</c:formatCode>
                <c:ptCount val="12"/>
              </c:numCache>
            </c:numRef>
          </c:xVal>
          <c:yVal>
            <c:numRef>
              <c:f>'n+1'!$M$211:$M$222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D0-4D63-9CDE-6AC1DC36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53087"/>
        <c:axId val="735353919"/>
      </c:scatterChart>
      <c:valAx>
        <c:axId val="735353087"/>
        <c:scaling>
          <c:orientation val="minMax"/>
          <c:max val="10300000"/>
          <c:min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353919"/>
        <c:crosses val="autoZero"/>
        <c:crossBetween val="midCat"/>
        <c:majorUnit val="250000"/>
      </c:valAx>
      <c:valAx>
        <c:axId val="7353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3530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функция(график)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'n+1'!$G$64:$H$64</c:f>
              <c:numCache>
                <c:formatCode>#,##0</c:formatCode>
                <c:ptCount val="2"/>
                <c:pt idx="0">
                  <c:v>7678568</c:v>
                </c:pt>
                <c:pt idx="1">
                  <c:v>7869258.461538462</c:v>
                </c:pt>
              </c:numCache>
            </c:numRef>
          </c:xVal>
          <c:yVal>
            <c:numRef>
              <c:f>'n+1'!$G$65:$H$65</c:f>
              <c:numCache>
                <c:formatCode>#\ ??/??</c:formatCode>
                <c:ptCount val="2"/>
                <c:pt idx="0">
                  <c:v>0</c:v>
                </c:pt>
                <c:pt idx="1">
                  <c:v>9.7222222222222224E-2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0-4FC5-B114-A7DF52129CA6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'n+1'!$G$61:$H$61</c:f>
              <c:numCache>
                <c:formatCode>#,##0</c:formatCode>
                <c:ptCount val="2"/>
                <c:pt idx="0">
                  <c:v>7500000</c:v>
                </c:pt>
                <c:pt idx="1">
                  <c:v>7678568</c:v>
                </c:pt>
              </c:numCache>
            </c:numRef>
          </c:xVal>
          <c:yVal>
            <c:numRef>
              <c:f>'n+1'!$G$62:$H$62</c:f>
              <c:numCache>
                <c:formatCode>#\ ??/??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0-4FC5-B114-A7DF52129CA6}"/>
            </c:ext>
          </c:extLst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'n+1'!$G$67:$H$67</c:f>
              <c:numCache>
                <c:formatCode>#,##0</c:formatCode>
                <c:ptCount val="2"/>
                <c:pt idx="0">
                  <c:v>7869258.461538462</c:v>
                </c:pt>
                <c:pt idx="1">
                  <c:v>8059948.9230769239</c:v>
                </c:pt>
              </c:numCache>
            </c:numRef>
          </c:xVal>
          <c:yVal>
            <c:numRef>
              <c:f>'n+1'!$G$68:$H$68</c:f>
              <c:numCache>
                <c:formatCode>#\ ??/??</c:formatCode>
                <c:ptCount val="2"/>
                <c:pt idx="0">
                  <c:v>9.7222222222222224E-2</c:v>
                </c:pt>
                <c:pt idx="1">
                  <c:v>0.1388888888888889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0-4FC5-B114-A7DF52129CA6}"/>
            </c:ext>
          </c:extLst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'n+1'!$G$70:$H$70</c:f>
              <c:numCache>
                <c:formatCode>#,##0</c:formatCode>
                <c:ptCount val="2"/>
                <c:pt idx="0">
                  <c:v>8059948.9230769239</c:v>
                </c:pt>
                <c:pt idx="1">
                  <c:v>8250639.3846153859</c:v>
                </c:pt>
              </c:numCache>
            </c:numRef>
          </c:xVal>
          <c:yVal>
            <c:numRef>
              <c:f>'n+1'!$G$71:$H$71</c:f>
              <c:numCache>
                <c:formatCode>#\ ??/??</c:formatCode>
                <c:ptCount val="2"/>
                <c:pt idx="0">
                  <c:v>0.1388888888888889</c:v>
                </c:pt>
                <c:pt idx="1">
                  <c:v>0.18055555555555555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0-4FC5-B114-A7DF52129CA6}"/>
            </c:ext>
          </c:extLst>
        </c:ser>
        <c:ser>
          <c:idx val="4"/>
          <c:order val="4"/>
          <c:tx>
            <c:strRef>
              <c:f>'n+1'!$G$73:$H$73</c:f>
              <c:strCache>
                <c:ptCount val="2"/>
                <c:pt idx="0">
                  <c:v>8 250 639</c:v>
                </c:pt>
                <c:pt idx="1">
                  <c:v>8 441 330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'n+1'!$G$73:$H$73</c:f>
              <c:numCache>
                <c:formatCode>#,##0</c:formatCode>
                <c:ptCount val="2"/>
                <c:pt idx="0">
                  <c:v>8250639.3846153859</c:v>
                </c:pt>
                <c:pt idx="1">
                  <c:v>8441329.8461538479</c:v>
                </c:pt>
              </c:numCache>
            </c:numRef>
          </c:xVal>
          <c:yVal>
            <c:numRef>
              <c:f>'n+1'!$G$74:$H$74</c:f>
              <c:numCache>
                <c:formatCode>#\ ??/??</c:formatCode>
                <c:ptCount val="2"/>
                <c:pt idx="0">
                  <c:v>0.18055555555555555</c:v>
                </c:pt>
                <c:pt idx="1">
                  <c:v>0.22222222222222221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0-4FC5-B114-A7DF52129CA6}"/>
            </c:ext>
          </c:extLst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'n+1'!$G$76:$H$76</c:f>
              <c:numCache>
                <c:formatCode>#,##0</c:formatCode>
                <c:ptCount val="2"/>
                <c:pt idx="0">
                  <c:v>8441329.8461538479</c:v>
                </c:pt>
                <c:pt idx="1">
                  <c:v>8632020.3076923098</c:v>
                </c:pt>
              </c:numCache>
            </c:numRef>
          </c:xVal>
          <c:yVal>
            <c:numRef>
              <c:f>'n+1'!$G$77:$H$77</c:f>
              <c:numCache>
                <c:formatCode>#\ ??/??</c:formatCode>
                <c:ptCount val="2"/>
                <c:pt idx="0">
                  <c:v>0.22222222222222221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0-4FC5-B114-A7DF52129CA6}"/>
            </c:ext>
          </c:extLst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'n+1'!$J$61:$K$61</c:f>
              <c:numCache>
                <c:formatCode>#,##0</c:formatCode>
                <c:ptCount val="2"/>
                <c:pt idx="0">
                  <c:v>8632020.3076923098</c:v>
                </c:pt>
                <c:pt idx="1">
                  <c:v>8822710.7692307718</c:v>
                </c:pt>
              </c:numCache>
            </c:numRef>
          </c:xVal>
          <c:yVal>
            <c:numRef>
              <c:f>'n+1'!$J$62:$K$62</c:f>
              <c:numCache>
                <c:formatCode>#\ ??/??</c:formatCode>
                <c:ptCount val="2"/>
                <c:pt idx="0">
                  <c:v>0.25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0-4FC5-B114-A7DF52129CA6}"/>
            </c:ext>
          </c:extLst>
        </c:ser>
        <c:ser>
          <c:idx val="7"/>
          <c:order val="7"/>
          <c:tx>
            <c:strRef>
              <c:f>'n+1'!$J$64:$K$64</c:f>
              <c:strCache>
                <c:ptCount val="2"/>
                <c:pt idx="0">
                  <c:v>8 822 711</c:v>
                </c:pt>
                <c:pt idx="1">
                  <c:v>9 013 401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'n+1'!$J$64:$K$64</c:f>
              <c:numCache>
                <c:formatCode>#,##0</c:formatCode>
                <c:ptCount val="2"/>
                <c:pt idx="0">
                  <c:v>8822710.7692307718</c:v>
                </c:pt>
                <c:pt idx="1">
                  <c:v>9013401.2307692338</c:v>
                </c:pt>
              </c:numCache>
            </c:numRef>
          </c:xVal>
          <c:yVal>
            <c:numRef>
              <c:f>'n+1'!$J$65:$K$65</c:f>
              <c:numCache>
                <c:formatCode>#\ ??/??</c:formatCode>
                <c:ptCount val="2"/>
                <c:pt idx="0">
                  <c:v>0.29166666666666669</c:v>
                </c:pt>
                <c:pt idx="1">
                  <c:v>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0-4FC5-B114-A7DF52129CA6}"/>
            </c:ext>
          </c:extLst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'n+1'!$J$67:$K$67</c:f>
              <c:numCache>
                <c:formatCode>#,##0</c:formatCode>
                <c:ptCount val="2"/>
                <c:pt idx="0">
                  <c:v>9013401.2307692338</c:v>
                </c:pt>
                <c:pt idx="1">
                  <c:v>9204091.6923076957</c:v>
                </c:pt>
              </c:numCache>
            </c:numRef>
          </c:xVal>
          <c:yVal>
            <c:numRef>
              <c:f>'n+1'!$J$68:$K$68</c:f>
              <c:numCache>
                <c:formatCode>#\ ??/??</c:formatCode>
                <c:ptCount val="2"/>
                <c:pt idx="0">
                  <c:v>0.33333333333333337</c:v>
                </c:pt>
                <c:pt idx="1">
                  <c:v>0.45833333333333337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40-4FC5-B114-A7DF52129CA6}"/>
            </c:ext>
          </c:extLst>
        </c:ser>
        <c:ser>
          <c:idx val="9"/>
          <c:order val="9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'n+1'!$J$70:$K$70</c:f>
              <c:numCache>
                <c:formatCode>#,##0</c:formatCode>
                <c:ptCount val="2"/>
                <c:pt idx="0">
                  <c:v>9204091.6923076957</c:v>
                </c:pt>
                <c:pt idx="1">
                  <c:v>9394782.1538461577</c:v>
                </c:pt>
              </c:numCache>
            </c:numRef>
          </c:xVal>
          <c:yVal>
            <c:numRef>
              <c:f>'n+1'!$J$71:$K$71</c:f>
              <c:numCache>
                <c:formatCode>#\ ??/??</c:formatCode>
                <c:ptCount val="2"/>
                <c:pt idx="0">
                  <c:v>0.45833333333333337</c:v>
                </c:pt>
                <c:pt idx="1">
                  <c:v>0.69444444444444442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40-4FC5-B114-A7DF52129CA6}"/>
            </c:ext>
          </c:extLst>
        </c:ser>
        <c:ser>
          <c:idx val="10"/>
          <c:order val="1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'n+1'!$J$73:$K$73</c:f>
              <c:numCache>
                <c:formatCode>#,##0</c:formatCode>
                <c:ptCount val="2"/>
                <c:pt idx="0">
                  <c:v>9394782.1538461577</c:v>
                </c:pt>
                <c:pt idx="1">
                  <c:v>9585472.6153846197</c:v>
                </c:pt>
              </c:numCache>
            </c:numRef>
          </c:xVal>
          <c:yVal>
            <c:numRef>
              <c:f>'n+1'!$J$74:$K$74</c:f>
              <c:numCache>
                <c:formatCode>#\ ??/??</c:formatCode>
                <c:ptCount val="2"/>
                <c:pt idx="0">
                  <c:v>0.69444444444444442</c:v>
                </c:pt>
                <c:pt idx="1">
                  <c:v>0.77777777777777779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40-4FC5-B114-A7DF52129CA6}"/>
            </c:ext>
          </c:extLst>
        </c:ser>
        <c:ser>
          <c:idx val="11"/>
          <c:order val="1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'n+1'!$J$76:$K$76</c:f>
              <c:numCache>
                <c:formatCode>#,##0</c:formatCode>
                <c:ptCount val="2"/>
                <c:pt idx="0">
                  <c:v>9585472.6153846197</c:v>
                </c:pt>
                <c:pt idx="1">
                  <c:v>9776163.0769230817</c:v>
                </c:pt>
              </c:numCache>
            </c:numRef>
          </c:xVal>
          <c:yVal>
            <c:numRef>
              <c:f>'n+1'!$J$77:$K$77</c:f>
              <c:numCache>
                <c:formatCode>#\ ??/??</c:formatCode>
                <c:ptCount val="2"/>
                <c:pt idx="0">
                  <c:v>0.77777777777777779</c:v>
                </c:pt>
                <c:pt idx="1">
                  <c:v>0.90277777777777779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40-4FC5-B114-A7DF52129CA6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'n+1'!$M$61:$N$61</c:f>
              <c:numCache>
                <c:formatCode>#,##0</c:formatCode>
                <c:ptCount val="2"/>
                <c:pt idx="0">
                  <c:v>9776163.0769230817</c:v>
                </c:pt>
                <c:pt idx="1">
                  <c:v>10157544</c:v>
                </c:pt>
              </c:numCache>
            </c:numRef>
          </c:xVal>
          <c:yVal>
            <c:numRef>
              <c:f>'n+1'!$M$62:$N$62</c:f>
              <c:numCache>
                <c:formatCode>#\ ??/??</c:formatCode>
                <c:ptCount val="2"/>
                <c:pt idx="0">
                  <c:v>0.90277777777777779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40-4FC5-B114-A7DF52129CA6}"/>
            </c:ext>
          </c:extLst>
        </c:ser>
        <c:ser>
          <c:idx val="13"/>
          <c:order val="1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'n+1'!$M$64:$N$64</c:f>
              <c:numCache>
                <c:formatCode>#,##0</c:formatCode>
                <c:ptCount val="2"/>
                <c:pt idx="0">
                  <c:v>10157544</c:v>
                </c:pt>
                <c:pt idx="1">
                  <c:v>10500000</c:v>
                </c:pt>
              </c:numCache>
            </c:numRef>
          </c:xVal>
          <c:yVal>
            <c:numRef>
              <c:f>'n+1'!$M$65:$N$65</c:f>
              <c:numCache>
                <c:formatCode>#\ ??/??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40-4FC5-B114-A7DF5212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01999"/>
        <c:axId val="684700751"/>
      </c:scatterChart>
      <c:valAx>
        <c:axId val="684701999"/>
        <c:scaling>
          <c:orientation val="minMax"/>
          <c:max val="10500000"/>
          <c:min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700751"/>
        <c:crosses val="autoZero"/>
        <c:crossBetween val="midCat"/>
      </c:valAx>
      <c:valAx>
        <c:axId val="68470075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701999"/>
        <c:crosses val="autoZero"/>
        <c:crossBetween val="midCat"/>
        <c:majorUnit val="0.1"/>
        <c:minorUnit val="1.0000000000000002E-2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85899692860887E-2"/>
          <c:y val="7.407407407407407E-2"/>
          <c:w val="0.8600449940070417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'n+1'!$H$13:$H$24</c:f>
              <c:strCache>
                <c:ptCount val="12"/>
                <c:pt idx="0">
                  <c:v>7 678 568</c:v>
                </c:pt>
                <c:pt idx="1">
                  <c:v>7 869 258</c:v>
                </c:pt>
                <c:pt idx="2">
                  <c:v>8 059 949</c:v>
                </c:pt>
                <c:pt idx="3">
                  <c:v>8 250 639</c:v>
                </c:pt>
                <c:pt idx="4">
                  <c:v>8 441 330</c:v>
                </c:pt>
                <c:pt idx="5">
                  <c:v>8 632 020</c:v>
                </c:pt>
                <c:pt idx="6">
                  <c:v>8 822 711</c:v>
                </c:pt>
                <c:pt idx="7">
                  <c:v>9 013 401</c:v>
                </c:pt>
                <c:pt idx="8">
                  <c:v>9 204 092</c:v>
                </c:pt>
                <c:pt idx="9">
                  <c:v>9 394 782</c:v>
                </c:pt>
                <c:pt idx="10">
                  <c:v>9 585 473</c:v>
                </c:pt>
                <c:pt idx="11">
                  <c:v>9 776 163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'n+1'!$K$13:$K$24</c:f>
              <c:numCache>
                <c:formatCode>#\ ??/??</c:formatCode>
                <c:ptCount val="12"/>
                <c:pt idx="0">
                  <c:v>9.7222222222222224E-2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2.7777777777777776E-2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0.125</c:v>
                </c:pt>
                <c:pt idx="8">
                  <c:v>0.2361111111111111</c:v>
                </c:pt>
                <c:pt idx="9">
                  <c:v>8.3333333333333329E-2</c:v>
                </c:pt>
                <c:pt idx="10">
                  <c:v>0.125</c:v>
                </c:pt>
                <c:pt idx="11">
                  <c:v>9.7222222222222224E-2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E6D-9483-0A5BC5FE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487664"/>
        <c:axId val="1914488144"/>
      </c:lineChart>
      <c:catAx>
        <c:axId val="19144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88144"/>
        <c:crosses val="autoZero"/>
        <c:auto val="1"/>
        <c:lblAlgn val="ctr"/>
        <c:lblOffset val="100"/>
        <c:noMultiLvlLbl val="0"/>
      </c:catAx>
      <c:valAx>
        <c:axId val="19144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'n-1'!$A$30:$AO$30</c:f>
              <c:numCache>
                <c:formatCode>#,##0</c:formatCode>
                <c:ptCount val="41"/>
                <c:pt idx="0">
                  <c:v>7678568</c:v>
                </c:pt>
                <c:pt idx="1">
                  <c:v>7678568</c:v>
                </c:pt>
                <c:pt idx="2">
                  <c:v>7903929.4545454541</c:v>
                </c:pt>
                <c:pt idx="3">
                  <c:v>7903929.4545454541</c:v>
                </c:pt>
                <c:pt idx="4">
                  <c:v>7903929.4545454541</c:v>
                </c:pt>
                <c:pt idx="5">
                  <c:v>8129290.9090909082</c:v>
                </c:pt>
                <c:pt idx="6">
                  <c:v>8129290.9090909082</c:v>
                </c:pt>
                <c:pt idx="7">
                  <c:v>8129290.9090909082</c:v>
                </c:pt>
                <c:pt idx="8">
                  <c:v>8354652.3636363624</c:v>
                </c:pt>
                <c:pt idx="9">
                  <c:v>8354652.3636363624</c:v>
                </c:pt>
                <c:pt idx="10">
                  <c:v>8354652.3636363624</c:v>
                </c:pt>
                <c:pt idx="11">
                  <c:v>8580013.8181818165</c:v>
                </c:pt>
                <c:pt idx="12">
                  <c:v>8580013.8181818165</c:v>
                </c:pt>
                <c:pt idx="13">
                  <c:v>8580013.8181818165</c:v>
                </c:pt>
                <c:pt idx="14">
                  <c:v>8805375.2727272715</c:v>
                </c:pt>
                <c:pt idx="15">
                  <c:v>8805375.2727272715</c:v>
                </c:pt>
                <c:pt idx="16">
                  <c:v>8805375.2727272715</c:v>
                </c:pt>
                <c:pt idx="17">
                  <c:v>9030736.7272727266</c:v>
                </c:pt>
                <c:pt idx="18">
                  <c:v>9030736.7272727266</c:v>
                </c:pt>
                <c:pt idx="19">
                  <c:v>9030736.7272727266</c:v>
                </c:pt>
                <c:pt idx="20">
                  <c:v>9256098.1818181816</c:v>
                </c:pt>
                <c:pt idx="21">
                  <c:v>9256098.1818181816</c:v>
                </c:pt>
                <c:pt idx="22">
                  <c:v>9256098.1818181816</c:v>
                </c:pt>
                <c:pt idx="23">
                  <c:v>9481459.6363636367</c:v>
                </c:pt>
                <c:pt idx="24">
                  <c:v>9481459.6363636367</c:v>
                </c:pt>
                <c:pt idx="25">
                  <c:v>9481459.6363636367</c:v>
                </c:pt>
                <c:pt idx="26">
                  <c:v>9706821.0909090918</c:v>
                </c:pt>
                <c:pt idx="27">
                  <c:v>9706821.0909090918</c:v>
                </c:pt>
                <c:pt idx="28">
                  <c:v>9706821.0909090918</c:v>
                </c:pt>
                <c:pt idx="29">
                  <c:v>9932182.5454545468</c:v>
                </c:pt>
                <c:pt idx="30">
                  <c:v>9932182.5454545468</c:v>
                </c:pt>
                <c:pt idx="31">
                  <c:v>9932182.5454545468</c:v>
                </c:pt>
                <c:pt idx="32">
                  <c:v>10157544.000000002</c:v>
                </c:pt>
                <c:pt idx="33">
                  <c:v>10157544.000000002</c:v>
                </c:pt>
                <c:pt idx="34">
                  <c:v>10157544.000000002</c:v>
                </c:pt>
                <c:pt idx="35">
                  <c:v>10157544</c:v>
                </c:pt>
                <c:pt idx="36">
                  <c:v>10157544</c:v>
                </c:pt>
              </c:numCache>
            </c:numRef>
          </c:xVal>
          <c:yVal>
            <c:numRef>
              <c:f>'n-1'!$A$31:$AO$31</c:f>
              <c:numCache>
                <c:formatCode>#\ ??/??</c:formatCode>
                <c:ptCount val="41"/>
                <c:pt idx="0">
                  <c:v>0</c:v>
                </c:pt>
                <c:pt idx="1">
                  <c:v>9.7222222222222224E-2</c:v>
                </c:pt>
                <c:pt idx="2">
                  <c:v>9.7222222222222224E-2</c:v>
                </c:pt>
                <c:pt idx="3" formatCode="General">
                  <c:v>0</c:v>
                </c:pt>
                <c:pt idx="4">
                  <c:v>4.1666666666666664E-2</c:v>
                </c:pt>
                <c:pt idx="5">
                  <c:v>4.1666666666666664E-2</c:v>
                </c:pt>
                <c:pt idx="6" formatCode="General">
                  <c:v>0</c:v>
                </c:pt>
                <c:pt idx="7">
                  <c:v>4.1666666666666664E-2</c:v>
                </c:pt>
                <c:pt idx="8">
                  <c:v>4.1666666666666664E-2</c:v>
                </c:pt>
                <c:pt idx="9" formatCode="General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 formatCode="General">
                  <c:v>0</c:v>
                </c:pt>
                <c:pt idx="13">
                  <c:v>2.7777777777777776E-2</c:v>
                </c:pt>
                <c:pt idx="14">
                  <c:v>2.7777777777777776E-2</c:v>
                </c:pt>
                <c:pt idx="15" formatCode="General">
                  <c:v>0</c:v>
                </c:pt>
                <c:pt idx="16">
                  <c:v>4.1666666666666664E-2</c:v>
                </c:pt>
                <c:pt idx="17">
                  <c:v>4.1666666666666664E-2</c:v>
                </c:pt>
                <c:pt idx="18" formatCode="General">
                  <c:v>0</c:v>
                </c:pt>
                <c:pt idx="19">
                  <c:v>4.1666666666666664E-2</c:v>
                </c:pt>
                <c:pt idx="20">
                  <c:v>4.1666666666666664E-2</c:v>
                </c:pt>
                <c:pt idx="21" formatCode="General">
                  <c:v>0</c:v>
                </c:pt>
                <c:pt idx="22">
                  <c:v>0.125</c:v>
                </c:pt>
                <c:pt idx="23">
                  <c:v>0.125</c:v>
                </c:pt>
                <c:pt idx="24" formatCode="General">
                  <c:v>0</c:v>
                </c:pt>
                <c:pt idx="25">
                  <c:v>0.2361111111111111</c:v>
                </c:pt>
                <c:pt idx="26">
                  <c:v>0.2361111111111111</c:v>
                </c:pt>
                <c:pt idx="27" formatCode="General">
                  <c:v>0</c:v>
                </c:pt>
                <c:pt idx="28">
                  <c:v>8.3333333333333329E-2</c:v>
                </c:pt>
                <c:pt idx="29">
                  <c:v>8.3333333333333329E-2</c:v>
                </c:pt>
                <c:pt idx="30" formatCode="General">
                  <c:v>0</c:v>
                </c:pt>
                <c:pt idx="31">
                  <c:v>0.125</c:v>
                </c:pt>
                <c:pt idx="32">
                  <c:v>0.125</c:v>
                </c:pt>
                <c:pt idx="33" formatCode="General">
                  <c:v>0</c:v>
                </c:pt>
                <c:pt idx="34">
                  <c:v>9.7222222222222224E-2</c:v>
                </c:pt>
                <c:pt idx="35">
                  <c:v>9.7222222222222224E-2</c:v>
                </c:pt>
                <c:pt idx="3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0-4010-8315-23C4EA32C27F}"/>
            </c:ext>
          </c:extLst>
        </c:ser>
        <c:ser>
          <c:idx val="3"/>
          <c:order val="1"/>
          <c:xVal>
            <c:numRef>
              <c:f>'n-1'!$L$211:$L$222</c:f>
              <c:numCache>
                <c:formatCode>General</c:formatCode>
                <c:ptCount val="12"/>
              </c:numCache>
            </c:numRef>
          </c:xVal>
          <c:yVal>
            <c:numRef>
              <c:f>'n-1'!$M$211:$M$222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0-4010-8315-23C4EA32C27F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'n-1'!$A$30:$AO$30</c:f>
              <c:numCache>
                <c:formatCode>#,##0</c:formatCode>
                <c:ptCount val="41"/>
                <c:pt idx="0">
                  <c:v>7678568</c:v>
                </c:pt>
                <c:pt idx="1">
                  <c:v>7678568</c:v>
                </c:pt>
                <c:pt idx="2">
                  <c:v>7903929.4545454541</c:v>
                </c:pt>
                <c:pt idx="3">
                  <c:v>7903929.4545454541</c:v>
                </c:pt>
                <c:pt idx="4">
                  <c:v>7903929.4545454541</c:v>
                </c:pt>
                <c:pt idx="5">
                  <c:v>8129290.9090909082</c:v>
                </c:pt>
                <c:pt idx="6">
                  <c:v>8129290.9090909082</c:v>
                </c:pt>
                <c:pt idx="7">
                  <c:v>8129290.9090909082</c:v>
                </c:pt>
                <c:pt idx="8">
                  <c:v>8354652.3636363624</c:v>
                </c:pt>
                <c:pt idx="9">
                  <c:v>8354652.3636363624</c:v>
                </c:pt>
                <c:pt idx="10">
                  <c:v>8354652.3636363624</c:v>
                </c:pt>
                <c:pt idx="11">
                  <c:v>8580013.8181818165</c:v>
                </c:pt>
                <c:pt idx="12">
                  <c:v>8580013.8181818165</c:v>
                </c:pt>
                <c:pt idx="13">
                  <c:v>8580013.8181818165</c:v>
                </c:pt>
                <c:pt idx="14">
                  <c:v>8805375.2727272715</c:v>
                </c:pt>
                <c:pt idx="15">
                  <c:v>8805375.2727272715</c:v>
                </c:pt>
                <c:pt idx="16">
                  <c:v>8805375.2727272715</c:v>
                </c:pt>
                <c:pt idx="17">
                  <c:v>9030736.7272727266</c:v>
                </c:pt>
                <c:pt idx="18">
                  <c:v>9030736.7272727266</c:v>
                </c:pt>
                <c:pt idx="19">
                  <c:v>9030736.7272727266</c:v>
                </c:pt>
                <c:pt idx="20">
                  <c:v>9256098.1818181816</c:v>
                </c:pt>
                <c:pt idx="21">
                  <c:v>9256098.1818181816</c:v>
                </c:pt>
                <c:pt idx="22">
                  <c:v>9256098.1818181816</c:v>
                </c:pt>
                <c:pt idx="23">
                  <c:v>9481459.6363636367</c:v>
                </c:pt>
                <c:pt idx="24">
                  <c:v>9481459.6363636367</c:v>
                </c:pt>
                <c:pt idx="25">
                  <c:v>9481459.6363636367</c:v>
                </c:pt>
                <c:pt idx="26">
                  <c:v>9706821.0909090918</c:v>
                </c:pt>
                <c:pt idx="27">
                  <c:v>9706821.0909090918</c:v>
                </c:pt>
                <c:pt idx="28">
                  <c:v>9706821.0909090918</c:v>
                </c:pt>
                <c:pt idx="29">
                  <c:v>9932182.5454545468</c:v>
                </c:pt>
                <c:pt idx="30">
                  <c:v>9932182.5454545468</c:v>
                </c:pt>
                <c:pt idx="31">
                  <c:v>9932182.5454545468</c:v>
                </c:pt>
                <c:pt idx="32">
                  <c:v>10157544.000000002</c:v>
                </c:pt>
                <c:pt idx="33">
                  <c:v>10157544.000000002</c:v>
                </c:pt>
                <c:pt idx="34">
                  <c:v>10157544.000000002</c:v>
                </c:pt>
                <c:pt idx="35">
                  <c:v>10157544</c:v>
                </c:pt>
                <c:pt idx="36">
                  <c:v>10157544</c:v>
                </c:pt>
              </c:numCache>
            </c:numRef>
          </c:xVal>
          <c:yVal>
            <c:numRef>
              <c:f>'n-1'!$A$31:$AO$31</c:f>
              <c:numCache>
                <c:formatCode>#\ ??/??</c:formatCode>
                <c:ptCount val="41"/>
                <c:pt idx="0">
                  <c:v>0</c:v>
                </c:pt>
                <c:pt idx="1">
                  <c:v>9.7222222222222224E-2</c:v>
                </c:pt>
                <c:pt idx="2">
                  <c:v>9.7222222222222224E-2</c:v>
                </c:pt>
                <c:pt idx="3" formatCode="General">
                  <c:v>0</c:v>
                </c:pt>
                <c:pt idx="4">
                  <c:v>4.1666666666666664E-2</c:v>
                </c:pt>
                <c:pt idx="5">
                  <c:v>4.1666666666666664E-2</c:v>
                </c:pt>
                <c:pt idx="6" formatCode="General">
                  <c:v>0</c:v>
                </c:pt>
                <c:pt idx="7">
                  <c:v>4.1666666666666664E-2</c:v>
                </c:pt>
                <c:pt idx="8">
                  <c:v>4.1666666666666664E-2</c:v>
                </c:pt>
                <c:pt idx="9" formatCode="General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 formatCode="General">
                  <c:v>0</c:v>
                </c:pt>
                <c:pt idx="13">
                  <c:v>2.7777777777777776E-2</c:v>
                </c:pt>
                <c:pt idx="14">
                  <c:v>2.7777777777777776E-2</c:v>
                </c:pt>
                <c:pt idx="15" formatCode="General">
                  <c:v>0</c:v>
                </c:pt>
                <c:pt idx="16">
                  <c:v>4.1666666666666664E-2</c:v>
                </c:pt>
                <c:pt idx="17">
                  <c:v>4.1666666666666664E-2</c:v>
                </c:pt>
                <c:pt idx="18" formatCode="General">
                  <c:v>0</c:v>
                </c:pt>
                <c:pt idx="19">
                  <c:v>4.1666666666666664E-2</c:v>
                </c:pt>
                <c:pt idx="20">
                  <c:v>4.1666666666666664E-2</c:v>
                </c:pt>
                <c:pt idx="21" formatCode="General">
                  <c:v>0</c:v>
                </c:pt>
                <c:pt idx="22">
                  <c:v>0.125</c:v>
                </c:pt>
                <c:pt idx="23">
                  <c:v>0.125</c:v>
                </c:pt>
                <c:pt idx="24" formatCode="General">
                  <c:v>0</c:v>
                </c:pt>
                <c:pt idx="25">
                  <c:v>0.2361111111111111</c:v>
                </c:pt>
                <c:pt idx="26">
                  <c:v>0.2361111111111111</c:v>
                </c:pt>
                <c:pt idx="27" formatCode="General">
                  <c:v>0</c:v>
                </c:pt>
                <c:pt idx="28">
                  <c:v>8.3333333333333329E-2</c:v>
                </c:pt>
                <c:pt idx="29">
                  <c:v>8.3333333333333329E-2</c:v>
                </c:pt>
                <c:pt idx="30" formatCode="General">
                  <c:v>0</c:v>
                </c:pt>
                <c:pt idx="31">
                  <c:v>0.125</c:v>
                </c:pt>
                <c:pt idx="32">
                  <c:v>0.125</c:v>
                </c:pt>
                <c:pt idx="33" formatCode="General">
                  <c:v>0</c:v>
                </c:pt>
                <c:pt idx="34">
                  <c:v>9.7222222222222224E-2</c:v>
                </c:pt>
                <c:pt idx="35">
                  <c:v>9.7222222222222224E-2</c:v>
                </c:pt>
                <c:pt idx="3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0-4010-8315-23C4EA32C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53087"/>
        <c:axId val="735353919"/>
      </c:scatterChart>
      <c:scatterChart>
        <c:scatterStyle val="smoothMarker"/>
        <c:varyColors val="0"/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'n-1'!$L$211:$L$222</c:f>
              <c:numCache>
                <c:formatCode>General</c:formatCode>
                <c:ptCount val="12"/>
              </c:numCache>
            </c:numRef>
          </c:xVal>
          <c:yVal>
            <c:numRef>
              <c:f>'n-1'!$M$211:$M$222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60-4010-8315-23C4EA32C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53087"/>
        <c:axId val="735353919"/>
      </c:scatterChart>
      <c:valAx>
        <c:axId val="735353087"/>
        <c:scaling>
          <c:orientation val="minMax"/>
          <c:max val="10300000"/>
          <c:min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353919"/>
        <c:crosses val="autoZero"/>
        <c:crossBetween val="midCat"/>
        <c:majorUnit val="250000"/>
      </c:valAx>
      <c:valAx>
        <c:axId val="7353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3530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функция(график)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'n-1'!$G$64:$H$64</c:f>
              <c:numCache>
                <c:formatCode>#,##0</c:formatCode>
                <c:ptCount val="2"/>
                <c:pt idx="0">
                  <c:v>7678568</c:v>
                </c:pt>
                <c:pt idx="1">
                  <c:v>7903929.4545454541</c:v>
                </c:pt>
              </c:numCache>
            </c:numRef>
          </c:xVal>
          <c:yVal>
            <c:numRef>
              <c:f>'n-1'!$G$65:$H$65</c:f>
              <c:numCache>
                <c:formatCode>#\ ??/??</c:formatCode>
                <c:ptCount val="2"/>
                <c:pt idx="0">
                  <c:v>0</c:v>
                </c:pt>
                <c:pt idx="1">
                  <c:v>9.7222222222222224E-2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1-43B9-BAFE-3C0C33EC6440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'n-1'!$G$61:$H$61</c:f>
              <c:numCache>
                <c:formatCode>#,##0</c:formatCode>
                <c:ptCount val="2"/>
                <c:pt idx="0">
                  <c:v>7500000</c:v>
                </c:pt>
                <c:pt idx="1">
                  <c:v>7678568</c:v>
                </c:pt>
              </c:numCache>
            </c:numRef>
          </c:xVal>
          <c:yVal>
            <c:numRef>
              <c:f>'n-1'!$G$62:$H$62</c:f>
              <c:numCache>
                <c:formatCode>#\ ??/??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1-43B9-BAFE-3C0C33EC6440}"/>
            </c:ext>
          </c:extLst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'n-1'!$G$67:$H$67</c:f>
              <c:numCache>
                <c:formatCode>#,##0</c:formatCode>
                <c:ptCount val="2"/>
                <c:pt idx="0">
                  <c:v>7903929.4545454541</c:v>
                </c:pt>
                <c:pt idx="1">
                  <c:v>8129290.9090909082</c:v>
                </c:pt>
              </c:numCache>
            </c:numRef>
          </c:xVal>
          <c:yVal>
            <c:numRef>
              <c:f>'n-1'!$G$68:$H$68</c:f>
              <c:numCache>
                <c:formatCode>#\ ??/??</c:formatCode>
                <c:ptCount val="2"/>
                <c:pt idx="0">
                  <c:v>9.7222222222222224E-2</c:v>
                </c:pt>
                <c:pt idx="1">
                  <c:v>0.1388888888888889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E1-43B9-BAFE-3C0C33EC6440}"/>
            </c:ext>
          </c:extLst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'n-1'!$G$70:$H$70</c:f>
              <c:numCache>
                <c:formatCode>#,##0</c:formatCode>
                <c:ptCount val="2"/>
                <c:pt idx="0">
                  <c:v>8129290.9090909082</c:v>
                </c:pt>
                <c:pt idx="1">
                  <c:v>8354652.3636363624</c:v>
                </c:pt>
              </c:numCache>
            </c:numRef>
          </c:xVal>
          <c:yVal>
            <c:numRef>
              <c:f>'n-1'!$G$71:$H$71</c:f>
              <c:numCache>
                <c:formatCode>#\ ??/??</c:formatCode>
                <c:ptCount val="2"/>
                <c:pt idx="0">
                  <c:v>0.1388888888888889</c:v>
                </c:pt>
                <c:pt idx="1">
                  <c:v>0.18055555555555555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E1-43B9-BAFE-3C0C33EC6440}"/>
            </c:ext>
          </c:extLst>
        </c:ser>
        <c:ser>
          <c:idx val="4"/>
          <c:order val="4"/>
          <c:tx>
            <c:strRef>
              <c:f>'n-1'!$G$73:$H$73</c:f>
              <c:strCache>
                <c:ptCount val="2"/>
                <c:pt idx="0">
                  <c:v>8 354 652</c:v>
                </c:pt>
                <c:pt idx="1">
                  <c:v>8 580 014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'n-1'!$G$73:$H$73</c:f>
              <c:numCache>
                <c:formatCode>#,##0</c:formatCode>
                <c:ptCount val="2"/>
                <c:pt idx="0">
                  <c:v>8354652.3636363624</c:v>
                </c:pt>
                <c:pt idx="1">
                  <c:v>8580013.8181818165</c:v>
                </c:pt>
              </c:numCache>
            </c:numRef>
          </c:xVal>
          <c:yVal>
            <c:numRef>
              <c:f>'n-1'!$G$74:$H$74</c:f>
              <c:numCache>
                <c:formatCode>#\ ??/??</c:formatCode>
                <c:ptCount val="2"/>
                <c:pt idx="0">
                  <c:v>0.18055555555555555</c:v>
                </c:pt>
                <c:pt idx="1">
                  <c:v>0.22222222222222221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E1-43B9-BAFE-3C0C33EC6440}"/>
            </c:ext>
          </c:extLst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'n-1'!$G$76:$H$76</c:f>
              <c:numCache>
                <c:formatCode>#,##0</c:formatCode>
                <c:ptCount val="2"/>
                <c:pt idx="0">
                  <c:v>8580013.8181818165</c:v>
                </c:pt>
                <c:pt idx="1">
                  <c:v>8805375.2727272715</c:v>
                </c:pt>
              </c:numCache>
            </c:numRef>
          </c:xVal>
          <c:yVal>
            <c:numRef>
              <c:f>'n-1'!$G$77:$H$77</c:f>
              <c:numCache>
                <c:formatCode>#\ ??/??</c:formatCode>
                <c:ptCount val="2"/>
                <c:pt idx="0">
                  <c:v>0.22222222222222221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E1-43B9-BAFE-3C0C33EC6440}"/>
            </c:ext>
          </c:extLst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'n-1'!$J$61:$K$61</c:f>
              <c:numCache>
                <c:formatCode>#,##0</c:formatCode>
                <c:ptCount val="2"/>
                <c:pt idx="0">
                  <c:v>8805375.2727272715</c:v>
                </c:pt>
                <c:pt idx="1">
                  <c:v>9030736.7272727266</c:v>
                </c:pt>
              </c:numCache>
            </c:numRef>
          </c:xVal>
          <c:yVal>
            <c:numRef>
              <c:f>'n-1'!$J$62:$K$62</c:f>
              <c:numCache>
                <c:formatCode>#\ ??/??</c:formatCode>
                <c:ptCount val="2"/>
                <c:pt idx="0">
                  <c:v>0.25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E1-43B9-BAFE-3C0C33EC6440}"/>
            </c:ext>
          </c:extLst>
        </c:ser>
        <c:ser>
          <c:idx val="7"/>
          <c:order val="7"/>
          <c:tx>
            <c:strRef>
              <c:f>'n-1'!$J$64:$K$64</c:f>
              <c:strCache>
                <c:ptCount val="2"/>
                <c:pt idx="0">
                  <c:v>9 030 737</c:v>
                </c:pt>
                <c:pt idx="1">
                  <c:v>9 256 098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'n-1'!$J$64:$K$64</c:f>
              <c:numCache>
                <c:formatCode>#,##0</c:formatCode>
                <c:ptCount val="2"/>
                <c:pt idx="0">
                  <c:v>9030736.7272727266</c:v>
                </c:pt>
                <c:pt idx="1">
                  <c:v>9256098.1818181816</c:v>
                </c:pt>
              </c:numCache>
            </c:numRef>
          </c:xVal>
          <c:yVal>
            <c:numRef>
              <c:f>'n-1'!$J$65:$K$65</c:f>
              <c:numCache>
                <c:formatCode>#\ ??/??</c:formatCode>
                <c:ptCount val="2"/>
                <c:pt idx="0">
                  <c:v>0.29166666666666669</c:v>
                </c:pt>
                <c:pt idx="1">
                  <c:v>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E1-43B9-BAFE-3C0C33EC6440}"/>
            </c:ext>
          </c:extLst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'n-1'!$J$67:$K$67</c:f>
              <c:numCache>
                <c:formatCode>#,##0</c:formatCode>
                <c:ptCount val="2"/>
                <c:pt idx="0">
                  <c:v>9256098.1818181816</c:v>
                </c:pt>
                <c:pt idx="1">
                  <c:v>9481459.6363636367</c:v>
                </c:pt>
              </c:numCache>
            </c:numRef>
          </c:xVal>
          <c:yVal>
            <c:numRef>
              <c:f>'n-1'!$J$68:$K$68</c:f>
              <c:numCache>
                <c:formatCode>#\ ??/??</c:formatCode>
                <c:ptCount val="2"/>
                <c:pt idx="0">
                  <c:v>0.33333333333333337</c:v>
                </c:pt>
                <c:pt idx="1">
                  <c:v>0.45833333333333337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E1-43B9-BAFE-3C0C33EC6440}"/>
            </c:ext>
          </c:extLst>
        </c:ser>
        <c:ser>
          <c:idx val="9"/>
          <c:order val="9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'n-1'!$J$70:$K$70</c:f>
              <c:numCache>
                <c:formatCode>#,##0</c:formatCode>
                <c:ptCount val="2"/>
                <c:pt idx="0">
                  <c:v>9481459.6363636367</c:v>
                </c:pt>
                <c:pt idx="1">
                  <c:v>9706821.0909090918</c:v>
                </c:pt>
              </c:numCache>
            </c:numRef>
          </c:xVal>
          <c:yVal>
            <c:numRef>
              <c:f>'n-1'!$J$71:$K$71</c:f>
              <c:numCache>
                <c:formatCode>#\ ??/??</c:formatCode>
                <c:ptCount val="2"/>
                <c:pt idx="0">
                  <c:v>0.45833333333333337</c:v>
                </c:pt>
                <c:pt idx="1">
                  <c:v>0.69444444444444442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E1-43B9-BAFE-3C0C33EC6440}"/>
            </c:ext>
          </c:extLst>
        </c:ser>
        <c:ser>
          <c:idx val="10"/>
          <c:order val="1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'n-1'!$J$73:$K$73</c:f>
              <c:numCache>
                <c:formatCode>#,##0</c:formatCode>
                <c:ptCount val="2"/>
                <c:pt idx="0">
                  <c:v>9706821.0909090918</c:v>
                </c:pt>
                <c:pt idx="1">
                  <c:v>9932182.5454545468</c:v>
                </c:pt>
              </c:numCache>
            </c:numRef>
          </c:xVal>
          <c:yVal>
            <c:numRef>
              <c:f>'n-1'!$J$74:$K$74</c:f>
              <c:numCache>
                <c:formatCode>#\ ??/??</c:formatCode>
                <c:ptCount val="2"/>
                <c:pt idx="0">
                  <c:v>0.69444444444444442</c:v>
                </c:pt>
                <c:pt idx="1">
                  <c:v>0.77777777777777779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E1-43B9-BAFE-3C0C33EC6440}"/>
            </c:ext>
          </c:extLst>
        </c:ser>
        <c:ser>
          <c:idx val="11"/>
          <c:order val="1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'n-1'!$J$76:$K$76</c:f>
              <c:numCache>
                <c:formatCode>#,##0</c:formatCode>
                <c:ptCount val="2"/>
                <c:pt idx="0">
                  <c:v>9932182.5454545468</c:v>
                </c:pt>
                <c:pt idx="1">
                  <c:v>10157544.000000002</c:v>
                </c:pt>
              </c:numCache>
            </c:numRef>
          </c:xVal>
          <c:yVal>
            <c:numRef>
              <c:f>'n-1'!$J$77:$K$77</c:f>
              <c:numCache>
                <c:formatCode>#\ ??/??</c:formatCode>
                <c:ptCount val="2"/>
                <c:pt idx="0">
                  <c:v>0.77777777777777779</c:v>
                </c:pt>
                <c:pt idx="1">
                  <c:v>0.90277777777777779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E1-43B9-BAFE-3C0C33EC644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'n-1'!$M$61:$N$61</c:f>
              <c:numCache>
                <c:formatCode>#,##0</c:formatCode>
                <c:ptCount val="2"/>
                <c:pt idx="0">
                  <c:v>10157544.000000002</c:v>
                </c:pt>
                <c:pt idx="1">
                  <c:v>10157544</c:v>
                </c:pt>
              </c:numCache>
            </c:numRef>
          </c:xVal>
          <c:yVal>
            <c:numRef>
              <c:f>'n-1'!$M$62:$N$62</c:f>
              <c:numCache>
                <c:formatCode>#\ ??/??</c:formatCode>
                <c:ptCount val="2"/>
                <c:pt idx="0">
                  <c:v>0.90277777777777779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E1-43B9-BAFE-3C0C33EC6440}"/>
            </c:ext>
          </c:extLst>
        </c:ser>
        <c:ser>
          <c:idx val="13"/>
          <c:order val="1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'n-1'!$M$64:$N$64</c:f>
              <c:numCache>
                <c:formatCode>#,##0</c:formatCode>
                <c:ptCount val="2"/>
                <c:pt idx="0">
                  <c:v>10157544</c:v>
                </c:pt>
                <c:pt idx="1">
                  <c:v>10500000</c:v>
                </c:pt>
              </c:numCache>
            </c:numRef>
          </c:xVal>
          <c:yVal>
            <c:numRef>
              <c:f>'n-1'!$M$65:$N$65</c:f>
              <c:numCache>
                <c:formatCode>#\ ??/??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4E1-43B9-BAFE-3C0C33EC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01999"/>
        <c:axId val="684700751"/>
      </c:scatterChart>
      <c:valAx>
        <c:axId val="684701999"/>
        <c:scaling>
          <c:orientation val="minMax"/>
          <c:max val="10500000"/>
          <c:min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700751"/>
        <c:crosses val="autoZero"/>
        <c:crossBetween val="midCat"/>
      </c:valAx>
      <c:valAx>
        <c:axId val="68470075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701999"/>
        <c:crosses val="autoZero"/>
        <c:crossBetween val="midCat"/>
        <c:majorUnit val="0.1"/>
        <c:minorUnit val="1.0000000000000002E-2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85899692860887E-2"/>
          <c:y val="7.407407407407407E-2"/>
          <c:w val="0.8600449940070417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'n-1'!$H$13:$H$24</c:f>
              <c:strCache>
                <c:ptCount val="12"/>
                <c:pt idx="0">
                  <c:v>7 678 568</c:v>
                </c:pt>
                <c:pt idx="1">
                  <c:v>7 903 929</c:v>
                </c:pt>
                <c:pt idx="2">
                  <c:v>8 129 291</c:v>
                </c:pt>
                <c:pt idx="3">
                  <c:v>8 354 652</c:v>
                </c:pt>
                <c:pt idx="4">
                  <c:v>8 580 014</c:v>
                </c:pt>
                <c:pt idx="5">
                  <c:v>8 805 375</c:v>
                </c:pt>
                <c:pt idx="6">
                  <c:v>9 030 737</c:v>
                </c:pt>
                <c:pt idx="7">
                  <c:v>9 256 098</c:v>
                </c:pt>
                <c:pt idx="8">
                  <c:v>9 481 460</c:v>
                </c:pt>
                <c:pt idx="9">
                  <c:v>9 706 821</c:v>
                </c:pt>
                <c:pt idx="10">
                  <c:v>9 932 183</c:v>
                </c:pt>
                <c:pt idx="11">
                  <c:v>10 157 544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'n-1'!$K$13:$K$24</c:f>
              <c:numCache>
                <c:formatCode>#\ ??/??</c:formatCode>
                <c:ptCount val="12"/>
                <c:pt idx="0">
                  <c:v>9.7222222222222224E-2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2.7777777777777776E-2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0.125</c:v>
                </c:pt>
                <c:pt idx="8">
                  <c:v>0.2361111111111111</c:v>
                </c:pt>
                <c:pt idx="9">
                  <c:v>8.3333333333333329E-2</c:v>
                </c:pt>
                <c:pt idx="10">
                  <c:v>0.125</c:v>
                </c:pt>
                <c:pt idx="11">
                  <c:v>9.7222222222222224E-2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1-49E4-9B52-E77619A1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487664"/>
        <c:axId val="1914488144"/>
      </c:lineChart>
      <c:catAx>
        <c:axId val="19144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88144"/>
        <c:crosses val="autoZero"/>
        <c:auto val="1"/>
        <c:lblAlgn val="ctr"/>
        <c:lblOffset val="100"/>
        <c:noMultiLvlLbl val="0"/>
      </c:catAx>
      <c:valAx>
        <c:axId val="19144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12</xdr:row>
      <xdr:rowOff>23812</xdr:rowOff>
    </xdr:from>
    <xdr:ext cx="862800" cy="366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FFC200-DC50-E9B1-3E59-E2AE67FECF01}"/>
                </a:ext>
              </a:extLst>
            </xdr:cNvPr>
            <xdr:cNvSpPr txBox="1"/>
          </xdr:nvSpPr>
          <xdr:spPr>
            <a:xfrm>
              <a:off x="1752600" y="2309812"/>
              <a:ext cx="862800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𝑥𝑚𝑎𝑥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𝑥𝑚𝑖𝑛</m:t>
                        </m:r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𝑀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FFC200-DC50-E9B1-3E59-E2AE67FECF01}"/>
                </a:ext>
              </a:extLst>
            </xdr:cNvPr>
            <xdr:cNvSpPr txBox="1"/>
          </xdr:nvSpPr>
          <xdr:spPr>
            <a:xfrm>
              <a:off x="1752600" y="2309812"/>
              <a:ext cx="862800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ru-RU" sz="1050" i="0">
                  <a:latin typeface="Cambria Math" panose="02040503050406030204" pitchFamily="18" charset="0"/>
                </a:rPr>
                <a:t>(</a:t>
              </a:r>
              <a:r>
                <a:rPr lang="en-US" sz="1050" b="0" i="0">
                  <a:latin typeface="Cambria Math" panose="02040503050406030204" pitchFamily="18" charset="0"/>
                </a:rPr>
                <a:t>𝑥𝑚𝑎𝑥 −𝑥𝑚𝑖𝑛</a:t>
              </a:r>
              <a:r>
                <a:rPr lang="ru-RU" sz="1050" b="0" i="0">
                  <a:latin typeface="Cambria Math" panose="02040503050406030204" pitchFamily="18" charset="0"/>
                </a:rPr>
                <a:t>)/</a:t>
              </a:r>
              <a:r>
                <a:rPr lang="en-US" sz="105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47625</xdr:colOff>
      <xdr:row>31</xdr:row>
      <xdr:rowOff>14287</xdr:rowOff>
    </xdr:from>
    <xdr:to>
      <xdr:col>11</xdr:col>
      <xdr:colOff>704850</xdr:colOff>
      <xdr:row>56</xdr:row>
      <xdr:rowOff>104775</xdr:rowOff>
    </xdr:to>
    <xdr:graphicFrame macro="">
      <xdr:nvGraphicFramePr>
        <xdr:cNvPr id="3" name="BA">
          <a:extLst>
            <a:ext uri="{FF2B5EF4-FFF2-40B4-BE49-F238E27FC236}">
              <a16:creationId xmlns:a16="http://schemas.microsoft.com/office/drawing/2014/main" id="{966786C1-A638-E5E6-AD13-AD157FE3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4761</xdr:rowOff>
    </xdr:from>
    <xdr:to>
      <xdr:col>13</xdr:col>
      <xdr:colOff>9524</xdr:colOff>
      <xdr:row>105</xdr:row>
      <xdr:rowOff>47624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04B89BE-7F68-AF58-036D-E548F4D45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295275</xdr:colOff>
      <xdr:row>108</xdr:row>
      <xdr:rowOff>119062</xdr:rowOff>
    </xdr:from>
    <xdr:ext cx="577530" cy="422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3D8D5B-FFBD-4C18-A7B0-F25E59319838}"/>
                </a:ext>
              </a:extLst>
            </xdr:cNvPr>
            <xdr:cNvSpPr txBox="1"/>
          </xdr:nvSpPr>
          <xdr:spPr>
            <a:xfrm>
              <a:off x="4829175" y="207692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3D8D5B-FFBD-4C18-A7B0-F25E59319838}"/>
                </a:ext>
              </a:extLst>
            </xdr:cNvPr>
            <xdr:cNvSpPr txBox="1"/>
          </xdr:nvSpPr>
          <xdr:spPr>
            <a:xfrm>
              <a:off x="4829175" y="207692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(∑24_(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ru-RU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▒</a:t>
              </a:r>
              <a:r>
                <a:rPr lang="en-US" sz="1400" b="0" i="0">
                  <a:latin typeface="Cambria Math" panose="02040503050406030204" pitchFamily="18" charset="0"/>
                </a:rPr>
                <a:t>𝑥𝑖</a:t>
              </a:r>
              <a:r>
                <a:rPr lang="ru-RU" sz="1400" b="0" i="0">
                  <a:latin typeface="Cambria Math" panose="02040503050406030204" pitchFamily="18" charset="0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309562</xdr:colOff>
      <xdr:row>124</xdr:row>
      <xdr:rowOff>261937</xdr:rowOff>
    </xdr:from>
    <xdr:ext cx="566738" cy="283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E9EA7AE-E4E4-43B7-9062-F1BCD85679D6}"/>
                </a:ext>
              </a:extLst>
            </xdr:cNvPr>
            <xdr:cNvSpPr txBox="1"/>
          </xdr:nvSpPr>
          <xdr:spPr>
            <a:xfrm>
              <a:off x="4291012" y="16911637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ra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E9EA7AE-E4E4-43B7-9062-F1BCD85679D6}"/>
                </a:ext>
              </a:extLst>
            </xdr:cNvPr>
            <xdr:cNvSpPr txBox="1"/>
          </xdr:nvSpPr>
          <xdr:spPr>
            <a:xfrm>
              <a:off x="4291012" y="16911637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</a:rPr>
                <a:t>√</a:t>
              </a:r>
              <a:r>
                <a:rPr lang="en-US" sz="1600" b="0" i="0">
                  <a:latin typeface="Cambria Math" panose="02040503050406030204" pitchFamily="18" charset="0"/>
                </a:rPr>
                <a:t>𝐷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6</xdr:col>
      <xdr:colOff>323850</xdr:colOff>
      <xdr:row>127</xdr:row>
      <xdr:rowOff>114300</xdr:rowOff>
    </xdr:from>
    <xdr:ext cx="724486" cy="314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D69574E-EC21-4D93-AF0D-179ABBB0E912}"/>
                </a:ext>
              </a:extLst>
            </xdr:cNvPr>
            <xdr:cNvSpPr txBox="1"/>
          </xdr:nvSpPr>
          <xdr:spPr>
            <a:xfrm>
              <a:off x="4305300" y="1758315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̄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D69574E-EC21-4D93-AF0D-179ABBB0E912}"/>
                </a:ext>
              </a:extLst>
            </xdr:cNvPr>
            <xdr:cNvSpPr txBox="1"/>
          </xdr:nvSpPr>
          <xdr:spPr>
            <a:xfrm>
              <a:off x="4305300" y="1758315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𝜎/(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𝑥̄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257176</xdr:colOff>
      <xdr:row>130</xdr:row>
      <xdr:rowOff>123825</xdr:rowOff>
    </xdr:from>
    <xdr:ext cx="75805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338AD07-1361-4000-A807-3997047C90EC}"/>
                </a:ext>
              </a:extLst>
            </xdr:cNvPr>
            <xdr:cNvSpPr txBox="1"/>
          </xdr:nvSpPr>
          <xdr:spPr>
            <a:xfrm>
              <a:off x="4238626" y="1816417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BY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338AD07-1361-4000-A807-3997047C90EC}"/>
                </a:ext>
              </a:extLst>
            </xdr:cNvPr>
            <xdr:cNvSpPr txBox="1"/>
          </xdr:nvSpPr>
          <xdr:spPr>
            <a:xfrm>
              <a:off x="4238626" y="1816417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BY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𝑚_3/𝜎^3 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133350</xdr:colOff>
      <xdr:row>134</xdr:row>
      <xdr:rowOff>57150</xdr:rowOff>
    </xdr:from>
    <xdr:ext cx="105913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94871E-04FF-4890-B02B-B5E385458B06}"/>
                </a:ext>
              </a:extLst>
            </xdr:cNvPr>
            <xdr:cNvSpPr txBox="1"/>
          </xdr:nvSpPr>
          <xdr:spPr>
            <a:xfrm>
              <a:off x="4114800" y="1885950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den>
                    </m:f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94871E-04FF-4890-B02B-B5E385458B06}"/>
                </a:ext>
              </a:extLst>
            </xdr:cNvPr>
            <xdr:cNvSpPr txBox="1"/>
          </xdr:nvSpPr>
          <xdr:spPr>
            <a:xfrm>
              <a:off x="4114800" y="1885950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𝑚_4/𝜎^4 −3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38100</xdr:colOff>
      <xdr:row>114</xdr:row>
      <xdr:rowOff>171451</xdr:rowOff>
    </xdr:from>
    <xdr:ext cx="1438276" cy="203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56D7E15-2B97-4B92-9715-572C87245280}"/>
                </a:ext>
              </a:extLst>
            </xdr:cNvPr>
            <xdr:cNvSpPr txBox="1"/>
          </xdr:nvSpPr>
          <xdr:spPr>
            <a:xfrm>
              <a:off x="4572000" y="21964651"/>
              <a:ext cx="1438276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ru-RU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num>
                    <m:den>
                      <m:d>
                        <m:d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𝑀</m:t>
                              </m:r>
                            </m:sub>
                          </m:s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𝑀</m:t>
                              </m:r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+(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h</m:t>
                  </m:r>
                </m:oMath>
              </a14:m>
              <a:r>
                <a:rPr lang="en-US" sz="900"/>
                <a:t> </a:t>
              </a:r>
              <a:r>
                <a:rPr lang="ru-RU" sz="900"/>
                <a:t> </a:t>
              </a:r>
              <a:r>
                <a:rPr lang="ru-RU" sz="900" baseline="0"/>
                <a:t> </a:t>
              </a:r>
              <a:endParaRPr lang="ru-BY" sz="9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56D7E15-2B97-4B92-9715-572C87245280}"/>
                </a:ext>
              </a:extLst>
            </xdr:cNvPr>
            <xdr:cNvSpPr txBox="1"/>
          </xdr:nvSpPr>
          <xdr:spPr>
            <a:xfrm>
              <a:off x="4572000" y="21964651"/>
              <a:ext cx="1438276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0+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𝑀−𝑛_(𝑀−1)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(𝑛_𝑀−𝑛_(𝑀−1) )+(𝑛_𝑀−𝑛_(𝑀+1))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∗ℎ</a:t>
              </a:r>
              <a:r>
                <a:rPr lang="en-US" sz="900"/>
                <a:t> </a:t>
              </a:r>
              <a:r>
                <a:rPr lang="ru-RU" sz="900"/>
                <a:t> </a:t>
              </a:r>
              <a:r>
                <a:rPr lang="ru-RU" sz="900" baseline="0"/>
                <a:t> </a:t>
              </a:r>
              <a:endParaRPr lang="ru-BY" sz="900"/>
            </a:p>
          </xdr:txBody>
        </xdr:sp>
      </mc:Fallback>
    </mc:AlternateContent>
    <xdr:clientData/>
  </xdr:oneCellAnchor>
  <xdr:oneCellAnchor>
    <xdr:from>
      <xdr:col>11</xdr:col>
      <xdr:colOff>376237</xdr:colOff>
      <xdr:row>106</xdr:row>
      <xdr:rowOff>185737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D59CE0F-3188-464B-AF77-178E575BF474}"/>
                </a:ext>
              </a:extLst>
            </xdr:cNvPr>
            <xdr:cNvSpPr txBox="1"/>
          </xdr:nvSpPr>
          <xdr:spPr>
            <a:xfrm>
              <a:off x="5729287" y="432292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D59CE0F-3188-464B-AF77-178E575BF474}"/>
                </a:ext>
              </a:extLst>
            </xdr:cNvPr>
            <xdr:cNvSpPr txBox="1"/>
          </xdr:nvSpPr>
          <xdr:spPr>
            <a:xfrm>
              <a:off x="5729287" y="432292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13</xdr:col>
      <xdr:colOff>66675</xdr:colOff>
      <xdr:row>107</xdr:row>
      <xdr:rowOff>9525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A433363-62AD-469B-97C6-BC366223D7DC}"/>
                </a:ext>
              </a:extLst>
            </xdr:cNvPr>
            <xdr:cNvSpPr txBox="1"/>
          </xdr:nvSpPr>
          <xdr:spPr>
            <a:xfrm>
              <a:off x="6943725" y="432435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A433363-62AD-469B-97C6-BC366223D7DC}"/>
                </a:ext>
              </a:extLst>
            </xdr:cNvPr>
            <xdr:cNvSpPr txBox="1"/>
          </xdr:nvSpPr>
          <xdr:spPr>
            <a:xfrm>
              <a:off x="6943725" y="432435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14</xdr:col>
      <xdr:colOff>85725</xdr:colOff>
      <xdr:row>107</xdr:row>
      <xdr:rowOff>0</xdr:rowOff>
    </xdr:from>
    <xdr:ext cx="58105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A76C51E-24E1-46B4-BA2A-3D3582420CF7}"/>
                </a:ext>
              </a:extLst>
            </xdr:cNvPr>
            <xdr:cNvSpPr txBox="1"/>
          </xdr:nvSpPr>
          <xdr:spPr>
            <a:xfrm>
              <a:off x="7724775" y="43233975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A76C51E-24E1-46B4-BA2A-3D3582420CF7}"/>
                </a:ext>
              </a:extLst>
            </xdr:cNvPr>
            <xdr:cNvSpPr txBox="1"/>
          </xdr:nvSpPr>
          <xdr:spPr>
            <a:xfrm>
              <a:off x="7724775" y="43233975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12</xdr:col>
      <xdr:colOff>76200</xdr:colOff>
      <xdr:row>107</xdr:row>
      <xdr:rowOff>0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D742D2B-C6CC-4716-A270-FD7A50979A67}"/>
                </a:ext>
              </a:extLst>
            </xdr:cNvPr>
            <xdr:cNvSpPr txBox="1"/>
          </xdr:nvSpPr>
          <xdr:spPr>
            <a:xfrm>
              <a:off x="9001125" y="204597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D742D2B-C6CC-4716-A270-FD7A50979A67}"/>
                </a:ext>
              </a:extLst>
            </xdr:cNvPr>
            <xdr:cNvSpPr txBox="1"/>
          </xdr:nvSpPr>
          <xdr:spPr>
            <a:xfrm>
              <a:off x="9001125" y="204597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19</xdr:col>
      <xdr:colOff>109537</xdr:colOff>
      <xdr:row>185</xdr:row>
      <xdr:rowOff>33337</xdr:rowOff>
    </xdr:from>
    <xdr:ext cx="908710" cy="363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990429D-8DDA-479A-9F93-4823F85F04E7}"/>
                </a:ext>
              </a:extLst>
            </xdr:cNvPr>
            <xdr:cNvSpPr txBox="1"/>
          </xdr:nvSpPr>
          <xdr:spPr>
            <a:xfrm>
              <a:off x="13625512" y="20493037"/>
              <a:ext cx="908710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acc>
                          <m:accPr>
                            <m:chr m:val="̅"/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ru-BY" sz="1100" i="0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  <m:r>
                          <a:rPr lang="ru-RU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ru-RU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BY" sz="1100" i="0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ru-RU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990429D-8DDA-479A-9F93-4823F85F04E7}"/>
                </a:ext>
              </a:extLst>
            </xdr:cNvPr>
            <xdr:cNvSpPr txBox="1"/>
          </xdr:nvSpPr>
          <xdr:spPr>
            <a:xfrm>
              <a:off x="13625512" y="20493037"/>
              <a:ext cx="908710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𝜎^2 ) ̅</a:t>
              </a:r>
              <a:r>
                <a:rPr lang="ru-RU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𝜎_𝑖^2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ru-BY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538162</xdr:colOff>
      <xdr:row>188</xdr:row>
      <xdr:rowOff>33337</xdr:rowOff>
    </xdr:from>
    <xdr:ext cx="1172564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9E1B370-3222-4B9A-8A00-64415B362991}"/>
                </a:ext>
              </a:extLst>
            </xdr:cNvPr>
            <xdr:cNvSpPr txBox="1"/>
          </xdr:nvSpPr>
          <xdr:spPr>
            <a:xfrm>
              <a:off x="13415962" y="21064537"/>
              <a:ext cx="1172564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p>
                        <m:r>
                          <a:rPr lang="ru-BY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BY" sz="11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ru-BY">
                                <a:solidFill>
                                  <a:sysClr val="windowText" lastClr="000000"/>
                                </a:solidFill>
                                <a:effectLst/>
                              </a:rPr>
                              <m:t> </m:t>
                            </m:r>
                          </m:e>
                        </m:nary>
                      </m:num>
                      <m:den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BY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9E1B370-3222-4B9A-8A00-64415B362991}"/>
                </a:ext>
              </a:extLst>
            </xdr:cNvPr>
            <xdr:cNvSpPr txBox="1"/>
          </xdr:nvSpPr>
          <xdr:spPr>
            <a:xfrm>
              <a:off x="13415962" y="21064537"/>
              <a:ext cx="1172564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𝛿^2=(∑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▒〖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((𝑥_𝑖 ) ̅−𝑥 ̅ )^2 𝑛_𝑖 "</a:t>
              </a:r>
              <a:r>
                <a:rPr lang="ru-BY" i="0">
                  <a:solidFill>
                    <a:sysClr val="windowText" lastClr="000000"/>
                  </a:solidFill>
                  <a:effectLst/>
                </a:rPr>
                <a:t> </a:t>
              </a:r>
              <a:r>
                <a:rPr lang="ru-BY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" 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〗)/</a:t>
              </a:r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endParaRPr lang="ru-BY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309562</xdr:colOff>
      <xdr:row>192</xdr:row>
      <xdr:rowOff>23812</xdr:rowOff>
    </xdr:from>
    <xdr:ext cx="7159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512585D-C83E-4DB0-93ED-85B4B6B2324D}"/>
                </a:ext>
              </a:extLst>
            </xdr:cNvPr>
            <xdr:cNvSpPr txBox="1"/>
          </xdr:nvSpPr>
          <xdr:spPr>
            <a:xfrm>
              <a:off x="13187362" y="21817012"/>
              <a:ext cx="7159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  <m:sup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ru-RU" sz="1100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ru-BY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512585D-C83E-4DB0-93ED-85B4B6B2324D}"/>
                </a:ext>
              </a:extLst>
            </xdr:cNvPr>
            <xdr:cNvSpPr txBox="1"/>
          </xdr:nvSpPr>
          <xdr:spPr>
            <a:xfrm>
              <a:off x="13187362" y="21817012"/>
              <a:ext cx="7159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𝛿^2</a:t>
              </a:r>
              <a:r>
                <a:rPr lang="ru-RU" sz="1100"/>
                <a:t>+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5</xdr:col>
      <xdr:colOff>593912</xdr:colOff>
      <xdr:row>111</xdr:row>
      <xdr:rowOff>89645</xdr:rowOff>
    </xdr:from>
    <xdr:ext cx="1748117" cy="432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D2C342-9DA7-4B5A-B7E5-408E1577E044}"/>
                </a:ext>
              </a:extLst>
            </xdr:cNvPr>
            <xdr:cNvSpPr txBox="1"/>
          </xdr:nvSpPr>
          <xdr:spPr>
            <a:xfrm>
              <a:off x="4426324" y="21313586"/>
              <a:ext cx="1748117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ru-BY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BY" sz="14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ru-BY" sz="14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ru-BY" sz="14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/>
                                </m:sSub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ru-BY" sz="1400">
                                <a:effectLst/>
                              </a:rPr>
                              <m:t> 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BY" sz="14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D2C342-9DA7-4B5A-B7E5-408E1577E044}"/>
                </a:ext>
              </a:extLst>
            </xdr:cNvPr>
            <xdr:cNvSpPr txBox="1"/>
          </xdr:nvSpPr>
          <xdr:spPr>
            <a:xfrm>
              <a:off x="4426324" y="21313586"/>
              <a:ext cx="1748117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(∑</a:t>
              </a:r>
              <a:r>
                <a:rPr lang="ru-BY" sz="1400" b="0" i="0">
                  <a:effectLst/>
                  <a:latin typeface="Cambria Math" panose="02040503050406030204" pitchFamily="18" charset="0"/>
                </a:rPr>
                <a:t>▒</a:t>
              </a:r>
              <a:r>
                <a:rPr lang="en-US" sz="1400" b="0" i="0">
                  <a:effectLst/>
                  <a:latin typeface="Cambria Math" panose="02040503050406030204" pitchFamily="18" charset="0"/>
                </a:rPr>
                <a:t>〖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BY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ru-BY" sz="1400" i="0">
                  <a:effectLst/>
                </a:rPr>
                <a:t> </a:t>
              </a:r>
              <a:r>
                <a:rPr lang="ru-BY" sz="14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400" b="0" i="0">
                  <a:effectLst/>
                  <a:latin typeface="Cambria Math" panose="02040503050406030204" pitchFamily="18" charset="0"/>
                </a:rPr>
                <a:t>〗)/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ru-BY" sz="1400"/>
            </a:p>
          </xdr:txBody>
        </xdr:sp>
      </mc:Fallback>
    </mc:AlternateContent>
    <xdr:clientData/>
  </xdr:oneCellAnchor>
  <xdr:oneCellAnchor>
    <xdr:from>
      <xdr:col>5</xdr:col>
      <xdr:colOff>257736</xdr:colOff>
      <xdr:row>148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2E1BE8D-522A-44CC-A284-E3B1F26F4B9F}"/>
                </a:ext>
              </a:extLst>
            </xdr:cNvPr>
            <xdr:cNvSpPr txBox="1"/>
          </xdr:nvSpPr>
          <xdr:spPr>
            <a:xfrm>
              <a:off x="13144501" y="2255744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2E1BE8D-522A-44CC-A284-E3B1F26F4B9F}"/>
                </a:ext>
              </a:extLst>
            </xdr:cNvPr>
            <xdr:cNvSpPr txBox="1"/>
          </xdr:nvSpPr>
          <xdr:spPr>
            <a:xfrm>
              <a:off x="13144501" y="2255744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16</xdr:col>
      <xdr:colOff>376237</xdr:colOff>
      <xdr:row>106</xdr:row>
      <xdr:rowOff>185737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29EED10-6C14-44FD-A130-BE223F48EDCD}"/>
                </a:ext>
              </a:extLst>
            </xdr:cNvPr>
            <xdr:cNvSpPr txBox="1"/>
          </xdr:nvSpPr>
          <xdr:spPr>
            <a:xfrm>
              <a:off x="8539162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29EED10-6C14-44FD-A130-BE223F48EDCD}"/>
                </a:ext>
              </a:extLst>
            </xdr:cNvPr>
            <xdr:cNvSpPr txBox="1"/>
          </xdr:nvSpPr>
          <xdr:spPr>
            <a:xfrm>
              <a:off x="8539162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107</xdr:row>
      <xdr:rowOff>19050</xdr:rowOff>
    </xdr:from>
    <xdr:ext cx="63754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60080C7-4AB8-42D6-AEC6-B7B1057FE942}"/>
                </a:ext>
              </a:extLst>
            </xdr:cNvPr>
            <xdr:cNvSpPr txBox="1"/>
          </xdr:nvSpPr>
          <xdr:spPr>
            <a:xfrm>
              <a:off x="12334875" y="20478750"/>
              <a:ext cx="6375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60080C7-4AB8-42D6-AEC6-B7B1057FE942}"/>
                </a:ext>
              </a:extLst>
            </xdr:cNvPr>
            <xdr:cNvSpPr txBox="1"/>
          </xdr:nvSpPr>
          <xdr:spPr>
            <a:xfrm>
              <a:off x="12334875" y="20478750"/>
              <a:ext cx="6375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28575</xdr:colOff>
      <xdr:row>107</xdr:row>
      <xdr:rowOff>9525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7DE89F2-5F03-470B-9002-73DC365A36CE}"/>
                </a:ext>
              </a:extLst>
            </xdr:cNvPr>
            <xdr:cNvSpPr txBox="1"/>
          </xdr:nvSpPr>
          <xdr:spPr>
            <a:xfrm>
              <a:off x="12982575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7DE89F2-5F03-470B-9002-73DC365A36CE}"/>
                </a:ext>
              </a:extLst>
            </xdr:cNvPr>
            <xdr:cNvSpPr txBox="1"/>
          </xdr:nvSpPr>
          <xdr:spPr>
            <a:xfrm>
              <a:off x="12982575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19</xdr:col>
      <xdr:colOff>95250</xdr:colOff>
      <xdr:row>107</xdr:row>
      <xdr:rowOff>0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101A940-52EF-40F9-9FB7-4516EAE590B7}"/>
                </a:ext>
              </a:extLst>
            </xdr:cNvPr>
            <xdr:cNvSpPr txBox="1"/>
          </xdr:nvSpPr>
          <xdr:spPr>
            <a:xfrm>
              <a:off x="13687425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101A940-52EF-40F9-9FB7-4516EAE590B7}"/>
                </a:ext>
              </a:extLst>
            </xdr:cNvPr>
            <xdr:cNvSpPr txBox="1"/>
          </xdr:nvSpPr>
          <xdr:spPr>
            <a:xfrm>
              <a:off x="13687425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20</xdr:col>
      <xdr:colOff>95250</xdr:colOff>
      <xdr:row>107</xdr:row>
      <xdr:rowOff>28575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AD6BEBA-CF6A-4704-B9E8-0494296A18E9}"/>
                </a:ext>
              </a:extLst>
            </xdr:cNvPr>
            <xdr:cNvSpPr txBox="1"/>
          </xdr:nvSpPr>
          <xdr:spPr>
            <a:xfrm>
              <a:off x="14535150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AD6BEBA-CF6A-4704-B9E8-0494296A18E9}"/>
                </a:ext>
              </a:extLst>
            </xdr:cNvPr>
            <xdr:cNvSpPr txBox="1"/>
          </xdr:nvSpPr>
          <xdr:spPr>
            <a:xfrm>
              <a:off x="14535150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21</xdr:col>
      <xdr:colOff>66675</xdr:colOff>
      <xdr:row>106</xdr:row>
      <xdr:rowOff>161925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EC16A9F-4B9C-48C8-B1AB-4FACEC18DE53}"/>
                </a:ext>
              </a:extLst>
            </xdr:cNvPr>
            <xdr:cNvSpPr txBox="1"/>
          </xdr:nvSpPr>
          <xdr:spPr>
            <a:xfrm>
              <a:off x="15306675" y="204311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EC16A9F-4B9C-48C8-B1AB-4FACEC18DE53}"/>
                </a:ext>
              </a:extLst>
            </xdr:cNvPr>
            <xdr:cNvSpPr txBox="1"/>
          </xdr:nvSpPr>
          <xdr:spPr>
            <a:xfrm>
              <a:off x="15306675" y="204311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107</xdr:row>
      <xdr:rowOff>9525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90FCAF8-A6B3-45C5-8FFC-469B0F7B5D9D}"/>
                </a:ext>
              </a:extLst>
            </xdr:cNvPr>
            <xdr:cNvSpPr txBox="1"/>
          </xdr:nvSpPr>
          <xdr:spPr>
            <a:xfrm>
              <a:off x="16097250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90FCAF8-A6B3-45C5-8FFC-469B0F7B5D9D}"/>
                </a:ext>
              </a:extLst>
            </xdr:cNvPr>
            <xdr:cNvSpPr txBox="1"/>
          </xdr:nvSpPr>
          <xdr:spPr>
            <a:xfrm>
              <a:off x="16097250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23</xdr:col>
      <xdr:colOff>114300</xdr:colOff>
      <xdr:row>107</xdr:row>
      <xdr:rowOff>0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DCD2ACB-BAE5-4293-973A-3ECA46E98924}"/>
                </a:ext>
              </a:extLst>
            </xdr:cNvPr>
            <xdr:cNvSpPr txBox="1"/>
          </xdr:nvSpPr>
          <xdr:spPr>
            <a:xfrm>
              <a:off x="16954500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7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DCD2ACB-BAE5-4293-973A-3ECA46E98924}"/>
                </a:ext>
              </a:extLst>
            </xdr:cNvPr>
            <xdr:cNvSpPr txBox="1"/>
          </xdr:nvSpPr>
          <xdr:spPr>
            <a:xfrm>
              <a:off x="16954500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24</xdr:col>
      <xdr:colOff>95250</xdr:colOff>
      <xdr:row>107</xdr:row>
      <xdr:rowOff>28575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2C3B0152-3ACE-4CB8-BBC2-81ACC1A9F1DE}"/>
                </a:ext>
              </a:extLst>
            </xdr:cNvPr>
            <xdr:cNvSpPr txBox="1"/>
          </xdr:nvSpPr>
          <xdr:spPr>
            <a:xfrm>
              <a:off x="17735550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8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2C3B0152-3ACE-4CB8-BBC2-81ACC1A9F1DE}"/>
                </a:ext>
              </a:extLst>
            </xdr:cNvPr>
            <xdr:cNvSpPr txBox="1"/>
          </xdr:nvSpPr>
          <xdr:spPr>
            <a:xfrm>
              <a:off x="17735550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107</xdr:row>
      <xdr:rowOff>19050</xdr:rowOff>
    </xdr:from>
    <xdr:ext cx="6379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F502D04-A5BC-439A-9E70-42CD3F328CC4}"/>
                </a:ext>
              </a:extLst>
            </xdr:cNvPr>
            <xdr:cNvSpPr txBox="1"/>
          </xdr:nvSpPr>
          <xdr:spPr>
            <a:xfrm>
              <a:off x="18535650" y="20478750"/>
              <a:ext cx="6379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F502D04-A5BC-439A-9E70-42CD3F328CC4}"/>
                </a:ext>
              </a:extLst>
            </xdr:cNvPr>
            <xdr:cNvSpPr txBox="1"/>
          </xdr:nvSpPr>
          <xdr:spPr>
            <a:xfrm>
              <a:off x="18535650" y="20478750"/>
              <a:ext cx="6379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26</xdr:col>
      <xdr:colOff>95250</xdr:colOff>
      <xdr:row>106</xdr:row>
      <xdr:rowOff>171450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7326A07-75A8-42C2-AF70-D5658B497CD7}"/>
                </a:ext>
              </a:extLst>
            </xdr:cNvPr>
            <xdr:cNvSpPr txBox="1"/>
          </xdr:nvSpPr>
          <xdr:spPr>
            <a:xfrm>
              <a:off x="19335750" y="204406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7326A07-75A8-42C2-AF70-D5658B497CD7}"/>
                </a:ext>
              </a:extLst>
            </xdr:cNvPr>
            <xdr:cNvSpPr txBox="1"/>
          </xdr:nvSpPr>
          <xdr:spPr>
            <a:xfrm>
              <a:off x="19335750" y="204406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27</xdr:col>
      <xdr:colOff>76200</xdr:colOff>
      <xdr:row>107</xdr:row>
      <xdr:rowOff>38100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91BE8A7-2568-4970-B828-82374E9C48F1}"/>
                </a:ext>
              </a:extLst>
            </xdr:cNvPr>
            <xdr:cNvSpPr txBox="1"/>
          </xdr:nvSpPr>
          <xdr:spPr>
            <a:xfrm>
              <a:off x="20116800" y="2049780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91BE8A7-2568-4970-B828-82374E9C48F1}"/>
                </a:ext>
              </a:extLst>
            </xdr:cNvPr>
            <xdr:cNvSpPr txBox="1"/>
          </xdr:nvSpPr>
          <xdr:spPr>
            <a:xfrm>
              <a:off x="20116800" y="2049780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28</xdr:col>
      <xdr:colOff>47625</xdr:colOff>
      <xdr:row>107</xdr:row>
      <xdr:rowOff>19050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84D0221-9ADB-4F65-BDAD-B82F5EAB75AD}"/>
                </a:ext>
              </a:extLst>
            </xdr:cNvPr>
            <xdr:cNvSpPr txBox="1"/>
          </xdr:nvSpPr>
          <xdr:spPr>
            <a:xfrm>
              <a:off x="20831175" y="204787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12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84D0221-9ADB-4F65-BDAD-B82F5EAB75AD}"/>
                </a:ext>
              </a:extLst>
            </xdr:cNvPr>
            <xdr:cNvSpPr txBox="1"/>
          </xdr:nvSpPr>
          <xdr:spPr>
            <a:xfrm>
              <a:off x="20831175" y="204787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57FD5B5-8753-4C0D-AE28-A7766E2EEE12}"/>
            </a:ext>
          </a:extLst>
        </xdr:cNvPr>
        <xdr:cNvSpPr txBox="1"/>
      </xdr:nvSpPr>
      <xdr:spPr>
        <a:xfrm>
          <a:off x="12449175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57726327-C9E0-4DE4-8C93-8DB194820C69}"/>
            </a:ext>
          </a:extLst>
        </xdr:cNvPr>
        <xdr:cNvSpPr txBox="1"/>
      </xdr:nvSpPr>
      <xdr:spPr>
        <a:xfrm>
          <a:off x="12449175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7DE9B416-0CF0-41F2-AB98-EA8982A9544A}"/>
            </a:ext>
          </a:extLst>
        </xdr:cNvPr>
        <xdr:cNvSpPr txBox="1"/>
      </xdr:nvSpPr>
      <xdr:spPr>
        <a:xfrm>
          <a:off x="12449175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6FA493F3-BC21-4553-B5B4-D10804EC5D86}"/>
            </a:ext>
          </a:extLst>
        </xdr:cNvPr>
        <xdr:cNvSpPr txBox="1"/>
      </xdr:nvSpPr>
      <xdr:spPr>
        <a:xfrm>
          <a:off x="12449175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BA7497B-7C41-4523-8831-57A3C5A8DB0E}"/>
            </a:ext>
          </a:extLst>
        </xdr:cNvPr>
        <xdr:cNvSpPr txBox="1"/>
      </xdr:nvSpPr>
      <xdr:spPr>
        <a:xfrm>
          <a:off x="12449175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D165B419-6F68-498C-96B9-06BB75F6AF05}"/>
            </a:ext>
          </a:extLst>
        </xdr:cNvPr>
        <xdr:cNvSpPr txBox="1"/>
      </xdr:nvSpPr>
      <xdr:spPr>
        <a:xfrm>
          <a:off x="12449175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3B0F6DB8-10A4-477D-86BB-72DF7842731B}"/>
            </a:ext>
          </a:extLst>
        </xdr:cNvPr>
        <xdr:cNvSpPr txBox="1"/>
      </xdr:nvSpPr>
      <xdr:spPr>
        <a:xfrm>
          <a:off x="12449175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EA0CEECA-BED8-4DF9-A006-3D06F13EB864}"/>
            </a:ext>
          </a:extLst>
        </xdr:cNvPr>
        <xdr:cNvSpPr txBox="1"/>
      </xdr:nvSpPr>
      <xdr:spPr>
        <a:xfrm>
          <a:off x="12449175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3C238D60-6878-498B-9352-C3EC87789B42}"/>
            </a:ext>
          </a:extLst>
        </xdr:cNvPr>
        <xdr:cNvSpPr txBox="1"/>
      </xdr:nvSpPr>
      <xdr:spPr>
        <a:xfrm>
          <a:off x="12449175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1D406F34-C38F-441B-82AD-E336A3A6DAB8}"/>
            </a:ext>
          </a:extLst>
        </xdr:cNvPr>
        <xdr:cNvSpPr txBox="1"/>
      </xdr:nvSpPr>
      <xdr:spPr>
        <a:xfrm>
          <a:off x="12449175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DCF628D-BB20-4A4E-9C47-15FA30673324}"/>
            </a:ext>
          </a:extLst>
        </xdr:cNvPr>
        <xdr:cNvSpPr txBox="1"/>
      </xdr:nvSpPr>
      <xdr:spPr>
        <a:xfrm>
          <a:off x="12449175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2A088551-F00E-4908-A647-C65CC6142302}"/>
            </a:ext>
          </a:extLst>
        </xdr:cNvPr>
        <xdr:cNvSpPr txBox="1"/>
      </xdr:nvSpPr>
      <xdr:spPr>
        <a:xfrm>
          <a:off x="12449175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3356285C-F5AD-413E-B4B3-F9CE0FD8D6C8}"/>
            </a:ext>
          </a:extLst>
        </xdr:cNvPr>
        <xdr:cNvSpPr txBox="1"/>
      </xdr:nvSpPr>
      <xdr:spPr>
        <a:xfrm>
          <a:off x="12449175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A5A4EA9C-9E0D-435C-94CD-145ED99EA53D}"/>
            </a:ext>
          </a:extLst>
        </xdr:cNvPr>
        <xdr:cNvSpPr txBox="1"/>
      </xdr:nvSpPr>
      <xdr:spPr>
        <a:xfrm>
          <a:off x="12449175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756F292A-5268-4CC2-B2F6-44D9189F9592}"/>
            </a:ext>
          </a:extLst>
        </xdr:cNvPr>
        <xdr:cNvSpPr txBox="1"/>
      </xdr:nvSpPr>
      <xdr:spPr>
        <a:xfrm>
          <a:off x="12449175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375A4B80-80AD-4A35-ABC3-7D679B1C7228}"/>
            </a:ext>
          </a:extLst>
        </xdr:cNvPr>
        <xdr:cNvSpPr txBox="1"/>
      </xdr:nvSpPr>
      <xdr:spPr>
        <a:xfrm>
          <a:off x="12449175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C57F9645-7FDC-4FC7-ACB3-D3059044E172}"/>
            </a:ext>
          </a:extLst>
        </xdr:cNvPr>
        <xdr:cNvSpPr txBox="1"/>
      </xdr:nvSpPr>
      <xdr:spPr>
        <a:xfrm>
          <a:off x="12449175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C924B44-7A8B-4FA5-A0FD-6F47997E8F0F}"/>
            </a:ext>
          </a:extLst>
        </xdr:cNvPr>
        <xdr:cNvSpPr txBox="1"/>
      </xdr:nvSpPr>
      <xdr:spPr>
        <a:xfrm>
          <a:off x="12449175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4E42882D-4552-42E2-ACC9-B2BFDB34E23A}"/>
            </a:ext>
          </a:extLst>
        </xdr:cNvPr>
        <xdr:cNvSpPr txBox="1"/>
      </xdr:nvSpPr>
      <xdr:spPr>
        <a:xfrm>
          <a:off x="12449175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81EA351-81EE-478A-955C-4D13B143E556}"/>
            </a:ext>
          </a:extLst>
        </xdr:cNvPr>
        <xdr:cNvSpPr txBox="1"/>
      </xdr:nvSpPr>
      <xdr:spPr>
        <a:xfrm>
          <a:off x="12449175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FEAD0437-9DAE-4F4D-A5BD-8D687B5BDAF9}"/>
            </a:ext>
          </a:extLst>
        </xdr:cNvPr>
        <xdr:cNvSpPr txBox="1"/>
      </xdr:nvSpPr>
      <xdr:spPr>
        <a:xfrm>
          <a:off x="12449175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1924D780-A675-446E-B1B2-489D02672E92}"/>
            </a:ext>
          </a:extLst>
        </xdr:cNvPr>
        <xdr:cNvSpPr txBox="1"/>
      </xdr:nvSpPr>
      <xdr:spPr>
        <a:xfrm>
          <a:off x="12449175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9BC34D01-5830-47AD-9DC8-EBD1DCC1EC23}"/>
            </a:ext>
          </a:extLst>
        </xdr:cNvPr>
        <xdr:cNvSpPr txBox="1"/>
      </xdr:nvSpPr>
      <xdr:spPr>
        <a:xfrm>
          <a:off x="12449175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1B894D5F-74D0-43B4-B151-4085154891AC}"/>
            </a:ext>
          </a:extLst>
        </xdr:cNvPr>
        <xdr:cNvSpPr txBox="1"/>
      </xdr:nvSpPr>
      <xdr:spPr>
        <a:xfrm>
          <a:off x="12449175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64E274E0-E0CF-4C7D-A542-20E0E28A305E}"/>
            </a:ext>
          </a:extLst>
        </xdr:cNvPr>
        <xdr:cNvSpPr txBox="1"/>
      </xdr:nvSpPr>
      <xdr:spPr>
        <a:xfrm>
          <a:off x="12449175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D7CBD799-E541-4B50-9741-0BAB68E84516}"/>
            </a:ext>
          </a:extLst>
        </xdr:cNvPr>
        <xdr:cNvSpPr txBox="1"/>
      </xdr:nvSpPr>
      <xdr:spPr>
        <a:xfrm>
          <a:off x="12449175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84EA30EA-7EE9-44C4-B12C-6A6DDBD97136}"/>
            </a:ext>
          </a:extLst>
        </xdr:cNvPr>
        <xdr:cNvSpPr txBox="1"/>
      </xdr:nvSpPr>
      <xdr:spPr>
        <a:xfrm>
          <a:off x="12449175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CD805D62-FFD1-41C2-B42B-910D65271C41}"/>
            </a:ext>
          </a:extLst>
        </xdr:cNvPr>
        <xdr:cNvSpPr txBox="1"/>
      </xdr:nvSpPr>
      <xdr:spPr>
        <a:xfrm>
          <a:off x="12449175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FDE5DDB2-DDB3-4526-82EF-2D09B46A39F6}"/>
            </a:ext>
          </a:extLst>
        </xdr:cNvPr>
        <xdr:cNvSpPr txBox="1"/>
      </xdr:nvSpPr>
      <xdr:spPr>
        <a:xfrm>
          <a:off x="12449175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3248E06B-29E9-4205-8705-CD6248E48060}"/>
            </a:ext>
          </a:extLst>
        </xdr:cNvPr>
        <xdr:cNvSpPr txBox="1"/>
      </xdr:nvSpPr>
      <xdr:spPr>
        <a:xfrm>
          <a:off x="12449175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82CFEF6-9AC9-4BB2-9676-390CE484E90D}"/>
            </a:ext>
          </a:extLst>
        </xdr:cNvPr>
        <xdr:cNvSpPr txBox="1"/>
      </xdr:nvSpPr>
      <xdr:spPr>
        <a:xfrm>
          <a:off x="12449175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DC4E5C1B-CAE4-46B4-892C-052AD8FBED34}"/>
            </a:ext>
          </a:extLst>
        </xdr:cNvPr>
        <xdr:cNvSpPr txBox="1"/>
      </xdr:nvSpPr>
      <xdr:spPr>
        <a:xfrm>
          <a:off x="12449175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38375711-B157-40F7-AC33-59E7CFACD411}"/>
            </a:ext>
          </a:extLst>
        </xdr:cNvPr>
        <xdr:cNvSpPr txBox="1"/>
      </xdr:nvSpPr>
      <xdr:spPr>
        <a:xfrm>
          <a:off x="12449175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37027A44-A65C-4353-B2BD-98350B7CF551}"/>
            </a:ext>
          </a:extLst>
        </xdr:cNvPr>
        <xdr:cNvSpPr txBox="1"/>
      </xdr:nvSpPr>
      <xdr:spPr>
        <a:xfrm>
          <a:off x="12449175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C946D351-DD90-4302-9A28-5AF3F315E4FA}"/>
            </a:ext>
          </a:extLst>
        </xdr:cNvPr>
        <xdr:cNvSpPr txBox="1"/>
      </xdr:nvSpPr>
      <xdr:spPr>
        <a:xfrm>
          <a:off x="12449175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E97B8063-04B5-420B-982E-1C86181587E9}"/>
            </a:ext>
          </a:extLst>
        </xdr:cNvPr>
        <xdr:cNvSpPr txBox="1"/>
      </xdr:nvSpPr>
      <xdr:spPr>
        <a:xfrm>
          <a:off x="12449175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51B0A3C5-8164-4326-A921-76E48BDE684D}"/>
            </a:ext>
          </a:extLst>
        </xdr:cNvPr>
        <xdr:cNvSpPr txBox="1"/>
      </xdr:nvSpPr>
      <xdr:spPr>
        <a:xfrm>
          <a:off x="12449175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47AF1789-2554-4889-B119-6053CABEB6A2}"/>
            </a:ext>
          </a:extLst>
        </xdr:cNvPr>
        <xdr:cNvSpPr txBox="1"/>
      </xdr:nvSpPr>
      <xdr:spPr>
        <a:xfrm>
          <a:off x="12449175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EF4BDD2C-CC13-4AD1-A4AF-61ABCEE24BCE}"/>
            </a:ext>
          </a:extLst>
        </xdr:cNvPr>
        <xdr:cNvSpPr txBox="1"/>
      </xdr:nvSpPr>
      <xdr:spPr>
        <a:xfrm>
          <a:off x="12449175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82215EDC-2BF9-4FEB-B5B5-505AEDAE69FA}"/>
            </a:ext>
          </a:extLst>
        </xdr:cNvPr>
        <xdr:cNvSpPr txBox="1"/>
      </xdr:nvSpPr>
      <xdr:spPr>
        <a:xfrm>
          <a:off x="12449175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84BF8148-9706-494D-B72A-6AA0B43B6166}"/>
            </a:ext>
          </a:extLst>
        </xdr:cNvPr>
        <xdr:cNvSpPr txBox="1"/>
      </xdr:nvSpPr>
      <xdr:spPr>
        <a:xfrm>
          <a:off x="12449175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3D85F2FC-6A04-4919-A315-3FF97CE16571}"/>
            </a:ext>
          </a:extLst>
        </xdr:cNvPr>
        <xdr:cNvSpPr txBox="1"/>
      </xdr:nvSpPr>
      <xdr:spPr>
        <a:xfrm>
          <a:off x="12449175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6935F4C1-302B-489A-8C33-FFC57BD2F0A1}"/>
            </a:ext>
          </a:extLst>
        </xdr:cNvPr>
        <xdr:cNvSpPr txBox="1"/>
      </xdr:nvSpPr>
      <xdr:spPr>
        <a:xfrm>
          <a:off x="12449175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6B790727-920E-4FD1-984D-E1EB76000F12}"/>
            </a:ext>
          </a:extLst>
        </xdr:cNvPr>
        <xdr:cNvSpPr txBox="1"/>
      </xdr:nvSpPr>
      <xdr:spPr>
        <a:xfrm>
          <a:off x="12449175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887C1528-70E6-4D51-93AD-EB2CF48712DF}"/>
            </a:ext>
          </a:extLst>
        </xdr:cNvPr>
        <xdr:cNvSpPr txBox="1"/>
      </xdr:nvSpPr>
      <xdr:spPr>
        <a:xfrm>
          <a:off x="12449175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4643741C-517C-4A00-8B3B-ACFAFA224725}"/>
            </a:ext>
          </a:extLst>
        </xdr:cNvPr>
        <xdr:cNvSpPr txBox="1"/>
      </xdr:nvSpPr>
      <xdr:spPr>
        <a:xfrm>
          <a:off x="12449175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A7927F2F-C979-48F8-B666-8B8BBAA0D77C}"/>
            </a:ext>
          </a:extLst>
        </xdr:cNvPr>
        <xdr:cNvSpPr txBox="1"/>
      </xdr:nvSpPr>
      <xdr:spPr>
        <a:xfrm>
          <a:off x="12449175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B5E2A4C1-1A60-4487-99C7-1D07D2338EDE}"/>
            </a:ext>
          </a:extLst>
        </xdr:cNvPr>
        <xdr:cNvSpPr txBox="1"/>
      </xdr:nvSpPr>
      <xdr:spPr>
        <a:xfrm>
          <a:off x="12449175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27B1A7F-438B-4A25-A333-6DEB67582E51}"/>
            </a:ext>
          </a:extLst>
        </xdr:cNvPr>
        <xdr:cNvSpPr txBox="1"/>
      </xdr:nvSpPr>
      <xdr:spPr>
        <a:xfrm>
          <a:off x="12449175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3249FF5F-6F5D-4888-B050-CF089769E59C}"/>
            </a:ext>
          </a:extLst>
        </xdr:cNvPr>
        <xdr:cNvSpPr txBox="1"/>
      </xdr:nvSpPr>
      <xdr:spPr>
        <a:xfrm>
          <a:off x="12449175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D2D7B26C-479D-45D9-B02F-7C038F90AE44}"/>
            </a:ext>
          </a:extLst>
        </xdr:cNvPr>
        <xdr:cNvSpPr txBox="1"/>
      </xdr:nvSpPr>
      <xdr:spPr>
        <a:xfrm>
          <a:off x="12449175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D381F8FD-A114-4333-BFB1-D2B9B3CA4810}"/>
            </a:ext>
          </a:extLst>
        </xdr:cNvPr>
        <xdr:cNvSpPr txBox="1"/>
      </xdr:nvSpPr>
      <xdr:spPr>
        <a:xfrm>
          <a:off x="12449175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5E45F0DE-ABB3-45C0-B144-6F7BB1158826}"/>
            </a:ext>
          </a:extLst>
        </xdr:cNvPr>
        <xdr:cNvSpPr txBox="1"/>
      </xdr:nvSpPr>
      <xdr:spPr>
        <a:xfrm>
          <a:off x="12449175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AF9C46D0-C58C-4B02-AFE2-141B5A507CA3}"/>
            </a:ext>
          </a:extLst>
        </xdr:cNvPr>
        <xdr:cNvSpPr txBox="1"/>
      </xdr:nvSpPr>
      <xdr:spPr>
        <a:xfrm>
          <a:off x="12449175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8CB12A17-3383-4688-A65A-F2006C912B03}"/>
            </a:ext>
          </a:extLst>
        </xdr:cNvPr>
        <xdr:cNvSpPr txBox="1"/>
      </xdr:nvSpPr>
      <xdr:spPr>
        <a:xfrm>
          <a:off x="12449175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4D63AB1-C1BB-42C1-9157-16395E17B5C2}"/>
            </a:ext>
          </a:extLst>
        </xdr:cNvPr>
        <xdr:cNvSpPr txBox="1"/>
      </xdr:nvSpPr>
      <xdr:spPr>
        <a:xfrm>
          <a:off x="12449175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E1A82717-7FDF-49C6-8D4E-4AFE843B1589}"/>
            </a:ext>
          </a:extLst>
        </xdr:cNvPr>
        <xdr:cNvSpPr txBox="1"/>
      </xdr:nvSpPr>
      <xdr:spPr>
        <a:xfrm>
          <a:off x="12449175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66104599-86C1-4529-88C6-DC8403DBB1E3}"/>
            </a:ext>
          </a:extLst>
        </xdr:cNvPr>
        <xdr:cNvSpPr txBox="1"/>
      </xdr:nvSpPr>
      <xdr:spPr>
        <a:xfrm>
          <a:off x="12449175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41634F9B-E1ED-4DE4-87E1-9BAEC3F54184}"/>
            </a:ext>
          </a:extLst>
        </xdr:cNvPr>
        <xdr:cNvSpPr txBox="1"/>
      </xdr:nvSpPr>
      <xdr:spPr>
        <a:xfrm>
          <a:off x="12449175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94A79B86-F7B5-4D23-9ABC-4CEB15C2FAC3}"/>
            </a:ext>
          </a:extLst>
        </xdr:cNvPr>
        <xdr:cNvSpPr txBox="1"/>
      </xdr:nvSpPr>
      <xdr:spPr>
        <a:xfrm>
          <a:off x="12449175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5438BEA4-4577-42C6-8308-E41025ECCBF7}"/>
            </a:ext>
          </a:extLst>
        </xdr:cNvPr>
        <xdr:cNvSpPr txBox="1"/>
      </xdr:nvSpPr>
      <xdr:spPr>
        <a:xfrm>
          <a:off x="12449175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590D8C21-CA45-4A01-B1B7-6ECBB41167BF}"/>
            </a:ext>
          </a:extLst>
        </xdr:cNvPr>
        <xdr:cNvSpPr txBox="1"/>
      </xdr:nvSpPr>
      <xdr:spPr>
        <a:xfrm>
          <a:off x="12449175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CE721C1A-CC27-4137-BDA6-7AA06615852D}"/>
            </a:ext>
          </a:extLst>
        </xdr:cNvPr>
        <xdr:cNvSpPr txBox="1"/>
      </xdr:nvSpPr>
      <xdr:spPr>
        <a:xfrm>
          <a:off x="12449175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82B9F5E3-0260-42CC-9996-CA5B85B4C387}"/>
            </a:ext>
          </a:extLst>
        </xdr:cNvPr>
        <xdr:cNvSpPr txBox="1"/>
      </xdr:nvSpPr>
      <xdr:spPr>
        <a:xfrm>
          <a:off x="12449175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8F37D498-7894-41D3-9E80-46B03CBF129F}"/>
            </a:ext>
          </a:extLst>
        </xdr:cNvPr>
        <xdr:cNvSpPr txBox="1"/>
      </xdr:nvSpPr>
      <xdr:spPr>
        <a:xfrm>
          <a:off x="12449175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14F6CB5A-4458-4A58-9A5F-144B1B756B8F}"/>
            </a:ext>
          </a:extLst>
        </xdr:cNvPr>
        <xdr:cNvSpPr txBox="1"/>
      </xdr:nvSpPr>
      <xdr:spPr>
        <a:xfrm>
          <a:off x="12449175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494CC796-1E0C-4496-B7FD-5C6BD909498D}"/>
            </a:ext>
          </a:extLst>
        </xdr:cNvPr>
        <xdr:cNvSpPr txBox="1"/>
      </xdr:nvSpPr>
      <xdr:spPr>
        <a:xfrm>
          <a:off x="12449175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F3285562-CA47-438D-8C8C-7F1621646542}"/>
            </a:ext>
          </a:extLst>
        </xdr:cNvPr>
        <xdr:cNvSpPr txBox="1"/>
      </xdr:nvSpPr>
      <xdr:spPr>
        <a:xfrm>
          <a:off x="12449175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19A42657-900F-4A1B-8168-38C84D56D2E2}"/>
            </a:ext>
          </a:extLst>
        </xdr:cNvPr>
        <xdr:cNvSpPr txBox="1"/>
      </xdr:nvSpPr>
      <xdr:spPr>
        <a:xfrm>
          <a:off x="12449175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7BC0A16D-DA68-4EDC-9315-D6EAEAB53608}"/>
            </a:ext>
          </a:extLst>
        </xdr:cNvPr>
        <xdr:cNvSpPr txBox="1"/>
      </xdr:nvSpPr>
      <xdr:spPr>
        <a:xfrm>
          <a:off x="12449175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AB3F9A7E-F779-49AD-AF2B-7BC9721253A7}"/>
            </a:ext>
          </a:extLst>
        </xdr:cNvPr>
        <xdr:cNvSpPr txBox="1"/>
      </xdr:nvSpPr>
      <xdr:spPr>
        <a:xfrm>
          <a:off x="12449175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202D50F-0171-40C1-B49E-DEE7AD80F804}"/>
            </a:ext>
          </a:extLst>
        </xdr:cNvPr>
        <xdr:cNvSpPr txBox="1"/>
      </xdr:nvSpPr>
      <xdr:spPr>
        <a:xfrm>
          <a:off x="12449175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8EFE6B03-0500-4471-B636-4AFC80380A4A}"/>
            </a:ext>
          </a:extLst>
        </xdr:cNvPr>
        <xdr:cNvSpPr txBox="1"/>
      </xdr:nvSpPr>
      <xdr:spPr>
        <a:xfrm>
          <a:off x="12449175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50C3C545-A667-4ADB-9EFF-18ED6685E317}"/>
            </a:ext>
          </a:extLst>
        </xdr:cNvPr>
        <xdr:cNvSpPr txBox="1"/>
      </xdr:nvSpPr>
      <xdr:spPr>
        <a:xfrm>
          <a:off x="12449175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7B621DE2-7C26-4221-B2C7-98EFE5605F48}"/>
            </a:ext>
          </a:extLst>
        </xdr:cNvPr>
        <xdr:cNvSpPr txBox="1"/>
      </xdr:nvSpPr>
      <xdr:spPr>
        <a:xfrm>
          <a:off x="12449175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CF1367F6-621D-4EA6-AB3B-FEB0C74E7361}"/>
            </a:ext>
          </a:extLst>
        </xdr:cNvPr>
        <xdr:cNvSpPr txBox="1"/>
      </xdr:nvSpPr>
      <xdr:spPr>
        <a:xfrm>
          <a:off x="12449175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25D4E926-29A1-4B23-8BAD-2F2B65B66039}"/>
            </a:ext>
          </a:extLst>
        </xdr:cNvPr>
        <xdr:cNvSpPr txBox="1"/>
      </xdr:nvSpPr>
      <xdr:spPr>
        <a:xfrm>
          <a:off x="12449175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4A45AB92-F6B2-4B8F-A3CC-0B83407FA439}"/>
            </a:ext>
          </a:extLst>
        </xdr:cNvPr>
        <xdr:cNvSpPr txBox="1"/>
      </xdr:nvSpPr>
      <xdr:spPr>
        <a:xfrm>
          <a:off x="12449175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FE0A63F-8722-4251-9F54-FEF06BA02006}"/>
            </a:ext>
          </a:extLst>
        </xdr:cNvPr>
        <xdr:cNvSpPr txBox="1"/>
      </xdr:nvSpPr>
      <xdr:spPr>
        <a:xfrm>
          <a:off x="12449175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8549942A-C946-42DA-9CA2-C271DCF40552}"/>
            </a:ext>
          </a:extLst>
        </xdr:cNvPr>
        <xdr:cNvSpPr txBox="1"/>
      </xdr:nvSpPr>
      <xdr:spPr>
        <a:xfrm>
          <a:off x="12449175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99F2784C-DC90-46FB-AB40-68CB8718A06A}"/>
            </a:ext>
          </a:extLst>
        </xdr:cNvPr>
        <xdr:cNvSpPr txBox="1"/>
      </xdr:nvSpPr>
      <xdr:spPr>
        <a:xfrm>
          <a:off x="12449175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198CC9D1-CDB5-48F3-BD0C-DB918B32742F}"/>
            </a:ext>
          </a:extLst>
        </xdr:cNvPr>
        <xdr:cNvSpPr txBox="1"/>
      </xdr:nvSpPr>
      <xdr:spPr>
        <a:xfrm>
          <a:off x="12449175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69A80827-FC80-4641-A1E0-9B73D51E6579}"/>
            </a:ext>
          </a:extLst>
        </xdr:cNvPr>
        <xdr:cNvSpPr txBox="1"/>
      </xdr:nvSpPr>
      <xdr:spPr>
        <a:xfrm>
          <a:off x="12449175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62D3D0FC-2783-4281-A6F9-4EFBFC95CB23}"/>
            </a:ext>
          </a:extLst>
        </xdr:cNvPr>
        <xdr:cNvSpPr txBox="1"/>
      </xdr:nvSpPr>
      <xdr:spPr>
        <a:xfrm>
          <a:off x="12449175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72482847-14EF-4BAF-9B4A-B46FFCCB45B8}"/>
            </a:ext>
          </a:extLst>
        </xdr:cNvPr>
        <xdr:cNvSpPr txBox="1"/>
      </xdr:nvSpPr>
      <xdr:spPr>
        <a:xfrm>
          <a:off x="12449175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E30FC784-AABF-4E96-8CC9-631E306D698E}"/>
            </a:ext>
          </a:extLst>
        </xdr:cNvPr>
        <xdr:cNvSpPr txBox="1"/>
      </xdr:nvSpPr>
      <xdr:spPr>
        <a:xfrm>
          <a:off x="12449175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6F8F30EA-3CF6-4FCA-822E-F41C60603E73}"/>
            </a:ext>
          </a:extLst>
        </xdr:cNvPr>
        <xdr:cNvSpPr txBox="1"/>
      </xdr:nvSpPr>
      <xdr:spPr>
        <a:xfrm>
          <a:off x="12449175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273D0D0-A6D9-4F81-9794-0E6EDA82467C}"/>
            </a:ext>
          </a:extLst>
        </xdr:cNvPr>
        <xdr:cNvSpPr txBox="1"/>
      </xdr:nvSpPr>
      <xdr:spPr>
        <a:xfrm>
          <a:off x="12449175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C8B25BCB-F755-4C98-8EE5-F8DC6D83E012}"/>
            </a:ext>
          </a:extLst>
        </xdr:cNvPr>
        <xdr:cNvSpPr txBox="1"/>
      </xdr:nvSpPr>
      <xdr:spPr>
        <a:xfrm>
          <a:off x="12449175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42B4032D-E0B2-4292-853E-2B1EAC676427}"/>
            </a:ext>
          </a:extLst>
        </xdr:cNvPr>
        <xdr:cNvSpPr txBox="1"/>
      </xdr:nvSpPr>
      <xdr:spPr>
        <a:xfrm>
          <a:off x="12449175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B3A934C2-48A9-4ABD-9787-594CE9C8FF27}"/>
            </a:ext>
          </a:extLst>
        </xdr:cNvPr>
        <xdr:cNvSpPr txBox="1"/>
      </xdr:nvSpPr>
      <xdr:spPr>
        <a:xfrm>
          <a:off x="12449175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B47470B9-917A-482E-A364-5D2D5F1DCC79}"/>
            </a:ext>
          </a:extLst>
        </xdr:cNvPr>
        <xdr:cNvSpPr txBox="1"/>
      </xdr:nvSpPr>
      <xdr:spPr>
        <a:xfrm>
          <a:off x="12449175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8B901909-15D1-4671-9A83-2D38C0F92652}"/>
            </a:ext>
          </a:extLst>
        </xdr:cNvPr>
        <xdr:cNvSpPr txBox="1"/>
      </xdr:nvSpPr>
      <xdr:spPr>
        <a:xfrm>
          <a:off x="12449175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75AA3171-652D-48E1-884D-E08F32E0DB41}"/>
            </a:ext>
          </a:extLst>
        </xdr:cNvPr>
        <xdr:cNvSpPr txBox="1"/>
      </xdr:nvSpPr>
      <xdr:spPr>
        <a:xfrm>
          <a:off x="12449175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8FC163A6-E444-4C47-BD18-A59C281F9EE4}"/>
            </a:ext>
          </a:extLst>
        </xdr:cNvPr>
        <xdr:cNvSpPr txBox="1"/>
      </xdr:nvSpPr>
      <xdr:spPr>
        <a:xfrm>
          <a:off x="12449175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829C5A53-BF5E-4376-A7E1-DE317A82D549}"/>
            </a:ext>
          </a:extLst>
        </xdr:cNvPr>
        <xdr:cNvSpPr txBox="1"/>
      </xdr:nvSpPr>
      <xdr:spPr>
        <a:xfrm>
          <a:off x="12449175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E5F834B5-15D1-473D-AF58-F9F3FA3528BC}"/>
            </a:ext>
          </a:extLst>
        </xdr:cNvPr>
        <xdr:cNvSpPr txBox="1"/>
      </xdr:nvSpPr>
      <xdr:spPr>
        <a:xfrm>
          <a:off x="12449175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4DE78564-2AAE-4179-90D8-0C4FE5B5AC45}"/>
            </a:ext>
          </a:extLst>
        </xdr:cNvPr>
        <xdr:cNvSpPr txBox="1"/>
      </xdr:nvSpPr>
      <xdr:spPr>
        <a:xfrm>
          <a:off x="12449175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77210C20-FB55-4494-A105-3764BA871CE2}"/>
            </a:ext>
          </a:extLst>
        </xdr:cNvPr>
        <xdr:cNvSpPr txBox="1"/>
      </xdr:nvSpPr>
      <xdr:spPr>
        <a:xfrm>
          <a:off x="12449175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203F0E78-975C-4B6D-B861-BE384C0C87D0}"/>
            </a:ext>
          </a:extLst>
        </xdr:cNvPr>
        <xdr:cNvSpPr txBox="1"/>
      </xdr:nvSpPr>
      <xdr:spPr>
        <a:xfrm>
          <a:off x="12449175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5E542936-E497-4738-B55F-11CB7CE63E93}"/>
            </a:ext>
          </a:extLst>
        </xdr:cNvPr>
        <xdr:cNvSpPr txBox="1"/>
      </xdr:nvSpPr>
      <xdr:spPr>
        <a:xfrm>
          <a:off x="12449175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7663493A-57A1-461B-91F3-1CE990CD633C}"/>
            </a:ext>
          </a:extLst>
        </xdr:cNvPr>
        <xdr:cNvSpPr txBox="1"/>
      </xdr:nvSpPr>
      <xdr:spPr>
        <a:xfrm>
          <a:off x="12449175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BA0BBC89-24DE-400F-9197-BA5336AD2F1D}"/>
            </a:ext>
          </a:extLst>
        </xdr:cNvPr>
        <xdr:cNvSpPr txBox="1"/>
      </xdr:nvSpPr>
      <xdr:spPr>
        <a:xfrm>
          <a:off x="12449175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7C183D86-7824-4DAC-AB26-49F77751C58A}"/>
            </a:ext>
          </a:extLst>
        </xdr:cNvPr>
        <xdr:cNvSpPr txBox="1"/>
      </xdr:nvSpPr>
      <xdr:spPr>
        <a:xfrm>
          <a:off x="12449175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A82762B3-A038-4B51-8582-D5F900A9ECE7}"/>
            </a:ext>
          </a:extLst>
        </xdr:cNvPr>
        <xdr:cNvSpPr txBox="1"/>
      </xdr:nvSpPr>
      <xdr:spPr>
        <a:xfrm>
          <a:off x="12449175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31704518-2096-4284-88AB-63679DD5E261}"/>
            </a:ext>
          </a:extLst>
        </xdr:cNvPr>
        <xdr:cNvSpPr txBox="1"/>
      </xdr:nvSpPr>
      <xdr:spPr>
        <a:xfrm>
          <a:off x="12449175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850A10B8-A218-455D-9BB8-8133D2E44B46}"/>
            </a:ext>
          </a:extLst>
        </xdr:cNvPr>
        <xdr:cNvSpPr txBox="1"/>
      </xdr:nvSpPr>
      <xdr:spPr>
        <a:xfrm>
          <a:off x="12449175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46AE03D7-2C5B-4C0F-8D8C-718B294FDB21}"/>
            </a:ext>
          </a:extLst>
        </xdr:cNvPr>
        <xdr:cNvSpPr txBox="1"/>
      </xdr:nvSpPr>
      <xdr:spPr>
        <a:xfrm>
          <a:off x="12449175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9FF590EA-9922-4945-8A60-ED8CEBC2C636}"/>
            </a:ext>
          </a:extLst>
        </xdr:cNvPr>
        <xdr:cNvSpPr txBox="1"/>
      </xdr:nvSpPr>
      <xdr:spPr>
        <a:xfrm>
          <a:off x="12449175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58799289-397E-4058-8EA5-8C4A08CBCC08}"/>
            </a:ext>
          </a:extLst>
        </xdr:cNvPr>
        <xdr:cNvSpPr txBox="1"/>
      </xdr:nvSpPr>
      <xdr:spPr>
        <a:xfrm>
          <a:off x="12449175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5B84AD67-D5A0-4D29-A699-4A68E5B6BFB8}"/>
            </a:ext>
          </a:extLst>
        </xdr:cNvPr>
        <xdr:cNvSpPr txBox="1"/>
      </xdr:nvSpPr>
      <xdr:spPr>
        <a:xfrm>
          <a:off x="12449175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E9DB4936-E036-419F-9213-6FADE2042E7E}"/>
            </a:ext>
          </a:extLst>
        </xdr:cNvPr>
        <xdr:cNvSpPr txBox="1"/>
      </xdr:nvSpPr>
      <xdr:spPr>
        <a:xfrm>
          <a:off x="12449175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981B5302-4D14-4ED9-B4B0-F0DAC879191F}"/>
            </a:ext>
          </a:extLst>
        </xdr:cNvPr>
        <xdr:cNvSpPr txBox="1"/>
      </xdr:nvSpPr>
      <xdr:spPr>
        <a:xfrm>
          <a:off x="12449175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78A3EFE6-2827-44D2-9442-41BFA7D7B1A0}"/>
            </a:ext>
          </a:extLst>
        </xdr:cNvPr>
        <xdr:cNvSpPr txBox="1"/>
      </xdr:nvSpPr>
      <xdr:spPr>
        <a:xfrm>
          <a:off x="12449175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2FDAE5EF-BF13-463B-9472-78CD5122798A}"/>
            </a:ext>
          </a:extLst>
        </xdr:cNvPr>
        <xdr:cNvSpPr txBox="1"/>
      </xdr:nvSpPr>
      <xdr:spPr>
        <a:xfrm>
          <a:off x="12449175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82A21754-A34A-48B4-A909-860F60116862}"/>
            </a:ext>
          </a:extLst>
        </xdr:cNvPr>
        <xdr:cNvSpPr txBox="1"/>
      </xdr:nvSpPr>
      <xdr:spPr>
        <a:xfrm>
          <a:off x="12449175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67B88163-0E87-448F-954D-C7452BA57E2F}"/>
            </a:ext>
          </a:extLst>
        </xdr:cNvPr>
        <xdr:cNvSpPr txBox="1"/>
      </xdr:nvSpPr>
      <xdr:spPr>
        <a:xfrm>
          <a:off x="12449175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277A3B13-19CA-43CE-A844-F224153A15D1}"/>
            </a:ext>
          </a:extLst>
        </xdr:cNvPr>
        <xdr:cNvSpPr txBox="1"/>
      </xdr:nvSpPr>
      <xdr:spPr>
        <a:xfrm>
          <a:off x="12449175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C5608D0-8D2D-4AEA-A176-8B5FD4A6BED1}"/>
            </a:ext>
          </a:extLst>
        </xdr:cNvPr>
        <xdr:cNvSpPr txBox="1"/>
      </xdr:nvSpPr>
      <xdr:spPr>
        <a:xfrm>
          <a:off x="12449175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AADAF2BC-F440-4109-84A5-769E0EF33172}"/>
            </a:ext>
          </a:extLst>
        </xdr:cNvPr>
        <xdr:cNvSpPr txBox="1"/>
      </xdr:nvSpPr>
      <xdr:spPr>
        <a:xfrm>
          <a:off x="12449175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5EE386C4-1A9B-4E83-8935-EAFA3D19F329}"/>
            </a:ext>
          </a:extLst>
        </xdr:cNvPr>
        <xdr:cNvSpPr txBox="1"/>
      </xdr:nvSpPr>
      <xdr:spPr>
        <a:xfrm>
          <a:off x="12449175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7481EB6E-A6F4-42AA-8605-5678819E821D}"/>
            </a:ext>
          </a:extLst>
        </xdr:cNvPr>
        <xdr:cNvSpPr txBox="1"/>
      </xdr:nvSpPr>
      <xdr:spPr>
        <a:xfrm>
          <a:off x="12449175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2C634400-0A78-48D9-8FB6-532BB5E73FE6}"/>
            </a:ext>
          </a:extLst>
        </xdr:cNvPr>
        <xdr:cNvSpPr txBox="1"/>
      </xdr:nvSpPr>
      <xdr:spPr>
        <a:xfrm>
          <a:off x="12449175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BBE9D82E-C55C-4207-AAB5-0ADB3AFAC72E}"/>
            </a:ext>
          </a:extLst>
        </xdr:cNvPr>
        <xdr:cNvSpPr txBox="1"/>
      </xdr:nvSpPr>
      <xdr:spPr>
        <a:xfrm>
          <a:off x="12449175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59B1F139-9196-4965-9209-A7933A9527A3}"/>
            </a:ext>
          </a:extLst>
        </xdr:cNvPr>
        <xdr:cNvSpPr txBox="1"/>
      </xdr:nvSpPr>
      <xdr:spPr>
        <a:xfrm>
          <a:off x="12449175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3C2D2DB7-D523-4C4C-8C5B-DC63AD6FD231}"/>
            </a:ext>
          </a:extLst>
        </xdr:cNvPr>
        <xdr:cNvSpPr txBox="1"/>
      </xdr:nvSpPr>
      <xdr:spPr>
        <a:xfrm>
          <a:off x="12449175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C49C4EEA-434D-4DCD-8BE1-203EE4667BAA}"/>
            </a:ext>
          </a:extLst>
        </xdr:cNvPr>
        <xdr:cNvSpPr txBox="1"/>
      </xdr:nvSpPr>
      <xdr:spPr>
        <a:xfrm>
          <a:off x="12449175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E539C196-B192-4846-9B45-C77A3D52BEED}"/>
            </a:ext>
          </a:extLst>
        </xdr:cNvPr>
        <xdr:cNvSpPr txBox="1"/>
      </xdr:nvSpPr>
      <xdr:spPr>
        <a:xfrm>
          <a:off x="12449175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EB2345ED-9566-403F-8341-314F2AA0D7BD}"/>
            </a:ext>
          </a:extLst>
        </xdr:cNvPr>
        <xdr:cNvSpPr txBox="1"/>
      </xdr:nvSpPr>
      <xdr:spPr>
        <a:xfrm>
          <a:off x="12449175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19EEAD23-0DF0-49E6-98C4-CF2D0394F314}"/>
            </a:ext>
          </a:extLst>
        </xdr:cNvPr>
        <xdr:cNvSpPr txBox="1"/>
      </xdr:nvSpPr>
      <xdr:spPr>
        <a:xfrm>
          <a:off x="12449175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DE602D64-7AA4-4C94-8239-3C402516F9B7}"/>
            </a:ext>
          </a:extLst>
        </xdr:cNvPr>
        <xdr:cNvSpPr txBox="1"/>
      </xdr:nvSpPr>
      <xdr:spPr>
        <a:xfrm>
          <a:off x="12449175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DD1B74D7-AB6F-44B6-9B11-17B12BEFDA52}"/>
            </a:ext>
          </a:extLst>
        </xdr:cNvPr>
        <xdr:cNvSpPr txBox="1"/>
      </xdr:nvSpPr>
      <xdr:spPr>
        <a:xfrm>
          <a:off x="12449175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179</xdr:row>
      <xdr:rowOff>19050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7EAA5AA5-76C8-4DE3-840C-8B82A745EADF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108</xdr:row>
      <xdr:rowOff>19050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2BBF0501-D81D-493A-BB26-25BC9C089E54}"/>
            </a:ext>
          </a:extLst>
        </xdr:cNvPr>
        <xdr:cNvSpPr txBox="1"/>
      </xdr:nvSpPr>
      <xdr:spPr>
        <a:xfrm>
          <a:off x="12449175" y="2066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109</xdr:row>
      <xdr:rowOff>19050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EB36DD63-6D20-42AA-8C8C-09869D0450E8}"/>
            </a:ext>
          </a:extLst>
        </xdr:cNvPr>
        <xdr:cNvSpPr txBox="1"/>
      </xdr:nvSpPr>
      <xdr:spPr>
        <a:xfrm>
          <a:off x="12449175" y="2085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110</xdr:row>
      <xdr:rowOff>19050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83FA39AA-6E50-47D8-AC19-5102C3BD95C8}"/>
            </a:ext>
          </a:extLst>
        </xdr:cNvPr>
        <xdr:cNvSpPr txBox="1"/>
      </xdr:nvSpPr>
      <xdr:spPr>
        <a:xfrm>
          <a:off x="12449175" y="2105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110</xdr:row>
      <xdr:rowOff>19050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E259D9C3-D3F2-4A1B-863E-BC475A4693CD}"/>
            </a:ext>
          </a:extLst>
        </xdr:cNvPr>
        <xdr:cNvSpPr txBox="1"/>
      </xdr:nvSpPr>
      <xdr:spPr>
        <a:xfrm>
          <a:off x="12449175" y="2105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111</xdr:row>
      <xdr:rowOff>19050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45D760B4-BD27-47CA-A21E-02D4D828085F}"/>
            </a:ext>
          </a:extLst>
        </xdr:cNvPr>
        <xdr:cNvSpPr txBox="1"/>
      </xdr:nvSpPr>
      <xdr:spPr>
        <a:xfrm>
          <a:off x="12449175" y="2124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111</xdr:row>
      <xdr:rowOff>19050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C5F373CE-CE27-4187-981D-7898CDF46212}"/>
            </a:ext>
          </a:extLst>
        </xdr:cNvPr>
        <xdr:cNvSpPr txBox="1"/>
      </xdr:nvSpPr>
      <xdr:spPr>
        <a:xfrm>
          <a:off x="12449175" y="2124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33FCDB5C-AC9F-4CBF-B98F-37A853519DFB}"/>
            </a:ext>
          </a:extLst>
        </xdr:cNvPr>
        <xdr:cNvSpPr txBox="1"/>
      </xdr:nvSpPr>
      <xdr:spPr>
        <a:xfrm>
          <a:off x="12449175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BAFB09B-7EBD-4602-9BFE-1539A558E2A5}"/>
            </a:ext>
          </a:extLst>
        </xdr:cNvPr>
        <xdr:cNvSpPr txBox="1"/>
      </xdr:nvSpPr>
      <xdr:spPr>
        <a:xfrm>
          <a:off x="12449175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35AC299E-76CC-419C-A3B8-098A2784D31C}"/>
            </a:ext>
          </a:extLst>
        </xdr:cNvPr>
        <xdr:cNvSpPr txBox="1"/>
      </xdr:nvSpPr>
      <xdr:spPr>
        <a:xfrm>
          <a:off x="12449175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8E01B76-A373-47F7-BDF8-58034BC50F95}"/>
            </a:ext>
          </a:extLst>
        </xdr:cNvPr>
        <xdr:cNvSpPr txBox="1"/>
      </xdr:nvSpPr>
      <xdr:spPr>
        <a:xfrm>
          <a:off x="12449175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815230B-D59C-4375-BD26-96742F5CF37C}"/>
            </a:ext>
          </a:extLst>
        </xdr:cNvPr>
        <xdr:cNvSpPr txBox="1"/>
      </xdr:nvSpPr>
      <xdr:spPr>
        <a:xfrm>
          <a:off x="12449175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6C37EB7A-874D-436F-ABC3-C2B435D19CC1}"/>
            </a:ext>
          </a:extLst>
        </xdr:cNvPr>
        <xdr:cNvSpPr txBox="1"/>
      </xdr:nvSpPr>
      <xdr:spPr>
        <a:xfrm>
          <a:off x="12449175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6E1FE45C-8607-4BFB-95AB-0CFC6D834D6F}"/>
            </a:ext>
          </a:extLst>
        </xdr:cNvPr>
        <xdr:cNvSpPr txBox="1"/>
      </xdr:nvSpPr>
      <xdr:spPr>
        <a:xfrm>
          <a:off x="12449175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19FA77A1-E425-40F3-8C30-62F21223F68A}"/>
            </a:ext>
          </a:extLst>
        </xdr:cNvPr>
        <xdr:cNvSpPr txBox="1"/>
      </xdr:nvSpPr>
      <xdr:spPr>
        <a:xfrm>
          <a:off x="12449175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A39C6F0-3FED-449A-865A-262279B3F511}"/>
            </a:ext>
          </a:extLst>
        </xdr:cNvPr>
        <xdr:cNvSpPr txBox="1"/>
      </xdr:nvSpPr>
      <xdr:spPr>
        <a:xfrm>
          <a:off x="12449175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D9FB987C-C199-4A8C-A0D8-B2E0BC0D4D78}"/>
            </a:ext>
          </a:extLst>
        </xdr:cNvPr>
        <xdr:cNvSpPr txBox="1"/>
      </xdr:nvSpPr>
      <xdr:spPr>
        <a:xfrm>
          <a:off x="12449175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63CB611B-D819-46A6-8C29-9363C5B5A2FF}"/>
            </a:ext>
          </a:extLst>
        </xdr:cNvPr>
        <xdr:cNvSpPr txBox="1"/>
      </xdr:nvSpPr>
      <xdr:spPr>
        <a:xfrm>
          <a:off x="12449175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EE119B10-A24F-4B17-BAD1-A53942CDBADB}"/>
            </a:ext>
          </a:extLst>
        </xdr:cNvPr>
        <xdr:cNvSpPr txBox="1"/>
      </xdr:nvSpPr>
      <xdr:spPr>
        <a:xfrm>
          <a:off x="12449175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B10D1A39-5732-41E6-B8BC-E52444A4939C}"/>
            </a:ext>
          </a:extLst>
        </xdr:cNvPr>
        <xdr:cNvSpPr txBox="1"/>
      </xdr:nvSpPr>
      <xdr:spPr>
        <a:xfrm>
          <a:off x="12449175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7B717D2B-5F6F-47A3-8776-68186F774A84}"/>
            </a:ext>
          </a:extLst>
        </xdr:cNvPr>
        <xdr:cNvSpPr txBox="1"/>
      </xdr:nvSpPr>
      <xdr:spPr>
        <a:xfrm>
          <a:off x="12449175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33B00A58-7EE1-450C-84E7-EEAE321BA78D}"/>
            </a:ext>
          </a:extLst>
        </xdr:cNvPr>
        <xdr:cNvSpPr txBox="1"/>
      </xdr:nvSpPr>
      <xdr:spPr>
        <a:xfrm>
          <a:off x="12449175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D5F1F3F9-E129-4518-9590-6196314F15FE}"/>
            </a:ext>
          </a:extLst>
        </xdr:cNvPr>
        <xdr:cNvSpPr txBox="1"/>
      </xdr:nvSpPr>
      <xdr:spPr>
        <a:xfrm>
          <a:off x="12449175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F1DA1A43-49EC-4A7D-AF87-611C2CD12553}"/>
            </a:ext>
          </a:extLst>
        </xdr:cNvPr>
        <xdr:cNvSpPr txBox="1"/>
      </xdr:nvSpPr>
      <xdr:spPr>
        <a:xfrm>
          <a:off x="12449175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F6127CA0-1457-4739-98D1-252EFF24BD98}"/>
            </a:ext>
          </a:extLst>
        </xdr:cNvPr>
        <xdr:cNvSpPr txBox="1"/>
      </xdr:nvSpPr>
      <xdr:spPr>
        <a:xfrm>
          <a:off x="12449175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8E4CC5AB-BDCC-4158-9CD4-993D2BE060FB}"/>
            </a:ext>
          </a:extLst>
        </xdr:cNvPr>
        <xdr:cNvSpPr txBox="1"/>
      </xdr:nvSpPr>
      <xdr:spPr>
        <a:xfrm>
          <a:off x="12449175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BCFC1F7E-35FB-4600-8268-08B90D5F606F}"/>
            </a:ext>
          </a:extLst>
        </xdr:cNvPr>
        <xdr:cNvSpPr txBox="1"/>
      </xdr:nvSpPr>
      <xdr:spPr>
        <a:xfrm>
          <a:off x="12449175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6DBCE1B4-971D-4E3E-BCC3-DA13B19C7124}"/>
            </a:ext>
          </a:extLst>
        </xdr:cNvPr>
        <xdr:cNvSpPr txBox="1"/>
      </xdr:nvSpPr>
      <xdr:spPr>
        <a:xfrm>
          <a:off x="12449175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D28F412A-F08E-475F-8217-FD5636C2C221}"/>
            </a:ext>
          </a:extLst>
        </xdr:cNvPr>
        <xdr:cNvSpPr txBox="1"/>
      </xdr:nvSpPr>
      <xdr:spPr>
        <a:xfrm>
          <a:off x="12449175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AC61CBA-AD56-4B14-8CD7-249E4DD46764}"/>
            </a:ext>
          </a:extLst>
        </xdr:cNvPr>
        <xdr:cNvSpPr txBox="1"/>
      </xdr:nvSpPr>
      <xdr:spPr>
        <a:xfrm>
          <a:off x="12449175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D5A032CA-8207-4EF9-8B5D-753FF504FABA}"/>
            </a:ext>
          </a:extLst>
        </xdr:cNvPr>
        <xdr:cNvSpPr txBox="1"/>
      </xdr:nvSpPr>
      <xdr:spPr>
        <a:xfrm>
          <a:off x="12449175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B0E574BC-CDA7-4D44-B810-1771A99BCDE0}"/>
            </a:ext>
          </a:extLst>
        </xdr:cNvPr>
        <xdr:cNvSpPr txBox="1"/>
      </xdr:nvSpPr>
      <xdr:spPr>
        <a:xfrm>
          <a:off x="12449175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449EFCC6-DA0C-4272-826A-6D07066B31C6}"/>
            </a:ext>
          </a:extLst>
        </xdr:cNvPr>
        <xdr:cNvSpPr txBox="1"/>
      </xdr:nvSpPr>
      <xdr:spPr>
        <a:xfrm>
          <a:off x="12449175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B38A94A0-4857-47FD-A295-70D2F521002B}"/>
            </a:ext>
          </a:extLst>
        </xdr:cNvPr>
        <xdr:cNvSpPr txBox="1"/>
      </xdr:nvSpPr>
      <xdr:spPr>
        <a:xfrm>
          <a:off x="12449175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BBD7E614-E701-46EC-8BC9-F6F788E681A8}"/>
            </a:ext>
          </a:extLst>
        </xdr:cNvPr>
        <xdr:cNvSpPr txBox="1"/>
      </xdr:nvSpPr>
      <xdr:spPr>
        <a:xfrm>
          <a:off x="12449175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44FE1A0E-1DD1-4142-BBD7-455161871733}"/>
            </a:ext>
          </a:extLst>
        </xdr:cNvPr>
        <xdr:cNvSpPr txBox="1"/>
      </xdr:nvSpPr>
      <xdr:spPr>
        <a:xfrm>
          <a:off x="12449175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AD10110C-F4F1-4E75-B8D6-59520C22395A}"/>
            </a:ext>
          </a:extLst>
        </xdr:cNvPr>
        <xdr:cNvSpPr txBox="1"/>
      </xdr:nvSpPr>
      <xdr:spPr>
        <a:xfrm>
          <a:off x="12449175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37A488EE-331F-4153-AC3D-9094A0322EAF}"/>
            </a:ext>
          </a:extLst>
        </xdr:cNvPr>
        <xdr:cNvSpPr txBox="1"/>
      </xdr:nvSpPr>
      <xdr:spPr>
        <a:xfrm>
          <a:off x="12449175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664C536-A647-4FE2-B4F9-9069CF28F635}"/>
            </a:ext>
          </a:extLst>
        </xdr:cNvPr>
        <xdr:cNvSpPr txBox="1"/>
      </xdr:nvSpPr>
      <xdr:spPr>
        <a:xfrm>
          <a:off x="12449175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265F618-0894-4224-9945-F686DDDDDEF2}"/>
            </a:ext>
          </a:extLst>
        </xdr:cNvPr>
        <xdr:cNvSpPr txBox="1"/>
      </xdr:nvSpPr>
      <xdr:spPr>
        <a:xfrm>
          <a:off x="12449175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EF2B6678-1838-4DBE-9D21-21EE8BF3BC6C}"/>
            </a:ext>
          </a:extLst>
        </xdr:cNvPr>
        <xdr:cNvSpPr txBox="1"/>
      </xdr:nvSpPr>
      <xdr:spPr>
        <a:xfrm>
          <a:off x="12449175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EF686956-4C1A-4DEC-AD66-7BAD55B69DD2}"/>
            </a:ext>
          </a:extLst>
        </xdr:cNvPr>
        <xdr:cNvSpPr txBox="1"/>
      </xdr:nvSpPr>
      <xdr:spPr>
        <a:xfrm>
          <a:off x="12449175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1E41C7AA-F4E7-40A5-8031-4BF11E0117E1}"/>
            </a:ext>
          </a:extLst>
        </xdr:cNvPr>
        <xdr:cNvSpPr txBox="1"/>
      </xdr:nvSpPr>
      <xdr:spPr>
        <a:xfrm>
          <a:off x="12449175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5940311D-FC45-4E28-B51B-610F6E3F8D9F}"/>
            </a:ext>
          </a:extLst>
        </xdr:cNvPr>
        <xdr:cNvSpPr txBox="1"/>
      </xdr:nvSpPr>
      <xdr:spPr>
        <a:xfrm>
          <a:off x="12449175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9D7F4CBA-84C2-4173-9A7B-E2B51119CB4E}"/>
            </a:ext>
          </a:extLst>
        </xdr:cNvPr>
        <xdr:cNvSpPr txBox="1"/>
      </xdr:nvSpPr>
      <xdr:spPr>
        <a:xfrm>
          <a:off x="12449175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FC984D71-D0C7-4AF7-B4AD-E79E0F0E940F}"/>
            </a:ext>
          </a:extLst>
        </xdr:cNvPr>
        <xdr:cNvSpPr txBox="1"/>
      </xdr:nvSpPr>
      <xdr:spPr>
        <a:xfrm>
          <a:off x="12449175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F5426C95-01AA-4677-84D0-3C0161A3FCD1}"/>
            </a:ext>
          </a:extLst>
        </xdr:cNvPr>
        <xdr:cNvSpPr txBox="1"/>
      </xdr:nvSpPr>
      <xdr:spPr>
        <a:xfrm>
          <a:off x="12449175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A7AC124B-7782-4CF1-86B5-0E1EE3430DA4}"/>
            </a:ext>
          </a:extLst>
        </xdr:cNvPr>
        <xdr:cNvSpPr txBox="1"/>
      </xdr:nvSpPr>
      <xdr:spPr>
        <a:xfrm>
          <a:off x="12449175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EFB8F6BE-1FD2-45E6-83EA-F2B941142D5A}"/>
            </a:ext>
          </a:extLst>
        </xdr:cNvPr>
        <xdr:cNvSpPr txBox="1"/>
      </xdr:nvSpPr>
      <xdr:spPr>
        <a:xfrm>
          <a:off x="12449175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6729FF47-DC94-4AC7-B43B-2C8EEC3795ED}"/>
            </a:ext>
          </a:extLst>
        </xdr:cNvPr>
        <xdr:cNvSpPr txBox="1"/>
      </xdr:nvSpPr>
      <xdr:spPr>
        <a:xfrm>
          <a:off x="12449175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C6F8B2A3-568F-4A96-B214-5321D24A20FC}"/>
            </a:ext>
          </a:extLst>
        </xdr:cNvPr>
        <xdr:cNvSpPr txBox="1"/>
      </xdr:nvSpPr>
      <xdr:spPr>
        <a:xfrm>
          <a:off x="12449175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B00408E8-3199-4CE3-A50B-FACB5CE343EB}"/>
            </a:ext>
          </a:extLst>
        </xdr:cNvPr>
        <xdr:cNvSpPr txBox="1"/>
      </xdr:nvSpPr>
      <xdr:spPr>
        <a:xfrm>
          <a:off x="12449175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BA8884B-B617-46DA-B121-C4863100B090}"/>
            </a:ext>
          </a:extLst>
        </xdr:cNvPr>
        <xdr:cNvSpPr txBox="1"/>
      </xdr:nvSpPr>
      <xdr:spPr>
        <a:xfrm>
          <a:off x="12449175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2FD92527-7B41-4AF1-BEB9-031381898622}"/>
            </a:ext>
          </a:extLst>
        </xdr:cNvPr>
        <xdr:cNvSpPr txBox="1"/>
      </xdr:nvSpPr>
      <xdr:spPr>
        <a:xfrm>
          <a:off x="12449175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2CEF308A-A5EB-40CA-8783-3839A7A1933B}"/>
            </a:ext>
          </a:extLst>
        </xdr:cNvPr>
        <xdr:cNvSpPr txBox="1"/>
      </xdr:nvSpPr>
      <xdr:spPr>
        <a:xfrm>
          <a:off x="12449175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9E29662D-BF30-4387-9F30-2D5BD9BF324B}"/>
            </a:ext>
          </a:extLst>
        </xdr:cNvPr>
        <xdr:cNvSpPr txBox="1"/>
      </xdr:nvSpPr>
      <xdr:spPr>
        <a:xfrm>
          <a:off x="12449175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B8CC1D40-6C6B-420F-8AAE-7A531AFB23BD}"/>
            </a:ext>
          </a:extLst>
        </xdr:cNvPr>
        <xdr:cNvSpPr txBox="1"/>
      </xdr:nvSpPr>
      <xdr:spPr>
        <a:xfrm>
          <a:off x="12449175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990965B6-30E0-4C77-88E5-6286970DEBA3}"/>
            </a:ext>
          </a:extLst>
        </xdr:cNvPr>
        <xdr:cNvSpPr txBox="1"/>
      </xdr:nvSpPr>
      <xdr:spPr>
        <a:xfrm>
          <a:off x="12449175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3BADCE1A-5712-4ECB-BEFF-911E54AB8FAF}"/>
            </a:ext>
          </a:extLst>
        </xdr:cNvPr>
        <xdr:cNvSpPr txBox="1"/>
      </xdr:nvSpPr>
      <xdr:spPr>
        <a:xfrm>
          <a:off x="12449175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FC52A83A-B803-4873-B1D4-B0559A74CCCC}"/>
            </a:ext>
          </a:extLst>
        </xdr:cNvPr>
        <xdr:cNvSpPr txBox="1"/>
      </xdr:nvSpPr>
      <xdr:spPr>
        <a:xfrm>
          <a:off x="12449175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A930687A-E87D-4FC4-8740-AA43CAF1880A}"/>
            </a:ext>
          </a:extLst>
        </xdr:cNvPr>
        <xdr:cNvSpPr txBox="1"/>
      </xdr:nvSpPr>
      <xdr:spPr>
        <a:xfrm>
          <a:off x="12449175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964A7FA1-14C4-45DA-8419-3324D608607A}"/>
            </a:ext>
          </a:extLst>
        </xdr:cNvPr>
        <xdr:cNvSpPr txBox="1"/>
      </xdr:nvSpPr>
      <xdr:spPr>
        <a:xfrm>
          <a:off x="12449175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C6C1F560-78E9-408E-8C2D-7D3751194905}"/>
            </a:ext>
          </a:extLst>
        </xdr:cNvPr>
        <xdr:cNvSpPr txBox="1"/>
      </xdr:nvSpPr>
      <xdr:spPr>
        <a:xfrm>
          <a:off x="12449175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66652BE-81E7-4043-8C4F-E8DD8E5127F3}"/>
            </a:ext>
          </a:extLst>
        </xdr:cNvPr>
        <xdr:cNvSpPr txBox="1"/>
      </xdr:nvSpPr>
      <xdr:spPr>
        <a:xfrm>
          <a:off x="12449175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E8532ADF-9BDA-4569-9F89-58C409F6F034}"/>
            </a:ext>
          </a:extLst>
        </xdr:cNvPr>
        <xdr:cNvSpPr txBox="1"/>
      </xdr:nvSpPr>
      <xdr:spPr>
        <a:xfrm>
          <a:off x="12449175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50275B54-D503-48E0-95F0-CA2508E1D913}"/>
            </a:ext>
          </a:extLst>
        </xdr:cNvPr>
        <xdr:cNvSpPr txBox="1"/>
      </xdr:nvSpPr>
      <xdr:spPr>
        <a:xfrm>
          <a:off x="12449175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18B55F8D-5257-400C-B8CF-5D4146B685D9}"/>
            </a:ext>
          </a:extLst>
        </xdr:cNvPr>
        <xdr:cNvSpPr txBox="1"/>
      </xdr:nvSpPr>
      <xdr:spPr>
        <a:xfrm>
          <a:off x="12449175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796B2D3E-50F6-45B9-A223-12A8A28300CD}"/>
            </a:ext>
          </a:extLst>
        </xdr:cNvPr>
        <xdr:cNvSpPr txBox="1"/>
      </xdr:nvSpPr>
      <xdr:spPr>
        <a:xfrm>
          <a:off x="12449175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60E780C4-A336-49F5-9A42-30113AF834AF}"/>
            </a:ext>
          </a:extLst>
        </xdr:cNvPr>
        <xdr:cNvSpPr txBox="1"/>
      </xdr:nvSpPr>
      <xdr:spPr>
        <a:xfrm>
          <a:off x="12449175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C30DC3EA-3170-491E-BECA-7DBD4967EB7F}"/>
            </a:ext>
          </a:extLst>
        </xdr:cNvPr>
        <xdr:cNvSpPr txBox="1"/>
      </xdr:nvSpPr>
      <xdr:spPr>
        <a:xfrm>
          <a:off x="12449175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956AD195-47F9-4E21-9A56-484AB7D34362}"/>
            </a:ext>
          </a:extLst>
        </xdr:cNvPr>
        <xdr:cNvSpPr txBox="1"/>
      </xdr:nvSpPr>
      <xdr:spPr>
        <a:xfrm>
          <a:off x="12449175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6238C2BE-E25A-4CAB-88E1-FCC07FB93E0F}"/>
            </a:ext>
          </a:extLst>
        </xdr:cNvPr>
        <xdr:cNvSpPr txBox="1"/>
      </xdr:nvSpPr>
      <xdr:spPr>
        <a:xfrm>
          <a:off x="12449175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4C37FA64-FBA9-4760-BA0A-F90892394404}"/>
            </a:ext>
          </a:extLst>
        </xdr:cNvPr>
        <xdr:cNvSpPr txBox="1"/>
      </xdr:nvSpPr>
      <xdr:spPr>
        <a:xfrm>
          <a:off x="12449175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81D610DC-53F0-4EA3-8226-5DDF1F67C87B}"/>
            </a:ext>
          </a:extLst>
        </xdr:cNvPr>
        <xdr:cNvSpPr txBox="1"/>
      </xdr:nvSpPr>
      <xdr:spPr>
        <a:xfrm>
          <a:off x="12449175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154D2892-54B7-4CA2-93AD-9136FCAE94ED}"/>
            </a:ext>
          </a:extLst>
        </xdr:cNvPr>
        <xdr:cNvSpPr txBox="1"/>
      </xdr:nvSpPr>
      <xdr:spPr>
        <a:xfrm>
          <a:off x="12449175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4951EA7E-687E-4107-86F9-B24D3B60D69F}"/>
            </a:ext>
          </a:extLst>
        </xdr:cNvPr>
        <xdr:cNvSpPr txBox="1"/>
      </xdr:nvSpPr>
      <xdr:spPr>
        <a:xfrm>
          <a:off x="12449175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7220F5F5-BF6E-489E-BDE1-CF5E77B2A870}"/>
            </a:ext>
          </a:extLst>
        </xdr:cNvPr>
        <xdr:cNvSpPr txBox="1"/>
      </xdr:nvSpPr>
      <xdr:spPr>
        <a:xfrm>
          <a:off x="12449175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3446EF7-FC25-4608-9AE8-2C410B9ED8A4}"/>
            </a:ext>
          </a:extLst>
        </xdr:cNvPr>
        <xdr:cNvSpPr txBox="1"/>
      </xdr:nvSpPr>
      <xdr:spPr>
        <a:xfrm>
          <a:off x="12449175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1B9D7CAA-A117-4478-9CFD-44727B4D86AF}"/>
            </a:ext>
          </a:extLst>
        </xdr:cNvPr>
        <xdr:cNvSpPr txBox="1"/>
      </xdr:nvSpPr>
      <xdr:spPr>
        <a:xfrm>
          <a:off x="12449175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D271B918-F57F-45F1-8C84-72EFFBD790C3}"/>
            </a:ext>
          </a:extLst>
        </xdr:cNvPr>
        <xdr:cNvSpPr txBox="1"/>
      </xdr:nvSpPr>
      <xdr:spPr>
        <a:xfrm>
          <a:off x="12449175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DFAF94F1-7E07-4D9F-AA5A-9E95A12D9DE1}"/>
            </a:ext>
          </a:extLst>
        </xdr:cNvPr>
        <xdr:cNvSpPr txBox="1"/>
      </xdr:nvSpPr>
      <xdr:spPr>
        <a:xfrm>
          <a:off x="12449175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43ADBF50-7707-4F75-94D0-70FC1E07A9A3}"/>
            </a:ext>
          </a:extLst>
        </xdr:cNvPr>
        <xdr:cNvSpPr txBox="1"/>
      </xdr:nvSpPr>
      <xdr:spPr>
        <a:xfrm>
          <a:off x="12449175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14868594-AACE-4470-A5C5-39090E020778}"/>
            </a:ext>
          </a:extLst>
        </xdr:cNvPr>
        <xdr:cNvSpPr txBox="1"/>
      </xdr:nvSpPr>
      <xdr:spPr>
        <a:xfrm>
          <a:off x="12449175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D1FA0E7F-CD47-451D-A0BD-09C3F4A7637E}"/>
            </a:ext>
          </a:extLst>
        </xdr:cNvPr>
        <xdr:cNvSpPr txBox="1"/>
      </xdr:nvSpPr>
      <xdr:spPr>
        <a:xfrm>
          <a:off x="12449175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5F139BFD-436F-4839-A0F9-DA13BDD3C9AD}"/>
            </a:ext>
          </a:extLst>
        </xdr:cNvPr>
        <xdr:cNvSpPr txBox="1"/>
      </xdr:nvSpPr>
      <xdr:spPr>
        <a:xfrm>
          <a:off x="12449175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22953313-9954-4F7E-8296-2955E259DD33}"/>
            </a:ext>
          </a:extLst>
        </xdr:cNvPr>
        <xdr:cNvSpPr txBox="1"/>
      </xdr:nvSpPr>
      <xdr:spPr>
        <a:xfrm>
          <a:off x="12449175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7894107A-E215-41AF-AF53-350986431643}"/>
            </a:ext>
          </a:extLst>
        </xdr:cNvPr>
        <xdr:cNvSpPr txBox="1"/>
      </xdr:nvSpPr>
      <xdr:spPr>
        <a:xfrm>
          <a:off x="12449175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798F4975-6B24-4516-A0C6-D2150757112E}"/>
            </a:ext>
          </a:extLst>
        </xdr:cNvPr>
        <xdr:cNvSpPr txBox="1"/>
      </xdr:nvSpPr>
      <xdr:spPr>
        <a:xfrm>
          <a:off x="12449175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F0C164DD-DB38-40E0-8E69-5E0254D9AF7C}"/>
            </a:ext>
          </a:extLst>
        </xdr:cNvPr>
        <xdr:cNvSpPr txBox="1"/>
      </xdr:nvSpPr>
      <xdr:spPr>
        <a:xfrm>
          <a:off x="12449175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82C617EE-FC1D-4057-B95B-76A983BD4AA2}"/>
            </a:ext>
          </a:extLst>
        </xdr:cNvPr>
        <xdr:cNvSpPr txBox="1"/>
      </xdr:nvSpPr>
      <xdr:spPr>
        <a:xfrm>
          <a:off x="12449175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93B1B957-934B-468E-8185-DD8B251BF1DE}"/>
            </a:ext>
          </a:extLst>
        </xdr:cNvPr>
        <xdr:cNvSpPr txBox="1"/>
      </xdr:nvSpPr>
      <xdr:spPr>
        <a:xfrm>
          <a:off x="12449175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4941ADF7-06D8-4920-AD97-BCD0EBE2288B}"/>
            </a:ext>
          </a:extLst>
        </xdr:cNvPr>
        <xdr:cNvSpPr txBox="1"/>
      </xdr:nvSpPr>
      <xdr:spPr>
        <a:xfrm>
          <a:off x="12449175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3365579-4E3C-4849-9799-4187A50E5202}"/>
            </a:ext>
          </a:extLst>
        </xdr:cNvPr>
        <xdr:cNvSpPr txBox="1"/>
      </xdr:nvSpPr>
      <xdr:spPr>
        <a:xfrm>
          <a:off x="12449175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7A5EA675-FEE8-449A-B336-928F33034463}"/>
            </a:ext>
          </a:extLst>
        </xdr:cNvPr>
        <xdr:cNvSpPr txBox="1"/>
      </xdr:nvSpPr>
      <xdr:spPr>
        <a:xfrm>
          <a:off x="12449175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CA138F01-FA83-4B42-880A-44C77BB79EB7}"/>
            </a:ext>
          </a:extLst>
        </xdr:cNvPr>
        <xdr:cNvSpPr txBox="1"/>
      </xdr:nvSpPr>
      <xdr:spPr>
        <a:xfrm>
          <a:off x="12449175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71A6A4E3-803F-45FE-AEE2-07EBA10BE8E4}"/>
            </a:ext>
          </a:extLst>
        </xdr:cNvPr>
        <xdr:cNvSpPr txBox="1"/>
      </xdr:nvSpPr>
      <xdr:spPr>
        <a:xfrm>
          <a:off x="12449175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AE8F19EE-CCB8-4408-A1B7-ED4C8C236F9A}"/>
            </a:ext>
          </a:extLst>
        </xdr:cNvPr>
        <xdr:cNvSpPr txBox="1"/>
      </xdr:nvSpPr>
      <xdr:spPr>
        <a:xfrm>
          <a:off x="12449175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DEF0B01C-3B07-497D-BD7D-9A51393025E6}"/>
            </a:ext>
          </a:extLst>
        </xdr:cNvPr>
        <xdr:cNvSpPr txBox="1"/>
      </xdr:nvSpPr>
      <xdr:spPr>
        <a:xfrm>
          <a:off x="12449175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989AD641-62AF-4A1D-A5AF-FE6E0875FFD0}"/>
            </a:ext>
          </a:extLst>
        </xdr:cNvPr>
        <xdr:cNvSpPr txBox="1"/>
      </xdr:nvSpPr>
      <xdr:spPr>
        <a:xfrm>
          <a:off x="12449175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3854BC4B-A2D2-4AC6-960D-76363334421E}"/>
            </a:ext>
          </a:extLst>
        </xdr:cNvPr>
        <xdr:cNvSpPr txBox="1"/>
      </xdr:nvSpPr>
      <xdr:spPr>
        <a:xfrm>
          <a:off x="12449175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65ABD0F8-A298-4FBD-ABBE-D055ACD9C6C4}"/>
            </a:ext>
          </a:extLst>
        </xdr:cNvPr>
        <xdr:cNvSpPr txBox="1"/>
      </xdr:nvSpPr>
      <xdr:spPr>
        <a:xfrm>
          <a:off x="12449175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D68299B8-F7C4-43A7-97CF-DC478AEDC00A}"/>
            </a:ext>
          </a:extLst>
        </xdr:cNvPr>
        <xdr:cNvSpPr txBox="1"/>
      </xdr:nvSpPr>
      <xdr:spPr>
        <a:xfrm>
          <a:off x="12449175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CDA88FDC-3B54-4EC7-99C9-C5E62E369873}"/>
            </a:ext>
          </a:extLst>
        </xdr:cNvPr>
        <xdr:cNvSpPr txBox="1"/>
      </xdr:nvSpPr>
      <xdr:spPr>
        <a:xfrm>
          <a:off x="12449175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C0498096-1254-410E-8844-1F4A14954E51}"/>
            </a:ext>
          </a:extLst>
        </xdr:cNvPr>
        <xdr:cNvSpPr txBox="1"/>
      </xdr:nvSpPr>
      <xdr:spPr>
        <a:xfrm>
          <a:off x="12449175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188FC2B6-F392-45BA-A2E3-776F712161BC}"/>
            </a:ext>
          </a:extLst>
        </xdr:cNvPr>
        <xdr:cNvSpPr txBox="1"/>
      </xdr:nvSpPr>
      <xdr:spPr>
        <a:xfrm>
          <a:off x="12449175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92D335E4-E496-482F-A845-EEA7033F27E9}"/>
            </a:ext>
          </a:extLst>
        </xdr:cNvPr>
        <xdr:cNvSpPr txBox="1"/>
      </xdr:nvSpPr>
      <xdr:spPr>
        <a:xfrm>
          <a:off x="12449175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A7365D5E-6143-4299-85C2-9CF46825B342}"/>
            </a:ext>
          </a:extLst>
        </xdr:cNvPr>
        <xdr:cNvSpPr txBox="1"/>
      </xdr:nvSpPr>
      <xdr:spPr>
        <a:xfrm>
          <a:off x="12449175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5CBA11F1-4B9E-442F-9F5E-5B2761E0957C}"/>
            </a:ext>
          </a:extLst>
        </xdr:cNvPr>
        <xdr:cNvSpPr txBox="1"/>
      </xdr:nvSpPr>
      <xdr:spPr>
        <a:xfrm>
          <a:off x="12449175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42E205FF-DE07-4749-912B-BE7A7F64F506}"/>
            </a:ext>
          </a:extLst>
        </xdr:cNvPr>
        <xdr:cNvSpPr txBox="1"/>
      </xdr:nvSpPr>
      <xdr:spPr>
        <a:xfrm>
          <a:off x="12449175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2D8BC9A7-FAC9-468B-A174-DBA700B815EA}"/>
            </a:ext>
          </a:extLst>
        </xdr:cNvPr>
        <xdr:cNvSpPr txBox="1"/>
      </xdr:nvSpPr>
      <xdr:spPr>
        <a:xfrm>
          <a:off x="12449175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68375ABF-85E5-4358-B91C-F7118F981D8E}"/>
            </a:ext>
          </a:extLst>
        </xdr:cNvPr>
        <xdr:cNvSpPr txBox="1"/>
      </xdr:nvSpPr>
      <xdr:spPr>
        <a:xfrm>
          <a:off x="12449175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E72919E1-207E-4FD6-B77D-51C8CFC09851}"/>
            </a:ext>
          </a:extLst>
        </xdr:cNvPr>
        <xdr:cNvSpPr txBox="1"/>
      </xdr:nvSpPr>
      <xdr:spPr>
        <a:xfrm>
          <a:off x="12449175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20715E97-9145-4366-99BF-64ABC65F2EBA}"/>
            </a:ext>
          </a:extLst>
        </xdr:cNvPr>
        <xdr:cNvSpPr txBox="1"/>
      </xdr:nvSpPr>
      <xdr:spPr>
        <a:xfrm>
          <a:off x="12449175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61AA4232-FB49-4E58-8957-2BD9649CB693}"/>
            </a:ext>
          </a:extLst>
        </xdr:cNvPr>
        <xdr:cNvSpPr txBox="1"/>
      </xdr:nvSpPr>
      <xdr:spPr>
        <a:xfrm>
          <a:off x="12449175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DE633321-F8EE-422D-AAC2-E2062A0F6FA6}"/>
            </a:ext>
          </a:extLst>
        </xdr:cNvPr>
        <xdr:cNvSpPr txBox="1"/>
      </xdr:nvSpPr>
      <xdr:spPr>
        <a:xfrm>
          <a:off x="12449175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CDA15FA-FC42-4888-AB9E-78FA4F746C6F}"/>
            </a:ext>
          </a:extLst>
        </xdr:cNvPr>
        <xdr:cNvSpPr txBox="1"/>
      </xdr:nvSpPr>
      <xdr:spPr>
        <a:xfrm>
          <a:off x="12449175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8C812425-CD2B-4066-A86F-8EF01DE39DE3}"/>
            </a:ext>
          </a:extLst>
        </xdr:cNvPr>
        <xdr:cNvSpPr txBox="1"/>
      </xdr:nvSpPr>
      <xdr:spPr>
        <a:xfrm>
          <a:off x="12449175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66577B23-A482-4C3F-B383-1F9B34FEC808}"/>
            </a:ext>
          </a:extLst>
        </xdr:cNvPr>
        <xdr:cNvSpPr txBox="1"/>
      </xdr:nvSpPr>
      <xdr:spPr>
        <a:xfrm>
          <a:off x="12449175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4319768B-B543-4AF7-B8D3-0C772057FFCE}"/>
            </a:ext>
          </a:extLst>
        </xdr:cNvPr>
        <xdr:cNvSpPr txBox="1"/>
      </xdr:nvSpPr>
      <xdr:spPr>
        <a:xfrm>
          <a:off x="12449175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62E9B643-D4E9-4CF3-B6B3-871236CB4125}"/>
            </a:ext>
          </a:extLst>
        </xdr:cNvPr>
        <xdr:cNvSpPr txBox="1"/>
      </xdr:nvSpPr>
      <xdr:spPr>
        <a:xfrm>
          <a:off x="12449175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F1D8D534-064D-4849-9299-5AF76166D6FB}"/>
            </a:ext>
          </a:extLst>
        </xdr:cNvPr>
        <xdr:cNvSpPr txBox="1"/>
      </xdr:nvSpPr>
      <xdr:spPr>
        <a:xfrm>
          <a:off x="12449175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F5F07BF7-8BE6-4F5D-8E4F-1FA91D79CE48}"/>
            </a:ext>
          </a:extLst>
        </xdr:cNvPr>
        <xdr:cNvSpPr txBox="1"/>
      </xdr:nvSpPr>
      <xdr:spPr>
        <a:xfrm>
          <a:off x="12449175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1AC21C78-63F7-4C91-99A3-FEF68A4AA0A4}"/>
            </a:ext>
          </a:extLst>
        </xdr:cNvPr>
        <xdr:cNvSpPr txBox="1"/>
      </xdr:nvSpPr>
      <xdr:spPr>
        <a:xfrm>
          <a:off x="12449175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BC4508CD-EA92-4C39-97F1-B9C4DA95D73A}"/>
            </a:ext>
          </a:extLst>
        </xdr:cNvPr>
        <xdr:cNvSpPr txBox="1"/>
      </xdr:nvSpPr>
      <xdr:spPr>
        <a:xfrm>
          <a:off x="12449175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39FA3053-36A4-476C-9638-89F5D98B8E7A}"/>
            </a:ext>
          </a:extLst>
        </xdr:cNvPr>
        <xdr:cNvSpPr txBox="1"/>
      </xdr:nvSpPr>
      <xdr:spPr>
        <a:xfrm>
          <a:off x="12449175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5FBBCB0-2067-47BA-820F-3F370F59C79F}"/>
            </a:ext>
          </a:extLst>
        </xdr:cNvPr>
        <xdr:cNvSpPr txBox="1"/>
      </xdr:nvSpPr>
      <xdr:spPr>
        <a:xfrm>
          <a:off x="12449175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3455550C-7FB4-4182-8BB2-0860DDCEF01B}"/>
            </a:ext>
          </a:extLst>
        </xdr:cNvPr>
        <xdr:cNvSpPr txBox="1"/>
      </xdr:nvSpPr>
      <xdr:spPr>
        <a:xfrm>
          <a:off x="12449175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F9A8BAE4-D401-4471-9E80-1996AB1E9416}"/>
            </a:ext>
          </a:extLst>
        </xdr:cNvPr>
        <xdr:cNvSpPr txBox="1"/>
      </xdr:nvSpPr>
      <xdr:spPr>
        <a:xfrm>
          <a:off x="12449175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7E799EB9-6751-4D53-9D29-415D7B641D4E}"/>
            </a:ext>
          </a:extLst>
        </xdr:cNvPr>
        <xdr:cNvSpPr txBox="1"/>
      </xdr:nvSpPr>
      <xdr:spPr>
        <a:xfrm>
          <a:off x="12449175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670BECAB-B180-4AE4-9B8A-E260D8ED4DE7}"/>
            </a:ext>
          </a:extLst>
        </xdr:cNvPr>
        <xdr:cNvSpPr txBox="1"/>
      </xdr:nvSpPr>
      <xdr:spPr>
        <a:xfrm>
          <a:off x="12449175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7076110-F808-4347-93A6-D17D16AFAF66}"/>
            </a:ext>
          </a:extLst>
        </xdr:cNvPr>
        <xdr:cNvSpPr txBox="1"/>
      </xdr:nvSpPr>
      <xdr:spPr>
        <a:xfrm>
          <a:off x="12449175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3C0F775B-A57C-4892-961C-8C09141B0B48}"/>
            </a:ext>
          </a:extLst>
        </xdr:cNvPr>
        <xdr:cNvSpPr txBox="1"/>
      </xdr:nvSpPr>
      <xdr:spPr>
        <a:xfrm>
          <a:off x="12449175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6025EEEE-0AD2-42BC-975C-AFE7293CE58F}"/>
            </a:ext>
          </a:extLst>
        </xdr:cNvPr>
        <xdr:cNvSpPr txBox="1"/>
      </xdr:nvSpPr>
      <xdr:spPr>
        <a:xfrm>
          <a:off x="12449175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3A8A0D86-229F-4C56-8454-F3AC9FF74FBC}"/>
            </a:ext>
          </a:extLst>
        </xdr:cNvPr>
        <xdr:cNvSpPr txBox="1"/>
      </xdr:nvSpPr>
      <xdr:spPr>
        <a:xfrm>
          <a:off x="12449175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D6A26F61-EB4A-417B-8040-63B5B6537534}"/>
            </a:ext>
          </a:extLst>
        </xdr:cNvPr>
        <xdr:cNvSpPr txBox="1"/>
      </xdr:nvSpPr>
      <xdr:spPr>
        <a:xfrm>
          <a:off x="12449175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F8094BDA-20B0-4E89-9382-6696F1EEEF22}"/>
            </a:ext>
          </a:extLst>
        </xdr:cNvPr>
        <xdr:cNvSpPr txBox="1"/>
      </xdr:nvSpPr>
      <xdr:spPr>
        <a:xfrm>
          <a:off x="12449175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472BBF39-E42B-49C0-9BF5-DF09F504005E}"/>
            </a:ext>
          </a:extLst>
        </xdr:cNvPr>
        <xdr:cNvSpPr txBox="1"/>
      </xdr:nvSpPr>
      <xdr:spPr>
        <a:xfrm>
          <a:off x="12449175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EF3E9480-3004-4CC7-833C-2F7F56A17734}"/>
            </a:ext>
          </a:extLst>
        </xdr:cNvPr>
        <xdr:cNvSpPr txBox="1"/>
      </xdr:nvSpPr>
      <xdr:spPr>
        <a:xfrm>
          <a:off x="12449175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BEFBBB9B-46DC-4FA0-B533-1C465052C020}"/>
            </a:ext>
          </a:extLst>
        </xdr:cNvPr>
        <xdr:cNvSpPr txBox="1"/>
      </xdr:nvSpPr>
      <xdr:spPr>
        <a:xfrm>
          <a:off x="12449175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828745BA-3AC1-45E8-A993-84EF8B04ED78}"/>
            </a:ext>
          </a:extLst>
        </xdr:cNvPr>
        <xdr:cNvSpPr txBox="1"/>
      </xdr:nvSpPr>
      <xdr:spPr>
        <a:xfrm>
          <a:off x="12449175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F0922404-BBDB-4128-90BF-CE1949A99A81}"/>
            </a:ext>
          </a:extLst>
        </xdr:cNvPr>
        <xdr:cNvSpPr txBox="1"/>
      </xdr:nvSpPr>
      <xdr:spPr>
        <a:xfrm>
          <a:off x="12449175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179</xdr:row>
      <xdr:rowOff>19050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68BECE17-5E65-439A-885B-54AB9899048C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18</xdr:col>
      <xdr:colOff>47625</xdr:colOff>
      <xdr:row>179</xdr:row>
      <xdr:rowOff>19050</xdr:rowOff>
    </xdr:from>
    <xdr:ext cx="65" cy="172227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21974D63-D397-4CA7-B837-D4C3AE11EEB6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18</xdr:col>
      <xdr:colOff>47625</xdr:colOff>
      <xdr:row>179</xdr:row>
      <xdr:rowOff>19050</xdr:rowOff>
    </xdr:from>
    <xdr:ext cx="65" cy="172227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3C26196F-5E7A-438F-993D-533E0498282E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19</xdr:col>
      <xdr:colOff>47625</xdr:colOff>
      <xdr:row>179</xdr:row>
      <xdr:rowOff>19050</xdr:rowOff>
    </xdr:from>
    <xdr:ext cx="65" cy="172227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AAAA4000-06A7-46AE-8893-E3A090BC9329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19</xdr:col>
      <xdr:colOff>47625</xdr:colOff>
      <xdr:row>179</xdr:row>
      <xdr:rowOff>19050</xdr:rowOff>
    </xdr:from>
    <xdr:ext cx="65" cy="172227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7DEEE09E-6283-4EF5-BF69-5EA8266A18D8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20</xdr:col>
      <xdr:colOff>47625</xdr:colOff>
      <xdr:row>179</xdr:row>
      <xdr:rowOff>19050</xdr:rowOff>
    </xdr:from>
    <xdr:ext cx="65" cy="172227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4735CF60-70C9-4A35-9698-FCE3E13C130F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20</xdr:col>
      <xdr:colOff>47625</xdr:colOff>
      <xdr:row>179</xdr:row>
      <xdr:rowOff>19050</xdr:rowOff>
    </xdr:from>
    <xdr:ext cx="65" cy="172227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7FFADA1C-232D-46E7-90FB-A3DF4A974867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21</xdr:col>
      <xdr:colOff>47625</xdr:colOff>
      <xdr:row>179</xdr:row>
      <xdr:rowOff>19050</xdr:rowOff>
    </xdr:from>
    <xdr:ext cx="65" cy="172227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C2AE3921-37B7-44F3-96F0-E2BC8DA91C2A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21</xdr:col>
      <xdr:colOff>47625</xdr:colOff>
      <xdr:row>179</xdr:row>
      <xdr:rowOff>19050</xdr:rowOff>
    </xdr:from>
    <xdr:ext cx="65" cy="17222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33F8E5B2-5845-47C2-BFC5-D5AB39C1C526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22</xdr:col>
      <xdr:colOff>47625</xdr:colOff>
      <xdr:row>179</xdr:row>
      <xdr:rowOff>19050</xdr:rowOff>
    </xdr:from>
    <xdr:ext cx="65" cy="17222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88E3FED7-2E17-46D9-AC01-B03FF6EC6F94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22</xdr:col>
      <xdr:colOff>47625</xdr:colOff>
      <xdr:row>179</xdr:row>
      <xdr:rowOff>19050</xdr:rowOff>
    </xdr:from>
    <xdr:ext cx="65" cy="17222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C76DB029-D3E9-4A1B-BA0D-ED8488A21BE7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23</xdr:col>
      <xdr:colOff>47625</xdr:colOff>
      <xdr:row>179</xdr:row>
      <xdr:rowOff>19050</xdr:rowOff>
    </xdr:from>
    <xdr:ext cx="65" cy="17222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9D221802-288E-4032-A675-2BBC5DAB1B42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23</xdr:col>
      <xdr:colOff>47625</xdr:colOff>
      <xdr:row>179</xdr:row>
      <xdr:rowOff>19050</xdr:rowOff>
    </xdr:from>
    <xdr:ext cx="65" cy="172227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9C2333D-ACA1-4CF1-B268-0286CF161758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24</xdr:col>
      <xdr:colOff>47625</xdr:colOff>
      <xdr:row>179</xdr:row>
      <xdr:rowOff>19050</xdr:rowOff>
    </xdr:from>
    <xdr:ext cx="65" cy="172227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FD49A007-FBA3-4651-9A9B-9E4BEC8E71ED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24</xdr:col>
      <xdr:colOff>47625</xdr:colOff>
      <xdr:row>179</xdr:row>
      <xdr:rowOff>19050</xdr:rowOff>
    </xdr:from>
    <xdr:ext cx="65" cy="172227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4ACD4D30-24DE-4952-BBCE-750AC5504B4E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25</xdr:col>
      <xdr:colOff>47625</xdr:colOff>
      <xdr:row>179</xdr:row>
      <xdr:rowOff>19050</xdr:rowOff>
    </xdr:from>
    <xdr:ext cx="65" cy="172227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3B718381-1544-4D02-84C1-27CF9FFCB429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25</xdr:col>
      <xdr:colOff>47625</xdr:colOff>
      <xdr:row>179</xdr:row>
      <xdr:rowOff>19050</xdr:rowOff>
    </xdr:from>
    <xdr:ext cx="65" cy="172227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27C1FF3E-D382-447A-A899-819A110E8BE3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26</xdr:col>
      <xdr:colOff>47625</xdr:colOff>
      <xdr:row>179</xdr:row>
      <xdr:rowOff>19050</xdr:rowOff>
    </xdr:from>
    <xdr:ext cx="65" cy="172227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A69C417A-2A5A-4FAD-B014-D3F23B084D86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26</xdr:col>
      <xdr:colOff>47625</xdr:colOff>
      <xdr:row>179</xdr:row>
      <xdr:rowOff>19050</xdr:rowOff>
    </xdr:from>
    <xdr:ext cx="65" cy="172227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F4707C3D-C8DB-4999-9061-3EE301BC7F23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27</xdr:col>
      <xdr:colOff>47625</xdr:colOff>
      <xdr:row>179</xdr:row>
      <xdr:rowOff>19050</xdr:rowOff>
    </xdr:from>
    <xdr:ext cx="65" cy="172227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1466A474-6834-431D-A36F-90F577659465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27</xdr:col>
      <xdr:colOff>47625</xdr:colOff>
      <xdr:row>179</xdr:row>
      <xdr:rowOff>19050</xdr:rowOff>
    </xdr:from>
    <xdr:ext cx="65" cy="17222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28BEA751-8FCD-45D4-ADF0-715C78A8014F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28</xdr:col>
      <xdr:colOff>47625</xdr:colOff>
      <xdr:row>179</xdr:row>
      <xdr:rowOff>19050</xdr:rowOff>
    </xdr:from>
    <xdr:ext cx="65" cy="17222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69EE9CFA-4979-4485-B34A-3923509FCD8D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28</xdr:col>
      <xdr:colOff>47625</xdr:colOff>
      <xdr:row>179</xdr:row>
      <xdr:rowOff>19050</xdr:rowOff>
    </xdr:from>
    <xdr:ext cx="65" cy="17222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74BDD531-AAC9-471F-9AE7-43AA5752225B}"/>
            </a:ext>
          </a:extLst>
        </xdr:cNvPr>
        <xdr:cNvSpPr txBox="1"/>
      </xdr:nvSpPr>
      <xdr:spPr>
        <a:xfrm>
          <a:off x="12449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16</xdr:col>
      <xdr:colOff>371475</xdr:colOff>
      <xdr:row>183</xdr:row>
      <xdr:rowOff>9525</xdr:rowOff>
    </xdr:from>
    <xdr:ext cx="188065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9" name="TextBox 768">
              <a:extLst>
                <a:ext uri="{FF2B5EF4-FFF2-40B4-BE49-F238E27FC236}">
                  <a16:creationId xmlns:a16="http://schemas.microsoft.com/office/drawing/2014/main" id="{2CEF7C21-E595-49EF-85E7-40A6D84C62BA}"/>
                </a:ext>
              </a:extLst>
            </xdr:cNvPr>
            <xdr:cNvSpPr txBox="1"/>
          </xdr:nvSpPr>
          <xdr:spPr>
            <a:xfrm>
              <a:off x="12011025" y="34947225"/>
              <a:ext cx="18806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769" name="TextBox 768">
              <a:extLst>
                <a:ext uri="{FF2B5EF4-FFF2-40B4-BE49-F238E27FC236}">
                  <a16:creationId xmlns:a16="http://schemas.microsoft.com/office/drawing/2014/main" id="{2CEF7C21-E595-49EF-85E7-40A6D84C62BA}"/>
                </a:ext>
              </a:extLst>
            </xdr:cNvPr>
            <xdr:cNvSpPr txBox="1"/>
          </xdr:nvSpPr>
          <xdr:spPr>
            <a:xfrm>
              <a:off x="12011025" y="34947225"/>
              <a:ext cx="18806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𝜎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𝑖^2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24</xdr:col>
      <xdr:colOff>95250</xdr:colOff>
      <xdr:row>185</xdr:row>
      <xdr:rowOff>19050</xdr:rowOff>
    </xdr:from>
    <xdr:ext cx="70743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0" name="TextBox 769">
              <a:extLst>
                <a:ext uri="{FF2B5EF4-FFF2-40B4-BE49-F238E27FC236}">
                  <a16:creationId xmlns:a16="http://schemas.microsoft.com/office/drawing/2014/main" id="{FDE47315-C93C-4514-9D6E-4FECDFF7FAA5}"/>
                </a:ext>
              </a:extLst>
            </xdr:cNvPr>
            <xdr:cNvSpPr txBox="1"/>
          </xdr:nvSpPr>
          <xdr:spPr>
            <a:xfrm>
              <a:off x="17859375" y="35337750"/>
              <a:ext cx="707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770" name="TextBox 769">
              <a:extLst>
                <a:ext uri="{FF2B5EF4-FFF2-40B4-BE49-F238E27FC236}">
                  <a16:creationId xmlns:a16="http://schemas.microsoft.com/office/drawing/2014/main" id="{FDE47315-C93C-4514-9D6E-4FECDFF7FAA5}"/>
                </a:ext>
              </a:extLst>
            </xdr:cNvPr>
            <xdr:cNvSpPr txBox="1"/>
          </xdr:nvSpPr>
          <xdr:spPr>
            <a:xfrm>
              <a:off x="17859375" y="35337750"/>
              <a:ext cx="707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((𝑥_𝑖 ) ̅−𝑥 ̅ )^2 𝑛_𝑖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9</xdr:col>
      <xdr:colOff>266700</xdr:colOff>
      <xdr:row>207</xdr:row>
      <xdr:rowOff>9525</xdr:rowOff>
    </xdr:from>
    <xdr:ext cx="885627" cy="368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B1D5CD-5BE0-4C34-B2B8-3D0154B19066}"/>
                </a:ext>
              </a:extLst>
            </xdr:cNvPr>
            <xdr:cNvSpPr txBox="1"/>
          </xdr:nvSpPr>
          <xdr:spPr>
            <a:xfrm>
              <a:off x="7000875" y="39519225"/>
              <a:ext cx="88562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𝑝𝑖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B1D5CD-5BE0-4C34-B2B8-3D0154B19066}"/>
                </a:ext>
              </a:extLst>
            </xdr:cNvPr>
            <xdr:cNvSpPr txBox="1"/>
          </xdr:nvSpPr>
          <xdr:spPr>
            <a:xfrm>
              <a:off x="7000875" y="39519225"/>
              <a:ext cx="88562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〖(𝑛𝑖 −𝑛∗𝑝𝑖)〗^2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𝑛∗𝑝𝑖)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572233</xdr:colOff>
      <xdr:row>222</xdr:row>
      <xdr:rowOff>187569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F54949-AC79-4FC8-A579-9FDD3D9F13D5}"/>
                </a:ext>
              </a:extLst>
            </xdr:cNvPr>
            <xdr:cNvSpPr txBox="1"/>
          </xdr:nvSpPr>
          <xdr:spPr>
            <a:xfrm>
              <a:off x="5772883" y="25847919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F54949-AC79-4FC8-A579-9FDD3D9F13D5}"/>
                </a:ext>
              </a:extLst>
            </xdr:cNvPr>
            <xdr:cNvSpPr txBox="1"/>
          </xdr:nvSpPr>
          <xdr:spPr>
            <a:xfrm>
              <a:off x="5772883" y="25847919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557579</xdr:colOff>
      <xdr:row>223</xdr:row>
      <xdr:rowOff>172915</xdr:rowOff>
    </xdr:from>
    <xdr:ext cx="2701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60CC25A-FA77-46A2-B9B4-0E04CA69D814}"/>
                </a:ext>
              </a:extLst>
            </xdr:cNvPr>
            <xdr:cNvSpPr txBox="1"/>
          </xdr:nvSpPr>
          <xdr:spPr>
            <a:xfrm>
              <a:off x="5758229" y="26023765"/>
              <a:ext cx="2701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60CC25A-FA77-46A2-B9B4-0E04CA69D814}"/>
                </a:ext>
              </a:extLst>
            </xdr:cNvPr>
            <xdr:cNvSpPr txBox="1"/>
          </xdr:nvSpPr>
          <xdr:spPr>
            <a:xfrm>
              <a:off x="5758229" y="26023765"/>
              <a:ext cx="2701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𝑎, 𝑘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5</xdr:col>
      <xdr:colOff>403411</xdr:colOff>
      <xdr:row>227</xdr:row>
      <xdr:rowOff>179295</xdr:rowOff>
    </xdr:from>
    <xdr:to>
      <xdr:col>7</xdr:col>
      <xdr:colOff>357465</xdr:colOff>
      <xdr:row>231</xdr:row>
      <xdr:rowOff>78442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A2BF5F3-EABB-9272-7BCA-0E8EE180B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35823" y="43501236"/>
          <a:ext cx="1388407" cy="661147"/>
        </a:xfrm>
        <a:prstGeom prst="rect">
          <a:avLst/>
        </a:prstGeom>
      </xdr:spPr>
    </xdr:pic>
    <xdr:clientData/>
  </xdr:twoCellAnchor>
  <xdr:twoCellAnchor>
    <xdr:from>
      <xdr:col>18</xdr:col>
      <xdr:colOff>44825</xdr:colOff>
      <xdr:row>38</xdr:row>
      <xdr:rowOff>58270</xdr:rowOff>
    </xdr:from>
    <xdr:to>
      <xdr:col>23</xdr:col>
      <xdr:colOff>744071</xdr:colOff>
      <xdr:row>53</xdr:row>
      <xdr:rowOff>152399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4544E9B9-8235-2FDE-DF5B-4F24BC77F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12</xdr:row>
      <xdr:rowOff>23812</xdr:rowOff>
    </xdr:from>
    <xdr:ext cx="862800" cy="366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65131C-0375-45C5-B13D-58667C38382F}"/>
                </a:ext>
              </a:extLst>
            </xdr:cNvPr>
            <xdr:cNvSpPr txBox="1"/>
          </xdr:nvSpPr>
          <xdr:spPr>
            <a:xfrm>
              <a:off x="1752600" y="2309812"/>
              <a:ext cx="862800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𝑥𝑚𝑎𝑥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𝑥𝑚𝑖𝑛</m:t>
                        </m:r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𝑀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65131C-0375-45C5-B13D-58667C38382F}"/>
                </a:ext>
              </a:extLst>
            </xdr:cNvPr>
            <xdr:cNvSpPr txBox="1"/>
          </xdr:nvSpPr>
          <xdr:spPr>
            <a:xfrm>
              <a:off x="1752600" y="2309812"/>
              <a:ext cx="862800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ru-RU" sz="1050" i="0">
                  <a:latin typeface="Cambria Math" panose="02040503050406030204" pitchFamily="18" charset="0"/>
                </a:rPr>
                <a:t>(</a:t>
              </a:r>
              <a:r>
                <a:rPr lang="en-US" sz="1050" b="0" i="0">
                  <a:latin typeface="Cambria Math" panose="02040503050406030204" pitchFamily="18" charset="0"/>
                </a:rPr>
                <a:t>𝑥𝑚𝑎𝑥 −𝑥𝑚𝑖𝑛</a:t>
              </a:r>
              <a:r>
                <a:rPr lang="ru-RU" sz="1050" b="0" i="0">
                  <a:latin typeface="Cambria Math" panose="02040503050406030204" pitchFamily="18" charset="0"/>
                </a:rPr>
                <a:t>)/</a:t>
              </a:r>
              <a:r>
                <a:rPr lang="en-US" sz="105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47625</xdr:colOff>
      <xdr:row>31</xdr:row>
      <xdr:rowOff>14287</xdr:rowOff>
    </xdr:from>
    <xdr:to>
      <xdr:col>11</xdr:col>
      <xdr:colOff>704850</xdr:colOff>
      <xdr:row>56</xdr:row>
      <xdr:rowOff>104775</xdr:rowOff>
    </xdr:to>
    <xdr:graphicFrame macro="">
      <xdr:nvGraphicFramePr>
        <xdr:cNvPr id="3" name="BA">
          <a:extLst>
            <a:ext uri="{FF2B5EF4-FFF2-40B4-BE49-F238E27FC236}">
              <a16:creationId xmlns:a16="http://schemas.microsoft.com/office/drawing/2014/main" id="{86A5E558-B5A1-4009-8259-B59F3EF91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4761</xdr:rowOff>
    </xdr:from>
    <xdr:to>
      <xdr:col>13</xdr:col>
      <xdr:colOff>9524</xdr:colOff>
      <xdr:row>105</xdr:row>
      <xdr:rowOff>47624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0A63C0-221F-4A08-8ECF-B203802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295275</xdr:colOff>
      <xdr:row>108</xdr:row>
      <xdr:rowOff>119062</xdr:rowOff>
    </xdr:from>
    <xdr:ext cx="577530" cy="422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A8AADC-5C2C-40BF-B308-9327BAE6008A}"/>
                </a:ext>
              </a:extLst>
            </xdr:cNvPr>
            <xdr:cNvSpPr txBox="1"/>
          </xdr:nvSpPr>
          <xdr:spPr>
            <a:xfrm>
              <a:off x="4829175" y="207692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A8AADC-5C2C-40BF-B308-9327BAE6008A}"/>
                </a:ext>
              </a:extLst>
            </xdr:cNvPr>
            <xdr:cNvSpPr txBox="1"/>
          </xdr:nvSpPr>
          <xdr:spPr>
            <a:xfrm>
              <a:off x="4829175" y="207692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(∑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ru-RU" sz="1400" b="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^𝑛▒𝑥𝑖</a:t>
              </a:r>
              <a:r>
                <a:rPr lang="ru-RU" sz="1400" b="0" i="0">
                  <a:latin typeface="Cambria Math" panose="02040503050406030204" pitchFamily="18" charset="0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309562</xdr:colOff>
      <xdr:row>124</xdr:row>
      <xdr:rowOff>261937</xdr:rowOff>
    </xdr:from>
    <xdr:ext cx="566738" cy="283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56204B7-3107-489C-9E66-B8538732D6FF}"/>
                </a:ext>
              </a:extLst>
            </xdr:cNvPr>
            <xdr:cNvSpPr txBox="1"/>
          </xdr:nvSpPr>
          <xdr:spPr>
            <a:xfrm>
              <a:off x="4843462" y="23893462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ra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56204B7-3107-489C-9E66-B8538732D6FF}"/>
                </a:ext>
              </a:extLst>
            </xdr:cNvPr>
            <xdr:cNvSpPr txBox="1"/>
          </xdr:nvSpPr>
          <xdr:spPr>
            <a:xfrm>
              <a:off x="4843462" y="23893462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</a:rPr>
                <a:t>√</a:t>
              </a:r>
              <a:r>
                <a:rPr lang="en-US" sz="1600" b="0" i="0">
                  <a:latin typeface="Cambria Math" panose="02040503050406030204" pitchFamily="18" charset="0"/>
                </a:rPr>
                <a:t>𝐷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6</xdr:col>
      <xdr:colOff>323850</xdr:colOff>
      <xdr:row>127</xdr:row>
      <xdr:rowOff>114300</xdr:rowOff>
    </xdr:from>
    <xdr:ext cx="724486" cy="314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D2C0160-5C85-4205-ABB4-8828D9D934AA}"/>
                </a:ext>
              </a:extLst>
            </xdr:cNvPr>
            <xdr:cNvSpPr txBox="1"/>
          </xdr:nvSpPr>
          <xdr:spPr>
            <a:xfrm>
              <a:off x="4857750" y="2438400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̄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D2C0160-5C85-4205-ABB4-8828D9D934AA}"/>
                </a:ext>
              </a:extLst>
            </xdr:cNvPr>
            <xdr:cNvSpPr txBox="1"/>
          </xdr:nvSpPr>
          <xdr:spPr>
            <a:xfrm>
              <a:off x="4857750" y="2438400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𝜎/(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𝑥̄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257176</xdr:colOff>
      <xdr:row>130</xdr:row>
      <xdr:rowOff>123825</xdr:rowOff>
    </xdr:from>
    <xdr:ext cx="75805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F8A15BA-E58F-49D4-A59B-42770AD075E6}"/>
                </a:ext>
              </a:extLst>
            </xdr:cNvPr>
            <xdr:cNvSpPr txBox="1"/>
          </xdr:nvSpPr>
          <xdr:spPr>
            <a:xfrm>
              <a:off x="4791076" y="2496502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BY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F8A15BA-E58F-49D4-A59B-42770AD075E6}"/>
                </a:ext>
              </a:extLst>
            </xdr:cNvPr>
            <xdr:cNvSpPr txBox="1"/>
          </xdr:nvSpPr>
          <xdr:spPr>
            <a:xfrm>
              <a:off x="4791076" y="2496502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BY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𝑚_3/𝜎^3 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133350</xdr:colOff>
      <xdr:row>134</xdr:row>
      <xdr:rowOff>57150</xdr:rowOff>
    </xdr:from>
    <xdr:ext cx="105913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8A46B7E-F2F5-487D-AF71-98DD2BEF3F3F}"/>
                </a:ext>
              </a:extLst>
            </xdr:cNvPr>
            <xdr:cNvSpPr txBox="1"/>
          </xdr:nvSpPr>
          <xdr:spPr>
            <a:xfrm>
              <a:off x="4667250" y="2566035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den>
                    </m:f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8A46B7E-F2F5-487D-AF71-98DD2BEF3F3F}"/>
                </a:ext>
              </a:extLst>
            </xdr:cNvPr>
            <xdr:cNvSpPr txBox="1"/>
          </xdr:nvSpPr>
          <xdr:spPr>
            <a:xfrm>
              <a:off x="4667250" y="2566035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𝑚_4/𝜎^4 −3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38100</xdr:colOff>
      <xdr:row>114</xdr:row>
      <xdr:rowOff>171451</xdr:rowOff>
    </xdr:from>
    <xdr:ext cx="1438276" cy="203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90D5711-427E-440B-A8E4-E53518A22397}"/>
                </a:ext>
              </a:extLst>
            </xdr:cNvPr>
            <xdr:cNvSpPr txBox="1"/>
          </xdr:nvSpPr>
          <xdr:spPr>
            <a:xfrm>
              <a:off x="4572000" y="21964651"/>
              <a:ext cx="1438276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ru-RU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num>
                    <m:den>
                      <m:d>
                        <m:d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𝑀</m:t>
                              </m:r>
                            </m:sub>
                          </m:s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𝑀</m:t>
                              </m:r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+(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h</m:t>
                  </m:r>
                </m:oMath>
              </a14:m>
              <a:r>
                <a:rPr lang="en-US" sz="900"/>
                <a:t> </a:t>
              </a:r>
              <a:r>
                <a:rPr lang="ru-RU" sz="900"/>
                <a:t> </a:t>
              </a:r>
              <a:r>
                <a:rPr lang="ru-RU" sz="900" baseline="0"/>
                <a:t> </a:t>
              </a:r>
              <a:endParaRPr lang="ru-BY" sz="9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90D5711-427E-440B-A8E4-E53518A22397}"/>
                </a:ext>
              </a:extLst>
            </xdr:cNvPr>
            <xdr:cNvSpPr txBox="1"/>
          </xdr:nvSpPr>
          <xdr:spPr>
            <a:xfrm>
              <a:off x="4572000" y="21964651"/>
              <a:ext cx="1438276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0+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𝑀−𝑛_(𝑀−1)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(𝑛_𝑀−𝑛_(𝑀−1) )+(𝑛_𝑀−𝑛_(𝑀+1))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∗ℎ</a:t>
              </a:r>
              <a:r>
                <a:rPr lang="en-US" sz="900"/>
                <a:t> </a:t>
              </a:r>
              <a:r>
                <a:rPr lang="ru-RU" sz="900"/>
                <a:t> </a:t>
              </a:r>
              <a:r>
                <a:rPr lang="ru-RU" sz="900" baseline="0"/>
                <a:t> </a:t>
              </a:r>
              <a:endParaRPr lang="ru-BY" sz="900"/>
            </a:p>
          </xdr:txBody>
        </xdr:sp>
      </mc:Fallback>
    </mc:AlternateContent>
    <xdr:clientData/>
  </xdr:oneCellAnchor>
  <xdr:oneCellAnchor>
    <xdr:from>
      <xdr:col>11</xdr:col>
      <xdr:colOff>376237</xdr:colOff>
      <xdr:row>106</xdr:row>
      <xdr:rowOff>185737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3E2A5C8-F9DA-48BA-B566-466E220861C4}"/>
                </a:ext>
              </a:extLst>
            </xdr:cNvPr>
            <xdr:cNvSpPr txBox="1"/>
          </xdr:nvSpPr>
          <xdr:spPr>
            <a:xfrm>
              <a:off x="8539162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3E2A5C8-F9DA-48BA-B566-466E220861C4}"/>
                </a:ext>
              </a:extLst>
            </xdr:cNvPr>
            <xdr:cNvSpPr txBox="1"/>
          </xdr:nvSpPr>
          <xdr:spPr>
            <a:xfrm>
              <a:off x="8539162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13</xdr:col>
      <xdr:colOff>66675</xdr:colOff>
      <xdr:row>107</xdr:row>
      <xdr:rowOff>9525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6687A7D-2C94-411F-9884-4913EEAEBFC2}"/>
                </a:ext>
              </a:extLst>
            </xdr:cNvPr>
            <xdr:cNvSpPr txBox="1"/>
          </xdr:nvSpPr>
          <xdr:spPr>
            <a:xfrm>
              <a:off x="10229850" y="20469225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6687A7D-2C94-411F-9884-4913EEAEBFC2}"/>
                </a:ext>
              </a:extLst>
            </xdr:cNvPr>
            <xdr:cNvSpPr txBox="1"/>
          </xdr:nvSpPr>
          <xdr:spPr>
            <a:xfrm>
              <a:off x="10229850" y="20469225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14</xdr:col>
      <xdr:colOff>85725</xdr:colOff>
      <xdr:row>107</xdr:row>
      <xdr:rowOff>0</xdr:rowOff>
    </xdr:from>
    <xdr:ext cx="58105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1190E43-2578-4630-98B9-0E7A5D95DEE6}"/>
                </a:ext>
              </a:extLst>
            </xdr:cNvPr>
            <xdr:cNvSpPr txBox="1"/>
          </xdr:nvSpPr>
          <xdr:spPr>
            <a:xfrm>
              <a:off x="11249025" y="20459700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1190E43-2578-4630-98B9-0E7A5D95DEE6}"/>
                </a:ext>
              </a:extLst>
            </xdr:cNvPr>
            <xdr:cNvSpPr txBox="1"/>
          </xdr:nvSpPr>
          <xdr:spPr>
            <a:xfrm>
              <a:off x="11249025" y="20459700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12</xdr:col>
      <xdr:colOff>76200</xdr:colOff>
      <xdr:row>107</xdr:row>
      <xdr:rowOff>0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B85BB0-613F-497B-B0AB-CCB036A8FF8A}"/>
                </a:ext>
              </a:extLst>
            </xdr:cNvPr>
            <xdr:cNvSpPr txBox="1"/>
          </xdr:nvSpPr>
          <xdr:spPr>
            <a:xfrm>
              <a:off x="9391650" y="204597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B85BB0-613F-497B-B0AB-CCB036A8FF8A}"/>
                </a:ext>
              </a:extLst>
            </xdr:cNvPr>
            <xdr:cNvSpPr txBox="1"/>
          </xdr:nvSpPr>
          <xdr:spPr>
            <a:xfrm>
              <a:off x="9391650" y="204597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19</xdr:col>
      <xdr:colOff>109537</xdr:colOff>
      <xdr:row>185</xdr:row>
      <xdr:rowOff>33337</xdr:rowOff>
    </xdr:from>
    <xdr:ext cx="908710" cy="363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6F7D8BF-A81F-4E73-97F3-63959B143F51}"/>
                </a:ext>
              </a:extLst>
            </xdr:cNvPr>
            <xdr:cNvSpPr txBox="1"/>
          </xdr:nvSpPr>
          <xdr:spPr>
            <a:xfrm>
              <a:off x="14797087" y="35352037"/>
              <a:ext cx="908710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acc>
                          <m:accPr>
                            <m:chr m:val="̅"/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ru-BY" sz="1100" i="0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  <m:r>
                          <a:rPr lang="ru-RU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ru-RU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BY" sz="1100" i="0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ru-RU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6F7D8BF-A81F-4E73-97F3-63959B143F51}"/>
                </a:ext>
              </a:extLst>
            </xdr:cNvPr>
            <xdr:cNvSpPr txBox="1"/>
          </xdr:nvSpPr>
          <xdr:spPr>
            <a:xfrm>
              <a:off x="14797087" y="35352037"/>
              <a:ext cx="908710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𝜎^2 ) ̅</a:t>
              </a:r>
              <a:r>
                <a:rPr lang="ru-RU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𝜎_𝑖^2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ru-BY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538162</xdr:colOff>
      <xdr:row>188</xdr:row>
      <xdr:rowOff>33337</xdr:rowOff>
    </xdr:from>
    <xdr:ext cx="1172564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B57CA19-C6EC-4A96-9824-1AEF20E2A340}"/>
                </a:ext>
              </a:extLst>
            </xdr:cNvPr>
            <xdr:cNvSpPr txBox="1"/>
          </xdr:nvSpPr>
          <xdr:spPr>
            <a:xfrm>
              <a:off x="14587537" y="35923537"/>
              <a:ext cx="1172564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p>
                        <m:r>
                          <a:rPr lang="ru-BY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BY" sz="11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ru-BY">
                                <a:solidFill>
                                  <a:sysClr val="windowText" lastClr="000000"/>
                                </a:solidFill>
                                <a:effectLst/>
                              </a:rPr>
                              <m:t> </m:t>
                            </m:r>
                          </m:e>
                        </m:nary>
                      </m:num>
                      <m:den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BY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B57CA19-C6EC-4A96-9824-1AEF20E2A340}"/>
                </a:ext>
              </a:extLst>
            </xdr:cNvPr>
            <xdr:cNvSpPr txBox="1"/>
          </xdr:nvSpPr>
          <xdr:spPr>
            <a:xfrm>
              <a:off x="14587537" y="35923537"/>
              <a:ext cx="1172564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𝛿^2=(∑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▒〖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((𝑥_𝑖 ) ̅−𝑥 ̅ )^2 𝑛_𝑖 "</a:t>
              </a:r>
              <a:r>
                <a:rPr lang="ru-BY" i="0">
                  <a:solidFill>
                    <a:sysClr val="windowText" lastClr="000000"/>
                  </a:solidFill>
                  <a:effectLst/>
                </a:rPr>
                <a:t> </a:t>
              </a:r>
              <a:r>
                <a:rPr lang="ru-BY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" 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〗)/</a:t>
              </a:r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endParaRPr lang="ru-BY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309562</xdr:colOff>
      <xdr:row>192</xdr:row>
      <xdr:rowOff>23812</xdr:rowOff>
    </xdr:from>
    <xdr:ext cx="7159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57296AA-C3E1-41C4-97F8-E42729621CDC}"/>
                </a:ext>
              </a:extLst>
            </xdr:cNvPr>
            <xdr:cNvSpPr txBox="1"/>
          </xdr:nvSpPr>
          <xdr:spPr>
            <a:xfrm>
              <a:off x="14358937" y="36676012"/>
              <a:ext cx="7159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  <m:sup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ru-RU" sz="1100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ru-BY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57296AA-C3E1-41C4-97F8-E42729621CDC}"/>
                </a:ext>
              </a:extLst>
            </xdr:cNvPr>
            <xdr:cNvSpPr txBox="1"/>
          </xdr:nvSpPr>
          <xdr:spPr>
            <a:xfrm>
              <a:off x="14358937" y="36676012"/>
              <a:ext cx="7159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𝛿^2</a:t>
              </a:r>
              <a:r>
                <a:rPr lang="ru-RU" sz="1100"/>
                <a:t>+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5</xdr:col>
      <xdr:colOff>593912</xdr:colOff>
      <xdr:row>111</xdr:row>
      <xdr:rowOff>89645</xdr:rowOff>
    </xdr:from>
    <xdr:ext cx="1748117" cy="432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6E2E583-F24A-48C6-B9F2-AE3834271214}"/>
                </a:ext>
              </a:extLst>
            </xdr:cNvPr>
            <xdr:cNvSpPr txBox="1"/>
          </xdr:nvSpPr>
          <xdr:spPr>
            <a:xfrm>
              <a:off x="4422962" y="21311345"/>
              <a:ext cx="1748117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ru-BY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BY" sz="14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ru-BY" sz="14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ru-BY" sz="14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/>
                                </m:sSub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ru-BY" sz="1400">
                                <a:effectLst/>
                              </a:rPr>
                              <m:t> 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BY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6E2E583-F24A-48C6-B9F2-AE3834271214}"/>
                </a:ext>
              </a:extLst>
            </xdr:cNvPr>
            <xdr:cNvSpPr txBox="1"/>
          </xdr:nvSpPr>
          <xdr:spPr>
            <a:xfrm>
              <a:off x="4422962" y="21311345"/>
              <a:ext cx="1748117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(∑</a:t>
              </a:r>
              <a:r>
                <a:rPr lang="ru-BY" sz="1400" b="0" i="0">
                  <a:effectLst/>
                  <a:latin typeface="Cambria Math" panose="02040503050406030204" pitchFamily="18" charset="0"/>
                </a:rPr>
                <a:t>▒</a:t>
              </a:r>
              <a:r>
                <a:rPr lang="en-US" sz="1400" b="0" i="0">
                  <a:effectLst/>
                  <a:latin typeface="Cambria Math" panose="02040503050406030204" pitchFamily="18" charset="0"/>
                </a:rPr>
                <a:t>〖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BY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ru-BY" sz="1400" i="0">
                  <a:effectLst/>
                </a:rPr>
                <a:t> </a:t>
              </a:r>
              <a:r>
                <a:rPr lang="ru-BY" sz="14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400" b="0" i="0">
                  <a:effectLst/>
                  <a:latin typeface="Cambria Math" panose="02040503050406030204" pitchFamily="18" charset="0"/>
                </a:rPr>
                <a:t>〗)/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ru-BY" sz="1400"/>
            </a:p>
          </xdr:txBody>
        </xdr:sp>
      </mc:Fallback>
    </mc:AlternateContent>
    <xdr:clientData/>
  </xdr:oneCellAnchor>
  <xdr:oneCellAnchor>
    <xdr:from>
      <xdr:col>5</xdr:col>
      <xdr:colOff>257736</xdr:colOff>
      <xdr:row>148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19BB09A-A9D5-4956-A4CA-7FA4718D6207}"/>
                </a:ext>
              </a:extLst>
            </xdr:cNvPr>
            <xdr:cNvSpPr txBox="1"/>
          </xdr:nvSpPr>
          <xdr:spPr>
            <a:xfrm>
              <a:off x="4086786" y="28270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19BB09A-A9D5-4956-A4CA-7FA4718D6207}"/>
                </a:ext>
              </a:extLst>
            </xdr:cNvPr>
            <xdr:cNvSpPr txBox="1"/>
          </xdr:nvSpPr>
          <xdr:spPr>
            <a:xfrm>
              <a:off x="4086786" y="28270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16</xdr:col>
      <xdr:colOff>376237</xdr:colOff>
      <xdr:row>106</xdr:row>
      <xdr:rowOff>185737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32EDAA9-5E07-461E-AA90-9576BD47D952}"/>
                </a:ext>
              </a:extLst>
            </xdr:cNvPr>
            <xdr:cNvSpPr txBox="1"/>
          </xdr:nvSpPr>
          <xdr:spPr>
            <a:xfrm>
              <a:off x="12873037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32EDAA9-5E07-461E-AA90-9576BD47D952}"/>
                </a:ext>
              </a:extLst>
            </xdr:cNvPr>
            <xdr:cNvSpPr txBox="1"/>
          </xdr:nvSpPr>
          <xdr:spPr>
            <a:xfrm>
              <a:off x="12873037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107</xdr:row>
      <xdr:rowOff>19050</xdr:rowOff>
    </xdr:from>
    <xdr:ext cx="63754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E5AD0A2-FDC2-4FE9-9089-6465D476C416}"/>
                </a:ext>
              </a:extLst>
            </xdr:cNvPr>
            <xdr:cNvSpPr txBox="1"/>
          </xdr:nvSpPr>
          <xdr:spPr>
            <a:xfrm>
              <a:off x="13430250" y="20478750"/>
              <a:ext cx="6375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E5AD0A2-FDC2-4FE9-9089-6465D476C416}"/>
                </a:ext>
              </a:extLst>
            </xdr:cNvPr>
            <xdr:cNvSpPr txBox="1"/>
          </xdr:nvSpPr>
          <xdr:spPr>
            <a:xfrm>
              <a:off x="13430250" y="20478750"/>
              <a:ext cx="6375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28575</xdr:colOff>
      <xdr:row>107</xdr:row>
      <xdr:rowOff>9525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5369EC3-DE65-4913-B901-10291FA7C3AE}"/>
                </a:ext>
              </a:extLst>
            </xdr:cNvPr>
            <xdr:cNvSpPr txBox="1"/>
          </xdr:nvSpPr>
          <xdr:spPr>
            <a:xfrm>
              <a:off x="14077950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5369EC3-DE65-4913-B901-10291FA7C3AE}"/>
                </a:ext>
              </a:extLst>
            </xdr:cNvPr>
            <xdr:cNvSpPr txBox="1"/>
          </xdr:nvSpPr>
          <xdr:spPr>
            <a:xfrm>
              <a:off x="14077950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19</xdr:col>
      <xdr:colOff>95250</xdr:colOff>
      <xdr:row>107</xdr:row>
      <xdr:rowOff>0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DBFC562F-2F55-42A4-96BB-BA74D9CD760B}"/>
                </a:ext>
              </a:extLst>
            </xdr:cNvPr>
            <xdr:cNvSpPr txBox="1"/>
          </xdr:nvSpPr>
          <xdr:spPr>
            <a:xfrm>
              <a:off x="14782800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DBFC562F-2F55-42A4-96BB-BA74D9CD760B}"/>
                </a:ext>
              </a:extLst>
            </xdr:cNvPr>
            <xdr:cNvSpPr txBox="1"/>
          </xdr:nvSpPr>
          <xdr:spPr>
            <a:xfrm>
              <a:off x="14782800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20</xdr:col>
      <xdr:colOff>95250</xdr:colOff>
      <xdr:row>107</xdr:row>
      <xdr:rowOff>28575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9F59F6EC-3687-4C59-A49B-995F761B8394}"/>
                </a:ext>
              </a:extLst>
            </xdr:cNvPr>
            <xdr:cNvSpPr txBox="1"/>
          </xdr:nvSpPr>
          <xdr:spPr>
            <a:xfrm>
              <a:off x="15516225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9F59F6EC-3687-4C59-A49B-995F761B8394}"/>
                </a:ext>
              </a:extLst>
            </xdr:cNvPr>
            <xdr:cNvSpPr txBox="1"/>
          </xdr:nvSpPr>
          <xdr:spPr>
            <a:xfrm>
              <a:off x="15516225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21</xdr:col>
      <xdr:colOff>66675</xdr:colOff>
      <xdr:row>106</xdr:row>
      <xdr:rowOff>161925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32DCC40-AF16-4CED-8D4F-B62DDD6177C8}"/>
                </a:ext>
              </a:extLst>
            </xdr:cNvPr>
            <xdr:cNvSpPr txBox="1"/>
          </xdr:nvSpPr>
          <xdr:spPr>
            <a:xfrm>
              <a:off x="16287750" y="204311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32DCC40-AF16-4CED-8D4F-B62DDD6177C8}"/>
                </a:ext>
              </a:extLst>
            </xdr:cNvPr>
            <xdr:cNvSpPr txBox="1"/>
          </xdr:nvSpPr>
          <xdr:spPr>
            <a:xfrm>
              <a:off x="16287750" y="204311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107</xdr:row>
      <xdr:rowOff>9525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A7CE654-9D77-4DD2-BA5E-E7A88D24F769}"/>
                </a:ext>
              </a:extLst>
            </xdr:cNvPr>
            <xdr:cNvSpPr txBox="1"/>
          </xdr:nvSpPr>
          <xdr:spPr>
            <a:xfrm>
              <a:off x="17078325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A7CE654-9D77-4DD2-BA5E-E7A88D24F769}"/>
                </a:ext>
              </a:extLst>
            </xdr:cNvPr>
            <xdr:cNvSpPr txBox="1"/>
          </xdr:nvSpPr>
          <xdr:spPr>
            <a:xfrm>
              <a:off x="17078325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23</xdr:col>
      <xdr:colOff>114300</xdr:colOff>
      <xdr:row>107</xdr:row>
      <xdr:rowOff>0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762D200-534E-41B8-84BB-D0B3B4670514}"/>
                </a:ext>
              </a:extLst>
            </xdr:cNvPr>
            <xdr:cNvSpPr txBox="1"/>
          </xdr:nvSpPr>
          <xdr:spPr>
            <a:xfrm>
              <a:off x="17935575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7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762D200-534E-41B8-84BB-D0B3B4670514}"/>
                </a:ext>
              </a:extLst>
            </xdr:cNvPr>
            <xdr:cNvSpPr txBox="1"/>
          </xdr:nvSpPr>
          <xdr:spPr>
            <a:xfrm>
              <a:off x="17935575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24</xdr:col>
      <xdr:colOff>95250</xdr:colOff>
      <xdr:row>107</xdr:row>
      <xdr:rowOff>28575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1E7C9DC-C1E0-4520-9762-8EBFB9DACD0F}"/>
                </a:ext>
              </a:extLst>
            </xdr:cNvPr>
            <xdr:cNvSpPr txBox="1"/>
          </xdr:nvSpPr>
          <xdr:spPr>
            <a:xfrm>
              <a:off x="18716625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8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1E7C9DC-C1E0-4520-9762-8EBFB9DACD0F}"/>
                </a:ext>
              </a:extLst>
            </xdr:cNvPr>
            <xdr:cNvSpPr txBox="1"/>
          </xdr:nvSpPr>
          <xdr:spPr>
            <a:xfrm>
              <a:off x="18716625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107</xdr:row>
      <xdr:rowOff>19050</xdr:rowOff>
    </xdr:from>
    <xdr:ext cx="6379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66B7432-8E27-4264-BB90-C38D8C241B50}"/>
                </a:ext>
              </a:extLst>
            </xdr:cNvPr>
            <xdr:cNvSpPr txBox="1"/>
          </xdr:nvSpPr>
          <xdr:spPr>
            <a:xfrm>
              <a:off x="19516725" y="20478750"/>
              <a:ext cx="6379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66B7432-8E27-4264-BB90-C38D8C241B50}"/>
                </a:ext>
              </a:extLst>
            </xdr:cNvPr>
            <xdr:cNvSpPr txBox="1"/>
          </xdr:nvSpPr>
          <xdr:spPr>
            <a:xfrm>
              <a:off x="19516725" y="20478750"/>
              <a:ext cx="6379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26</xdr:col>
      <xdr:colOff>95250</xdr:colOff>
      <xdr:row>106</xdr:row>
      <xdr:rowOff>171450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2722E31-09D4-491A-A7AA-89668AE74368}"/>
                </a:ext>
              </a:extLst>
            </xdr:cNvPr>
            <xdr:cNvSpPr txBox="1"/>
          </xdr:nvSpPr>
          <xdr:spPr>
            <a:xfrm>
              <a:off x="20316825" y="204406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2722E31-09D4-491A-A7AA-89668AE74368}"/>
                </a:ext>
              </a:extLst>
            </xdr:cNvPr>
            <xdr:cNvSpPr txBox="1"/>
          </xdr:nvSpPr>
          <xdr:spPr>
            <a:xfrm>
              <a:off x="20316825" y="204406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27</xdr:col>
      <xdr:colOff>76200</xdr:colOff>
      <xdr:row>107</xdr:row>
      <xdr:rowOff>38100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B4AE31A-B80F-4CF5-AA75-7C5C51D2AA90}"/>
                </a:ext>
              </a:extLst>
            </xdr:cNvPr>
            <xdr:cNvSpPr txBox="1"/>
          </xdr:nvSpPr>
          <xdr:spPr>
            <a:xfrm>
              <a:off x="21097875" y="2049780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B4AE31A-B80F-4CF5-AA75-7C5C51D2AA90}"/>
                </a:ext>
              </a:extLst>
            </xdr:cNvPr>
            <xdr:cNvSpPr txBox="1"/>
          </xdr:nvSpPr>
          <xdr:spPr>
            <a:xfrm>
              <a:off x="21097875" y="2049780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28</xdr:col>
      <xdr:colOff>47625</xdr:colOff>
      <xdr:row>107</xdr:row>
      <xdr:rowOff>19050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A0CE723-CC3F-474A-98E9-4E458C171439}"/>
                </a:ext>
              </a:extLst>
            </xdr:cNvPr>
            <xdr:cNvSpPr txBox="1"/>
          </xdr:nvSpPr>
          <xdr:spPr>
            <a:xfrm>
              <a:off x="21812250" y="204787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12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A0CE723-CC3F-474A-98E9-4E458C171439}"/>
                </a:ext>
              </a:extLst>
            </xdr:cNvPr>
            <xdr:cNvSpPr txBox="1"/>
          </xdr:nvSpPr>
          <xdr:spPr>
            <a:xfrm>
              <a:off x="21812250" y="204787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CCFE533-C543-4A6E-946F-F18EC487E6ED}"/>
            </a:ext>
          </a:extLst>
        </xdr:cNvPr>
        <xdr:cNvSpPr txBox="1"/>
      </xdr:nvSpPr>
      <xdr:spPr>
        <a:xfrm>
          <a:off x="13430250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EA8B6A2-B53C-447F-B886-3845E23FD04B}"/>
            </a:ext>
          </a:extLst>
        </xdr:cNvPr>
        <xdr:cNvSpPr txBox="1"/>
      </xdr:nvSpPr>
      <xdr:spPr>
        <a:xfrm>
          <a:off x="13430250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639FC7D-85A2-4ECD-BD39-84F584BD6027}"/>
            </a:ext>
          </a:extLst>
        </xdr:cNvPr>
        <xdr:cNvSpPr txBox="1"/>
      </xdr:nvSpPr>
      <xdr:spPr>
        <a:xfrm>
          <a:off x="13430250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B9DC7A4-A456-41CD-9C41-69730BB962AA}"/>
            </a:ext>
          </a:extLst>
        </xdr:cNvPr>
        <xdr:cNvSpPr txBox="1"/>
      </xdr:nvSpPr>
      <xdr:spPr>
        <a:xfrm>
          <a:off x="13430250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DD5A66-1A6F-4F63-A15B-79B863ED7A76}"/>
            </a:ext>
          </a:extLst>
        </xdr:cNvPr>
        <xdr:cNvSpPr txBox="1"/>
      </xdr:nvSpPr>
      <xdr:spPr>
        <a:xfrm>
          <a:off x="13430250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F9978DD-39C3-4560-A521-D0ED9F558EFB}"/>
            </a:ext>
          </a:extLst>
        </xdr:cNvPr>
        <xdr:cNvSpPr txBox="1"/>
      </xdr:nvSpPr>
      <xdr:spPr>
        <a:xfrm>
          <a:off x="13430250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877AECF-CF11-4ACA-8372-4252871DE815}"/>
            </a:ext>
          </a:extLst>
        </xdr:cNvPr>
        <xdr:cNvSpPr txBox="1"/>
      </xdr:nvSpPr>
      <xdr:spPr>
        <a:xfrm>
          <a:off x="13430250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98B6335-78DA-4FBB-B3E3-18645EC6C056}"/>
            </a:ext>
          </a:extLst>
        </xdr:cNvPr>
        <xdr:cNvSpPr txBox="1"/>
      </xdr:nvSpPr>
      <xdr:spPr>
        <a:xfrm>
          <a:off x="13430250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3837665-7ED3-4E39-86C4-150D1E51CA92}"/>
            </a:ext>
          </a:extLst>
        </xdr:cNvPr>
        <xdr:cNvSpPr txBox="1"/>
      </xdr:nvSpPr>
      <xdr:spPr>
        <a:xfrm>
          <a:off x="13430250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3FE1837-FD07-42D2-A83B-F83E24B926B9}"/>
            </a:ext>
          </a:extLst>
        </xdr:cNvPr>
        <xdr:cNvSpPr txBox="1"/>
      </xdr:nvSpPr>
      <xdr:spPr>
        <a:xfrm>
          <a:off x="13430250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BF14F51-0648-4708-B938-E03761CE4FF5}"/>
            </a:ext>
          </a:extLst>
        </xdr:cNvPr>
        <xdr:cNvSpPr txBox="1"/>
      </xdr:nvSpPr>
      <xdr:spPr>
        <a:xfrm>
          <a:off x="13430250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15F81518-BA95-488C-8477-4101CA92F7ED}"/>
            </a:ext>
          </a:extLst>
        </xdr:cNvPr>
        <xdr:cNvSpPr txBox="1"/>
      </xdr:nvSpPr>
      <xdr:spPr>
        <a:xfrm>
          <a:off x="13430250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716856E-00FA-4C2B-ACD2-D57CB4013196}"/>
            </a:ext>
          </a:extLst>
        </xdr:cNvPr>
        <xdr:cNvSpPr txBox="1"/>
      </xdr:nvSpPr>
      <xdr:spPr>
        <a:xfrm>
          <a:off x="13430250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99B147C-DFB5-4775-AE4E-9BBD3B8B2A71}"/>
            </a:ext>
          </a:extLst>
        </xdr:cNvPr>
        <xdr:cNvSpPr txBox="1"/>
      </xdr:nvSpPr>
      <xdr:spPr>
        <a:xfrm>
          <a:off x="13430250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FA9FFB8-28AD-4C16-82CC-71075B9F00A0}"/>
            </a:ext>
          </a:extLst>
        </xdr:cNvPr>
        <xdr:cNvSpPr txBox="1"/>
      </xdr:nvSpPr>
      <xdr:spPr>
        <a:xfrm>
          <a:off x="13430250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09D663F-5850-4CBC-BE7E-989BE18DEB97}"/>
            </a:ext>
          </a:extLst>
        </xdr:cNvPr>
        <xdr:cNvSpPr txBox="1"/>
      </xdr:nvSpPr>
      <xdr:spPr>
        <a:xfrm>
          <a:off x="13430250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CE8395D-B425-47D7-A8AD-96AB3EB69222}"/>
            </a:ext>
          </a:extLst>
        </xdr:cNvPr>
        <xdr:cNvSpPr txBox="1"/>
      </xdr:nvSpPr>
      <xdr:spPr>
        <a:xfrm>
          <a:off x="13430250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7E235DD-5B85-49F2-BF5B-905531A257F6}"/>
            </a:ext>
          </a:extLst>
        </xdr:cNvPr>
        <xdr:cNvSpPr txBox="1"/>
      </xdr:nvSpPr>
      <xdr:spPr>
        <a:xfrm>
          <a:off x="13430250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A3AC027-15A4-4E80-9105-0C1B599DAE9E}"/>
            </a:ext>
          </a:extLst>
        </xdr:cNvPr>
        <xdr:cNvSpPr txBox="1"/>
      </xdr:nvSpPr>
      <xdr:spPr>
        <a:xfrm>
          <a:off x="13430250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2387DA8-7109-4E54-A25F-EC4F104AE80E}"/>
            </a:ext>
          </a:extLst>
        </xdr:cNvPr>
        <xdr:cNvSpPr txBox="1"/>
      </xdr:nvSpPr>
      <xdr:spPr>
        <a:xfrm>
          <a:off x="13430250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AE800D7-4E44-42E8-B5B0-120D5EBAB03C}"/>
            </a:ext>
          </a:extLst>
        </xdr:cNvPr>
        <xdr:cNvSpPr txBox="1"/>
      </xdr:nvSpPr>
      <xdr:spPr>
        <a:xfrm>
          <a:off x="13430250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F705F93-814D-4DD7-B399-A5C23361DA75}"/>
            </a:ext>
          </a:extLst>
        </xdr:cNvPr>
        <xdr:cNvSpPr txBox="1"/>
      </xdr:nvSpPr>
      <xdr:spPr>
        <a:xfrm>
          <a:off x="13430250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4AB4AD3-7537-4973-BD49-1BFA0521CB90}"/>
            </a:ext>
          </a:extLst>
        </xdr:cNvPr>
        <xdr:cNvSpPr txBox="1"/>
      </xdr:nvSpPr>
      <xdr:spPr>
        <a:xfrm>
          <a:off x="13430250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98CEC914-7DD6-448E-9360-AB99A91B4661}"/>
            </a:ext>
          </a:extLst>
        </xdr:cNvPr>
        <xdr:cNvSpPr txBox="1"/>
      </xdr:nvSpPr>
      <xdr:spPr>
        <a:xfrm>
          <a:off x="13430250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96FD95A-FFF5-4945-9924-CA132346F0A7}"/>
            </a:ext>
          </a:extLst>
        </xdr:cNvPr>
        <xdr:cNvSpPr txBox="1"/>
      </xdr:nvSpPr>
      <xdr:spPr>
        <a:xfrm>
          <a:off x="13430250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194E2CA-F1E1-4248-B8E1-9D43DE3045CD}"/>
            </a:ext>
          </a:extLst>
        </xdr:cNvPr>
        <xdr:cNvSpPr txBox="1"/>
      </xdr:nvSpPr>
      <xdr:spPr>
        <a:xfrm>
          <a:off x="13430250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C2ABD1FF-1142-4130-A1B6-D3FC3EA8F36A}"/>
            </a:ext>
          </a:extLst>
        </xdr:cNvPr>
        <xdr:cNvSpPr txBox="1"/>
      </xdr:nvSpPr>
      <xdr:spPr>
        <a:xfrm>
          <a:off x="13430250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AF22183-E16F-4578-A6AE-82C388DF2F1B}"/>
            </a:ext>
          </a:extLst>
        </xdr:cNvPr>
        <xdr:cNvSpPr txBox="1"/>
      </xdr:nvSpPr>
      <xdr:spPr>
        <a:xfrm>
          <a:off x="13430250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37295818-5643-4B39-9F79-1EC4195A562E}"/>
            </a:ext>
          </a:extLst>
        </xdr:cNvPr>
        <xdr:cNvSpPr txBox="1"/>
      </xdr:nvSpPr>
      <xdr:spPr>
        <a:xfrm>
          <a:off x="13430250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BA2A530-4800-40CA-81D0-9E34A3334171}"/>
            </a:ext>
          </a:extLst>
        </xdr:cNvPr>
        <xdr:cNvSpPr txBox="1"/>
      </xdr:nvSpPr>
      <xdr:spPr>
        <a:xfrm>
          <a:off x="13430250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FB726C4A-09ED-454C-9CC0-0BD7AAF47716}"/>
            </a:ext>
          </a:extLst>
        </xdr:cNvPr>
        <xdr:cNvSpPr txBox="1"/>
      </xdr:nvSpPr>
      <xdr:spPr>
        <a:xfrm>
          <a:off x="13430250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CE110CC-3F4E-4202-BBFD-BF3CC9C5352C}"/>
            </a:ext>
          </a:extLst>
        </xdr:cNvPr>
        <xdr:cNvSpPr txBox="1"/>
      </xdr:nvSpPr>
      <xdr:spPr>
        <a:xfrm>
          <a:off x="13430250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BD5C80CA-479B-45B0-BD19-CDC63444BB9A}"/>
            </a:ext>
          </a:extLst>
        </xdr:cNvPr>
        <xdr:cNvSpPr txBox="1"/>
      </xdr:nvSpPr>
      <xdr:spPr>
        <a:xfrm>
          <a:off x="13430250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BF5208D5-CA4D-4550-BC11-9F1C0668C880}"/>
            </a:ext>
          </a:extLst>
        </xdr:cNvPr>
        <xdr:cNvSpPr txBox="1"/>
      </xdr:nvSpPr>
      <xdr:spPr>
        <a:xfrm>
          <a:off x="13430250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62A200FB-E328-449F-B0FA-34DFFE9E7846}"/>
            </a:ext>
          </a:extLst>
        </xdr:cNvPr>
        <xdr:cNvSpPr txBox="1"/>
      </xdr:nvSpPr>
      <xdr:spPr>
        <a:xfrm>
          <a:off x="13430250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8C7647C2-CB19-4441-9D7A-2E9D0AB4D556}"/>
            </a:ext>
          </a:extLst>
        </xdr:cNvPr>
        <xdr:cNvSpPr txBox="1"/>
      </xdr:nvSpPr>
      <xdr:spPr>
        <a:xfrm>
          <a:off x="13430250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2E735A2C-79C4-4BD6-BE3C-FD2F925ABC3A}"/>
            </a:ext>
          </a:extLst>
        </xdr:cNvPr>
        <xdr:cNvSpPr txBox="1"/>
      </xdr:nvSpPr>
      <xdr:spPr>
        <a:xfrm>
          <a:off x="13430250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7DADFC9-29F4-4370-81FF-EE4477629855}"/>
            </a:ext>
          </a:extLst>
        </xdr:cNvPr>
        <xdr:cNvSpPr txBox="1"/>
      </xdr:nvSpPr>
      <xdr:spPr>
        <a:xfrm>
          <a:off x="13430250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DE9B6C82-392E-4C6B-88F1-0E6AF19B2C2D}"/>
            </a:ext>
          </a:extLst>
        </xdr:cNvPr>
        <xdr:cNvSpPr txBox="1"/>
      </xdr:nvSpPr>
      <xdr:spPr>
        <a:xfrm>
          <a:off x="13430250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5D408D35-2BFA-4E35-8062-504575FBBC25}"/>
            </a:ext>
          </a:extLst>
        </xdr:cNvPr>
        <xdr:cNvSpPr txBox="1"/>
      </xdr:nvSpPr>
      <xdr:spPr>
        <a:xfrm>
          <a:off x="13430250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900CDF98-BC2A-4E9A-A235-3CF5EE7E4F37}"/>
            </a:ext>
          </a:extLst>
        </xdr:cNvPr>
        <xdr:cNvSpPr txBox="1"/>
      </xdr:nvSpPr>
      <xdr:spPr>
        <a:xfrm>
          <a:off x="13430250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4A60D74-0974-42D4-9E50-FB6A54364CD9}"/>
            </a:ext>
          </a:extLst>
        </xdr:cNvPr>
        <xdr:cNvSpPr txBox="1"/>
      </xdr:nvSpPr>
      <xdr:spPr>
        <a:xfrm>
          <a:off x="13430250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50F400F2-F976-4DAE-9200-8A28673870F4}"/>
            </a:ext>
          </a:extLst>
        </xdr:cNvPr>
        <xdr:cNvSpPr txBox="1"/>
      </xdr:nvSpPr>
      <xdr:spPr>
        <a:xfrm>
          <a:off x="13430250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877E7F91-DAC0-4A9D-8ACC-F920DE9BA0A2}"/>
            </a:ext>
          </a:extLst>
        </xdr:cNvPr>
        <xdr:cNvSpPr txBox="1"/>
      </xdr:nvSpPr>
      <xdr:spPr>
        <a:xfrm>
          <a:off x="13430250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F890DE4E-B9BB-4029-9FD8-4E6B5259705C}"/>
            </a:ext>
          </a:extLst>
        </xdr:cNvPr>
        <xdr:cNvSpPr txBox="1"/>
      </xdr:nvSpPr>
      <xdr:spPr>
        <a:xfrm>
          <a:off x="13430250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B2799BE5-FDB4-475D-9362-81810EA696CA}"/>
            </a:ext>
          </a:extLst>
        </xdr:cNvPr>
        <xdr:cNvSpPr txBox="1"/>
      </xdr:nvSpPr>
      <xdr:spPr>
        <a:xfrm>
          <a:off x="13430250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55F8FFE-D472-417B-B1FE-2F48FF487E39}"/>
            </a:ext>
          </a:extLst>
        </xdr:cNvPr>
        <xdr:cNvSpPr txBox="1"/>
      </xdr:nvSpPr>
      <xdr:spPr>
        <a:xfrm>
          <a:off x="13430250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84D8B3DE-D9BF-45DC-A313-B1A7CEB762FE}"/>
            </a:ext>
          </a:extLst>
        </xdr:cNvPr>
        <xdr:cNvSpPr txBox="1"/>
      </xdr:nvSpPr>
      <xdr:spPr>
        <a:xfrm>
          <a:off x="13430250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8B2F1353-57D6-4FE9-826E-AED083D077F0}"/>
            </a:ext>
          </a:extLst>
        </xdr:cNvPr>
        <xdr:cNvSpPr txBox="1"/>
      </xdr:nvSpPr>
      <xdr:spPr>
        <a:xfrm>
          <a:off x="13430250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26D7CCE4-5A70-475C-8878-2F60A0416A1E}"/>
            </a:ext>
          </a:extLst>
        </xdr:cNvPr>
        <xdr:cNvSpPr txBox="1"/>
      </xdr:nvSpPr>
      <xdr:spPr>
        <a:xfrm>
          <a:off x="13430250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356187F0-1536-48F9-8DA1-72D62B50942F}"/>
            </a:ext>
          </a:extLst>
        </xdr:cNvPr>
        <xdr:cNvSpPr txBox="1"/>
      </xdr:nvSpPr>
      <xdr:spPr>
        <a:xfrm>
          <a:off x="13430250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DF0AFEF5-DA47-41F1-924C-2CE85B6A85C2}"/>
            </a:ext>
          </a:extLst>
        </xdr:cNvPr>
        <xdr:cNvSpPr txBox="1"/>
      </xdr:nvSpPr>
      <xdr:spPr>
        <a:xfrm>
          <a:off x="13430250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3FBA82A7-71A5-467B-A4ED-01B013E5F111}"/>
            </a:ext>
          </a:extLst>
        </xdr:cNvPr>
        <xdr:cNvSpPr txBox="1"/>
      </xdr:nvSpPr>
      <xdr:spPr>
        <a:xfrm>
          <a:off x="13430250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7018ED51-5E67-4121-A2B4-0B7B52915FD0}"/>
            </a:ext>
          </a:extLst>
        </xdr:cNvPr>
        <xdr:cNvSpPr txBox="1"/>
      </xdr:nvSpPr>
      <xdr:spPr>
        <a:xfrm>
          <a:off x="13430250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23009681-7ED7-4F14-9BF3-688072943C35}"/>
            </a:ext>
          </a:extLst>
        </xdr:cNvPr>
        <xdr:cNvSpPr txBox="1"/>
      </xdr:nvSpPr>
      <xdr:spPr>
        <a:xfrm>
          <a:off x="13430250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159CF5A3-FC09-4484-A406-0D68837918DF}"/>
            </a:ext>
          </a:extLst>
        </xdr:cNvPr>
        <xdr:cNvSpPr txBox="1"/>
      </xdr:nvSpPr>
      <xdr:spPr>
        <a:xfrm>
          <a:off x="13430250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27F1FBA2-6A1D-4B5C-A82D-6931215EE3D9}"/>
            </a:ext>
          </a:extLst>
        </xdr:cNvPr>
        <xdr:cNvSpPr txBox="1"/>
      </xdr:nvSpPr>
      <xdr:spPr>
        <a:xfrm>
          <a:off x="13430250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41AF3F09-7A88-4788-9C35-64FE9D82A34B}"/>
            </a:ext>
          </a:extLst>
        </xdr:cNvPr>
        <xdr:cNvSpPr txBox="1"/>
      </xdr:nvSpPr>
      <xdr:spPr>
        <a:xfrm>
          <a:off x="13430250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78D0BD20-83FD-4064-9414-07842D0A204B}"/>
            </a:ext>
          </a:extLst>
        </xdr:cNvPr>
        <xdr:cNvSpPr txBox="1"/>
      </xdr:nvSpPr>
      <xdr:spPr>
        <a:xfrm>
          <a:off x="13430250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D71D9BD7-C9B2-4A50-83D6-B5889F214B4F}"/>
            </a:ext>
          </a:extLst>
        </xdr:cNvPr>
        <xdr:cNvSpPr txBox="1"/>
      </xdr:nvSpPr>
      <xdr:spPr>
        <a:xfrm>
          <a:off x="13430250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520717F5-B2A2-42A9-AC4E-F3BACC5F13DD}"/>
            </a:ext>
          </a:extLst>
        </xdr:cNvPr>
        <xdr:cNvSpPr txBox="1"/>
      </xdr:nvSpPr>
      <xdr:spPr>
        <a:xfrm>
          <a:off x="13430250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8028B23B-49AD-46EF-B077-B985A6E05056}"/>
            </a:ext>
          </a:extLst>
        </xdr:cNvPr>
        <xdr:cNvSpPr txBox="1"/>
      </xdr:nvSpPr>
      <xdr:spPr>
        <a:xfrm>
          <a:off x="13430250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2381D591-C736-4E63-B104-93D801A2090C}"/>
            </a:ext>
          </a:extLst>
        </xdr:cNvPr>
        <xdr:cNvSpPr txBox="1"/>
      </xdr:nvSpPr>
      <xdr:spPr>
        <a:xfrm>
          <a:off x="13430250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3BE016F9-B5DD-47C1-9D50-8E27533192CA}"/>
            </a:ext>
          </a:extLst>
        </xdr:cNvPr>
        <xdr:cNvSpPr txBox="1"/>
      </xdr:nvSpPr>
      <xdr:spPr>
        <a:xfrm>
          <a:off x="13430250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CDA838D2-9EC9-4A50-AF3E-18FD2E4B4413}"/>
            </a:ext>
          </a:extLst>
        </xdr:cNvPr>
        <xdr:cNvSpPr txBox="1"/>
      </xdr:nvSpPr>
      <xdr:spPr>
        <a:xfrm>
          <a:off x="13430250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ADC110A2-BF9A-42C3-9D8E-6338DEEEFD85}"/>
            </a:ext>
          </a:extLst>
        </xdr:cNvPr>
        <xdr:cNvSpPr txBox="1"/>
      </xdr:nvSpPr>
      <xdr:spPr>
        <a:xfrm>
          <a:off x="13430250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F2788B65-CABE-4845-BA94-77B62167620E}"/>
            </a:ext>
          </a:extLst>
        </xdr:cNvPr>
        <xdr:cNvSpPr txBox="1"/>
      </xdr:nvSpPr>
      <xdr:spPr>
        <a:xfrm>
          <a:off x="13430250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F16C26DB-E12A-4A9C-8265-C4C39665EA4C}"/>
            </a:ext>
          </a:extLst>
        </xdr:cNvPr>
        <xdr:cNvSpPr txBox="1"/>
      </xdr:nvSpPr>
      <xdr:spPr>
        <a:xfrm>
          <a:off x="13430250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36692806-EB23-46CF-AFE0-626C62598B1C}"/>
            </a:ext>
          </a:extLst>
        </xdr:cNvPr>
        <xdr:cNvSpPr txBox="1"/>
      </xdr:nvSpPr>
      <xdr:spPr>
        <a:xfrm>
          <a:off x="13430250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D5B74AF-E3C3-49C8-9DEE-CDBC5CDE9C08}"/>
            </a:ext>
          </a:extLst>
        </xdr:cNvPr>
        <xdr:cNvSpPr txBox="1"/>
      </xdr:nvSpPr>
      <xdr:spPr>
        <a:xfrm>
          <a:off x="13430250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6387765B-38A0-4943-AAD2-09FAE7633D91}"/>
            </a:ext>
          </a:extLst>
        </xdr:cNvPr>
        <xdr:cNvSpPr txBox="1"/>
      </xdr:nvSpPr>
      <xdr:spPr>
        <a:xfrm>
          <a:off x="13430250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85CACC8A-D3D2-4152-A493-112F5AF68CDA}"/>
            </a:ext>
          </a:extLst>
        </xdr:cNvPr>
        <xdr:cNvSpPr txBox="1"/>
      </xdr:nvSpPr>
      <xdr:spPr>
        <a:xfrm>
          <a:off x="13430250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4019A507-B655-4A14-BCEE-19F173AFE98F}"/>
            </a:ext>
          </a:extLst>
        </xdr:cNvPr>
        <xdr:cNvSpPr txBox="1"/>
      </xdr:nvSpPr>
      <xdr:spPr>
        <a:xfrm>
          <a:off x="13430250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38127D0B-8B47-4134-A53F-B8F98B5D0A19}"/>
            </a:ext>
          </a:extLst>
        </xdr:cNvPr>
        <xdr:cNvSpPr txBox="1"/>
      </xdr:nvSpPr>
      <xdr:spPr>
        <a:xfrm>
          <a:off x="13430250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EB983EEE-41E1-4968-B751-5FC4390FA4C0}"/>
            </a:ext>
          </a:extLst>
        </xdr:cNvPr>
        <xdr:cNvSpPr txBox="1"/>
      </xdr:nvSpPr>
      <xdr:spPr>
        <a:xfrm>
          <a:off x="13430250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1047193A-3210-4A15-92CF-5A310CB681DD}"/>
            </a:ext>
          </a:extLst>
        </xdr:cNvPr>
        <xdr:cNvSpPr txBox="1"/>
      </xdr:nvSpPr>
      <xdr:spPr>
        <a:xfrm>
          <a:off x="13430250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4FB185CA-4774-493C-87A4-70AB6FFE2D58}"/>
            </a:ext>
          </a:extLst>
        </xdr:cNvPr>
        <xdr:cNvSpPr txBox="1"/>
      </xdr:nvSpPr>
      <xdr:spPr>
        <a:xfrm>
          <a:off x="13430250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99A2114C-DD20-4F1E-A2F1-154E9979EAE1}"/>
            </a:ext>
          </a:extLst>
        </xdr:cNvPr>
        <xdr:cNvSpPr txBox="1"/>
      </xdr:nvSpPr>
      <xdr:spPr>
        <a:xfrm>
          <a:off x="13430250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52BD2A6F-1C77-42C4-8107-91CA3B4ABAF5}"/>
            </a:ext>
          </a:extLst>
        </xdr:cNvPr>
        <xdr:cNvSpPr txBox="1"/>
      </xdr:nvSpPr>
      <xdr:spPr>
        <a:xfrm>
          <a:off x="13430250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D77462D6-4A3E-4B46-922D-553F4E98C1C8}"/>
            </a:ext>
          </a:extLst>
        </xdr:cNvPr>
        <xdr:cNvSpPr txBox="1"/>
      </xdr:nvSpPr>
      <xdr:spPr>
        <a:xfrm>
          <a:off x="13430250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ADE20858-4ADD-47D9-9E9C-110EA91755EE}"/>
            </a:ext>
          </a:extLst>
        </xdr:cNvPr>
        <xdr:cNvSpPr txBox="1"/>
      </xdr:nvSpPr>
      <xdr:spPr>
        <a:xfrm>
          <a:off x="13430250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17A46F5C-8DAF-437B-8022-5A71BB9C9557}"/>
            </a:ext>
          </a:extLst>
        </xdr:cNvPr>
        <xdr:cNvSpPr txBox="1"/>
      </xdr:nvSpPr>
      <xdr:spPr>
        <a:xfrm>
          <a:off x="13430250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D443D913-A1B1-45C0-8BA2-461D13F9ED95}"/>
            </a:ext>
          </a:extLst>
        </xdr:cNvPr>
        <xdr:cNvSpPr txBox="1"/>
      </xdr:nvSpPr>
      <xdr:spPr>
        <a:xfrm>
          <a:off x="13430250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DAE05ACF-86E1-43E7-9232-178F85A3CBEE}"/>
            </a:ext>
          </a:extLst>
        </xdr:cNvPr>
        <xdr:cNvSpPr txBox="1"/>
      </xdr:nvSpPr>
      <xdr:spPr>
        <a:xfrm>
          <a:off x="13430250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93DF8385-8083-4191-8352-260C06605E67}"/>
            </a:ext>
          </a:extLst>
        </xdr:cNvPr>
        <xdr:cNvSpPr txBox="1"/>
      </xdr:nvSpPr>
      <xdr:spPr>
        <a:xfrm>
          <a:off x="13430250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AFB200AA-5C29-4471-9365-8D936F0E97E7}"/>
            </a:ext>
          </a:extLst>
        </xdr:cNvPr>
        <xdr:cNvSpPr txBox="1"/>
      </xdr:nvSpPr>
      <xdr:spPr>
        <a:xfrm>
          <a:off x="13430250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ED92698F-C117-44CC-A015-354AFE9AA908}"/>
            </a:ext>
          </a:extLst>
        </xdr:cNvPr>
        <xdr:cNvSpPr txBox="1"/>
      </xdr:nvSpPr>
      <xdr:spPr>
        <a:xfrm>
          <a:off x="13430250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8A9C2244-6E70-4118-9476-574D05B11B61}"/>
            </a:ext>
          </a:extLst>
        </xdr:cNvPr>
        <xdr:cNvSpPr txBox="1"/>
      </xdr:nvSpPr>
      <xdr:spPr>
        <a:xfrm>
          <a:off x="13430250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8D5526C0-9B0B-40E2-A767-579D24783122}"/>
            </a:ext>
          </a:extLst>
        </xdr:cNvPr>
        <xdr:cNvSpPr txBox="1"/>
      </xdr:nvSpPr>
      <xdr:spPr>
        <a:xfrm>
          <a:off x="13430250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45F603B3-0CC7-42C6-835C-28C09C7FB997}"/>
            </a:ext>
          </a:extLst>
        </xdr:cNvPr>
        <xdr:cNvSpPr txBox="1"/>
      </xdr:nvSpPr>
      <xdr:spPr>
        <a:xfrm>
          <a:off x="13430250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3D92F611-4453-49E6-9086-8EBD947D1B63}"/>
            </a:ext>
          </a:extLst>
        </xdr:cNvPr>
        <xdr:cNvSpPr txBox="1"/>
      </xdr:nvSpPr>
      <xdr:spPr>
        <a:xfrm>
          <a:off x="13430250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C6367873-00F0-4AF4-B325-C1D5741E453F}"/>
            </a:ext>
          </a:extLst>
        </xdr:cNvPr>
        <xdr:cNvSpPr txBox="1"/>
      </xdr:nvSpPr>
      <xdr:spPr>
        <a:xfrm>
          <a:off x="13430250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13462137-B41A-4891-9D05-9DC1DCBFACCD}"/>
            </a:ext>
          </a:extLst>
        </xdr:cNvPr>
        <xdr:cNvSpPr txBox="1"/>
      </xdr:nvSpPr>
      <xdr:spPr>
        <a:xfrm>
          <a:off x="13430250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F6527ED4-1B1F-429E-95D9-FE019C16D44E}"/>
            </a:ext>
          </a:extLst>
        </xdr:cNvPr>
        <xdr:cNvSpPr txBox="1"/>
      </xdr:nvSpPr>
      <xdr:spPr>
        <a:xfrm>
          <a:off x="13430250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2D970BB2-3128-4819-B021-C1A093AAD92C}"/>
            </a:ext>
          </a:extLst>
        </xdr:cNvPr>
        <xdr:cNvSpPr txBox="1"/>
      </xdr:nvSpPr>
      <xdr:spPr>
        <a:xfrm>
          <a:off x="13430250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91B905CC-9717-4CE5-95E7-523BE1908E7B}"/>
            </a:ext>
          </a:extLst>
        </xdr:cNvPr>
        <xdr:cNvSpPr txBox="1"/>
      </xdr:nvSpPr>
      <xdr:spPr>
        <a:xfrm>
          <a:off x="13430250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BEDC41AE-14E1-47D8-969A-39C1B8B36C25}"/>
            </a:ext>
          </a:extLst>
        </xdr:cNvPr>
        <xdr:cNvSpPr txBox="1"/>
      </xdr:nvSpPr>
      <xdr:spPr>
        <a:xfrm>
          <a:off x="13430250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204CA73-CAE6-41B0-A320-92624F98F4D6}"/>
            </a:ext>
          </a:extLst>
        </xdr:cNvPr>
        <xdr:cNvSpPr txBox="1"/>
      </xdr:nvSpPr>
      <xdr:spPr>
        <a:xfrm>
          <a:off x="13430250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AC210483-A413-4B05-8212-8088EC3A1DF0}"/>
            </a:ext>
          </a:extLst>
        </xdr:cNvPr>
        <xdr:cNvSpPr txBox="1"/>
      </xdr:nvSpPr>
      <xdr:spPr>
        <a:xfrm>
          <a:off x="13430250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D6A9636C-0F37-4E4E-A234-6C75F582B526}"/>
            </a:ext>
          </a:extLst>
        </xdr:cNvPr>
        <xdr:cNvSpPr txBox="1"/>
      </xdr:nvSpPr>
      <xdr:spPr>
        <a:xfrm>
          <a:off x="13430250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89F821C9-FB68-40A2-BACB-BBC2CF28CFD1}"/>
            </a:ext>
          </a:extLst>
        </xdr:cNvPr>
        <xdr:cNvSpPr txBox="1"/>
      </xdr:nvSpPr>
      <xdr:spPr>
        <a:xfrm>
          <a:off x="13430250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4011969B-8E3F-4294-86E3-983E200D6A58}"/>
            </a:ext>
          </a:extLst>
        </xdr:cNvPr>
        <xdr:cNvSpPr txBox="1"/>
      </xdr:nvSpPr>
      <xdr:spPr>
        <a:xfrm>
          <a:off x="13430250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528DC7ED-6A20-4ACB-A67B-8EB85E416BCC}"/>
            </a:ext>
          </a:extLst>
        </xdr:cNvPr>
        <xdr:cNvSpPr txBox="1"/>
      </xdr:nvSpPr>
      <xdr:spPr>
        <a:xfrm>
          <a:off x="13430250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6BD4B480-8CAF-47A5-89CF-786EDBFDA6F4}"/>
            </a:ext>
          </a:extLst>
        </xdr:cNvPr>
        <xdr:cNvSpPr txBox="1"/>
      </xdr:nvSpPr>
      <xdr:spPr>
        <a:xfrm>
          <a:off x="13430250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260F7AAA-CA3B-4DC0-B643-306A5B5DC3B8}"/>
            </a:ext>
          </a:extLst>
        </xdr:cNvPr>
        <xdr:cNvSpPr txBox="1"/>
      </xdr:nvSpPr>
      <xdr:spPr>
        <a:xfrm>
          <a:off x="13430250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1A4FFA9F-4FC5-400D-8B1E-B818E38169CB}"/>
            </a:ext>
          </a:extLst>
        </xdr:cNvPr>
        <xdr:cNvSpPr txBox="1"/>
      </xdr:nvSpPr>
      <xdr:spPr>
        <a:xfrm>
          <a:off x="13430250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92480D5-EEC3-4ACC-8D3B-AE3D7BCFD490}"/>
            </a:ext>
          </a:extLst>
        </xdr:cNvPr>
        <xdr:cNvSpPr txBox="1"/>
      </xdr:nvSpPr>
      <xdr:spPr>
        <a:xfrm>
          <a:off x="13430250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B1AB9119-2C22-43C3-8F7D-41AE1CEA9049}"/>
            </a:ext>
          </a:extLst>
        </xdr:cNvPr>
        <xdr:cNvSpPr txBox="1"/>
      </xdr:nvSpPr>
      <xdr:spPr>
        <a:xfrm>
          <a:off x="13430250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3E76F6EA-7360-45C6-8F30-A6A193AEE83C}"/>
            </a:ext>
          </a:extLst>
        </xdr:cNvPr>
        <xdr:cNvSpPr txBox="1"/>
      </xdr:nvSpPr>
      <xdr:spPr>
        <a:xfrm>
          <a:off x="13430250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42879690-312C-4A90-8AA0-C0C689161778}"/>
            </a:ext>
          </a:extLst>
        </xdr:cNvPr>
        <xdr:cNvSpPr txBox="1"/>
      </xdr:nvSpPr>
      <xdr:spPr>
        <a:xfrm>
          <a:off x="13430250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6A776DA1-8CC9-4743-B1D9-821BA6ADDE41}"/>
            </a:ext>
          </a:extLst>
        </xdr:cNvPr>
        <xdr:cNvSpPr txBox="1"/>
      </xdr:nvSpPr>
      <xdr:spPr>
        <a:xfrm>
          <a:off x="13430250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76557D87-C56A-4546-92AA-925A0DB53E96}"/>
            </a:ext>
          </a:extLst>
        </xdr:cNvPr>
        <xdr:cNvSpPr txBox="1"/>
      </xdr:nvSpPr>
      <xdr:spPr>
        <a:xfrm>
          <a:off x="13430250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3BE4D383-B69D-4247-BA4F-A5D626425049}"/>
            </a:ext>
          </a:extLst>
        </xdr:cNvPr>
        <xdr:cNvSpPr txBox="1"/>
      </xdr:nvSpPr>
      <xdr:spPr>
        <a:xfrm>
          <a:off x="13430250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C0AC7E33-C58E-4104-A0FF-94AA5D214D09}"/>
            </a:ext>
          </a:extLst>
        </xdr:cNvPr>
        <xdr:cNvSpPr txBox="1"/>
      </xdr:nvSpPr>
      <xdr:spPr>
        <a:xfrm>
          <a:off x="13430250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3B56952-07EF-45C5-829E-9A7314B35415}"/>
            </a:ext>
          </a:extLst>
        </xdr:cNvPr>
        <xdr:cNvSpPr txBox="1"/>
      </xdr:nvSpPr>
      <xdr:spPr>
        <a:xfrm>
          <a:off x="13430250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ABCBC140-75C0-4F87-ADF0-6E43B15CAD84}"/>
            </a:ext>
          </a:extLst>
        </xdr:cNvPr>
        <xdr:cNvSpPr txBox="1"/>
      </xdr:nvSpPr>
      <xdr:spPr>
        <a:xfrm>
          <a:off x="13430250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F90D7E66-3F5F-401F-9993-543FB7FC841B}"/>
            </a:ext>
          </a:extLst>
        </xdr:cNvPr>
        <xdr:cNvSpPr txBox="1"/>
      </xdr:nvSpPr>
      <xdr:spPr>
        <a:xfrm>
          <a:off x="13430250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206FC73A-71AF-461B-9153-F0F6319BFC01}"/>
            </a:ext>
          </a:extLst>
        </xdr:cNvPr>
        <xdr:cNvSpPr txBox="1"/>
      </xdr:nvSpPr>
      <xdr:spPr>
        <a:xfrm>
          <a:off x="13430250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A094B599-AAAE-4F4F-80A9-883CD684D265}"/>
            </a:ext>
          </a:extLst>
        </xdr:cNvPr>
        <xdr:cNvSpPr txBox="1"/>
      </xdr:nvSpPr>
      <xdr:spPr>
        <a:xfrm>
          <a:off x="13430250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5DBC0308-79D3-49E8-9EFE-FEA830718763}"/>
            </a:ext>
          </a:extLst>
        </xdr:cNvPr>
        <xdr:cNvSpPr txBox="1"/>
      </xdr:nvSpPr>
      <xdr:spPr>
        <a:xfrm>
          <a:off x="13430250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C70C3938-7DA3-4120-9C2B-0D83F8FD2642}"/>
            </a:ext>
          </a:extLst>
        </xdr:cNvPr>
        <xdr:cNvSpPr txBox="1"/>
      </xdr:nvSpPr>
      <xdr:spPr>
        <a:xfrm>
          <a:off x="13430250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6C9DDE54-3396-410E-BFF0-D2D5F04A2826}"/>
            </a:ext>
          </a:extLst>
        </xdr:cNvPr>
        <xdr:cNvSpPr txBox="1"/>
      </xdr:nvSpPr>
      <xdr:spPr>
        <a:xfrm>
          <a:off x="13430250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1B33791E-C9F5-4526-B6B2-B004A1052510}"/>
            </a:ext>
          </a:extLst>
        </xdr:cNvPr>
        <xdr:cNvSpPr txBox="1"/>
      </xdr:nvSpPr>
      <xdr:spPr>
        <a:xfrm>
          <a:off x="13430250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B9C078C1-3DB8-4336-A60A-6D247B66528E}"/>
            </a:ext>
          </a:extLst>
        </xdr:cNvPr>
        <xdr:cNvSpPr txBox="1"/>
      </xdr:nvSpPr>
      <xdr:spPr>
        <a:xfrm>
          <a:off x="13430250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11514B9D-DB12-4D2B-91C3-DA2A0F7C12F7}"/>
            </a:ext>
          </a:extLst>
        </xdr:cNvPr>
        <xdr:cNvSpPr txBox="1"/>
      </xdr:nvSpPr>
      <xdr:spPr>
        <a:xfrm>
          <a:off x="13430250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E49B4CA9-43FB-49A0-8CFA-2FEFEA12DAF8}"/>
            </a:ext>
          </a:extLst>
        </xdr:cNvPr>
        <xdr:cNvSpPr txBox="1"/>
      </xdr:nvSpPr>
      <xdr:spPr>
        <a:xfrm>
          <a:off x="13430250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BDAFE63B-AAA4-43FB-95C0-4CB9BF729836}"/>
            </a:ext>
          </a:extLst>
        </xdr:cNvPr>
        <xdr:cNvSpPr txBox="1"/>
      </xdr:nvSpPr>
      <xdr:spPr>
        <a:xfrm>
          <a:off x="1343025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3B959EBC-89FB-41DA-B7F8-F28DF97A4748}"/>
            </a:ext>
          </a:extLst>
        </xdr:cNvPr>
        <xdr:cNvSpPr txBox="1"/>
      </xdr:nvSpPr>
      <xdr:spPr>
        <a:xfrm>
          <a:off x="1343025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D89C78F-FCC6-4019-AAD5-66212E3BE747}"/>
            </a:ext>
          </a:extLst>
        </xdr:cNvPr>
        <xdr:cNvSpPr txBox="1"/>
      </xdr:nvSpPr>
      <xdr:spPr>
        <a:xfrm>
          <a:off x="13430250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5CBE49D5-9FE2-490C-A612-9A3126E83E54}"/>
            </a:ext>
          </a:extLst>
        </xdr:cNvPr>
        <xdr:cNvSpPr txBox="1"/>
      </xdr:nvSpPr>
      <xdr:spPr>
        <a:xfrm>
          <a:off x="13430250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D7456FE6-25FE-4B10-AA00-5C471474E670}"/>
            </a:ext>
          </a:extLst>
        </xdr:cNvPr>
        <xdr:cNvSpPr txBox="1"/>
      </xdr:nvSpPr>
      <xdr:spPr>
        <a:xfrm>
          <a:off x="13430250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4F822A3E-2993-488C-801F-8477CE11F845}"/>
            </a:ext>
          </a:extLst>
        </xdr:cNvPr>
        <xdr:cNvSpPr txBox="1"/>
      </xdr:nvSpPr>
      <xdr:spPr>
        <a:xfrm>
          <a:off x="13430250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179</xdr:row>
      <xdr:rowOff>19050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EB06399A-D86B-4D6C-AAF5-659CA5A99722}"/>
            </a:ext>
          </a:extLst>
        </xdr:cNvPr>
        <xdr:cNvSpPr txBox="1"/>
      </xdr:nvSpPr>
      <xdr:spPr>
        <a:xfrm>
          <a:off x="1343025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108</xdr:row>
      <xdr:rowOff>19050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8F3BD8C7-7A60-4929-91CD-451EDC7F1240}"/>
            </a:ext>
          </a:extLst>
        </xdr:cNvPr>
        <xdr:cNvSpPr txBox="1"/>
      </xdr:nvSpPr>
      <xdr:spPr>
        <a:xfrm>
          <a:off x="13430250" y="2066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109</xdr:row>
      <xdr:rowOff>19050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CB611748-314D-4BBD-B79D-562D6E0961C8}"/>
            </a:ext>
          </a:extLst>
        </xdr:cNvPr>
        <xdr:cNvSpPr txBox="1"/>
      </xdr:nvSpPr>
      <xdr:spPr>
        <a:xfrm>
          <a:off x="13430250" y="2085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110</xdr:row>
      <xdr:rowOff>19050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B67C2C9B-EB13-4F22-8277-0740DE40C528}"/>
            </a:ext>
          </a:extLst>
        </xdr:cNvPr>
        <xdr:cNvSpPr txBox="1"/>
      </xdr:nvSpPr>
      <xdr:spPr>
        <a:xfrm>
          <a:off x="13430250" y="2105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110</xdr:row>
      <xdr:rowOff>19050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3BEE81D8-D619-411B-9491-97BA2AA6A691}"/>
            </a:ext>
          </a:extLst>
        </xdr:cNvPr>
        <xdr:cNvSpPr txBox="1"/>
      </xdr:nvSpPr>
      <xdr:spPr>
        <a:xfrm>
          <a:off x="13430250" y="2105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111</xdr:row>
      <xdr:rowOff>19050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A1DEEF39-7C95-4DC7-AC61-A9D33B464006}"/>
            </a:ext>
          </a:extLst>
        </xdr:cNvPr>
        <xdr:cNvSpPr txBox="1"/>
      </xdr:nvSpPr>
      <xdr:spPr>
        <a:xfrm>
          <a:off x="13430250" y="2124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111</xdr:row>
      <xdr:rowOff>19050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71B4DCB4-3194-4133-8CAF-FE10CBD51F16}"/>
            </a:ext>
          </a:extLst>
        </xdr:cNvPr>
        <xdr:cNvSpPr txBox="1"/>
      </xdr:nvSpPr>
      <xdr:spPr>
        <a:xfrm>
          <a:off x="13430250" y="2124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F06C36B3-A6D5-4D1B-B865-5A9F16DE2112}"/>
            </a:ext>
          </a:extLst>
        </xdr:cNvPr>
        <xdr:cNvSpPr txBox="1"/>
      </xdr:nvSpPr>
      <xdr:spPr>
        <a:xfrm>
          <a:off x="13430250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592A4933-5986-4E3A-AF78-C9C617F3930D}"/>
            </a:ext>
          </a:extLst>
        </xdr:cNvPr>
        <xdr:cNvSpPr txBox="1"/>
      </xdr:nvSpPr>
      <xdr:spPr>
        <a:xfrm>
          <a:off x="13430250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5861FC16-A3C9-4D9B-9D24-BF3F332AC325}"/>
            </a:ext>
          </a:extLst>
        </xdr:cNvPr>
        <xdr:cNvSpPr txBox="1"/>
      </xdr:nvSpPr>
      <xdr:spPr>
        <a:xfrm>
          <a:off x="13430250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60BD5549-D66F-45A1-83F5-7A4F6B1B2731}"/>
            </a:ext>
          </a:extLst>
        </xdr:cNvPr>
        <xdr:cNvSpPr txBox="1"/>
      </xdr:nvSpPr>
      <xdr:spPr>
        <a:xfrm>
          <a:off x="13430250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DD37AF08-5964-4B06-9950-59DE6951CC50}"/>
            </a:ext>
          </a:extLst>
        </xdr:cNvPr>
        <xdr:cNvSpPr txBox="1"/>
      </xdr:nvSpPr>
      <xdr:spPr>
        <a:xfrm>
          <a:off x="13430250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CE5B3D00-67E7-4253-AB9F-96CA4701A7A0}"/>
            </a:ext>
          </a:extLst>
        </xdr:cNvPr>
        <xdr:cNvSpPr txBox="1"/>
      </xdr:nvSpPr>
      <xdr:spPr>
        <a:xfrm>
          <a:off x="13430250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26A7D92-97A8-48C5-9F89-394303A39F21}"/>
            </a:ext>
          </a:extLst>
        </xdr:cNvPr>
        <xdr:cNvSpPr txBox="1"/>
      </xdr:nvSpPr>
      <xdr:spPr>
        <a:xfrm>
          <a:off x="13430250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430AF80-047D-42A1-9973-DEC9FD018E35}"/>
            </a:ext>
          </a:extLst>
        </xdr:cNvPr>
        <xdr:cNvSpPr txBox="1"/>
      </xdr:nvSpPr>
      <xdr:spPr>
        <a:xfrm>
          <a:off x="13430250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961F758D-2563-48D6-9552-CF63760AB507}"/>
            </a:ext>
          </a:extLst>
        </xdr:cNvPr>
        <xdr:cNvSpPr txBox="1"/>
      </xdr:nvSpPr>
      <xdr:spPr>
        <a:xfrm>
          <a:off x="13430250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8F1D0321-0D22-459F-9B01-5BFB01835D0B}"/>
            </a:ext>
          </a:extLst>
        </xdr:cNvPr>
        <xdr:cNvSpPr txBox="1"/>
      </xdr:nvSpPr>
      <xdr:spPr>
        <a:xfrm>
          <a:off x="13430250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7422370F-0DF1-41A1-AA3B-C1CC4179A86E}"/>
            </a:ext>
          </a:extLst>
        </xdr:cNvPr>
        <xdr:cNvSpPr txBox="1"/>
      </xdr:nvSpPr>
      <xdr:spPr>
        <a:xfrm>
          <a:off x="13430250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F559D46-A911-49CD-944D-5BCD20548E01}"/>
            </a:ext>
          </a:extLst>
        </xdr:cNvPr>
        <xdr:cNvSpPr txBox="1"/>
      </xdr:nvSpPr>
      <xdr:spPr>
        <a:xfrm>
          <a:off x="13430250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28D8BA2A-C3DA-482F-A5D4-F5965962D18B}"/>
            </a:ext>
          </a:extLst>
        </xdr:cNvPr>
        <xdr:cNvSpPr txBox="1"/>
      </xdr:nvSpPr>
      <xdr:spPr>
        <a:xfrm>
          <a:off x="13430250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3D94FF15-2D29-4C5B-B799-88C602ED02CF}"/>
            </a:ext>
          </a:extLst>
        </xdr:cNvPr>
        <xdr:cNvSpPr txBox="1"/>
      </xdr:nvSpPr>
      <xdr:spPr>
        <a:xfrm>
          <a:off x="13430250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18ADBE4D-4911-487D-A61F-DF31E884AD4F}"/>
            </a:ext>
          </a:extLst>
        </xdr:cNvPr>
        <xdr:cNvSpPr txBox="1"/>
      </xdr:nvSpPr>
      <xdr:spPr>
        <a:xfrm>
          <a:off x="13430250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C8C7B9D5-BCDF-45AB-A335-147A1514C06D}"/>
            </a:ext>
          </a:extLst>
        </xdr:cNvPr>
        <xdr:cNvSpPr txBox="1"/>
      </xdr:nvSpPr>
      <xdr:spPr>
        <a:xfrm>
          <a:off x="13430250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B77FD71B-CEE0-46CE-89F8-2EF2C20D77A3}"/>
            </a:ext>
          </a:extLst>
        </xdr:cNvPr>
        <xdr:cNvSpPr txBox="1"/>
      </xdr:nvSpPr>
      <xdr:spPr>
        <a:xfrm>
          <a:off x="13430250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5B329DF3-EE85-4447-B047-57110161A496}"/>
            </a:ext>
          </a:extLst>
        </xdr:cNvPr>
        <xdr:cNvSpPr txBox="1"/>
      </xdr:nvSpPr>
      <xdr:spPr>
        <a:xfrm>
          <a:off x="13430250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F6E207D8-A3BA-45E7-BEC1-D97640F93194}"/>
            </a:ext>
          </a:extLst>
        </xdr:cNvPr>
        <xdr:cNvSpPr txBox="1"/>
      </xdr:nvSpPr>
      <xdr:spPr>
        <a:xfrm>
          <a:off x="13430250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7EC47AE6-4043-49CB-86E9-B96A566D402B}"/>
            </a:ext>
          </a:extLst>
        </xdr:cNvPr>
        <xdr:cNvSpPr txBox="1"/>
      </xdr:nvSpPr>
      <xdr:spPr>
        <a:xfrm>
          <a:off x="13430250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4E1EBCAE-EA72-4449-AC8F-B1BFF5AFBFF5}"/>
            </a:ext>
          </a:extLst>
        </xdr:cNvPr>
        <xdr:cNvSpPr txBox="1"/>
      </xdr:nvSpPr>
      <xdr:spPr>
        <a:xfrm>
          <a:off x="13430250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F8B057A9-D54F-4EBE-B224-8F77707C8C28}"/>
            </a:ext>
          </a:extLst>
        </xdr:cNvPr>
        <xdr:cNvSpPr txBox="1"/>
      </xdr:nvSpPr>
      <xdr:spPr>
        <a:xfrm>
          <a:off x="13430250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AF9ABD6-95B7-421D-A811-73F45A39DDAE}"/>
            </a:ext>
          </a:extLst>
        </xdr:cNvPr>
        <xdr:cNvSpPr txBox="1"/>
      </xdr:nvSpPr>
      <xdr:spPr>
        <a:xfrm>
          <a:off x="13430250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CA90B909-966E-46BA-BC70-4E9B50631F7F}"/>
            </a:ext>
          </a:extLst>
        </xdr:cNvPr>
        <xdr:cNvSpPr txBox="1"/>
      </xdr:nvSpPr>
      <xdr:spPr>
        <a:xfrm>
          <a:off x="13430250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F6548B39-C335-4EEF-BD9C-222EE3F84332}"/>
            </a:ext>
          </a:extLst>
        </xdr:cNvPr>
        <xdr:cNvSpPr txBox="1"/>
      </xdr:nvSpPr>
      <xdr:spPr>
        <a:xfrm>
          <a:off x="13430250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8D32C717-B9A0-4655-BC0A-DB31D1C7CBE1}"/>
            </a:ext>
          </a:extLst>
        </xdr:cNvPr>
        <xdr:cNvSpPr txBox="1"/>
      </xdr:nvSpPr>
      <xdr:spPr>
        <a:xfrm>
          <a:off x="13430250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1DD396BE-0196-4CFB-8F26-E78E1757BD2F}"/>
            </a:ext>
          </a:extLst>
        </xdr:cNvPr>
        <xdr:cNvSpPr txBox="1"/>
      </xdr:nvSpPr>
      <xdr:spPr>
        <a:xfrm>
          <a:off x="13430250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39F90585-4A18-4E22-9C16-7CC113016A33}"/>
            </a:ext>
          </a:extLst>
        </xdr:cNvPr>
        <xdr:cNvSpPr txBox="1"/>
      </xdr:nvSpPr>
      <xdr:spPr>
        <a:xfrm>
          <a:off x="13430250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85DE0CF3-746F-4EA4-A0FD-274FF16A8420}"/>
            </a:ext>
          </a:extLst>
        </xdr:cNvPr>
        <xdr:cNvSpPr txBox="1"/>
      </xdr:nvSpPr>
      <xdr:spPr>
        <a:xfrm>
          <a:off x="13430250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F4C75A0-9692-4859-B973-0D420FA1D387}"/>
            </a:ext>
          </a:extLst>
        </xdr:cNvPr>
        <xdr:cNvSpPr txBox="1"/>
      </xdr:nvSpPr>
      <xdr:spPr>
        <a:xfrm>
          <a:off x="13430250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C9209F0-1C64-4A07-ACF9-782FF2BB8FDE}"/>
            </a:ext>
          </a:extLst>
        </xdr:cNvPr>
        <xdr:cNvSpPr txBox="1"/>
      </xdr:nvSpPr>
      <xdr:spPr>
        <a:xfrm>
          <a:off x="13430250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AD0125F5-59D3-41FE-91E8-E2C665C9D80F}"/>
            </a:ext>
          </a:extLst>
        </xdr:cNvPr>
        <xdr:cNvSpPr txBox="1"/>
      </xdr:nvSpPr>
      <xdr:spPr>
        <a:xfrm>
          <a:off x="13430250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CAAA6B5B-3DCF-4B12-8B7E-AC35BEDA6553}"/>
            </a:ext>
          </a:extLst>
        </xdr:cNvPr>
        <xdr:cNvSpPr txBox="1"/>
      </xdr:nvSpPr>
      <xdr:spPr>
        <a:xfrm>
          <a:off x="13430250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1819FFDB-DFA9-4544-B456-969853AB84AA}"/>
            </a:ext>
          </a:extLst>
        </xdr:cNvPr>
        <xdr:cNvSpPr txBox="1"/>
      </xdr:nvSpPr>
      <xdr:spPr>
        <a:xfrm>
          <a:off x="13430250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40E48B0B-1751-47AB-B8F6-F91D147CE514}"/>
            </a:ext>
          </a:extLst>
        </xdr:cNvPr>
        <xdr:cNvSpPr txBox="1"/>
      </xdr:nvSpPr>
      <xdr:spPr>
        <a:xfrm>
          <a:off x="13430250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622E8C04-93A1-4977-BD2F-FEC02BB26036}"/>
            </a:ext>
          </a:extLst>
        </xdr:cNvPr>
        <xdr:cNvSpPr txBox="1"/>
      </xdr:nvSpPr>
      <xdr:spPr>
        <a:xfrm>
          <a:off x="13430250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F170F56D-53E8-4C3A-8A3B-0C80C2608A72}"/>
            </a:ext>
          </a:extLst>
        </xdr:cNvPr>
        <xdr:cNvSpPr txBox="1"/>
      </xdr:nvSpPr>
      <xdr:spPr>
        <a:xfrm>
          <a:off x="13430250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2DA2176-AA8D-4388-93DD-D726A3C73CCA}"/>
            </a:ext>
          </a:extLst>
        </xdr:cNvPr>
        <xdr:cNvSpPr txBox="1"/>
      </xdr:nvSpPr>
      <xdr:spPr>
        <a:xfrm>
          <a:off x="13430250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B4D3F146-6A27-4B7B-834E-CAC3E01D1E26}"/>
            </a:ext>
          </a:extLst>
        </xdr:cNvPr>
        <xdr:cNvSpPr txBox="1"/>
      </xdr:nvSpPr>
      <xdr:spPr>
        <a:xfrm>
          <a:off x="13430250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B88332A6-CCA4-45C8-8A86-52E6E69661E6}"/>
            </a:ext>
          </a:extLst>
        </xdr:cNvPr>
        <xdr:cNvSpPr txBox="1"/>
      </xdr:nvSpPr>
      <xdr:spPr>
        <a:xfrm>
          <a:off x="13430250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F658C7CB-2A28-4FEC-8972-CB9A689340BD}"/>
            </a:ext>
          </a:extLst>
        </xdr:cNvPr>
        <xdr:cNvSpPr txBox="1"/>
      </xdr:nvSpPr>
      <xdr:spPr>
        <a:xfrm>
          <a:off x="13430250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DD02190A-9969-4533-A1AC-FB3539BBD797}"/>
            </a:ext>
          </a:extLst>
        </xdr:cNvPr>
        <xdr:cNvSpPr txBox="1"/>
      </xdr:nvSpPr>
      <xdr:spPr>
        <a:xfrm>
          <a:off x="13430250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73E15A68-59FD-43E1-AA97-F6806ED1FE60}"/>
            </a:ext>
          </a:extLst>
        </xdr:cNvPr>
        <xdr:cNvSpPr txBox="1"/>
      </xdr:nvSpPr>
      <xdr:spPr>
        <a:xfrm>
          <a:off x="13430250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E699316E-A2E3-4E35-BBC1-EE9177133123}"/>
            </a:ext>
          </a:extLst>
        </xdr:cNvPr>
        <xdr:cNvSpPr txBox="1"/>
      </xdr:nvSpPr>
      <xdr:spPr>
        <a:xfrm>
          <a:off x="13430250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259AC33D-80A1-4E77-864C-2066C721F638}"/>
            </a:ext>
          </a:extLst>
        </xdr:cNvPr>
        <xdr:cNvSpPr txBox="1"/>
      </xdr:nvSpPr>
      <xdr:spPr>
        <a:xfrm>
          <a:off x="13430250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51565330-37D1-4F37-806F-A54EFD75EBCD}"/>
            </a:ext>
          </a:extLst>
        </xdr:cNvPr>
        <xdr:cNvSpPr txBox="1"/>
      </xdr:nvSpPr>
      <xdr:spPr>
        <a:xfrm>
          <a:off x="13430250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37133B42-21BA-4167-8908-15760F174E95}"/>
            </a:ext>
          </a:extLst>
        </xdr:cNvPr>
        <xdr:cNvSpPr txBox="1"/>
      </xdr:nvSpPr>
      <xdr:spPr>
        <a:xfrm>
          <a:off x="13430250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FA920865-78F6-4FBB-8051-DDE2FAECB9DE}"/>
            </a:ext>
          </a:extLst>
        </xdr:cNvPr>
        <xdr:cNvSpPr txBox="1"/>
      </xdr:nvSpPr>
      <xdr:spPr>
        <a:xfrm>
          <a:off x="13430250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C8F14FE7-A477-4EDA-A8A4-87C3CAAC9972}"/>
            </a:ext>
          </a:extLst>
        </xdr:cNvPr>
        <xdr:cNvSpPr txBox="1"/>
      </xdr:nvSpPr>
      <xdr:spPr>
        <a:xfrm>
          <a:off x="13430250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40792D9D-494C-427A-BD8F-FAD7AE99439D}"/>
            </a:ext>
          </a:extLst>
        </xdr:cNvPr>
        <xdr:cNvSpPr txBox="1"/>
      </xdr:nvSpPr>
      <xdr:spPr>
        <a:xfrm>
          <a:off x="13430250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A43B3041-64D9-4EF8-AEE3-25CD218DFABB}"/>
            </a:ext>
          </a:extLst>
        </xdr:cNvPr>
        <xdr:cNvSpPr txBox="1"/>
      </xdr:nvSpPr>
      <xdr:spPr>
        <a:xfrm>
          <a:off x="13430250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43C453D3-C266-41C0-BB7D-058D224229C5}"/>
            </a:ext>
          </a:extLst>
        </xdr:cNvPr>
        <xdr:cNvSpPr txBox="1"/>
      </xdr:nvSpPr>
      <xdr:spPr>
        <a:xfrm>
          <a:off x="13430250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99B5347A-7E9A-4E86-B2CF-BBEC3C98CFBB}"/>
            </a:ext>
          </a:extLst>
        </xdr:cNvPr>
        <xdr:cNvSpPr txBox="1"/>
      </xdr:nvSpPr>
      <xdr:spPr>
        <a:xfrm>
          <a:off x="13430250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F1E9075D-34DB-4603-915E-4AAB898CB870}"/>
            </a:ext>
          </a:extLst>
        </xdr:cNvPr>
        <xdr:cNvSpPr txBox="1"/>
      </xdr:nvSpPr>
      <xdr:spPr>
        <a:xfrm>
          <a:off x="13430250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2A2A075-B22A-4478-AE7C-8898E30662FA}"/>
            </a:ext>
          </a:extLst>
        </xdr:cNvPr>
        <xdr:cNvSpPr txBox="1"/>
      </xdr:nvSpPr>
      <xdr:spPr>
        <a:xfrm>
          <a:off x="13430250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E2B7572-8FB2-4D50-9C38-4933ED6CB865}"/>
            </a:ext>
          </a:extLst>
        </xdr:cNvPr>
        <xdr:cNvSpPr txBox="1"/>
      </xdr:nvSpPr>
      <xdr:spPr>
        <a:xfrm>
          <a:off x="13430250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85A3EF22-D610-434D-85F8-0FF6848796DF}"/>
            </a:ext>
          </a:extLst>
        </xdr:cNvPr>
        <xdr:cNvSpPr txBox="1"/>
      </xdr:nvSpPr>
      <xdr:spPr>
        <a:xfrm>
          <a:off x="13430250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DBF6FFCC-AF21-4639-B3A6-8EE39D83C510}"/>
            </a:ext>
          </a:extLst>
        </xdr:cNvPr>
        <xdr:cNvSpPr txBox="1"/>
      </xdr:nvSpPr>
      <xdr:spPr>
        <a:xfrm>
          <a:off x="13430250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BDEF2FE2-A1F5-474C-9E75-0EF162E65C35}"/>
            </a:ext>
          </a:extLst>
        </xdr:cNvPr>
        <xdr:cNvSpPr txBox="1"/>
      </xdr:nvSpPr>
      <xdr:spPr>
        <a:xfrm>
          <a:off x="13430250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985DCD58-5CAE-404C-99C6-35C5C4327038}"/>
            </a:ext>
          </a:extLst>
        </xdr:cNvPr>
        <xdr:cNvSpPr txBox="1"/>
      </xdr:nvSpPr>
      <xdr:spPr>
        <a:xfrm>
          <a:off x="13430250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CFFBFA97-BA52-4798-A2EA-06E7547DD5B3}"/>
            </a:ext>
          </a:extLst>
        </xdr:cNvPr>
        <xdr:cNvSpPr txBox="1"/>
      </xdr:nvSpPr>
      <xdr:spPr>
        <a:xfrm>
          <a:off x="13430250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DD1B27F9-9E9E-43FC-BE70-087A08606B2C}"/>
            </a:ext>
          </a:extLst>
        </xdr:cNvPr>
        <xdr:cNvSpPr txBox="1"/>
      </xdr:nvSpPr>
      <xdr:spPr>
        <a:xfrm>
          <a:off x="13430250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611040EE-DC2D-47A7-9858-86C79CA661E4}"/>
            </a:ext>
          </a:extLst>
        </xdr:cNvPr>
        <xdr:cNvSpPr txBox="1"/>
      </xdr:nvSpPr>
      <xdr:spPr>
        <a:xfrm>
          <a:off x="13430250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D4226C8-8F23-4401-952B-4DFC65187223}"/>
            </a:ext>
          </a:extLst>
        </xdr:cNvPr>
        <xdr:cNvSpPr txBox="1"/>
      </xdr:nvSpPr>
      <xdr:spPr>
        <a:xfrm>
          <a:off x="13430250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10E831A2-8170-4543-A989-FD07951888E6}"/>
            </a:ext>
          </a:extLst>
        </xdr:cNvPr>
        <xdr:cNvSpPr txBox="1"/>
      </xdr:nvSpPr>
      <xdr:spPr>
        <a:xfrm>
          <a:off x="13430250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DDA925B4-7ED0-4DC1-8622-C071ED86BD2F}"/>
            </a:ext>
          </a:extLst>
        </xdr:cNvPr>
        <xdr:cNvSpPr txBox="1"/>
      </xdr:nvSpPr>
      <xdr:spPr>
        <a:xfrm>
          <a:off x="13430250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4F1D3215-9A13-4BF7-AEC0-F1DF135196EB}"/>
            </a:ext>
          </a:extLst>
        </xdr:cNvPr>
        <xdr:cNvSpPr txBox="1"/>
      </xdr:nvSpPr>
      <xdr:spPr>
        <a:xfrm>
          <a:off x="13430250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360B0D65-E9F5-4B57-AA51-67F2C5F9E344}"/>
            </a:ext>
          </a:extLst>
        </xdr:cNvPr>
        <xdr:cNvSpPr txBox="1"/>
      </xdr:nvSpPr>
      <xdr:spPr>
        <a:xfrm>
          <a:off x="13430250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499347EC-5699-4A07-A7F0-0625B7614298}"/>
            </a:ext>
          </a:extLst>
        </xdr:cNvPr>
        <xdr:cNvSpPr txBox="1"/>
      </xdr:nvSpPr>
      <xdr:spPr>
        <a:xfrm>
          <a:off x="13430250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7B4AAF7D-4376-48D3-8AA9-0D7B774DF14A}"/>
            </a:ext>
          </a:extLst>
        </xdr:cNvPr>
        <xdr:cNvSpPr txBox="1"/>
      </xdr:nvSpPr>
      <xdr:spPr>
        <a:xfrm>
          <a:off x="13430250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C5412272-91CD-4C6F-930B-971059B55E6E}"/>
            </a:ext>
          </a:extLst>
        </xdr:cNvPr>
        <xdr:cNvSpPr txBox="1"/>
      </xdr:nvSpPr>
      <xdr:spPr>
        <a:xfrm>
          <a:off x="13430250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8ACCC8D7-E601-4138-B29E-E2506D3BC588}"/>
            </a:ext>
          </a:extLst>
        </xdr:cNvPr>
        <xdr:cNvSpPr txBox="1"/>
      </xdr:nvSpPr>
      <xdr:spPr>
        <a:xfrm>
          <a:off x="13430250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4AC7F752-88F2-43AE-AC24-36A36904E84F}"/>
            </a:ext>
          </a:extLst>
        </xdr:cNvPr>
        <xdr:cNvSpPr txBox="1"/>
      </xdr:nvSpPr>
      <xdr:spPr>
        <a:xfrm>
          <a:off x="13430250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17A31C90-4153-46C4-AE6E-F370ED38779E}"/>
            </a:ext>
          </a:extLst>
        </xdr:cNvPr>
        <xdr:cNvSpPr txBox="1"/>
      </xdr:nvSpPr>
      <xdr:spPr>
        <a:xfrm>
          <a:off x="13430250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284012EB-C653-4393-9CE0-88AEC2ED0F60}"/>
            </a:ext>
          </a:extLst>
        </xdr:cNvPr>
        <xdr:cNvSpPr txBox="1"/>
      </xdr:nvSpPr>
      <xdr:spPr>
        <a:xfrm>
          <a:off x="13430250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60650644-8D91-44AF-B8A5-EFC3E80ECA23}"/>
            </a:ext>
          </a:extLst>
        </xdr:cNvPr>
        <xdr:cNvSpPr txBox="1"/>
      </xdr:nvSpPr>
      <xdr:spPr>
        <a:xfrm>
          <a:off x="13430250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C056A805-98C3-446D-B135-990D960CF759}"/>
            </a:ext>
          </a:extLst>
        </xdr:cNvPr>
        <xdr:cNvSpPr txBox="1"/>
      </xdr:nvSpPr>
      <xdr:spPr>
        <a:xfrm>
          <a:off x="13430250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A504E038-E949-4CF4-9EB0-678FA8B88752}"/>
            </a:ext>
          </a:extLst>
        </xdr:cNvPr>
        <xdr:cNvSpPr txBox="1"/>
      </xdr:nvSpPr>
      <xdr:spPr>
        <a:xfrm>
          <a:off x="13430250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9E9A0C3E-C537-46D6-A316-20844910675A}"/>
            </a:ext>
          </a:extLst>
        </xdr:cNvPr>
        <xdr:cNvSpPr txBox="1"/>
      </xdr:nvSpPr>
      <xdr:spPr>
        <a:xfrm>
          <a:off x="13430250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5D3C418-6A1F-419A-8C42-1014742AD66F}"/>
            </a:ext>
          </a:extLst>
        </xdr:cNvPr>
        <xdr:cNvSpPr txBox="1"/>
      </xdr:nvSpPr>
      <xdr:spPr>
        <a:xfrm>
          <a:off x="13430250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32FC8C2-1572-470D-8BBB-A76D560049A5}"/>
            </a:ext>
          </a:extLst>
        </xdr:cNvPr>
        <xdr:cNvSpPr txBox="1"/>
      </xdr:nvSpPr>
      <xdr:spPr>
        <a:xfrm>
          <a:off x="13430250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D22F2568-47C1-42EE-9935-E459C633F4AD}"/>
            </a:ext>
          </a:extLst>
        </xdr:cNvPr>
        <xdr:cNvSpPr txBox="1"/>
      </xdr:nvSpPr>
      <xdr:spPr>
        <a:xfrm>
          <a:off x="13430250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6F12ECD4-03CE-4C70-9C5C-4E5D580E426C}"/>
            </a:ext>
          </a:extLst>
        </xdr:cNvPr>
        <xdr:cNvSpPr txBox="1"/>
      </xdr:nvSpPr>
      <xdr:spPr>
        <a:xfrm>
          <a:off x="13430250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812BB54B-285E-4679-8C15-BF5B284C6F5B}"/>
            </a:ext>
          </a:extLst>
        </xdr:cNvPr>
        <xdr:cNvSpPr txBox="1"/>
      </xdr:nvSpPr>
      <xdr:spPr>
        <a:xfrm>
          <a:off x="13430250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995BC690-358F-40A7-99AF-77B68A90D80D}"/>
            </a:ext>
          </a:extLst>
        </xdr:cNvPr>
        <xdr:cNvSpPr txBox="1"/>
      </xdr:nvSpPr>
      <xdr:spPr>
        <a:xfrm>
          <a:off x="13430250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5B072929-D69F-41D9-B73E-6A5D293B261A}"/>
            </a:ext>
          </a:extLst>
        </xdr:cNvPr>
        <xdr:cNvSpPr txBox="1"/>
      </xdr:nvSpPr>
      <xdr:spPr>
        <a:xfrm>
          <a:off x="13430250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65247F68-9360-4835-9D4B-C9D507B201C3}"/>
            </a:ext>
          </a:extLst>
        </xdr:cNvPr>
        <xdr:cNvSpPr txBox="1"/>
      </xdr:nvSpPr>
      <xdr:spPr>
        <a:xfrm>
          <a:off x="13430250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89110BF2-A04F-4D10-B15B-3EB3557CEAC0}"/>
            </a:ext>
          </a:extLst>
        </xdr:cNvPr>
        <xdr:cNvSpPr txBox="1"/>
      </xdr:nvSpPr>
      <xdr:spPr>
        <a:xfrm>
          <a:off x="13430250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8E0C89F1-9081-499C-9971-58C8A39D3F88}"/>
            </a:ext>
          </a:extLst>
        </xdr:cNvPr>
        <xdr:cNvSpPr txBox="1"/>
      </xdr:nvSpPr>
      <xdr:spPr>
        <a:xfrm>
          <a:off x="13430250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7058BCC3-CE0B-4B0D-8EC7-B9E03B362091}"/>
            </a:ext>
          </a:extLst>
        </xdr:cNvPr>
        <xdr:cNvSpPr txBox="1"/>
      </xdr:nvSpPr>
      <xdr:spPr>
        <a:xfrm>
          <a:off x="13430250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C20DF396-469C-4078-9081-2D2DFBCC72A7}"/>
            </a:ext>
          </a:extLst>
        </xdr:cNvPr>
        <xdr:cNvSpPr txBox="1"/>
      </xdr:nvSpPr>
      <xdr:spPr>
        <a:xfrm>
          <a:off x="13430250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6FC440A0-7464-4947-A9CC-2081FAE740A0}"/>
            </a:ext>
          </a:extLst>
        </xdr:cNvPr>
        <xdr:cNvSpPr txBox="1"/>
      </xdr:nvSpPr>
      <xdr:spPr>
        <a:xfrm>
          <a:off x="13430250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8F19BF0C-60B2-4B9B-A5BC-A21924658479}"/>
            </a:ext>
          </a:extLst>
        </xdr:cNvPr>
        <xdr:cNvSpPr txBox="1"/>
      </xdr:nvSpPr>
      <xdr:spPr>
        <a:xfrm>
          <a:off x="13430250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5F6002BB-C650-43D0-91D1-131B6FE23736}"/>
            </a:ext>
          </a:extLst>
        </xdr:cNvPr>
        <xdr:cNvSpPr txBox="1"/>
      </xdr:nvSpPr>
      <xdr:spPr>
        <a:xfrm>
          <a:off x="13430250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C8743F8-2F67-467A-A0F8-FDDAFC32A81A}"/>
            </a:ext>
          </a:extLst>
        </xdr:cNvPr>
        <xdr:cNvSpPr txBox="1"/>
      </xdr:nvSpPr>
      <xdr:spPr>
        <a:xfrm>
          <a:off x="13430250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DE6EBC27-B08A-4808-995F-B9F8C707B3A4}"/>
            </a:ext>
          </a:extLst>
        </xdr:cNvPr>
        <xdr:cNvSpPr txBox="1"/>
      </xdr:nvSpPr>
      <xdr:spPr>
        <a:xfrm>
          <a:off x="13430250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BF58D94D-5257-40CB-AFC9-8B00C2B3E7C9}"/>
            </a:ext>
          </a:extLst>
        </xdr:cNvPr>
        <xdr:cNvSpPr txBox="1"/>
      </xdr:nvSpPr>
      <xdr:spPr>
        <a:xfrm>
          <a:off x="13430250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2418EA16-F3DD-4664-828B-CE49BCE70623}"/>
            </a:ext>
          </a:extLst>
        </xdr:cNvPr>
        <xdr:cNvSpPr txBox="1"/>
      </xdr:nvSpPr>
      <xdr:spPr>
        <a:xfrm>
          <a:off x="13430250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5A65814F-854D-49BC-9724-E982EA17F027}"/>
            </a:ext>
          </a:extLst>
        </xdr:cNvPr>
        <xdr:cNvSpPr txBox="1"/>
      </xdr:nvSpPr>
      <xdr:spPr>
        <a:xfrm>
          <a:off x="13430250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BCE28F7-9751-43D4-B290-45C695B84E7E}"/>
            </a:ext>
          </a:extLst>
        </xdr:cNvPr>
        <xdr:cNvSpPr txBox="1"/>
      </xdr:nvSpPr>
      <xdr:spPr>
        <a:xfrm>
          <a:off x="13430250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F419B69E-9DD4-4EA9-9C21-E82F61D89D60}"/>
            </a:ext>
          </a:extLst>
        </xdr:cNvPr>
        <xdr:cNvSpPr txBox="1"/>
      </xdr:nvSpPr>
      <xdr:spPr>
        <a:xfrm>
          <a:off x="13430250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C91A0849-8466-4171-AB5B-7C63AD816655}"/>
            </a:ext>
          </a:extLst>
        </xdr:cNvPr>
        <xdr:cNvSpPr txBox="1"/>
      </xdr:nvSpPr>
      <xdr:spPr>
        <a:xfrm>
          <a:off x="13430250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965BC220-02A8-49EE-8B68-19D005C902D6}"/>
            </a:ext>
          </a:extLst>
        </xdr:cNvPr>
        <xdr:cNvSpPr txBox="1"/>
      </xdr:nvSpPr>
      <xdr:spPr>
        <a:xfrm>
          <a:off x="13430250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C347FD0A-FC7C-4B35-BA54-FA4C3CA58E36}"/>
            </a:ext>
          </a:extLst>
        </xdr:cNvPr>
        <xdr:cNvSpPr txBox="1"/>
      </xdr:nvSpPr>
      <xdr:spPr>
        <a:xfrm>
          <a:off x="13430250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8E86F40F-797C-4EE8-803A-11C3AAF6B040}"/>
            </a:ext>
          </a:extLst>
        </xdr:cNvPr>
        <xdr:cNvSpPr txBox="1"/>
      </xdr:nvSpPr>
      <xdr:spPr>
        <a:xfrm>
          <a:off x="13430250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63449A8D-1FE6-43B6-A6F4-FE125FE4B5A5}"/>
            </a:ext>
          </a:extLst>
        </xdr:cNvPr>
        <xdr:cNvSpPr txBox="1"/>
      </xdr:nvSpPr>
      <xdr:spPr>
        <a:xfrm>
          <a:off x="13430250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3F2D0813-945D-41CB-AD16-A9F4E04ED84D}"/>
            </a:ext>
          </a:extLst>
        </xdr:cNvPr>
        <xdr:cNvSpPr txBox="1"/>
      </xdr:nvSpPr>
      <xdr:spPr>
        <a:xfrm>
          <a:off x="13430250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E3C6284A-F614-46C6-9CC8-A1B384E81523}"/>
            </a:ext>
          </a:extLst>
        </xdr:cNvPr>
        <xdr:cNvSpPr txBox="1"/>
      </xdr:nvSpPr>
      <xdr:spPr>
        <a:xfrm>
          <a:off x="13430250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D619A224-8FA4-4E7F-939E-7806B1F15B5F}"/>
            </a:ext>
          </a:extLst>
        </xdr:cNvPr>
        <xdr:cNvSpPr txBox="1"/>
      </xdr:nvSpPr>
      <xdr:spPr>
        <a:xfrm>
          <a:off x="13430250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D936F983-C5C9-41D1-BE10-677970DF7033}"/>
            </a:ext>
          </a:extLst>
        </xdr:cNvPr>
        <xdr:cNvSpPr txBox="1"/>
      </xdr:nvSpPr>
      <xdr:spPr>
        <a:xfrm>
          <a:off x="13430250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E91FE498-021E-44C0-A619-5F63D105EB2B}"/>
            </a:ext>
          </a:extLst>
        </xdr:cNvPr>
        <xdr:cNvSpPr txBox="1"/>
      </xdr:nvSpPr>
      <xdr:spPr>
        <a:xfrm>
          <a:off x="13430250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DA415492-7B6F-4E23-B9D6-C584AEEAA88B}"/>
            </a:ext>
          </a:extLst>
        </xdr:cNvPr>
        <xdr:cNvSpPr txBox="1"/>
      </xdr:nvSpPr>
      <xdr:spPr>
        <a:xfrm>
          <a:off x="13430250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2077EEBA-4E63-4D50-BD44-80D19F6DF87C}"/>
            </a:ext>
          </a:extLst>
        </xdr:cNvPr>
        <xdr:cNvSpPr txBox="1"/>
      </xdr:nvSpPr>
      <xdr:spPr>
        <a:xfrm>
          <a:off x="13430250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AB90DD9F-11D1-42BD-B13B-21D1D97F1B57}"/>
            </a:ext>
          </a:extLst>
        </xdr:cNvPr>
        <xdr:cNvSpPr txBox="1"/>
      </xdr:nvSpPr>
      <xdr:spPr>
        <a:xfrm>
          <a:off x="13430250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A0AC3D36-6839-439F-9DA8-02109CA2FC97}"/>
            </a:ext>
          </a:extLst>
        </xdr:cNvPr>
        <xdr:cNvSpPr txBox="1"/>
      </xdr:nvSpPr>
      <xdr:spPr>
        <a:xfrm>
          <a:off x="13430250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4005261B-493E-4E60-97BC-7B772B8183CC}"/>
            </a:ext>
          </a:extLst>
        </xdr:cNvPr>
        <xdr:cNvSpPr txBox="1"/>
      </xdr:nvSpPr>
      <xdr:spPr>
        <a:xfrm>
          <a:off x="13430250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FC86831-6CE9-4356-9667-192EE3E5A1C1}"/>
            </a:ext>
          </a:extLst>
        </xdr:cNvPr>
        <xdr:cNvSpPr txBox="1"/>
      </xdr:nvSpPr>
      <xdr:spPr>
        <a:xfrm>
          <a:off x="13430250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78727731-F3A5-41EA-84EC-D18F3A4982E1}"/>
            </a:ext>
          </a:extLst>
        </xdr:cNvPr>
        <xdr:cNvSpPr txBox="1"/>
      </xdr:nvSpPr>
      <xdr:spPr>
        <a:xfrm>
          <a:off x="13430250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386434A6-55E2-4676-BC0A-97AE56BAA6C2}"/>
            </a:ext>
          </a:extLst>
        </xdr:cNvPr>
        <xdr:cNvSpPr txBox="1"/>
      </xdr:nvSpPr>
      <xdr:spPr>
        <a:xfrm>
          <a:off x="13430250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D6DF3C55-BE6D-4550-99E4-C3A475995BE1}"/>
            </a:ext>
          </a:extLst>
        </xdr:cNvPr>
        <xdr:cNvSpPr txBox="1"/>
      </xdr:nvSpPr>
      <xdr:spPr>
        <a:xfrm>
          <a:off x="13430250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4F137844-F6FC-4012-8B97-F7E72BA5DF68}"/>
            </a:ext>
          </a:extLst>
        </xdr:cNvPr>
        <xdr:cNvSpPr txBox="1"/>
      </xdr:nvSpPr>
      <xdr:spPr>
        <a:xfrm>
          <a:off x="13430250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B140C3E4-1350-4606-8BE8-72929A3B5788}"/>
            </a:ext>
          </a:extLst>
        </xdr:cNvPr>
        <xdr:cNvSpPr txBox="1"/>
      </xdr:nvSpPr>
      <xdr:spPr>
        <a:xfrm>
          <a:off x="13430250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59B9AD85-DA3D-4EB4-B0C2-69C797F15A53}"/>
            </a:ext>
          </a:extLst>
        </xdr:cNvPr>
        <xdr:cNvSpPr txBox="1"/>
      </xdr:nvSpPr>
      <xdr:spPr>
        <a:xfrm>
          <a:off x="13430250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DEE63E1D-769E-46E8-A2EE-05ED1836634A}"/>
            </a:ext>
          </a:extLst>
        </xdr:cNvPr>
        <xdr:cNvSpPr txBox="1"/>
      </xdr:nvSpPr>
      <xdr:spPr>
        <a:xfrm>
          <a:off x="13430250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D6CAA7A9-AA13-46B0-8EA6-9D5F7684A0E4}"/>
            </a:ext>
          </a:extLst>
        </xdr:cNvPr>
        <xdr:cNvSpPr txBox="1"/>
      </xdr:nvSpPr>
      <xdr:spPr>
        <a:xfrm>
          <a:off x="13430250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E90705CD-CD27-4884-AE13-455F282BF5E0}"/>
            </a:ext>
          </a:extLst>
        </xdr:cNvPr>
        <xdr:cNvSpPr txBox="1"/>
      </xdr:nvSpPr>
      <xdr:spPr>
        <a:xfrm>
          <a:off x="13430250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CCCF0CE3-C22D-4CDE-8BE3-5F0982498ACA}"/>
            </a:ext>
          </a:extLst>
        </xdr:cNvPr>
        <xdr:cNvSpPr txBox="1"/>
      </xdr:nvSpPr>
      <xdr:spPr>
        <a:xfrm>
          <a:off x="13430250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8F8197D4-6CB8-44F8-BC4A-6DA1CFF77BDF}"/>
            </a:ext>
          </a:extLst>
        </xdr:cNvPr>
        <xdr:cNvSpPr txBox="1"/>
      </xdr:nvSpPr>
      <xdr:spPr>
        <a:xfrm>
          <a:off x="13430250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5691A0D7-EEF9-4FC9-BDF6-59C98C9A7708}"/>
            </a:ext>
          </a:extLst>
        </xdr:cNvPr>
        <xdr:cNvSpPr txBox="1"/>
      </xdr:nvSpPr>
      <xdr:spPr>
        <a:xfrm>
          <a:off x="1343025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490900AC-0289-4179-A26F-42DCEBFFD572}"/>
            </a:ext>
          </a:extLst>
        </xdr:cNvPr>
        <xdr:cNvSpPr txBox="1"/>
      </xdr:nvSpPr>
      <xdr:spPr>
        <a:xfrm>
          <a:off x="1343025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FC5EC404-8919-433F-94AD-3F23D00CE653}"/>
            </a:ext>
          </a:extLst>
        </xdr:cNvPr>
        <xdr:cNvSpPr txBox="1"/>
      </xdr:nvSpPr>
      <xdr:spPr>
        <a:xfrm>
          <a:off x="13430250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2DD8A7CD-32F6-4D99-A2DF-35C973216800}"/>
            </a:ext>
          </a:extLst>
        </xdr:cNvPr>
        <xdr:cNvSpPr txBox="1"/>
      </xdr:nvSpPr>
      <xdr:spPr>
        <a:xfrm>
          <a:off x="13430250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1FFFAD45-3606-44B1-8832-4879888F4CA0}"/>
            </a:ext>
          </a:extLst>
        </xdr:cNvPr>
        <xdr:cNvSpPr txBox="1"/>
      </xdr:nvSpPr>
      <xdr:spPr>
        <a:xfrm>
          <a:off x="13430250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994B74A5-643B-47C4-AC26-903116339D64}"/>
            </a:ext>
          </a:extLst>
        </xdr:cNvPr>
        <xdr:cNvSpPr txBox="1"/>
      </xdr:nvSpPr>
      <xdr:spPr>
        <a:xfrm>
          <a:off x="13430250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179</xdr:row>
      <xdr:rowOff>19050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F88A21FE-4B1B-43DB-9C27-FE78B0F463CA}"/>
            </a:ext>
          </a:extLst>
        </xdr:cNvPr>
        <xdr:cNvSpPr txBox="1"/>
      </xdr:nvSpPr>
      <xdr:spPr>
        <a:xfrm>
          <a:off x="1343025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18</xdr:col>
      <xdr:colOff>47625</xdr:colOff>
      <xdr:row>179</xdr:row>
      <xdr:rowOff>19050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4FE6AD52-B59C-47D2-B7DF-9568ADA59080}"/>
            </a:ext>
          </a:extLst>
        </xdr:cNvPr>
        <xdr:cNvSpPr txBox="1"/>
      </xdr:nvSpPr>
      <xdr:spPr>
        <a:xfrm>
          <a:off x="140970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18</xdr:col>
      <xdr:colOff>47625</xdr:colOff>
      <xdr:row>179</xdr:row>
      <xdr:rowOff>19050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FB4935DE-6FC3-4F4F-A44C-23AA263B1E4C}"/>
            </a:ext>
          </a:extLst>
        </xdr:cNvPr>
        <xdr:cNvSpPr txBox="1"/>
      </xdr:nvSpPr>
      <xdr:spPr>
        <a:xfrm>
          <a:off x="140970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19</xdr:col>
      <xdr:colOff>47625</xdr:colOff>
      <xdr:row>179</xdr:row>
      <xdr:rowOff>19050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100304D2-AF6C-440D-BBF0-2011E0DDEBDB}"/>
            </a:ext>
          </a:extLst>
        </xdr:cNvPr>
        <xdr:cNvSpPr txBox="1"/>
      </xdr:nvSpPr>
      <xdr:spPr>
        <a:xfrm>
          <a:off x="14735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19</xdr:col>
      <xdr:colOff>47625</xdr:colOff>
      <xdr:row>179</xdr:row>
      <xdr:rowOff>19050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1DD09E5D-E84D-4742-9096-87487FEC6213}"/>
            </a:ext>
          </a:extLst>
        </xdr:cNvPr>
        <xdr:cNvSpPr txBox="1"/>
      </xdr:nvSpPr>
      <xdr:spPr>
        <a:xfrm>
          <a:off x="14735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20</xdr:col>
      <xdr:colOff>47625</xdr:colOff>
      <xdr:row>179</xdr:row>
      <xdr:rowOff>19050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24208876-7A0F-490C-9C0C-C5E6026DEE63}"/>
            </a:ext>
          </a:extLst>
        </xdr:cNvPr>
        <xdr:cNvSpPr txBox="1"/>
      </xdr:nvSpPr>
      <xdr:spPr>
        <a:xfrm>
          <a:off x="154686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20</xdr:col>
      <xdr:colOff>47625</xdr:colOff>
      <xdr:row>179</xdr:row>
      <xdr:rowOff>19050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83E9126F-E193-46D9-8E89-7D7A94EEF00C}"/>
            </a:ext>
          </a:extLst>
        </xdr:cNvPr>
        <xdr:cNvSpPr txBox="1"/>
      </xdr:nvSpPr>
      <xdr:spPr>
        <a:xfrm>
          <a:off x="154686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21</xdr:col>
      <xdr:colOff>47625</xdr:colOff>
      <xdr:row>179</xdr:row>
      <xdr:rowOff>19050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EE900C76-7151-44A1-B849-03054E92E53C}"/>
            </a:ext>
          </a:extLst>
        </xdr:cNvPr>
        <xdr:cNvSpPr txBox="1"/>
      </xdr:nvSpPr>
      <xdr:spPr>
        <a:xfrm>
          <a:off x="162687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21</xdr:col>
      <xdr:colOff>47625</xdr:colOff>
      <xdr:row>179</xdr:row>
      <xdr:rowOff>19050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93D29562-40CD-4A66-8B95-25AADDE25227}"/>
            </a:ext>
          </a:extLst>
        </xdr:cNvPr>
        <xdr:cNvSpPr txBox="1"/>
      </xdr:nvSpPr>
      <xdr:spPr>
        <a:xfrm>
          <a:off x="162687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22</xdr:col>
      <xdr:colOff>47625</xdr:colOff>
      <xdr:row>179</xdr:row>
      <xdr:rowOff>19050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EEA47EF1-977E-434D-A697-4EC56B2F3A3B}"/>
            </a:ext>
          </a:extLst>
        </xdr:cNvPr>
        <xdr:cNvSpPr txBox="1"/>
      </xdr:nvSpPr>
      <xdr:spPr>
        <a:xfrm>
          <a:off x="170688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22</xdr:col>
      <xdr:colOff>47625</xdr:colOff>
      <xdr:row>179</xdr:row>
      <xdr:rowOff>19050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44026CF6-FFED-4B63-9D2E-55CA00CC7877}"/>
            </a:ext>
          </a:extLst>
        </xdr:cNvPr>
        <xdr:cNvSpPr txBox="1"/>
      </xdr:nvSpPr>
      <xdr:spPr>
        <a:xfrm>
          <a:off x="170688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23</xdr:col>
      <xdr:colOff>47625</xdr:colOff>
      <xdr:row>179</xdr:row>
      <xdr:rowOff>19050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6D99AD50-4742-4D0E-8AC0-717C8514262C}"/>
            </a:ext>
          </a:extLst>
        </xdr:cNvPr>
        <xdr:cNvSpPr txBox="1"/>
      </xdr:nvSpPr>
      <xdr:spPr>
        <a:xfrm>
          <a:off x="178689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23</xdr:col>
      <xdr:colOff>47625</xdr:colOff>
      <xdr:row>179</xdr:row>
      <xdr:rowOff>19050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8523CFAD-E57A-4D21-AD54-36E4D7E6C965}"/>
            </a:ext>
          </a:extLst>
        </xdr:cNvPr>
        <xdr:cNvSpPr txBox="1"/>
      </xdr:nvSpPr>
      <xdr:spPr>
        <a:xfrm>
          <a:off x="178689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24</xdr:col>
      <xdr:colOff>47625</xdr:colOff>
      <xdr:row>179</xdr:row>
      <xdr:rowOff>19050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AEC6879D-5781-43E4-96F4-06716253FC39}"/>
            </a:ext>
          </a:extLst>
        </xdr:cNvPr>
        <xdr:cNvSpPr txBox="1"/>
      </xdr:nvSpPr>
      <xdr:spPr>
        <a:xfrm>
          <a:off x="186690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24</xdr:col>
      <xdr:colOff>47625</xdr:colOff>
      <xdr:row>179</xdr:row>
      <xdr:rowOff>19050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5EE71882-D569-4D9B-AFBC-BFC471A23DDA}"/>
            </a:ext>
          </a:extLst>
        </xdr:cNvPr>
        <xdr:cNvSpPr txBox="1"/>
      </xdr:nvSpPr>
      <xdr:spPr>
        <a:xfrm>
          <a:off x="186690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25</xdr:col>
      <xdr:colOff>47625</xdr:colOff>
      <xdr:row>179</xdr:row>
      <xdr:rowOff>19050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D67876E3-F712-41B7-9B2D-61164E950B6C}"/>
            </a:ext>
          </a:extLst>
        </xdr:cNvPr>
        <xdr:cNvSpPr txBox="1"/>
      </xdr:nvSpPr>
      <xdr:spPr>
        <a:xfrm>
          <a:off x="194691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25</xdr:col>
      <xdr:colOff>47625</xdr:colOff>
      <xdr:row>179</xdr:row>
      <xdr:rowOff>19050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943EBE3D-E8F2-43D2-BF79-50C98522BE0F}"/>
            </a:ext>
          </a:extLst>
        </xdr:cNvPr>
        <xdr:cNvSpPr txBox="1"/>
      </xdr:nvSpPr>
      <xdr:spPr>
        <a:xfrm>
          <a:off x="194691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26</xdr:col>
      <xdr:colOff>47625</xdr:colOff>
      <xdr:row>179</xdr:row>
      <xdr:rowOff>19050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C5BF9AB2-5BD1-459C-9E16-ACFABE0BABE9}"/>
            </a:ext>
          </a:extLst>
        </xdr:cNvPr>
        <xdr:cNvSpPr txBox="1"/>
      </xdr:nvSpPr>
      <xdr:spPr>
        <a:xfrm>
          <a:off x="202692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26</xdr:col>
      <xdr:colOff>47625</xdr:colOff>
      <xdr:row>179</xdr:row>
      <xdr:rowOff>19050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5670F190-BBD7-4563-AEC9-AEAECB19C63C}"/>
            </a:ext>
          </a:extLst>
        </xdr:cNvPr>
        <xdr:cNvSpPr txBox="1"/>
      </xdr:nvSpPr>
      <xdr:spPr>
        <a:xfrm>
          <a:off x="202692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27</xdr:col>
      <xdr:colOff>47625</xdr:colOff>
      <xdr:row>179</xdr:row>
      <xdr:rowOff>19050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5FA2A765-103F-4F03-BB7C-CA1806F6621C}"/>
            </a:ext>
          </a:extLst>
        </xdr:cNvPr>
        <xdr:cNvSpPr txBox="1"/>
      </xdr:nvSpPr>
      <xdr:spPr>
        <a:xfrm>
          <a:off x="210693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27</xdr:col>
      <xdr:colOff>47625</xdr:colOff>
      <xdr:row>179</xdr:row>
      <xdr:rowOff>19050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7BD097-45C6-49CC-965E-8B7EBD21C3B2}"/>
            </a:ext>
          </a:extLst>
        </xdr:cNvPr>
        <xdr:cNvSpPr txBox="1"/>
      </xdr:nvSpPr>
      <xdr:spPr>
        <a:xfrm>
          <a:off x="210693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28</xdr:col>
      <xdr:colOff>47625</xdr:colOff>
      <xdr:row>179</xdr:row>
      <xdr:rowOff>19050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E30F2F59-0268-4F60-A8B5-BA7819561FAC}"/>
            </a:ext>
          </a:extLst>
        </xdr:cNvPr>
        <xdr:cNvSpPr txBox="1"/>
      </xdr:nvSpPr>
      <xdr:spPr>
        <a:xfrm>
          <a:off x="2181225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28</xdr:col>
      <xdr:colOff>47625</xdr:colOff>
      <xdr:row>179</xdr:row>
      <xdr:rowOff>19050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A731B1CD-A550-47E4-B42B-03AA78302353}"/>
            </a:ext>
          </a:extLst>
        </xdr:cNvPr>
        <xdr:cNvSpPr txBox="1"/>
      </xdr:nvSpPr>
      <xdr:spPr>
        <a:xfrm>
          <a:off x="2181225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16</xdr:col>
      <xdr:colOff>371475</xdr:colOff>
      <xdr:row>183</xdr:row>
      <xdr:rowOff>9525</xdr:rowOff>
    </xdr:from>
    <xdr:ext cx="188065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9" name="TextBox 328">
              <a:extLst>
                <a:ext uri="{FF2B5EF4-FFF2-40B4-BE49-F238E27FC236}">
                  <a16:creationId xmlns:a16="http://schemas.microsoft.com/office/drawing/2014/main" id="{75C0D409-327D-49AD-812B-865EA6BBA71D}"/>
                </a:ext>
              </a:extLst>
            </xdr:cNvPr>
            <xdr:cNvSpPr txBox="1"/>
          </xdr:nvSpPr>
          <xdr:spPr>
            <a:xfrm>
              <a:off x="12868275" y="34947225"/>
              <a:ext cx="18806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29" name="TextBox 328">
              <a:extLst>
                <a:ext uri="{FF2B5EF4-FFF2-40B4-BE49-F238E27FC236}">
                  <a16:creationId xmlns:a16="http://schemas.microsoft.com/office/drawing/2014/main" id="{75C0D409-327D-49AD-812B-865EA6BBA71D}"/>
                </a:ext>
              </a:extLst>
            </xdr:cNvPr>
            <xdr:cNvSpPr txBox="1"/>
          </xdr:nvSpPr>
          <xdr:spPr>
            <a:xfrm>
              <a:off x="12868275" y="34947225"/>
              <a:ext cx="18806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𝜎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𝑖^2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24</xdr:col>
      <xdr:colOff>95250</xdr:colOff>
      <xdr:row>185</xdr:row>
      <xdr:rowOff>19050</xdr:rowOff>
    </xdr:from>
    <xdr:ext cx="70743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0" name="TextBox 329">
              <a:extLst>
                <a:ext uri="{FF2B5EF4-FFF2-40B4-BE49-F238E27FC236}">
                  <a16:creationId xmlns:a16="http://schemas.microsoft.com/office/drawing/2014/main" id="{80759856-8DF6-4B51-B356-49FCB711ECE4}"/>
                </a:ext>
              </a:extLst>
            </xdr:cNvPr>
            <xdr:cNvSpPr txBox="1"/>
          </xdr:nvSpPr>
          <xdr:spPr>
            <a:xfrm>
              <a:off x="18716625" y="35337750"/>
              <a:ext cx="707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30" name="TextBox 329">
              <a:extLst>
                <a:ext uri="{FF2B5EF4-FFF2-40B4-BE49-F238E27FC236}">
                  <a16:creationId xmlns:a16="http://schemas.microsoft.com/office/drawing/2014/main" id="{80759856-8DF6-4B51-B356-49FCB711ECE4}"/>
                </a:ext>
              </a:extLst>
            </xdr:cNvPr>
            <xdr:cNvSpPr txBox="1"/>
          </xdr:nvSpPr>
          <xdr:spPr>
            <a:xfrm>
              <a:off x="18716625" y="35337750"/>
              <a:ext cx="707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((𝑥_𝑖 ) ̅−𝑥 ̅ )^2 𝑛_𝑖</a:t>
              </a:r>
              <a:endParaRPr lang="ru-BY" sz="1100"/>
            </a:p>
          </xdr:txBody>
        </xdr:sp>
      </mc:Fallback>
    </mc:AlternateContent>
    <xdr:clientData/>
  </xdr:oneCellAnchor>
  <xdr:twoCellAnchor>
    <xdr:from>
      <xdr:col>18</xdr:col>
      <xdr:colOff>44825</xdr:colOff>
      <xdr:row>38</xdr:row>
      <xdr:rowOff>58270</xdr:rowOff>
    </xdr:from>
    <xdr:to>
      <xdr:col>23</xdr:col>
      <xdr:colOff>744071</xdr:colOff>
      <xdr:row>53</xdr:row>
      <xdr:rowOff>152399</xdr:rowOff>
    </xdr:to>
    <xdr:graphicFrame macro="">
      <xdr:nvGraphicFramePr>
        <xdr:cNvPr id="335" name="Диаграмма 334">
          <a:extLst>
            <a:ext uri="{FF2B5EF4-FFF2-40B4-BE49-F238E27FC236}">
              <a16:creationId xmlns:a16="http://schemas.microsoft.com/office/drawing/2014/main" id="{08BB3C19-B584-4388-AE1F-49C3C97F3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29</xdr:col>
      <xdr:colOff>44824</xdr:colOff>
      <xdr:row>107</xdr:row>
      <xdr:rowOff>33617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6" name="TextBox 335">
              <a:extLst>
                <a:ext uri="{FF2B5EF4-FFF2-40B4-BE49-F238E27FC236}">
                  <a16:creationId xmlns:a16="http://schemas.microsoft.com/office/drawing/2014/main" id="{1FE97787-ACBF-4760-89C2-7AD1614241F1}"/>
                </a:ext>
              </a:extLst>
            </xdr:cNvPr>
            <xdr:cNvSpPr txBox="1"/>
          </xdr:nvSpPr>
          <xdr:spPr>
            <a:xfrm>
              <a:off x="22490206" y="20495558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13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36" name="TextBox 335">
              <a:extLst>
                <a:ext uri="{FF2B5EF4-FFF2-40B4-BE49-F238E27FC236}">
                  <a16:creationId xmlns:a16="http://schemas.microsoft.com/office/drawing/2014/main" id="{1FE97787-ACBF-4760-89C2-7AD1614241F1}"/>
                </a:ext>
              </a:extLst>
            </xdr:cNvPr>
            <xdr:cNvSpPr txBox="1"/>
          </xdr:nvSpPr>
          <xdr:spPr>
            <a:xfrm>
              <a:off x="22490206" y="20495558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29</xdr:col>
      <xdr:colOff>47625</xdr:colOff>
      <xdr:row>179</xdr:row>
      <xdr:rowOff>19050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FA3BC289-E7C3-4589-857B-1F1F5708EF14}"/>
            </a:ext>
          </a:extLst>
        </xdr:cNvPr>
        <xdr:cNvSpPr txBox="1"/>
      </xdr:nvSpPr>
      <xdr:spPr>
        <a:xfrm>
          <a:off x="21775831" y="341969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29</xdr:col>
      <xdr:colOff>47625</xdr:colOff>
      <xdr:row>179</xdr:row>
      <xdr:rowOff>19050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70324A67-4D84-4E85-A28B-57C4F86EEF89}"/>
            </a:ext>
          </a:extLst>
        </xdr:cNvPr>
        <xdr:cNvSpPr txBox="1"/>
      </xdr:nvSpPr>
      <xdr:spPr>
        <a:xfrm>
          <a:off x="21775831" y="341969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12</xdr:row>
      <xdr:rowOff>23812</xdr:rowOff>
    </xdr:from>
    <xdr:ext cx="862800" cy="366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EA39ED-6A68-49A3-BA47-4D379E7DACD6}"/>
                </a:ext>
              </a:extLst>
            </xdr:cNvPr>
            <xdr:cNvSpPr txBox="1"/>
          </xdr:nvSpPr>
          <xdr:spPr>
            <a:xfrm>
              <a:off x="1752600" y="2309812"/>
              <a:ext cx="862800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𝑥𝑚𝑎𝑥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𝑥𝑚𝑖𝑛</m:t>
                        </m:r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𝑀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EA39ED-6A68-49A3-BA47-4D379E7DACD6}"/>
                </a:ext>
              </a:extLst>
            </xdr:cNvPr>
            <xdr:cNvSpPr txBox="1"/>
          </xdr:nvSpPr>
          <xdr:spPr>
            <a:xfrm>
              <a:off x="1752600" y="2309812"/>
              <a:ext cx="862800" cy="366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ru-RU" sz="1050" i="0">
                  <a:latin typeface="Cambria Math" panose="02040503050406030204" pitchFamily="18" charset="0"/>
                </a:rPr>
                <a:t>(</a:t>
              </a:r>
              <a:r>
                <a:rPr lang="en-US" sz="1050" b="0" i="0">
                  <a:latin typeface="Cambria Math" panose="02040503050406030204" pitchFamily="18" charset="0"/>
                </a:rPr>
                <a:t>𝑥𝑚𝑎𝑥 −𝑥𝑚𝑖𝑛</a:t>
              </a:r>
              <a:r>
                <a:rPr lang="ru-RU" sz="1050" b="0" i="0">
                  <a:latin typeface="Cambria Math" panose="02040503050406030204" pitchFamily="18" charset="0"/>
                </a:rPr>
                <a:t>)/</a:t>
              </a:r>
              <a:r>
                <a:rPr lang="en-US" sz="105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47625</xdr:colOff>
      <xdr:row>31</xdr:row>
      <xdr:rowOff>14287</xdr:rowOff>
    </xdr:from>
    <xdr:to>
      <xdr:col>11</xdr:col>
      <xdr:colOff>704850</xdr:colOff>
      <xdr:row>56</xdr:row>
      <xdr:rowOff>104775</xdr:rowOff>
    </xdr:to>
    <xdr:graphicFrame macro="">
      <xdr:nvGraphicFramePr>
        <xdr:cNvPr id="3" name="BA">
          <a:extLst>
            <a:ext uri="{FF2B5EF4-FFF2-40B4-BE49-F238E27FC236}">
              <a16:creationId xmlns:a16="http://schemas.microsoft.com/office/drawing/2014/main" id="{D495195D-A96C-4405-A6CC-9679BC340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4761</xdr:rowOff>
    </xdr:from>
    <xdr:to>
      <xdr:col>13</xdr:col>
      <xdr:colOff>9524</xdr:colOff>
      <xdr:row>105</xdr:row>
      <xdr:rowOff>47624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8988289-12F6-427B-B6C4-1BA0AB8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295275</xdr:colOff>
      <xdr:row>108</xdr:row>
      <xdr:rowOff>119062</xdr:rowOff>
    </xdr:from>
    <xdr:ext cx="577530" cy="422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1BCDEC-A66A-43F3-861D-4A97059384AB}"/>
                </a:ext>
              </a:extLst>
            </xdr:cNvPr>
            <xdr:cNvSpPr txBox="1"/>
          </xdr:nvSpPr>
          <xdr:spPr>
            <a:xfrm>
              <a:off x="4829175" y="207692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1BCDEC-A66A-43F3-861D-4A97059384AB}"/>
                </a:ext>
              </a:extLst>
            </xdr:cNvPr>
            <xdr:cNvSpPr txBox="1"/>
          </xdr:nvSpPr>
          <xdr:spPr>
            <a:xfrm>
              <a:off x="4829175" y="20769262"/>
              <a:ext cx="577530" cy="42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(∑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ru-RU" sz="1400" b="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^𝑛▒𝑥𝑖</a:t>
              </a:r>
              <a:r>
                <a:rPr lang="ru-RU" sz="1400" b="0" i="0">
                  <a:latin typeface="Cambria Math" panose="02040503050406030204" pitchFamily="18" charset="0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309562</xdr:colOff>
      <xdr:row>124</xdr:row>
      <xdr:rowOff>261937</xdr:rowOff>
    </xdr:from>
    <xdr:ext cx="566738" cy="283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28433E-E534-4966-B261-C0CB58FA4D27}"/>
                </a:ext>
              </a:extLst>
            </xdr:cNvPr>
            <xdr:cNvSpPr txBox="1"/>
          </xdr:nvSpPr>
          <xdr:spPr>
            <a:xfrm>
              <a:off x="4843462" y="23893462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ra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28433E-E534-4966-B261-C0CB58FA4D27}"/>
                </a:ext>
              </a:extLst>
            </xdr:cNvPr>
            <xdr:cNvSpPr txBox="1"/>
          </xdr:nvSpPr>
          <xdr:spPr>
            <a:xfrm>
              <a:off x="4843462" y="23893462"/>
              <a:ext cx="566738" cy="283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</a:rPr>
                <a:t>√</a:t>
              </a:r>
              <a:r>
                <a:rPr lang="en-US" sz="1600" b="0" i="0">
                  <a:latin typeface="Cambria Math" panose="02040503050406030204" pitchFamily="18" charset="0"/>
                </a:rPr>
                <a:t>𝐷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6</xdr:col>
      <xdr:colOff>323850</xdr:colOff>
      <xdr:row>127</xdr:row>
      <xdr:rowOff>114300</xdr:rowOff>
    </xdr:from>
    <xdr:ext cx="724486" cy="314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06D4FE4-4587-435D-B072-BAF24203D4C0}"/>
                </a:ext>
              </a:extLst>
            </xdr:cNvPr>
            <xdr:cNvSpPr txBox="1"/>
          </xdr:nvSpPr>
          <xdr:spPr>
            <a:xfrm>
              <a:off x="4857750" y="2438400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̄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06D4FE4-4587-435D-B072-BAF24203D4C0}"/>
                </a:ext>
              </a:extLst>
            </xdr:cNvPr>
            <xdr:cNvSpPr txBox="1"/>
          </xdr:nvSpPr>
          <xdr:spPr>
            <a:xfrm>
              <a:off x="4857750" y="24384000"/>
              <a:ext cx="72448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𝜎/(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𝑥̄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257176</xdr:colOff>
      <xdr:row>130</xdr:row>
      <xdr:rowOff>123825</xdr:rowOff>
    </xdr:from>
    <xdr:ext cx="75805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130DB1F-8043-452B-A536-35068E510790}"/>
                </a:ext>
              </a:extLst>
            </xdr:cNvPr>
            <xdr:cNvSpPr txBox="1"/>
          </xdr:nvSpPr>
          <xdr:spPr>
            <a:xfrm>
              <a:off x="4791076" y="2496502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BY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BY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130DB1F-8043-452B-A536-35068E510790}"/>
                </a:ext>
              </a:extLst>
            </xdr:cNvPr>
            <xdr:cNvSpPr txBox="1"/>
          </xdr:nvSpPr>
          <xdr:spPr>
            <a:xfrm>
              <a:off x="4791076" y="24965025"/>
              <a:ext cx="75805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BY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𝑚_3/𝜎^3 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133350</xdr:colOff>
      <xdr:row>134</xdr:row>
      <xdr:rowOff>57150</xdr:rowOff>
    </xdr:from>
    <xdr:ext cx="1059136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0D86AB-7DBE-44CA-A175-911D27B0DCFE}"/>
                </a:ext>
              </a:extLst>
            </xdr:cNvPr>
            <xdr:cNvSpPr txBox="1"/>
          </xdr:nvSpPr>
          <xdr:spPr>
            <a:xfrm>
              <a:off x="4667250" y="2566035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den>
                    </m:f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</m:oMath>
                </m:oMathPara>
              </a14:m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0D86AB-7DBE-44CA-A175-911D27B0DCFE}"/>
                </a:ext>
              </a:extLst>
            </xdr:cNvPr>
            <xdr:cNvSpPr txBox="1"/>
          </xdr:nvSpPr>
          <xdr:spPr>
            <a:xfrm>
              <a:off x="4667250" y="25660350"/>
              <a:ext cx="1059136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𝑚_4/𝜎^4 −3</a:t>
              </a:r>
              <a:endParaRPr lang="ru-BY" sz="12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38100</xdr:colOff>
      <xdr:row>114</xdr:row>
      <xdr:rowOff>171451</xdr:rowOff>
    </xdr:from>
    <xdr:ext cx="1438276" cy="203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8402E02-192D-45A3-96FB-C9B8EF2621B9}"/>
                </a:ext>
              </a:extLst>
            </xdr:cNvPr>
            <xdr:cNvSpPr txBox="1"/>
          </xdr:nvSpPr>
          <xdr:spPr>
            <a:xfrm>
              <a:off x="4572000" y="21964651"/>
              <a:ext cx="1438276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ru-RU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num>
                    <m:den>
                      <m:d>
                        <m:d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𝑀</m:t>
                              </m:r>
                            </m:sub>
                          </m:s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𝑀</m:t>
                              </m:r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US" sz="9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+(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𝑀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</m:t>
                          </m:r>
                          <m:r>
                            <a:rPr lang="en-US" sz="9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en-US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h</m:t>
                  </m:r>
                </m:oMath>
              </a14:m>
              <a:r>
                <a:rPr lang="en-US" sz="900"/>
                <a:t> </a:t>
              </a:r>
              <a:r>
                <a:rPr lang="ru-RU" sz="900"/>
                <a:t> </a:t>
              </a:r>
              <a:r>
                <a:rPr lang="ru-RU" sz="900" baseline="0"/>
                <a:t> </a:t>
              </a:r>
              <a:endParaRPr lang="ru-BY" sz="9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8402E02-192D-45A3-96FB-C9B8EF2621B9}"/>
                </a:ext>
              </a:extLst>
            </xdr:cNvPr>
            <xdr:cNvSpPr txBox="1"/>
          </xdr:nvSpPr>
          <xdr:spPr>
            <a:xfrm>
              <a:off x="4572000" y="21964651"/>
              <a:ext cx="1438276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0+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𝑀−𝑛_(𝑀−1)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(𝑛_𝑀−𝑛_(𝑀−1) )+(𝑛_𝑀−𝑛_(𝑀+1))</a:t>
              </a:r>
              <a:r>
                <a:rPr lang="ru-RU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∗ℎ</a:t>
              </a:r>
              <a:r>
                <a:rPr lang="en-US" sz="900"/>
                <a:t> </a:t>
              </a:r>
              <a:r>
                <a:rPr lang="ru-RU" sz="900"/>
                <a:t> </a:t>
              </a:r>
              <a:r>
                <a:rPr lang="ru-RU" sz="900" baseline="0"/>
                <a:t> </a:t>
              </a:r>
              <a:endParaRPr lang="ru-BY" sz="900"/>
            </a:p>
          </xdr:txBody>
        </xdr:sp>
      </mc:Fallback>
    </mc:AlternateContent>
    <xdr:clientData/>
  </xdr:oneCellAnchor>
  <xdr:oneCellAnchor>
    <xdr:from>
      <xdr:col>11</xdr:col>
      <xdr:colOff>376237</xdr:colOff>
      <xdr:row>106</xdr:row>
      <xdr:rowOff>185737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32C39A5-20C7-4607-AEC5-4738A2D8605A}"/>
                </a:ext>
              </a:extLst>
            </xdr:cNvPr>
            <xdr:cNvSpPr txBox="1"/>
          </xdr:nvSpPr>
          <xdr:spPr>
            <a:xfrm>
              <a:off x="8539162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32C39A5-20C7-4607-AEC5-4738A2D8605A}"/>
                </a:ext>
              </a:extLst>
            </xdr:cNvPr>
            <xdr:cNvSpPr txBox="1"/>
          </xdr:nvSpPr>
          <xdr:spPr>
            <a:xfrm>
              <a:off x="8539162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13</xdr:col>
      <xdr:colOff>66675</xdr:colOff>
      <xdr:row>107</xdr:row>
      <xdr:rowOff>9525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10D6CFF-60EA-4D42-AA74-C6D377DD3E45}"/>
                </a:ext>
              </a:extLst>
            </xdr:cNvPr>
            <xdr:cNvSpPr txBox="1"/>
          </xdr:nvSpPr>
          <xdr:spPr>
            <a:xfrm>
              <a:off x="10229850" y="20469225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10D6CFF-60EA-4D42-AA74-C6D377DD3E45}"/>
                </a:ext>
              </a:extLst>
            </xdr:cNvPr>
            <xdr:cNvSpPr txBox="1"/>
          </xdr:nvSpPr>
          <xdr:spPr>
            <a:xfrm>
              <a:off x="10229850" y="20469225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14</xdr:col>
      <xdr:colOff>85725</xdr:colOff>
      <xdr:row>107</xdr:row>
      <xdr:rowOff>0</xdr:rowOff>
    </xdr:from>
    <xdr:ext cx="58105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EE52407-060C-412A-A93D-8A6376B3A2BB}"/>
                </a:ext>
              </a:extLst>
            </xdr:cNvPr>
            <xdr:cNvSpPr txBox="1"/>
          </xdr:nvSpPr>
          <xdr:spPr>
            <a:xfrm>
              <a:off x="11249025" y="20459700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EE52407-060C-412A-A93D-8A6376B3A2BB}"/>
                </a:ext>
              </a:extLst>
            </xdr:cNvPr>
            <xdr:cNvSpPr txBox="1"/>
          </xdr:nvSpPr>
          <xdr:spPr>
            <a:xfrm>
              <a:off x="11249025" y="20459700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12</xdr:col>
      <xdr:colOff>76200</xdr:colOff>
      <xdr:row>107</xdr:row>
      <xdr:rowOff>0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4B8DBF5-3426-41B3-8F6F-2F9E0064C176}"/>
                </a:ext>
              </a:extLst>
            </xdr:cNvPr>
            <xdr:cNvSpPr txBox="1"/>
          </xdr:nvSpPr>
          <xdr:spPr>
            <a:xfrm>
              <a:off x="9391650" y="204597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4B8DBF5-3426-41B3-8F6F-2F9E0064C176}"/>
                </a:ext>
              </a:extLst>
            </xdr:cNvPr>
            <xdr:cNvSpPr txBox="1"/>
          </xdr:nvSpPr>
          <xdr:spPr>
            <a:xfrm>
              <a:off x="9391650" y="2045970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19</xdr:col>
      <xdr:colOff>109537</xdr:colOff>
      <xdr:row>185</xdr:row>
      <xdr:rowOff>33337</xdr:rowOff>
    </xdr:from>
    <xdr:ext cx="908710" cy="363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717E063-9B2A-4E7E-965A-8BDEB735250E}"/>
                </a:ext>
              </a:extLst>
            </xdr:cNvPr>
            <xdr:cNvSpPr txBox="1"/>
          </xdr:nvSpPr>
          <xdr:spPr>
            <a:xfrm>
              <a:off x="14797087" y="35352037"/>
              <a:ext cx="908710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acc>
                          <m:accPr>
                            <m:chr m:val="̅"/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ru-BY" sz="1100" i="0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  <m:r>
                          <a:rPr lang="ru-RU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ru-RU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BY" sz="1100" i="0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ru-RU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717E063-9B2A-4E7E-965A-8BDEB735250E}"/>
                </a:ext>
              </a:extLst>
            </xdr:cNvPr>
            <xdr:cNvSpPr txBox="1"/>
          </xdr:nvSpPr>
          <xdr:spPr>
            <a:xfrm>
              <a:off x="14797087" y="35352037"/>
              <a:ext cx="908710" cy="363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𝜎^2 ) ̅</a:t>
              </a:r>
              <a:r>
                <a:rPr lang="ru-RU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𝜎_𝑖^2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ru-RU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ru-BY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538162</xdr:colOff>
      <xdr:row>188</xdr:row>
      <xdr:rowOff>33337</xdr:rowOff>
    </xdr:from>
    <xdr:ext cx="1172564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7E2DF02-6D21-4C0D-B016-FB564CA9DB4B}"/>
                </a:ext>
              </a:extLst>
            </xdr:cNvPr>
            <xdr:cNvSpPr txBox="1"/>
          </xdr:nvSpPr>
          <xdr:spPr>
            <a:xfrm>
              <a:off x="14587537" y="35923537"/>
              <a:ext cx="1172564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p>
                        <m:r>
                          <a:rPr lang="ru-BY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BY" sz="11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BY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ru-BY" sz="1100" i="1">
                                            <a:solidFill>
                                              <a:sysClr val="windowText" lastClr="00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ru-BY">
                                <a:solidFill>
                                  <a:sysClr val="windowText" lastClr="000000"/>
                                </a:solidFill>
                                <a:effectLst/>
                              </a:rPr>
                              <m:t> </m:t>
                            </m:r>
                          </m:e>
                        </m:nary>
                      </m:num>
                      <m:den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BY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7E2DF02-6D21-4C0D-B016-FB564CA9DB4B}"/>
                </a:ext>
              </a:extLst>
            </xdr:cNvPr>
            <xdr:cNvSpPr txBox="1"/>
          </xdr:nvSpPr>
          <xdr:spPr>
            <a:xfrm>
              <a:off x="14587537" y="35923537"/>
              <a:ext cx="1172564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𝛿^2=(∑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▒〖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((𝑥_𝑖 ) ̅−𝑥 ̅ )^2 𝑛_𝑖 "</a:t>
              </a:r>
              <a:r>
                <a:rPr lang="ru-BY" i="0">
                  <a:solidFill>
                    <a:sysClr val="windowText" lastClr="000000"/>
                  </a:solidFill>
                  <a:effectLst/>
                </a:rPr>
                <a:t> </a:t>
              </a:r>
              <a:r>
                <a:rPr lang="ru-BY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" </a:t>
              </a:r>
              <a:r>
                <a:rPr lang="ru-BY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〗)/</a:t>
              </a:r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endParaRPr lang="ru-BY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309562</xdr:colOff>
      <xdr:row>192</xdr:row>
      <xdr:rowOff>23812</xdr:rowOff>
    </xdr:from>
    <xdr:ext cx="7159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1660E89-00D1-45B3-943E-027F60A37BED}"/>
                </a:ext>
              </a:extLst>
            </xdr:cNvPr>
            <xdr:cNvSpPr txBox="1"/>
          </xdr:nvSpPr>
          <xdr:spPr>
            <a:xfrm>
              <a:off x="14358937" y="36676012"/>
              <a:ext cx="7159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  <m:sup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ru-RU" sz="1100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ru-BY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BY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ru-BY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1660E89-00D1-45B3-943E-027F60A37BED}"/>
                </a:ext>
              </a:extLst>
            </xdr:cNvPr>
            <xdr:cNvSpPr txBox="1"/>
          </xdr:nvSpPr>
          <xdr:spPr>
            <a:xfrm>
              <a:off x="14358937" y="36676012"/>
              <a:ext cx="7159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𝛿^2</a:t>
              </a:r>
              <a:r>
                <a:rPr lang="ru-RU" sz="1100"/>
                <a:t>+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5</xdr:col>
      <xdr:colOff>593912</xdr:colOff>
      <xdr:row>111</xdr:row>
      <xdr:rowOff>89645</xdr:rowOff>
    </xdr:from>
    <xdr:ext cx="1748117" cy="432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7E4DF7C-115D-4B8F-895F-64F806AFA78A}"/>
                </a:ext>
              </a:extLst>
            </xdr:cNvPr>
            <xdr:cNvSpPr txBox="1"/>
          </xdr:nvSpPr>
          <xdr:spPr>
            <a:xfrm>
              <a:off x="4422962" y="21311345"/>
              <a:ext cx="1748117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ru-BY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BY" sz="14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ru-BY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ru-BY" sz="14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ru-BY" sz="14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/>
                                </m:sSub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ru-BY" sz="1400">
                                <a:effectLst/>
                              </a:rPr>
                              <m:t> 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BY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7E4DF7C-115D-4B8F-895F-64F806AFA78A}"/>
                </a:ext>
              </a:extLst>
            </xdr:cNvPr>
            <xdr:cNvSpPr txBox="1"/>
          </xdr:nvSpPr>
          <xdr:spPr>
            <a:xfrm>
              <a:off x="4422962" y="21311345"/>
              <a:ext cx="1748117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(∑</a:t>
              </a:r>
              <a:r>
                <a:rPr lang="ru-BY" sz="1400" b="0" i="0">
                  <a:effectLst/>
                  <a:latin typeface="Cambria Math" panose="02040503050406030204" pitchFamily="18" charset="0"/>
                </a:rPr>
                <a:t>▒</a:t>
              </a:r>
              <a:r>
                <a:rPr lang="en-US" sz="1400" b="0" i="0">
                  <a:effectLst/>
                  <a:latin typeface="Cambria Math" panose="02040503050406030204" pitchFamily="18" charset="0"/>
                </a:rPr>
                <a:t>〖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BY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𝑥_𝑖−𝑥 ̅_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ru-BY" sz="1400" i="0">
                  <a:effectLst/>
                </a:rPr>
                <a:t> </a:t>
              </a:r>
              <a:r>
                <a:rPr lang="ru-BY" sz="14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400" b="0" i="0">
                  <a:effectLst/>
                  <a:latin typeface="Cambria Math" panose="02040503050406030204" pitchFamily="18" charset="0"/>
                </a:rPr>
                <a:t>〗)/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ru-BY" sz="1400"/>
            </a:p>
          </xdr:txBody>
        </xdr:sp>
      </mc:Fallback>
    </mc:AlternateContent>
    <xdr:clientData/>
  </xdr:oneCellAnchor>
  <xdr:oneCellAnchor>
    <xdr:from>
      <xdr:col>5</xdr:col>
      <xdr:colOff>257736</xdr:colOff>
      <xdr:row>148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FBC0A30-EB30-4BDD-8BDA-00D477E91574}"/>
                </a:ext>
              </a:extLst>
            </xdr:cNvPr>
            <xdr:cNvSpPr txBox="1"/>
          </xdr:nvSpPr>
          <xdr:spPr>
            <a:xfrm>
              <a:off x="4086786" y="28270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FBC0A30-EB30-4BDD-8BDA-00D477E91574}"/>
                </a:ext>
              </a:extLst>
            </xdr:cNvPr>
            <xdr:cNvSpPr txBox="1"/>
          </xdr:nvSpPr>
          <xdr:spPr>
            <a:xfrm>
              <a:off x="4086786" y="28270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16</xdr:col>
      <xdr:colOff>376237</xdr:colOff>
      <xdr:row>106</xdr:row>
      <xdr:rowOff>185737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A6346D6-7FEC-499E-9DD3-B792407AB528}"/>
                </a:ext>
              </a:extLst>
            </xdr:cNvPr>
            <xdr:cNvSpPr txBox="1"/>
          </xdr:nvSpPr>
          <xdr:spPr>
            <a:xfrm>
              <a:off x="12873037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A6346D6-7FEC-499E-9DD3-B792407AB528}"/>
                </a:ext>
              </a:extLst>
            </xdr:cNvPr>
            <xdr:cNvSpPr txBox="1"/>
          </xdr:nvSpPr>
          <xdr:spPr>
            <a:xfrm>
              <a:off x="12873037" y="2045493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107</xdr:row>
      <xdr:rowOff>19050</xdr:rowOff>
    </xdr:from>
    <xdr:ext cx="63754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A5859C5-E181-421B-A36E-1C3204808505}"/>
                </a:ext>
              </a:extLst>
            </xdr:cNvPr>
            <xdr:cNvSpPr txBox="1"/>
          </xdr:nvSpPr>
          <xdr:spPr>
            <a:xfrm>
              <a:off x="13430250" y="20478750"/>
              <a:ext cx="6375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A5859C5-E181-421B-A36E-1C3204808505}"/>
                </a:ext>
              </a:extLst>
            </xdr:cNvPr>
            <xdr:cNvSpPr txBox="1"/>
          </xdr:nvSpPr>
          <xdr:spPr>
            <a:xfrm>
              <a:off x="13430250" y="20478750"/>
              <a:ext cx="6375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18</xdr:col>
      <xdr:colOff>28575</xdr:colOff>
      <xdr:row>107</xdr:row>
      <xdr:rowOff>9525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DCC0F702-1D8C-4B5B-9775-862651AEDDEF}"/>
                </a:ext>
              </a:extLst>
            </xdr:cNvPr>
            <xdr:cNvSpPr txBox="1"/>
          </xdr:nvSpPr>
          <xdr:spPr>
            <a:xfrm>
              <a:off x="14077950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DCC0F702-1D8C-4B5B-9775-862651AEDDEF}"/>
                </a:ext>
              </a:extLst>
            </xdr:cNvPr>
            <xdr:cNvSpPr txBox="1"/>
          </xdr:nvSpPr>
          <xdr:spPr>
            <a:xfrm>
              <a:off x="14077950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19</xdr:col>
      <xdr:colOff>95250</xdr:colOff>
      <xdr:row>107</xdr:row>
      <xdr:rowOff>0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3A5D7DA-06FA-4692-9631-4538B4B29EBE}"/>
                </a:ext>
              </a:extLst>
            </xdr:cNvPr>
            <xdr:cNvSpPr txBox="1"/>
          </xdr:nvSpPr>
          <xdr:spPr>
            <a:xfrm>
              <a:off x="14782800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3A5D7DA-06FA-4692-9631-4538B4B29EBE}"/>
                </a:ext>
              </a:extLst>
            </xdr:cNvPr>
            <xdr:cNvSpPr txBox="1"/>
          </xdr:nvSpPr>
          <xdr:spPr>
            <a:xfrm>
              <a:off x="14782800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20</xdr:col>
      <xdr:colOff>95250</xdr:colOff>
      <xdr:row>107</xdr:row>
      <xdr:rowOff>28575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3373D68-931A-40BF-A4A5-4B45FB8D68CE}"/>
                </a:ext>
              </a:extLst>
            </xdr:cNvPr>
            <xdr:cNvSpPr txBox="1"/>
          </xdr:nvSpPr>
          <xdr:spPr>
            <a:xfrm>
              <a:off x="15516225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3373D68-931A-40BF-A4A5-4B45FB8D68CE}"/>
                </a:ext>
              </a:extLst>
            </xdr:cNvPr>
            <xdr:cNvSpPr txBox="1"/>
          </xdr:nvSpPr>
          <xdr:spPr>
            <a:xfrm>
              <a:off x="15516225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21</xdr:col>
      <xdr:colOff>66675</xdr:colOff>
      <xdr:row>106</xdr:row>
      <xdr:rowOff>161925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323F273-B0A7-4102-A5EF-61D6BA9AA9A3}"/>
                </a:ext>
              </a:extLst>
            </xdr:cNvPr>
            <xdr:cNvSpPr txBox="1"/>
          </xdr:nvSpPr>
          <xdr:spPr>
            <a:xfrm>
              <a:off x="16287750" y="204311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323F273-B0A7-4102-A5EF-61D6BA9AA9A3}"/>
                </a:ext>
              </a:extLst>
            </xdr:cNvPr>
            <xdr:cNvSpPr txBox="1"/>
          </xdr:nvSpPr>
          <xdr:spPr>
            <a:xfrm>
              <a:off x="16287750" y="204311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107</xdr:row>
      <xdr:rowOff>9525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20A8E11-556E-4DFC-A5A4-2C77BC9EFB93}"/>
                </a:ext>
              </a:extLst>
            </xdr:cNvPr>
            <xdr:cNvSpPr txBox="1"/>
          </xdr:nvSpPr>
          <xdr:spPr>
            <a:xfrm>
              <a:off x="17078325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20A8E11-556E-4DFC-A5A4-2C77BC9EFB93}"/>
                </a:ext>
              </a:extLst>
            </xdr:cNvPr>
            <xdr:cNvSpPr txBox="1"/>
          </xdr:nvSpPr>
          <xdr:spPr>
            <a:xfrm>
              <a:off x="17078325" y="2046922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23</xdr:col>
      <xdr:colOff>114300</xdr:colOff>
      <xdr:row>107</xdr:row>
      <xdr:rowOff>0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8B1433E-8C6E-4431-8804-9F943A803AE7}"/>
                </a:ext>
              </a:extLst>
            </xdr:cNvPr>
            <xdr:cNvSpPr txBox="1"/>
          </xdr:nvSpPr>
          <xdr:spPr>
            <a:xfrm>
              <a:off x="17935575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7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8B1433E-8C6E-4431-8804-9F943A803AE7}"/>
                </a:ext>
              </a:extLst>
            </xdr:cNvPr>
            <xdr:cNvSpPr txBox="1"/>
          </xdr:nvSpPr>
          <xdr:spPr>
            <a:xfrm>
              <a:off x="17935575" y="20459700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24</xdr:col>
      <xdr:colOff>95250</xdr:colOff>
      <xdr:row>107</xdr:row>
      <xdr:rowOff>28575</xdr:rowOff>
    </xdr:from>
    <xdr:ext cx="6408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CFF577E-FAB8-47DF-877B-2519C3C114AD}"/>
                </a:ext>
              </a:extLst>
            </xdr:cNvPr>
            <xdr:cNvSpPr txBox="1"/>
          </xdr:nvSpPr>
          <xdr:spPr>
            <a:xfrm>
              <a:off x="18716625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8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CFF577E-FAB8-47DF-877B-2519C3C114AD}"/>
                </a:ext>
              </a:extLst>
            </xdr:cNvPr>
            <xdr:cNvSpPr txBox="1"/>
          </xdr:nvSpPr>
          <xdr:spPr>
            <a:xfrm>
              <a:off x="18716625" y="20488275"/>
              <a:ext cx="6408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107</xdr:row>
      <xdr:rowOff>19050</xdr:rowOff>
    </xdr:from>
    <xdr:ext cx="6379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45388EC-79C8-4B8C-82DC-AD5C47E8AEB2}"/>
                </a:ext>
              </a:extLst>
            </xdr:cNvPr>
            <xdr:cNvSpPr txBox="1"/>
          </xdr:nvSpPr>
          <xdr:spPr>
            <a:xfrm>
              <a:off x="19516725" y="20478750"/>
              <a:ext cx="6379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45388EC-79C8-4B8C-82DC-AD5C47E8AEB2}"/>
                </a:ext>
              </a:extLst>
            </xdr:cNvPr>
            <xdr:cNvSpPr txBox="1"/>
          </xdr:nvSpPr>
          <xdr:spPr>
            <a:xfrm>
              <a:off x="19516725" y="20478750"/>
              <a:ext cx="6379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26</xdr:col>
      <xdr:colOff>95250</xdr:colOff>
      <xdr:row>106</xdr:row>
      <xdr:rowOff>171450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88963EA-2289-41D4-8D2E-9673D325461E}"/>
                </a:ext>
              </a:extLst>
            </xdr:cNvPr>
            <xdr:cNvSpPr txBox="1"/>
          </xdr:nvSpPr>
          <xdr:spPr>
            <a:xfrm>
              <a:off x="20316825" y="204406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88963EA-2289-41D4-8D2E-9673D325461E}"/>
                </a:ext>
              </a:extLst>
            </xdr:cNvPr>
            <xdr:cNvSpPr txBox="1"/>
          </xdr:nvSpPr>
          <xdr:spPr>
            <a:xfrm>
              <a:off x="20316825" y="2044065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27</xdr:col>
      <xdr:colOff>76200</xdr:colOff>
      <xdr:row>107</xdr:row>
      <xdr:rowOff>38100</xdr:rowOff>
    </xdr:from>
    <xdr:ext cx="697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12D24A85-A1B2-4394-A63D-CA1B21842AC6}"/>
                </a:ext>
              </a:extLst>
            </xdr:cNvPr>
            <xdr:cNvSpPr txBox="1"/>
          </xdr:nvSpPr>
          <xdr:spPr>
            <a:xfrm>
              <a:off x="21097875" y="2049780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BY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BY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12D24A85-A1B2-4394-A63D-CA1B21842AC6}"/>
                </a:ext>
              </a:extLst>
            </xdr:cNvPr>
            <xdr:cNvSpPr txBox="1"/>
          </xdr:nvSpPr>
          <xdr:spPr>
            <a:xfrm>
              <a:off x="21097875" y="20497800"/>
              <a:ext cx="697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latin typeface="Cambria Math" panose="02040503050406030204" pitchFamily="18" charset="0"/>
                </a:rPr>
                <a:t>𝑥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𝑖−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BY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 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BY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ru-BY" sz="110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4EE16E9-BF1E-4F63-BC51-75372A12429B}"/>
            </a:ext>
          </a:extLst>
        </xdr:cNvPr>
        <xdr:cNvSpPr txBox="1"/>
      </xdr:nvSpPr>
      <xdr:spPr>
        <a:xfrm>
          <a:off x="13430250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C4B17DB-AAC1-4D3A-A4BC-8E249E6A636A}"/>
            </a:ext>
          </a:extLst>
        </xdr:cNvPr>
        <xdr:cNvSpPr txBox="1"/>
      </xdr:nvSpPr>
      <xdr:spPr>
        <a:xfrm>
          <a:off x="13430250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A12C286-FEF0-45E8-8F86-AF8C1340C0D6}"/>
            </a:ext>
          </a:extLst>
        </xdr:cNvPr>
        <xdr:cNvSpPr txBox="1"/>
      </xdr:nvSpPr>
      <xdr:spPr>
        <a:xfrm>
          <a:off x="13430250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943F260-F33A-4358-B715-0CDFCEBCBC4A}"/>
            </a:ext>
          </a:extLst>
        </xdr:cNvPr>
        <xdr:cNvSpPr txBox="1"/>
      </xdr:nvSpPr>
      <xdr:spPr>
        <a:xfrm>
          <a:off x="13430250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D566AF6-4940-4221-8B8C-9E0AF612C4BB}"/>
            </a:ext>
          </a:extLst>
        </xdr:cNvPr>
        <xdr:cNvSpPr txBox="1"/>
      </xdr:nvSpPr>
      <xdr:spPr>
        <a:xfrm>
          <a:off x="13430250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1E12C59-3DA6-4841-B73D-F4E3785286CB}"/>
            </a:ext>
          </a:extLst>
        </xdr:cNvPr>
        <xdr:cNvSpPr txBox="1"/>
      </xdr:nvSpPr>
      <xdr:spPr>
        <a:xfrm>
          <a:off x="13430250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7EF9C05-1D27-4B06-8C6E-94412D5CE876}"/>
            </a:ext>
          </a:extLst>
        </xdr:cNvPr>
        <xdr:cNvSpPr txBox="1"/>
      </xdr:nvSpPr>
      <xdr:spPr>
        <a:xfrm>
          <a:off x="13430250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BEEF4B2-10A4-47B7-BCBD-FDC13566AD4D}"/>
            </a:ext>
          </a:extLst>
        </xdr:cNvPr>
        <xdr:cNvSpPr txBox="1"/>
      </xdr:nvSpPr>
      <xdr:spPr>
        <a:xfrm>
          <a:off x="13430250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3FA0906-AC38-47A7-9238-83CD62FEA33F}"/>
            </a:ext>
          </a:extLst>
        </xdr:cNvPr>
        <xdr:cNvSpPr txBox="1"/>
      </xdr:nvSpPr>
      <xdr:spPr>
        <a:xfrm>
          <a:off x="13430250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099DD5F-7EBA-416C-9068-BAF8CE4B7832}"/>
            </a:ext>
          </a:extLst>
        </xdr:cNvPr>
        <xdr:cNvSpPr txBox="1"/>
      </xdr:nvSpPr>
      <xdr:spPr>
        <a:xfrm>
          <a:off x="13430250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1C8345B-A830-410F-B0A4-4E50F06BF3CE}"/>
            </a:ext>
          </a:extLst>
        </xdr:cNvPr>
        <xdr:cNvSpPr txBox="1"/>
      </xdr:nvSpPr>
      <xdr:spPr>
        <a:xfrm>
          <a:off x="13430250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A835EF1-0B4C-4BFA-ACE6-37449B549536}"/>
            </a:ext>
          </a:extLst>
        </xdr:cNvPr>
        <xdr:cNvSpPr txBox="1"/>
      </xdr:nvSpPr>
      <xdr:spPr>
        <a:xfrm>
          <a:off x="13430250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9F4C9D2-F2D6-418B-A3B8-8A879FA8B1A1}"/>
            </a:ext>
          </a:extLst>
        </xdr:cNvPr>
        <xdr:cNvSpPr txBox="1"/>
      </xdr:nvSpPr>
      <xdr:spPr>
        <a:xfrm>
          <a:off x="13430250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14D0DFD-442E-4EE0-B961-AD1C29BC74DC}"/>
            </a:ext>
          </a:extLst>
        </xdr:cNvPr>
        <xdr:cNvSpPr txBox="1"/>
      </xdr:nvSpPr>
      <xdr:spPr>
        <a:xfrm>
          <a:off x="13430250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70747B1-F566-4F1D-AD7F-72CDA16FEA79}"/>
            </a:ext>
          </a:extLst>
        </xdr:cNvPr>
        <xdr:cNvSpPr txBox="1"/>
      </xdr:nvSpPr>
      <xdr:spPr>
        <a:xfrm>
          <a:off x="13430250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685B57A-4B7E-4D52-AE33-95CC04E00ADB}"/>
            </a:ext>
          </a:extLst>
        </xdr:cNvPr>
        <xdr:cNvSpPr txBox="1"/>
      </xdr:nvSpPr>
      <xdr:spPr>
        <a:xfrm>
          <a:off x="13430250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380D873-78B1-436A-BCB2-A18435742C8E}"/>
            </a:ext>
          </a:extLst>
        </xdr:cNvPr>
        <xdr:cNvSpPr txBox="1"/>
      </xdr:nvSpPr>
      <xdr:spPr>
        <a:xfrm>
          <a:off x="13430250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7395DB0-150C-4554-9DEE-21E6795BA713}"/>
            </a:ext>
          </a:extLst>
        </xdr:cNvPr>
        <xdr:cNvSpPr txBox="1"/>
      </xdr:nvSpPr>
      <xdr:spPr>
        <a:xfrm>
          <a:off x="13430250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8376C63-D8CD-45EB-B2AB-56BD407057BA}"/>
            </a:ext>
          </a:extLst>
        </xdr:cNvPr>
        <xdr:cNvSpPr txBox="1"/>
      </xdr:nvSpPr>
      <xdr:spPr>
        <a:xfrm>
          <a:off x="13430250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AAF20EB-53AB-4B77-8393-9C48187A58A6}"/>
            </a:ext>
          </a:extLst>
        </xdr:cNvPr>
        <xdr:cNvSpPr txBox="1"/>
      </xdr:nvSpPr>
      <xdr:spPr>
        <a:xfrm>
          <a:off x="13430250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28AC104-3A0B-413F-B594-162502F63C2B}"/>
            </a:ext>
          </a:extLst>
        </xdr:cNvPr>
        <xdr:cNvSpPr txBox="1"/>
      </xdr:nvSpPr>
      <xdr:spPr>
        <a:xfrm>
          <a:off x="13430250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F868CA6-FEB9-4289-A8D1-BC2006402633}"/>
            </a:ext>
          </a:extLst>
        </xdr:cNvPr>
        <xdr:cNvSpPr txBox="1"/>
      </xdr:nvSpPr>
      <xdr:spPr>
        <a:xfrm>
          <a:off x="13430250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461FB26-6484-40BA-B2A0-DC2DE3844234}"/>
            </a:ext>
          </a:extLst>
        </xdr:cNvPr>
        <xdr:cNvSpPr txBox="1"/>
      </xdr:nvSpPr>
      <xdr:spPr>
        <a:xfrm>
          <a:off x="13430250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54EE9D58-6D40-4EE9-8667-CCB80B1C9F24}"/>
            </a:ext>
          </a:extLst>
        </xdr:cNvPr>
        <xdr:cNvSpPr txBox="1"/>
      </xdr:nvSpPr>
      <xdr:spPr>
        <a:xfrm>
          <a:off x="13430250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AE05B63-0F08-4ABD-8042-B463D0330B8B}"/>
            </a:ext>
          </a:extLst>
        </xdr:cNvPr>
        <xdr:cNvSpPr txBox="1"/>
      </xdr:nvSpPr>
      <xdr:spPr>
        <a:xfrm>
          <a:off x="13430250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64A3E5-C044-4CC5-9B39-C5D047A6D5EA}"/>
            </a:ext>
          </a:extLst>
        </xdr:cNvPr>
        <xdr:cNvSpPr txBox="1"/>
      </xdr:nvSpPr>
      <xdr:spPr>
        <a:xfrm>
          <a:off x="13430250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782B4DA-E28A-4C17-917C-E0AEFC37A371}"/>
            </a:ext>
          </a:extLst>
        </xdr:cNvPr>
        <xdr:cNvSpPr txBox="1"/>
      </xdr:nvSpPr>
      <xdr:spPr>
        <a:xfrm>
          <a:off x="13430250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3A86C493-9E72-44CB-999D-B0C1E16BEBE6}"/>
            </a:ext>
          </a:extLst>
        </xdr:cNvPr>
        <xdr:cNvSpPr txBox="1"/>
      </xdr:nvSpPr>
      <xdr:spPr>
        <a:xfrm>
          <a:off x="13430250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14402BA-BD76-4B5C-8FFD-4F8A4D6AF2DF}"/>
            </a:ext>
          </a:extLst>
        </xdr:cNvPr>
        <xdr:cNvSpPr txBox="1"/>
      </xdr:nvSpPr>
      <xdr:spPr>
        <a:xfrm>
          <a:off x="13430250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8FADC57-BF0B-46B2-939B-6DA180754D84}"/>
            </a:ext>
          </a:extLst>
        </xdr:cNvPr>
        <xdr:cNvSpPr txBox="1"/>
      </xdr:nvSpPr>
      <xdr:spPr>
        <a:xfrm>
          <a:off x="13430250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8300BAF-3332-42D8-BCD2-1103E52C91E2}"/>
            </a:ext>
          </a:extLst>
        </xdr:cNvPr>
        <xdr:cNvSpPr txBox="1"/>
      </xdr:nvSpPr>
      <xdr:spPr>
        <a:xfrm>
          <a:off x="13430250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6346FD76-7612-4572-B361-688622BDB3D7}"/>
            </a:ext>
          </a:extLst>
        </xdr:cNvPr>
        <xdr:cNvSpPr txBox="1"/>
      </xdr:nvSpPr>
      <xdr:spPr>
        <a:xfrm>
          <a:off x="13430250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884C2AED-0FF2-49AD-A519-CA5925C96307}"/>
            </a:ext>
          </a:extLst>
        </xdr:cNvPr>
        <xdr:cNvSpPr txBox="1"/>
      </xdr:nvSpPr>
      <xdr:spPr>
        <a:xfrm>
          <a:off x="13430250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B4703952-ABBA-4C9B-9BFA-4B3B1A21A4A8}"/>
            </a:ext>
          </a:extLst>
        </xdr:cNvPr>
        <xdr:cNvSpPr txBox="1"/>
      </xdr:nvSpPr>
      <xdr:spPr>
        <a:xfrm>
          <a:off x="13430250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DD0193F-3E53-44C1-AF9F-1FEA8B656F69}"/>
            </a:ext>
          </a:extLst>
        </xdr:cNvPr>
        <xdr:cNvSpPr txBox="1"/>
      </xdr:nvSpPr>
      <xdr:spPr>
        <a:xfrm>
          <a:off x="13430250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47AC4D0-E63C-4F33-8881-04FF1834C236}"/>
            </a:ext>
          </a:extLst>
        </xdr:cNvPr>
        <xdr:cNvSpPr txBox="1"/>
      </xdr:nvSpPr>
      <xdr:spPr>
        <a:xfrm>
          <a:off x="13430250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62BD275-F121-478C-A4F6-9F445ADFAFAB}"/>
            </a:ext>
          </a:extLst>
        </xdr:cNvPr>
        <xdr:cNvSpPr txBox="1"/>
      </xdr:nvSpPr>
      <xdr:spPr>
        <a:xfrm>
          <a:off x="13430250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11BF8467-52FE-43D3-AB85-AF58AD07B535}"/>
            </a:ext>
          </a:extLst>
        </xdr:cNvPr>
        <xdr:cNvSpPr txBox="1"/>
      </xdr:nvSpPr>
      <xdr:spPr>
        <a:xfrm>
          <a:off x="13430250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4BDBD21B-0A9F-45A4-A1E4-0844BEA67EB9}"/>
            </a:ext>
          </a:extLst>
        </xdr:cNvPr>
        <xdr:cNvSpPr txBox="1"/>
      </xdr:nvSpPr>
      <xdr:spPr>
        <a:xfrm>
          <a:off x="13430250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7D4AB83B-4D08-4460-B504-C045DB1876AA}"/>
            </a:ext>
          </a:extLst>
        </xdr:cNvPr>
        <xdr:cNvSpPr txBox="1"/>
      </xdr:nvSpPr>
      <xdr:spPr>
        <a:xfrm>
          <a:off x="13430250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EF8DD48D-7F23-45AD-8CD0-ECAE7F987FE5}"/>
            </a:ext>
          </a:extLst>
        </xdr:cNvPr>
        <xdr:cNvSpPr txBox="1"/>
      </xdr:nvSpPr>
      <xdr:spPr>
        <a:xfrm>
          <a:off x="13430250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54B15F33-697A-4D8E-990C-36ACA23CF636}"/>
            </a:ext>
          </a:extLst>
        </xdr:cNvPr>
        <xdr:cNvSpPr txBox="1"/>
      </xdr:nvSpPr>
      <xdr:spPr>
        <a:xfrm>
          <a:off x="13430250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712A4557-2EEF-4FBC-A190-C000439A2C11}"/>
            </a:ext>
          </a:extLst>
        </xdr:cNvPr>
        <xdr:cNvSpPr txBox="1"/>
      </xdr:nvSpPr>
      <xdr:spPr>
        <a:xfrm>
          <a:off x="13430250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318F8A84-ECF7-433B-8261-3907647A079F}"/>
            </a:ext>
          </a:extLst>
        </xdr:cNvPr>
        <xdr:cNvSpPr txBox="1"/>
      </xdr:nvSpPr>
      <xdr:spPr>
        <a:xfrm>
          <a:off x="13430250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907C61C-75AA-4B8C-B96D-C336F2A094B2}"/>
            </a:ext>
          </a:extLst>
        </xdr:cNvPr>
        <xdr:cNvSpPr txBox="1"/>
      </xdr:nvSpPr>
      <xdr:spPr>
        <a:xfrm>
          <a:off x="13430250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8BB3E79B-BD08-45C3-B98D-D26964031CED}"/>
            </a:ext>
          </a:extLst>
        </xdr:cNvPr>
        <xdr:cNvSpPr txBox="1"/>
      </xdr:nvSpPr>
      <xdr:spPr>
        <a:xfrm>
          <a:off x="13430250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6968D294-FBCA-42D7-9B2D-E94998E8739F}"/>
            </a:ext>
          </a:extLst>
        </xdr:cNvPr>
        <xdr:cNvSpPr txBox="1"/>
      </xdr:nvSpPr>
      <xdr:spPr>
        <a:xfrm>
          <a:off x="13430250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B833DB3F-7729-4A0B-A2D0-FECDDB485229}"/>
            </a:ext>
          </a:extLst>
        </xdr:cNvPr>
        <xdr:cNvSpPr txBox="1"/>
      </xdr:nvSpPr>
      <xdr:spPr>
        <a:xfrm>
          <a:off x="13430250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4244442-BB7E-4D2C-9D26-336A6A4FD49E}"/>
            </a:ext>
          </a:extLst>
        </xdr:cNvPr>
        <xdr:cNvSpPr txBox="1"/>
      </xdr:nvSpPr>
      <xdr:spPr>
        <a:xfrm>
          <a:off x="13430250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259487C8-13D3-48D1-9805-97FA1656D4D9}"/>
            </a:ext>
          </a:extLst>
        </xdr:cNvPr>
        <xdr:cNvSpPr txBox="1"/>
      </xdr:nvSpPr>
      <xdr:spPr>
        <a:xfrm>
          <a:off x="13430250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AFB73CAD-1D0C-4577-B805-8D40B2D8A966}"/>
            </a:ext>
          </a:extLst>
        </xdr:cNvPr>
        <xdr:cNvSpPr txBox="1"/>
      </xdr:nvSpPr>
      <xdr:spPr>
        <a:xfrm>
          <a:off x="13430250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588116C4-2292-4467-BA53-BBE438306127}"/>
            </a:ext>
          </a:extLst>
        </xdr:cNvPr>
        <xdr:cNvSpPr txBox="1"/>
      </xdr:nvSpPr>
      <xdr:spPr>
        <a:xfrm>
          <a:off x="13430250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103D9B4-50EE-4A31-BE6D-559A69EF0072}"/>
            </a:ext>
          </a:extLst>
        </xdr:cNvPr>
        <xdr:cNvSpPr txBox="1"/>
      </xdr:nvSpPr>
      <xdr:spPr>
        <a:xfrm>
          <a:off x="13430250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267EB461-9C81-469E-996C-C71125E10082}"/>
            </a:ext>
          </a:extLst>
        </xdr:cNvPr>
        <xdr:cNvSpPr txBox="1"/>
      </xdr:nvSpPr>
      <xdr:spPr>
        <a:xfrm>
          <a:off x="13430250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1AE3C22A-B4B8-4DC7-AD2B-329A9735EED9}"/>
            </a:ext>
          </a:extLst>
        </xdr:cNvPr>
        <xdr:cNvSpPr txBox="1"/>
      </xdr:nvSpPr>
      <xdr:spPr>
        <a:xfrm>
          <a:off x="13430250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34F9B4B7-64B3-432F-809B-62484D65A957}"/>
            </a:ext>
          </a:extLst>
        </xdr:cNvPr>
        <xdr:cNvSpPr txBox="1"/>
      </xdr:nvSpPr>
      <xdr:spPr>
        <a:xfrm>
          <a:off x="13430250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C68A1147-15D8-4729-99AE-12A53642BB90}"/>
            </a:ext>
          </a:extLst>
        </xdr:cNvPr>
        <xdr:cNvSpPr txBox="1"/>
      </xdr:nvSpPr>
      <xdr:spPr>
        <a:xfrm>
          <a:off x="13430250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6D187EF8-FAC5-4BDE-BD86-70DA45426A17}"/>
            </a:ext>
          </a:extLst>
        </xdr:cNvPr>
        <xdr:cNvSpPr txBox="1"/>
      </xdr:nvSpPr>
      <xdr:spPr>
        <a:xfrm>
          <a:off x="13430250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F9DFD18E-6007-4285-B7A0-8D9188D95EF3}"/>
            </a:ext>
          </a:extLst>
        </xdr:cNvPr>
        <xdr:cNvSpPr txBox="1"/>
      </xdr:nvSpPr>
      <xdr:spPr>
        <a:xfrm>
          <a:off x="13430250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FF8F5BBF-6E8A-4374-AEAE-3250FFCE0E38}"/>
            </a:ext>
          </a:extLst>
        </xdr:cNvPr>
        <xdr:cNvSpPr txBox="1"/>
      </xdr:nvSpPr>
      <xdr:spPr>
        <a:xfrm>
          <a:off x="13430250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99D8776F-17AF-4637-A63D-9A3F3D5FC617}"/>
            </a:ext>
          </a:extLst>
        </xdr:cNvPr>
        <xdr:cNvSpPr txBox="1"/>
      </xdr:nvSpPr>
      <xdr:spPr>
        <a:xfrm>
          <a:off x="13430250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9C0A974-7C29-4E38-8D56-EF68E0EBF3E2}"/>
            </a:ext>
          </a:extLst>
        </xdr:cNvPr>
        <xdr:cNvSpPr txBox="1"/>
      </xdr:nvSpPr>
      <xdr:spPr>
        <a:xfrm>
          <a:off x="13430250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6B27DDC0-0B10-446B-B3BE-24FAF4173DA8}"/>
            </a:ext>
          </a:extLst>
        </xdr:cNvPr>
        <xdr:cNvSpPr txBox="1"/>
      </xdr:nvSpPr>
      <xdr:spPr>
        <a:xfrm>
          <a:off x="13430250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22820F24-90C2-42FB-B714-0B44E020990B}"/>
            </a:ext>
          </a:extLst>
        </xdr:cNvPr>
        <xdr:cNvSpPr txBox="1"/>
      </xdr:nvSpPr>
      <xdr:spPr>
        <a:xfrm>
          <a:off x="13430250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2A7DDDA6-7179-479F-8009-CF12A8B73504}"/>
            </a:ext>
          </a:extLst>
        </xdr:cNvPr>
        <xdr:cNvSpPr txBox="1"/>
      </xdr:nvSpPr>
      <xdr:spPr>
        <a:xfrm>
          <a:off x="13430250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2ED6367-9D5B-4CBC-8EDA-B8B7052EE079}"/>
            </a:ext>
          </a:extLst>
        </xdr:cNvPr>
        <xdr:cNvSpPr txBox="1"/>
      </xdr:nvSpPr>
      <xdr:spPr>
        <a:xfrm>
          <a:off x="13430250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71A92A56-DD05-4BE3-8926-C50F96BE505F}"/>
            </a:ext>
          </a:extLst>
        </xdr:cNvPr>
        <xdr:cNvSpPr txBox="1"/>
      </xdr:nvSpPr>
      <xdr:spPr>
        <a:xfrm>
          <a:off x="13430250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79A308D5-8563-4AF4-ABCA-E386F2B375A0}"/>
            </a:ext>
          </a:extLst>
        </xdr:cNvPr>
        <xdr:cNvSpPr txBox="1"/>
      </xdr:nvSpPr>
      <xdr:spPr>
        <a:xfrm>
          <a:off x="13430250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04A5C44-D254-4E56-AB63-CDE1D3BA5B3C}"/>
            </a:ext>
          </a:extLst>
        </xdr:cNvPr>
        <xdr:cNvSpPr txBox="1"/>
      </xdr:nvSpPr>
      <xdr:spPr>
        <a:xfrm>
          <a:off x="13430250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66728DD1-404A-4353-AB77-6256CA2DABF6}"/>
            </a:ext>
          </a:extLst>
        </xdr:cNvPr>
        <xdr:cNvSpPr txBox="1"/>
      </xdr:nvSpPr>
      <xdr:spPr>
        <a:xfrm>
          <a:off x="13430250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BA30F66-CD19-4B34-BF36-DFBDABEC8BE8}"/>
            </a:ext>
          </a:extLst>
        </xdr:cNvPr>
        <xdr:cNvSpPr txBox="1"/>
      </xdr:nvSpPr>
      <xdr:spPr>
        <a:xfrm>
          <a:off x="13430250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5AA284D8-25DE-45B8-80CC-28028E049902}"/>
            </a:ext>
          </a:extLst>
        </xdr:cNvPr>
        <xdr:cNvSpPr txBox="1"/>
      </xdr:nvSpPr>
      <xdr:spPr>
        <a:xfrm>
          <a:off x="13430250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99EF1DA4-2B7F-4E73-81B2-E4DCC307DEE0}"/>
            </a:ext>
          </a:extLst>
        </xdr:cNvPr>
        <xdr:cNvSpPr txBox="1"/>
      </xdr:nvSpPr>
      <xdr:spPr>
        <a:xfrm>
          <a:off x="13430250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CDEDA35-CFCE-48E3-BE7B-3F6B47BA47CC}"/>
            </a:ext>
          </a:extLst>
        </xdr:cNvPr>
        <xdr:cNvSpPr txBox="1"/>
      </xdr:nvSpPr>
      <xdr:spPr>
        <a:xfrm>
          <a:off x="13430250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B8FE8DE7-495D-4E30-AECD-498520CE59DC}"/>
            </a:ext>
          </a:extLst>
        </xdr:cNvPr>
        <xdr:cNvSpPr txBox="1"/>
      </xdr:nvSpPr>
      <xdr:spPr>
        <a:xfrm>
          <a:off x="13430250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583B5ABB-2A7F-4E23-B3BC-48C5B1849DF8}"/>
            </a:ext>
          </a:extLst>
        </xdr:cNvPr>
        <xdr:cNvSpPr txBox="1"/>
      </xdr:nvSpPr>
      <xdr:spPr>
        <a:xfrm>
          <a:off x="13430250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5E5FD8E7-3D71-4E1E-8961-AF0CD231214C}"/>
            </a:ext>
          </a:extLst>
        </xdr:cNvPr>
        <xdr:cNvSpPr txBox="1"/>
      </xdr:nvSpPr>
      <xdr:spPr>
        <a:xfrm>
          <a:off x="13430250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2F620CAA-8650-4BC7-A02E-A76846DE42FE}"/>
            </a:ext>
          </a:extLst>
        </xdr:cNvPr>
        <xdr:cNvSpPr txBox="1"/>
      </xdr:nvSpPr>
      <xdr:spPr>
        <a:xfrm>
          <a:off x="13430250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1A1F7AAE-A31D-42D9-9DB8-1A079E24299B}"/>
            </a:ext>
          </a:extLst>
        </xdr:cNvPr>
        <xdr:cNvSpPr txBox="1"/>
      </xdr:nvSpPr>
      <xdr:spPr>
        <a:xfrm>
          <a:off x="13430250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7A2967E-6A12-41C9-A7B9-F1BBF2098466}"/>
            </a:ext>
          </a:extLst>
        </xdr:cNvPr>
        <xdr:cNvSpPr txBox="1"/>
      </xdr:nvSpPr>
      <xdr:spPr>
        <a:xfrm>
          <a:off x="13430250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F2510884-1C63-4121-B680-DF003DBBEA47}"/>
            </a:ext>
          </a:extLst>
        </xdr:cNvPr>
        <xdr:cNvSpPr txBox="1"/>
      </xdr:nvSpPr>
      <xdr:spPr>
        <a:xfrm>
          <a:off x="13430250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C49A386B-73C1-4A4C-BE84-30B6CFE3734B}"/>
            </a:ext>
          </a:extLst>
        </xdr:cNvPr>
        <xdr:cNvSpPr txBox="1"/>
      </xdr:nvSpPr>
      <xdr:spPr>
        <a:xfrm>
          <a:off x="13430250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69242FF8-BBD4-4C8D-AB98-AAEB26C191D8}"/>
            </a:ext>
          </a:extLst>
        </xdr:cNvPr>
        <xdr:cNvSpPr txBox="1"/>
      </xdr:nvSpPr>
      <xdr:spPr>
        <a:xfrm>
          <a:off x="13430250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56C0E18-DF59-426B-AB94-73E4F866827D}"/>
            </a:ext>
          </a:extLst>
        </xdr:cNvPr>
        <xdr:cNvSpPr txBox="1"/>
      </xdr:nvSpPr>
      <xdr:spPr>
        <a:xfrm>
          <a:off x="13430250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7FB6C2A8-1B87-4D36-BF5E-E3FA3BB7D73D}"/>
            </a:ext>
          </a:extLst>
        </xdr:cNvPr>
        <xdr:cNvSpPr txBox="1"/>
      </xdr:nvSpPr>
      <xdr:spPr>
        <a:xfrm>
          <a:off x="13430250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A02BF97-3759-45FF-A63B-0E7DB7EED570}"/>
            </a:ext>
          </a:extLst>
        </xdr:cNvPr>
        <xdr:cNvSpPr txBox="1"/>
      </xdr:nvSpPr>
      <xdr:spPr>
        <a:xfrm>
          <a:off x="13430250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3378929D-A8A2-40AD-B913-3E3CB7838893}"/>
            </a:ext>
          </a:extLst>
        </xdr:cNvPr>
        <xdr:cNvSpPr txBox="1"/>
      </xdr:nvSpPr>
      <xdr:spPr>
        <a:xfrm>
          <a:off x="13430250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642D186B-0139-42FC-B72D-74B829453D90}"/>
            </a:ext>
          </a:extLst>
        </xdr:cNvPr>
        <xdr:cNvSpPr txBox="1"/>
      </xdr:nvSpPr>
      <xdr:spPr>
        <a:xfrm>
          <a:off x="13430250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82A21435-1700-4EDB-B67D-0EDD14A3F601}"/>
            </a:ext>
          </a:extLst>
        </xdr:cNvPr>
        <xdr:cNvSpPr txBox="1"/>
      </xdr:nvSpPr>
      <xdr:spPr>
        <a:xfrm>
          <a:off x="13430250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FC1206BC-1240-4F1E-ADB1-34466E1F0DD2}"/>
            </a:ext>
          </a:extLst>
        </xdr:cNvPr>
        <xdr:cNvSpPr txBox="1"/>
      </xdr:nvSpPr>
      <xdr:spPr>
        <a:xfrm>
          <a:off x="13430250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307B804-EA86-4229-A69C-C9C641873545}"/>
            </a:ext>
          </a:extLst>
        </xdr:cNvPr>
        <xdr:cNvSpPr txBox="1"/>
      </xdr:nvSpPr>
      <xdr:spPr>
        <a:xfrm>
          <a:off x="13430250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8062F041-DDA9-44A6-AE8F-A93267BE4E57}"/>
            </a:ext>
          </a:extLst>
        </xdr:cNvPr>
        <xdr:cNvSpPr txBox="1"/>
      </xdr:nvSpPr>
      <xdr:spPr>
        <a:xfrm>
          <a:off x="13430250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9C733750-51CF-460D-A4E5-C9D27C4F0E1C}"/>
            </a:ext>
          </a:extLst>
        </xdr:cNvPr>
        <xdr:cNvSpPr txBox="1"/>
      </xdr:nvSpPr>
      <xdr:spPr>
        <a:xfrm>
          <a:off x="13430250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15FDD3B-758F-4661-98F3-92184107CDA4}"/>
            </a:ext>
          </a:extLst>
        </xdr:cNvPr>
        <xdr:cNvSpPr txBox="1"/>
      </xdr:nvSpPr>
      <xdr:spPr>
        <a:xfrm>
          <a:off x="13430250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A7E64B94-6F22-45C5-8176-26B56A83C883}"/>
            </a:ext>
          </a:extLst>
        </xdr:cNvPr>
        <xdr:cNvSpPr txBox="1"/>
      </xdr:nvSpPr>
      <xdr:spPr>
        <a:xfrm>
          <a:off x="13430250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1D6D0083-B000-4EAA-A7E0-ED383151EF0F}"/>
            </a:ext>
          </a:extLst>
        </xdr:cNvPr>
        <xdr:cNvSpPr txBox="1"/>
      </xdr:nvSpPr>
      <xdr:spPr>
        <a:xfrm>
          <a:off x="13430250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37DFF337-277D-4948-BB4C-B8CD2827161F}"/>
            </a:ext>
          </a:extLst>
        </xdr:cNvPr>
        <xdr:cNvSpPr txBox="1"/>
      </xdr:nvSpPr>
      <xdr:spPr>
        <a:xfrm>
          <a:off x="13430250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172BA9A9-D970-4C37-B616-C50DD8699336}"/>
            </a:ext>
          </a:extLst>
        </xdr:cNvPr>
        <xdr:cNvSpPr txBox="1"/>
      </xdr:nvSpPr>
      <xdr:spPr>
        <a:xfrm>
          <a:off x="13430250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1CEBAC43-B6BB-464B-90F4-28FA6170159E}"/>
            </a:ext>
          </a:extLst>
        </xdr:cNvPr>
        <xdr:cNvSpPr txBox="1"/>
      </xdr:nvSpPr>
      <xdr:spPr>
        <a:xfrm>
          <a:off x="13430250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9578C85D-F076-492D-8046-3127E73D527F}"/>
            </a:ext>
          </a:extLst>
        </xdr:cNvPr>
        <xdr:cNvSpPr txBox="1"/>
      </xdr:nvSpPr>
      <xdr:spPr>
        <a:xfrm>
          <a:off x="13430250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39F9BF7B-9387-4665-9AE2-565C3988D903}"/>
            </a:ext>
          </a:extLst>
        </xdr:cNvPr>
        <xdr:cNvSpPr txBox="1"/>
      </xdr:nvSpPr>
      <xdr:spPr>
        <a:xfrm>
          <a:off x="13430250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59AD3358-6711-4FBD-ABB2-A2839A440669}"/>
            </a:ext>
          </a:extLst>
        </xdr:cNvPr>
        <xdr:cNvSpPr txBox="1"/>
      </xdr:nvSpPr>
      <xdr:spPr>
        <a:xfrm>
          <a:off x="13430250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780FF413-545A-4327-ADF6-E3AF610C8714}"/>
            </a:ext>
          </a:extLst>
        </xdr:cNvPr>
        <xdr:cNvSpPr txBox="1"/>
      </xdr:nvSpPr>
      <xdr:spPr>
        <a:xfrm>
          <a:off x="13430250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FE049FB7-7CD0-4BD0-BA99-D3511EF373ED}"/>
            </a:ext>
          </a:extLst>
        </xdr:cNvPr>
        <xdr:cNvSpPr txBox="1"/>
      </xdr:nvSpPr>
      <xdr:spPr>
        <a:xfrm>
          <a:off x="13430250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E9FC76E3-4E24-457C-99D8-10D1FC6CF78B}"/>
            </a:ext>
          </a:extLst>
        </xdr:cNvPr>
        <xdr:cNvSpPr txBox="1"/>
      </xdr:nvSpPr>
      <xdr:spPr>
        <a:xfrm>
          <a:off x="13430250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6772505F-AB3E-4579-AD25-7D17EC8044A9}"/>
            </a:ext>
          </a:extLst>
        </xdr:cNvPr>
        <xdr:cNvSpPr txBox="1"/>
      </xdr:nvSpPr>
      <xdr:spPr>
        <a:xfrm>
          <a:off x="13430250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DB45600C-FF6B-42FB-976D-9F2E493E770B}"/>
            </a:ext>
          </a:extLst>
        </xdr:cNvPr>
        <xdr:cNvSpPr txBox="1"/>
      </xdr:nvSpPr>
      <xdr:spPr>
        <a:xfrm>
          <a:off x="13430250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AAE54D0A-69C0-483A-B039-B2590660037D}"/>
            </a:ext>
          </a:extLst>
        </xdr:cNvPr>
        <xdr:cNvSpPr txBox="1"/>
      </xdr:nvSpPr>
      <xdr:spPr>
        <a:xfrm>
          <a:off x="13430250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DEBBC74-B1D8-485E-AF10-111BBFE922DA}"/>
            </a:ext>
          </a:extLst>
        </xdr:cNvPr>
        <xdr:cNvSpPr txBox="1"/>
      </xdr:nvSpPr>
      <xdr:spPr>
        <a:xfrm>
          <a:off x="13430250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F60253F6-C64D-48F9-A4A0-5F43ABE58738}"/>
            </a:ext>
          </a:extLst>
        </xdr:cNvPr>
        <xdr:cNvSpPr txBox="1"/>
      </xdr:nvSpPr>
      <xdr:spPr>
        <a:xfrm>
          <a:off x="13430250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515B59E2-070B-4A78-B8F7-3F0DBCA051A3}"/>
            </a:ext>
          </a:extLst>
        </xdr:cNvPr>
        <xdr:cNvSpPr txBox="1"/>
      </xdr:nvSpPr>
      <xdr:spPr>
        <a:xfrm>
          <a:off x="13430250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6D06D5A0-600F-4AD4-BA36-B27806CA7C55}"/>
            </a:ext>
          </a:extLst>
        </xdr:cNvPr>
        <xdr:cNvSpPr txBox="1"/>
      </xdr:nvSpPr>
      <xdr:spPr>
        <a:xfrm>
          <a:off x="13430250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D228C7C9-DC70-45E9-9030-51ECF0E5866E}"/>
            </a:ext>
          </a:extLst>
        </xdr:cNvPr>
        <xdr:cNvSpPr txBox="1"/>
      </xdr:nvSpPr>
      <xdr:spPr>
        <a:xfrm>
          <a:off x="13430250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446A17E6-16DC-4537-97D6-2C0D914F6B15}"/>
            </a:ext>
          </a:extLst>
        </xdr:cNvPr>
        <xdr:cNvSpPr txBox="1"/>
      </xdr:nvSpPr>
      <xdr:spPr>
        <a:xfrm>
          <a:off x="13430250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CF84AD3E-E03A-4A85-ACBB-F15179DCA4D5}"/>
            </a:ext>
          </a:extLst>
        </xdr:cNvPr>
        <xdr:cNvSpPr txBox="1"/>
      </xdr:nvSpPr>
      <xdr:spPr>
        <a:xfrm>
          <a:off x="13430250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2BA6C7C8-D613-43BA-BE2C-AD0B7AAD30DE}"/>
            </a:ext>
          </a:extLst>
        </xdr:cNvPr>
        <xdr:cNvSpPr txBox="1"/>
      </xdr:nvSpPr>
      <xdr:spPr>
        <a:xfrm>
          <a:off x="13430250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511C958B-3D0C-4741-9882-2833A4948B5F}"/>
            </a:ext>
          </a:extLst>
        </xdr:cNvPr>
        <xdr:cNvSpPr txBox="1"/>
      </xdr:nvSpPr>
      <xdr:spPr>
        <a:xfrm>
          <a:off x="13430250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3E6200E5-C736-4C76-8008-C9A7B3594452}"/>
            </a:ext>
          </a:extLst>
        </xdr:cNvPr>
        <xdr:cNvSpPr txBox="1"/>
      </xdr:nvSpPr>
      <xdr:spPr>
        <a:xfrm>
          <a:off x="13430250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19ADEA34-560B-4DFC-84A3-9304714AD023}"/>
            </a:ext>
          </a:extLst>
        </xdr:cNvPr>
        <xdr:cNvSpPr txBox="1"/>
      </xdr:nvSpPr>
      <xdr:spPr>
        <a:xfrm>
          <a:off x="13430250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1B4EE078-B94F-4B5C-ABFC-55341947B90A}"/>
            </a:ext>
          </a:extLst>
        </xdr:cNvPr>
        <xdr:cNvSpPr txBox="1"/>
      </xdr:nvSpPr>
      <xdr:spPr>
        <a:xfrm>
          <a:off x="13430250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EC07F76C-945B-4763-9E9C-D15040699465}"/>
            </a:ext>
          </a:extLst>
        </xdr:cNvPr>
        <xdr:cNvSpPr txBox="1"/>
      </xdr:nvSpPr>
      <xdr:spPr>
        <a:xfrm>
          <a:off x="13430250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B341B74E-F71C-4D06-87F1-3CE5C5628E00}"/>
            </a:ext>
          </a:extLst>
        </xdr:cNvPr>
        <xdr:cNvSpPr txBox="1"/>
      </xdr:nvSpPr>
      <xdr:spPr>
        <a:xfrm>
          <a:off x="13430250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2CC870A8-FE4E-4D3A-849C-A99747260376}"/>
            </a:ext>
          </a:extLst>
        </xdr:cNvPr>
        <xdr:cNvSpPr txBox="1"/>
      </xdr:nvSpPr>
      <xdr:spPr>
        <a:xfrm>
          <a:off x="13430250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58016617-C337-4E75-AC32-6342E488707D}"/>
            </a:ext>
          </a:extLst>
        </xdr:cNvPr>
        <xdr:cNvSpPr txBox="1"/>
      </xdr:nvSpPr>
      <xdr:spPr>
        <a:xfrm>
          <a:off x="13430250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506ABA9B-F90F-4207-B1DB-0DB2D8643A79}"/>
            </a:ext>
          </a:extLst>
        </xdr:cNvPr>
        <xdr:cNvSpPr txBox="1"/>
      </xdr:nvSpPr>
      <xdr:spPr>
        <a:xfrm>
          <a:off x="13430250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5309F68B-1757-4C22-9C63-5B1385B596EB}"/>
            </a:ext>
          </a:extLst>
        </xdr:cNvPr>
        <xdr:cNvSpPr txBox="1"/>
      </xdr:nvSpPr>
      <xdr:spPr>
        <a:xfrm>
          <a:off x="13430250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18E3BDED-1D47-4228-B75D-5A69624394AD}"/>
            </a:ext>
          </a:extLst>
        </xdr:cNvPr>
        <xdr:cNvSpPr txBox="1"/>
      </xdr:nvSpPr>
      <xdr:spPr>
        <a:xfrm>
          <a:off x="1343025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211F0C6F-0C7C-4D49-8750-FCF9A7F9B419}"/>
            </a:ext>
          </a:extLst>
        </xdr:cNvPr>
        <xdr:cNvSpPr txBox="1"/>
      </xdr:nvSpPr>
      <xdr:spPr>
        <a:xfrm>
          <a:off x="1343025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2F1C2754-DEE7-460B-A56C-F9045AA4B5F1}"/>
            </a:ext>
          </a:extLst>
        </xdr:cNvPr>
        <xdr:cNvSpPr txBox="1"/>
      </xdr:nvSpPr>
      <xdr:spPr>
        <a:xfrm>
          <a:off x="13430250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4879E276-6E74-42AC-B5AD-7BFE683AA646}"/>
            </a:ext>
          </a:extLst>
        </xdr:cNvPr>
        <xdr:cNvSpPr txBox="1"/>
      </xdr:nvSpPr>
      <xdr:spPr>
        <a:xfrm>
          <a:off x="13430250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E6529D8C-B721-4888-B179-33876480621D}"/>
            </a:ext>
          </a:extLst>
        </xdr:cNvPr>
        <xdr:cNvSpPr txBox="1"/>
      </xdr:nvSpPr>
      <xdr:spPr>
        <a:xfrm>
          <a:off x="13430250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4C9C6CB3-1EB9-421E-B719-D986D848A968}"/>
            </a:ext>
          </a:extLst>
        </xdr:cNvPr>
        <xdr:cNvSpPr txBox="1"/>
      </xdr:nvSpPr>
      <xdr:spPr>
        <a:xfrm>
          <a:off x="13430250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179</xdr:row>
      <xdr:rowOff>19050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CF9AAC0D-2360-4E2E-A13C-6D775C6100A1}"/>
            </a:ext>
          </a:extLst>
        </xdr:cNvPr>
        <xdr:cNvSpPr txBox="1"/>
      </xdr:nvSpPr>
      <xdr:spPr>
        <a:xfrm>
          <a:off x="1343025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108</xdr:row>
      <xdr:rowOff>19050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1088A1A0-76B8-4E17-AA44-AFEDD5BF5A66}"/>
            </a:ext>
          </a:extLst>
        </xdr:cNvPr>
        <xdr:cNvSpPr txBox="1"/>
      </xdr:nvSpPr>
      <xdr:spPr>
        <a:xfrm>
          <a:off x="13430250" y="2066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109</xdr:row>
      <xdr:rowOff>19050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57666DD-BDD3-4BA9-B280-98D3643C4A73}"/>
            </a:ext>
          </a:extLst>
        </xdr:cNvPr>
        <xdr:cNvSpPr txBox="1"/>
      </xdr:nvSpPr>
      <xdr:spPr>
        <a:xfrm>
          <a:off x="13430250" y="2085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110</xdr:row>
      <xdr:rowOff>19050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2CB6F9B-A95B-4316-BEDD-487A9D5BA4C5}"/>
            </a:ext>
          </a:extLst>
        </xdr:cNvPr>
        <xdr:cNvSpPr txBox="1"/>
      </xdr:nvSpPr>
      <xdr:spPr>
        <a:xfrm>
          <a:off x="13430250" y="2105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110</xdr:row>
      <xdr:rowOff>19050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4954B1C0-152D-4885-B3CF-DB3CDD7D46BD}"/>
            </a:ext>
          </a:extLst>
        </xdr:cNvPr>
        <xdr:cNvSpPr txBox="1"/>
      </xdr:nvSpPr>
      <xdr:spPr>
        <a:xfrm>
          <a:off x="13430250" y="2105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111</xdr:row>
      <xdr:rowOff>19050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34CC080-8285-41F1-B122-7DB83699AE3B}"/>
            </a:ext>
          </a:extLst>
        </xdr:cNvPr>
        <xdr:cNvSpPr txBox="1"/>
      </xdr:nvSpPr>
      <xdr:spPr>
        <a:xfrm>
          <a:off x="13430250" y="2124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111</xdr:row>
      <xdr:rowOff>19050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23679EDB-FE7D-4811-B6E5-A040FA7E3D6C}"/>
            </a:ext>
          </a:extLst>
        </xdr:cNvPr>
        <xdr:cNvSpPr txBox="1"/>
      </xdr:nvSpPr>
      <xdr:spPr>
        <a:xfrm>
          <a:off x="13430250" y="2124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1F62CF52-05B7-4EED-8E30-4A6E0A0F3009}"/>
            </a:ext>
          </a:extLst>
        </xdr:cNvPr>
        <xdr:cNvSpPr txBox="1"/>
      </xdr:nvSpPr>
      <xdr:spPr>
        <a:xfrm>
          <a:off x="13430250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112</xdr:row>
      <xdr:rowOff>19050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92E4E876-0031-4D5E-9CDF-04FA1A290B51}"/>
            </a:ext>
          </a:extLst>
        </xdr:cNvPr>
        <xdr:cNvSpPr txBox="1"/>
      </xdr:nvSpPr>
      <xdr:spPr>
        <a:xfrm>
          <a:off x="13430250" y="214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19524B49-E09A-4EDE-BE57-B120C537D62F}"/>
            </a:ext>
          </a:extLst>
        </xdr:cNvPr>
        <xdr:cNvSpPr txBox="1"/>
      </xdr:nvSpPr>
      <xdr:spPr>
        <a:xfrm>
          <a:off x="13430250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113</xdr:row>
      <xdr:rowOff>19050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2B8CFE96-FFB4-440D-937B-69193E47042F}"/>
            </a:ext>
          </a:extLst>
        </xdr:cNvPr>
        <xdr:cNvSpPr txBox="1"/>
      </xdr:nvSpPr>
      <xdr:spPr>
        <a:xfrm>
          <a:off x="13430250" y="2162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F36FE346-F90C-40B5-8BEB-88EDD800CB54}"/>
            </a:ext>
          </a:extLst>
        </xdr:cNvPr>
        <xdr:cNvSpPr txBox="1"/>
      </xdr:nvSpPr>
      <xdr:spPr>
        <a:xfrm>
          <a:off x="13430250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114</xdr:row>
      <xdr:rowOff>19050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67F66C9F-38CB-4032-9F95-E16E3A20738A}"/>
            </a:ext>
          </a:extLst>
        </xdr:cNvPr>
        <xdr:cNvSpPr txBox="1"/>
      </xdr:nvSpPr>
      <xdr:spPr>
        <a:xfrm>
          <a:off x="13430250" y="2181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C0EC83CA-5552-40F1-9FF0-72910F760F04}"/>
            </a:ext>
          </a:extLst>
        </xdr:cNvPr>
        <xdr:cNvSpPr txBox="1"/>
      </xdr:nvSpPr>
      <xdr:spPr>
        <a:xfrm>
          <a:off x="13430250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115</xdr:row>
      <xdr:rowOff>19050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E49222B-6A00-43A4-BDCC-EFE976569554}"/>
            </a:ext>
          </a:extLst>
        </xdr:cNvPr>
        <xdr:cNvSpPr txBox="1"/>
      </xdr:nvSpPr>
      <xdr:spPr>
        <a:xfrm>
          <a:off x="13430250" y="2200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8BE2C91C-BE2F-4C7A-B299-825354EFB281}"/>
            </a:ext>
          </a:extLst>
        </xdr:cNvPr>
        <xdr:cNvSpPr txBox="1"/>
      </xdr:nvSpPr>
      <xdr:spPr>
        <a:xfrm>
          <a:off x="13430250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116</xdr:row>
      <xdr:rowOff>19050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F77B56E-5096-4ABF-A558-5490B61D5A09}"/>
            </a:ext>
          </a:extLst>
        </xdr:cNvPr>
        <xdr:cNvSpPr txBox="1"/>
      </xdr:nvSpPr>
      <xdr:spPr>
        <a:xfrm>
          <a:off x="13430250" y="221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53198BD5-C90E-452B-A3D6-2426D64EFF6D}"/>
            </a:ext>
          </a:extLst>
        </xdr:cNvPr>
        <xdr:cNvSpPr txBox="1"/>
      </xdr:nvSpPr>
      <xdr:spPr>
        <a:xfrm>
          <a:off x="13430250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117</xdr:row>
      <xdr:rowOff>19050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FB5A5EF8-C86C-4A27-9120-22CEB5E253FF}"/>
            </a:ext>
          </a:extLst>
        </xdr:cNvPr>
        <xdr:cNvSpPr txBox="1"/>
      </xdr:nvSpPr>
      <xdr:spPr>
        <a:xfrm>
          <a:off x="13430250" y="2238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8F15B3AD-13A8-426E-8447-7BF0ABBFF2A5}"/>
            </a:ext>
          </a:extLst>
        </xdr:cNvPr>
        <xdr:cNvSpPr txBox="1"/>
      </xdr:nvSpPr>
      <xdr:spPr>
        <a:xfrm>
          <a:off x="13430250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118</xdr:row>
      <xdr:rowOff>19050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F0ECDCCF-38DF-44F0-9138-A6EED6C773BD}"/>
            </a:ext>
          </a:extLst>
        </xdr:cNvPr>
        <xdr:cNvSpPr txBox="1"/>
      </xdr:nvSpPr>
      <xdr:spPr>
        <a:xfrm>
          <a:off x="13430250" y="2257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DF1C031A-0A0F-4A5B-9715-EB95FC9A5F2B}"/>
            </a:ext>
          </a:extLst>
        </xdr:cNvPr>
        <xdr:cNvSpPr txBox="1"/>
      </xdr:nvSpPr>
      <xdr:spPr>
        <a:xfrm>
          <a:off x="13430250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119</xdr:row>
      <xdr:rowOff>19050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2A51C7CF-6865-4819-9954-2D7456099D9C}"/>
            </a:ext>
          </a:extLst>
        </xdr:cNvPr>
        <xdr:cNvSpPr txBox="1"/>
      </xdr:nvSpPr>
      <xdr:spPr>
        <a:xfrm>
          <a:off x="13430250" y="2276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1231FDA9-9DDD-4B9B-9A03-912623B08F11}"/>
            </a:ext>
          </a:extLst>
        </xdr:cNvPr>
        <xdr:cNvSpPr txBox="1"/>
      </xdr:nvSpPr>
      <xdr:spPr>
        <a:xfrm>
          <a:off x="13430250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120</xdr:row>
      <xdr:rowOff>19050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4A00910A-0528-415C-87ED-F959BA5DD49E}"/>
            </a:ext>
          </a:extLst>
        </xdr:cNvPr>
        <xdr:cNvSpPr txBox="1"/>
      </xdr:nvSpPr>
      <xdr:spPr>
        <a:xfrm>
          <a:off x="13430250" y="2295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EE729F3B-A8E9-4E0A-9AEE-58265C7B82C8}"/>
            </a:ext>
          </a:extLst>
        </xdr:cNvPr>
        <xdr:cNvSpPr txBox="1"/>
      </xdr:nvSpPr>
      <xdr:spPr>
        <a:xfrm>
          <a:off x="13430250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121</xdr:row>
      <xdr:rowOff>19050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89947E06-6607-4BDA-B8C2-3521384D037A}"/>
            </a:ext>
          </a:extLst>
        </xdr:cNvPr>
        <xdr:cNvSpPr txBox="1"/>
      </xdr:nvSpPr>
      <xdr:spPr>
        <a:xfrm>
          <a:off x="13430250" y="2314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8DC6639C-17D3-4D94-8612-252299247B8D}"/>
            </a:ext>
          </a:extLst>
        </xdr:cNvPr>
        <xdr:cNvSpPr txBox="1"/>
      </xdr:nvSpPr>
      <xdr:spPr>
        <a:xfrm>
          <a:off x="13430250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122</xdr:row>
      <xdr:rowOff>19050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E05927B2-EBE8-42B4-90A5-9C9BFAE673B9}"/>
            </a:ext>
          </a:extLst>
        </xdr:cNvPr>
        <xdr:cNvSpPr txBox="1"/>
      </xdr:nvSpPr>
      <xdr:spPr>
        <a:xfrm>
          <a:off x="13430250" y="2333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5508B822-9711-401C-9D1F-1D3D3AEF6992}"/>
            </a:ext>
          </a:extLst>
        </xdr:cNvPr>
        <xdr:cNvSpPr txBox="1"/>
      </xdr:nvSpPr>
      <xdr:spPr>
        <a:xfrm>
          <a:off x="13430250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123</xdr:row>
      <xdr:rowOff>19050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C64D0498-AFA3-4E5E-87A3-60F7C3358FFC}"/>
            </a:ext>
          </a:extLst>
        </xdr:cNvPr>
        <xdr:cNvSpPr txBox="1"/>
      </xdr:nvSpPr>
      <xdr:spPr>
        <a:xfrm>
          <a:off x="13430250" y="2352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D65FCE9B-08B0-4B12-AAF5-583598383623}"/>
            </a:ext>
          </a:extLst>
        </xdr:cNvPr>
        <xdr:cNvSpPr txBox="1"/>
      </xdr:nvSpPr>
      <xdr:spPr>
        <a:xfrm>
          <a:off x="13430250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124</xdr:row>
      <xdr:rowOff>19050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53E2EDB3-16E4-4D17-A291-BDF72A505D3F}"/>
            </a:ext>
          </a:extLst>
        </xdr:cNvPr>
        <xdr:cNvSpPr txBox="1"/>
      </xdr:nvSpPr>
      <xdr:spPr>
        <a:xfrm>
          <a:off x="13430250" y="2371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9F3321D2-5091-4CA1-ADE3-96FF25FFD197}"/>
            </a:ext>
          </a:extLst>
        </xdr:cNvPr>
        <xdr:cNvSpPr txBox="1"/>
      </xdr:nvSpPr>
      <xdr:spPr>
        <a:xfrm>
          <a:off x="13430250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125</xdr:row>
      <xdr:rowOff>19050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B9704FD9-4268-481C-8BC5-875F9C978282}"/>
            </a:ext>
          </a:extLst>
        </xdr:cNvPr>
        <xdr:cNvSpPr txBox="1"/>
      </xdr:nvSpPr>
      <xdr:spPr>
        <a:xfrm>
          <a:off x="13430250" y="2390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C6BCA6CA-B6B9-4719-97C8-813196E51868}"/>
            </a:ext>
          </a:extLst>
        </xdr:cNvPr>
        <xdr:cNvSpPr txBox="1"/>
      </xdr:nvSpPr>
      <xdr:spPr>
        <a:xfrm>
          <a:off x="13430250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126</xdr:row>
      <xdr:rowOff>19050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CE4FB3F4-EA76-4C47-84B6-DB0B352DCD99}"/>
            </a:ext>
          </a:extLst>
        </xdr:cNvPr>
        <xdr:cNvSpPr txBox="1"/>
      </xdr:nvSpPr>
      <xdr:spPr>
        <a:xfrm>
          <a:off x="13430250" y="2409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379D7AA2-52B1-4B12-BB63-87AAA8CC5AAF}"/>
            </a:ext>
          </a:extLst>
        </xdr:cNvPr>
        <xdr:cNvSpPr txBox="1"/>
      </xdr:nvSpPr>
      <xdr:spPr>
        <a:xfrm>
          <a:off x="13430250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127</xdr:row>
      <xdr:rowOff>19050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BCF6EA83-044C-4118-95B5-9017D0D0076C}"/>
            </a:ext>
          </a:extLst>
        </xdr:cNvPr>
        <xdr:cNvSpPr txBox="1"/>
      </xdr:nvSpPr>
      <xdr:spPr>
        <a:xfrm>
          <a:off x="13430250" y="2428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4A05CA96-7959-42A4-9D6A-D99B58CE3B80}"/>
            </a:ext>
          </a:extLst>
        </xdr:cNvPr>
        <xdr:cNvSpPr txBox="1"/>
      </xdr:nvSpPr>
      <xdr:spPr>
        <a:xfrm>
          <a:off x="13430250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128</xdr:row>
      <xdr:rowOff>19050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3B9FB1A1-58A9-41C4-855A-564026B66E62}"/>
            </a:ext>
          </a:extLst>
        </xdr:cNvPr>
        <xdr:cNvSpPr txBox="1"/>
      </xdr:nvSpPr>
      <xdr:spPr>
        <a:xfrm>
          <a:off x="13430250" y="2447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2C2826E2-FF06-4B29-9B94-CEFA0A16B2CE}"/>
            </a:ext>
          </a:extLst>
        </xdr:cNvPr>
        <xdr:cNvSpPr txBox="1"/>
      </xdr:nvSpPr>
      <xdr:spPr>
        <a:xfrm>
          <a:off x="13430250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129</xdr:row>
      <xdr:rowOff>19050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F503F060-43D8-47CB-8F0A-8C6C8A58C58E}"/>
            </a:ext>
          </a:extLst>
        </xdr:cNvPr>
        <xdr:cNvSpPr txBox="1"/>
      </xdr:nvSpPr>
      <xdr:spPr>
        <a:xfrm>
          <a:off x="13430250" y="2466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2A6B8C18-5D3F-4781-9636-A0E8AD87E337}"/>
            </a:ext>
          </a:extLst>
        </xdr:cNvPr>
        <xdr:cNvSpPr txBox="1"/>
      </xdr:nvSpPr>
      <xdr:spPr>
        <a:xfrm>
          <a:off x="13430250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130</xdr:row>
      <xdr:rowOff>19050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1406EC60-5135-482F-9AFD-8181E076971B}"/>
            </a:ext>
          </a:extLst>
        </xdr:cNvPr>
        <xdr:cNvSpPr txBox="1"/>
      </xdr:nvSpPr>
      <xdr:spPr>
        <a:xfrm>
          <a:off x="13430250" y="2486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999655DB-2E20-4D5E-8F1C-AC9605CC07AB}"/>
            </a:ext>
          </a:extLst>
        </xdr:cNvPr>
        <xdr:cNvSpPr txBox="1"/>
      </xdr:nvSpPr>
      <xdr:spPr>
        <a:xfrm>
          <a:off x="13430250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131</xdr:row>
      <xdr:rowOff>19050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357E0270-97FE-4D42-BFAC-AD04AD6E6987}"/>
            </a:ext>
          </a:extLst>
        </xdr:cNvPr>
        <xdr:cNvSpPr txBox="1"/>
      </xdr:nvSpPr>
      <xdr:spPr>
        <a:xfrm>
          <a:off x="13430250" y="2505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D3B2F2A1-B178-4FC2-B019-BF3D9B704740}"/>
            </a:ext>
          </a:extLst>
        </xdr:cNvPr>
        <xdr:cNvSpPr txBox="1"/>
      </xdr:nvSpPr>
      <xdr:spPr>
        <a:xfrm>
          <a:off x="13430250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132</xdr:row>
      <xdr:rowOff>19050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2FE8A880-21A2-4D20-9BDB-B0FEE453C687}"/>
            </a:ext>
          </a:extLst>
        </xdr:cNvPr>
        <xdr:cNvSpPr txBox="1"/>
      </xdr:nvSpPr>
      <xdr:spPr>
        <a:xfrm>
          <a:off x="13430250" y="2524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3FC2BA4D-AE30-48A5-B802-25674987D5D0}"/>
            </a:ext>
          </a:extLst>
        </xdr:cNvPr>
        <xdr:cNvSpPr txBox="1"/>
      </xdr:nvSpPr>
      <xdr:spPr>
        <a:xfrm>
          <a:off x="13430250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133</xdr:row>
      <xdr:rowOff>19050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8BFC59C-96F9-4CAD-A542-371EA8E9DAFF}"/>
            </a:ext>
          </a:extLst>
        </xdr:cNvPr>
        <xdr:cNvSpPr txBox="1"/>
      </xdr:nvSpPr>
      <xdr:spPr>
        <a:xfrm>
          <a:off x="13430250" y="2543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5B633A07-C59A-43F0-904E-B82D369BB05E}"/>
            </a:ext>
          </a:extLst>
        </xdr:cNvPr>
        <xdr:cNvSpPr txBox="1"/>
      </xdr:nvSpPr>
      <xdr:spPr>
        <a:xfrm>
          <a:off x="13430250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134</xdr:row>
      <xdr:rowOff>19050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26E040FF-5341-4D60-BE95-8F6E1BF53BAD}"/>
            </a:ext>
          </a:extLst>
        </xdr:cNvPr>
        <xdr:cNvSpPr txBox="1"/>
      </xdr:nvSpPr>
      <xdr:spPr>
        <a:xfrm>
          <a:off x="13430250" y="2562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412A602-B8C7-48A7-87EA-FA6A543AFB2C}"/>
            </a:ext>
          </a:extLst>
        </xdr:cNvPr>
        <xdr:cNvSpPr txBox="1"/>
      </xdr:nvSpPr>
      <xdr:spPr>
        <a:xfrm>
          <a:off x="13430250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135</xdr:row>
      <xdr:rowOff>19050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5DE3D7C4-5EFF-4DFE-917C-C37F75FF911E}"/>
            </a:ext>
          </a:extLst>
        </xdr:cNvPr>
        <xdr:cNvSpPr txBox="1"/>
      </xdr:nvSpPr>
      <xdr:spPr>
        <a:xfrm>
          <a:off x="13430250" y="2581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112B921F-3BFA-4B2C-B86B-CBCA5E0DC790}"/>
            </a:ext>
          </a:extLst>
        </xdr:cNvPr>
        <xdr:cNvSpPr txBox="1"/>
      </xdr:nvSpPr>
      <xdr:spPr>
        <a:xfrm>
          <a:off x="13430250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136</xdr:row>
      <xdr:rowOff>19050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8E765038-5D60-4C5C-9540-7F0CB9832922}"/>
            </a:ext>
          </a:extLst>
        </xdr:cNvPr>
        <xdr:cNvSpPr txBox="1"/>
      </xdr:nvSpPr>
      <xdr:spPr>
        <a:xfrm>
          <a:off x="13430250" y="2600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17E50F4B-9BF8-41BF-92B8-60646F55FE7F}"/>
            </a:ext>
          </a:extLst>
        </xdr:cNvPr>
        <xdr:cNvSpPr txBox="1"/>
      </xdr:nvSpPr>
      <xdr:spPr>
        <a:xfrm>
          <a:off x="13430250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137</xdr:row>
      <xdr:rowOff>19050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77A527F9-A159-4965-BFCE-2F8C1CE74045}"/>
            </a:ext>
          </a:extLst>
        </xdr:cNvPr>
        <xdr:cNvSpPr txBox="1"/>
      </xdr:nvSpPr>
      <xdr:spPr>
        <a:xfrm>
          <a:off x="13430250" y="2619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7EE79E96-6A9E-4D50-ACB3-22527749410F}"/>
            </a:ext>
          </a:extLst>
        </xdr:cNvPr>
        <xdr:cNvSpPr txBox="1"/>
      </xdr:nvSpPr>
      <xdr:spPr>
        <a:xfrm>
          <a:off x="13430250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138</xdr:row>
      <xdr:rowOff>19050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39BDC6C-F117-4796-A96B-94CB80D9CC4C}"/>
            </a:ext>
          </a:extLst>
        </xdr:cNvPr>
        <xdr:cNvSpPr txBox="1"/>
      </xdr:nvSpPr>
      <xdr:spPr>
        <a:xfrm>
          <a:off x="13430250" y="263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9B03DDEE-E53F-45DE-B135-CCC156C8CAF2}"/>
            </a:ext>
          </a:extLst>
        </xdr:cNvPr>
        <xdr:cNvSpPr txBox="1"/>
      </xdr:nvSpPr>
      <xdr:spPr>
        <a:xfrm>
          <a:off x="13430250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139</xdr:row>
      <xdr:rowOff>19050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6A67DF96-9EB0-408B-A36B-1386FEED2C46}"/>
            </a:ext>
          </a:extLst>
        </xdr:cNvPr>
        <xdr:cNvSpPr txBox="1"/>
      </xdr:nvSpPr>
      <xdr:spPr>
        <a:xfrm>
          <a:off x="13430250" y="2657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6D7B4C92-B488-4C6B-8CB0-C957E481ACA2}"/>
            </a:ext>
          </a:extLst>
        </xdr:cNvPr>
        <xdr:cNvSpPr txBox="1"/>
      </xdr:nvSpPr>
      <xdr:spPr>
        <a:xfrm>
          <a:off x="13430250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140</xdr:row>
      <xdr:rowOff>19050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C33E026C-8090-4762-9356-1AFAD744A21B}"/>
            </a:ext>
          </a:extLst>
        </xdr:cNvPr>
        <xdr:cNvSpPr txBox="1"/>
      </xdr:nvSpPr>
      <xdr:spPr>
        <a:xfrm>
          <a:off x="13430250" y="267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47FF7EDA-1337-4EEA-A9ED-8DBD0F75C4FE}"/>
            </a:ext>
          </a:extLst>
        </xdr:cNvPr>
        <xdr:cNvSpPr txBox="1"/>
      </xdr:nvSpPr>
      <xdr:spPr>
        <a:xfrm>
          <a:off x="13430250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141</xdr:row>
      <xdr:rowOff>19050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5DFF6081-107E-4313-8245-233E48FA5839}"/>
            </a:ext>
          </a:extLst>
        </xdr:cNvPr>
        <xdr:cNvSpPr txBox="1"/>
      </xdr:nvSpPr>
      <xdr:spPr>
        <a:xfrm>
          <a:off x="13430250" y="2695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42FD9126-59CA-4FA6-9764-1F48280A8C28}"/>
            </a:ext>
          </a:extLst>
        </xdr:cNvPr>
        <xdr:cNvSpPr txBox="1"/>
      </xdr:nvSpPr>
      <xdr:spPr>
        <a:xfrm>
          <a:off x="13430250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142</xdr:row>
      <xdr:rowOff>19050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551405EE-D320-4C09-B206-C0B722AC68E3}"/>
            </a:ext>
          </a:extLst>
        </xdr:cNvPr>
        <xdr:cNvSpPr txBox="1"/>
      </xdr:nvSpPr>
      <xdr:spPr>
        <a:xfrm>
          <a:off x="13430250" y="2714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BCAECF38-07A9-43CC-97AA-20F59F089C6D}"/>
            </a:ext>
          </a:extLst>
        </xdr:cNvPr>
        <xdr:cNvSpPr txBox="1"/>
      </xdr:nvSpPr>
      <xdr:spPr>
        <a:xfrm>
          <a:off x="13430250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143</xdr:row>
      <xdr:rowOff>19050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A4750B6-6617-470E-BE02-A9250CE107DD}"/>
            </a:ext>
          </a:extLst>
        </xdr:cNvPr>
        <xdr:cNvSpPr txBox="1"/>
      </xdr:nvSpPr>
      <xdr:spPr>
        <a:xfrm>
          <a:off x="13430250" y="2733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6BA0D40E-DF42-4759-9230-A2DC13E56B1B}"/>
            </a:ext>
          </a:extLst>
        </xdr:cNvPr>
        <xdr:cNvSpPr txBox="1"/>
      </xdr:nvSpPr>
      <xdr:spPr>
        <a:xfrm>
          <a:off x="13430250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144</xdr:row>
      <xdr:rowOff>19050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880DE5EF-1550-422C-8527-413057FA0B58}"/>
            </a:ext>
          </a:extLst>
        </xdr:cNvPr>
        <xdr:cNvSpPr txBox="1"/>
      </xdr:nvSpPr>
      <xdr:spPr>
        <a:xfrm>
          <a:off x="13430250" y="2752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606A13D2-A234-4687-B360-9562D1947CE8}"/>
            </a:ext>
          </a:extLst>
        </xdr:cNvPr>
        <xdr:cNvSpPr txBox="1"/>
      </xdr:nvSpPr>
      <xdr:spPr>
        <a:xfrm>
          <a:off x="13430250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145</xdr:row>
      <xdr:rowOff>19050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1727B3F-4217-4702-9982-097E40C39609}"/>
            </a:ext>
          </a:extLst>
        </xdr:cNvPr>
        <xdr:cNvSpPr txBox="1"/>
      </xdr:nvSpPr>
      <xdr:spPr>
        <a:xfrm>
          <a:off x="13430250" y="2771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75FC7CF0-FC78-440B-8A6D-B9BF8067CF8E}"/>
            </a:ext>
          </a:extLst>
        </xdr:cNvPr>
        <xdr:cNvSpPr txBox="1"/>
      </xdr:nvSpPr>
      <xdr:spPr>
        <a:xfrm>
          <a:off x="13430250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146</xdr:row>
      <xdr:rowOff>19050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7C95500D-1262-41EC-8DCF-425EAE30EBA5}"/>
            </a:ext>
          </a:extLst>
        </xdr:cNvPr>
        <xdr:cNvSpPr txBox="1"/>
      </xdr:nvSpPr>
      <xdr:spPr>
        <a:xfrm>
          <a:off x="13430250" y="2790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6AC80B02-D20F-40CE-A385-EDCAEF12C885}"/>
            </a:ext>
          </a:extLst>
        </xdr:cNvPr>
        <xdr:cNvSpPr txBox="1"/>
      </xdr:nvSpPr>
      <xdr:spPr>
        <a:xfrm>
          <a:off x="13430250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147</xdr:row>
      <xdr:rowOff>19050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5B07FACB-C831-40E2-A393-7D7754B2E72C}"/>
            </a:ext>
          </a:extLst>
        </xdr:cNvPr>
        <xdr:cNvSpPr txBox="1"/>
      </xdr:nvSpPr>
      <xdr:spPr>
        <a:xfrm>
          <a:off x="13430250" y="2809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FDBDF5E2-D3AB-46E7-B242-F3F67A587C08}"/>
            </a:ext>
          </a:extLst>
        </xdr:cNvPr>
        <xdr:cNvSpPr txBox="1"/>
      </xdr:nvSpPr>
      <xdr:spPr>
        <a:xfrm>
          <a:off x="13430250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148</xdr:row>
      <xdr:rowOff>19050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E4AA43CB-4A28-488F-ACAA-1134CB2A10B1}"/>
            </a:ext>
          </a:extLst>
        </xdr:cNvPr>
        <xdr:cNvSpPr txBox="1"/>
      </xdr:nvSpPr>
      <xdr:spPr>
        <a:xfrm>
          <a:off x="13430250" y="282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BC7669A5-59BE-4357-AAC0-945D95097942}"/>
            </a:ext>
          </a:extLst>
        </xdr:cNvPr>
        <xdr:cNvSpPr txBox="1"/>
      </xdr:nvSpPr>
      <xdr:spPr>
        <a:xfrm>
          <a:off x="13430250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149</xdr:row>
      <xdr:rowOff>19050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9185E850-F5EB-4CD0-B53D-66929F6C075C}"/>
            </a:ext>
          </a:extLst>
        </xdr:cNvPr>
        <xdr:cNvSpPr txBox="1"/>
      </xdr:nvSpPr>
      <xdr:spPr>
        <a:xfrm>
          <a:off x="13430250" y="284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7E3932DD-C986-4401-B604-4BB1EACC62F1}"/>
            </a:ext>
          </a:extLst>
        </xdr:cNvPr>
        <xdr:cNvSpPr txBox="1"/>
      </xdr:nvSpPr>
      <xdr:spPr>
        <a:xfrm>
          <a:off x="13430250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150</xdr:row>
      <xdr:rowOff>19050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2A3BBE6B-DC9E-4DBA-B525-31E2A49EF88B}"/>
            </a:ext>
          </a:extLst>
        </xdr:cNvPr>
        <xdr:cNvSpPr txBox="1"/>
      </xdr:nvSpPr>
      <xdr:spPr>
        <a:xfrm>
          <a:off x="13430250" y="2867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F6C0A2AA-6FDB-45A7-B1B9-7D7389C45054}"/>
            </a:ext>
          </a:extLst>
        </xdr:cNvPr>
        <xdr:cNvSpPr txBox="1"/>
      </xdr:nvSpPr>
      <xdr:spPr>
        <a:xfrm>
          <a:off x="13430250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151</xdr:row>
      <xdr:rowOff>19050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32018046-29FD-46BF-B41B-8A9B64AA415E}"/>
            </a:ext>
          </a:extLst>
        </xdr:cNvPr>
        <xdr:cNvSpPr txBox="1"/>
      </xdr:nvSpPr>
      <xdr:spPr>
        <a:xfrm>
          <a:off x="13430250" y="2886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DF0C6EC5-A4DE-48FC-A15D-E3D27FA299E7}"/>
            </a:ext>
          </a:extLst>
        </xdr:cNvPr>
        <xdr:cNvSpPr txBox="1"/>
      </xdr:nvSpPr>
      <xdr:spPr>
        <a:xfrm>
          <a:off x="13430250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152</xdr:row>
      <xdr:rowOff>19050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CF502943-2A21-4F9E-8803-AB21C9D327FF}"/>
            </a:ext>
          </a:extLst>
        </xdr:cNvPr>
        <xdr:cNvSpPr txBox="1"/>
      </xdr:nvSpPr>
      <xdr:spPr>
        <a:xfrm>
          <a:off x="13430250" y="2905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BDC8FA6-1C80-494A-AA4F-38DBF88E1C23}"/>
            </a:ext>
          </a:extLst>
        </xdr:cNvPr>
        <xdr:cNvSpPr txBox="1"/>
      </xdr:nvSpPr>
      <xdr:spPr>
        <a:xfrm>
          <a:off x="13430250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153</xdr:row>
      <xdr:rowOff>19050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D0FC3818-2661-4DAF-9C59-8E17ADBDEF9A}"/>
            </a:ext>
          </a:extLst>
        </xdr:cNvPr>
        <xdr:cNvSpPr txBox="1"/>
      </xdr:nvSpPr>
      <xdr:spPr>
        <a:xfrm>
          <a:off x="13430250" y="2924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C7FA9A28-0950-4265-AE8B-FE01D52F43A8}"/>
            </a:ext>
          </a:extLst>
        </xdr:cNvPr>
        <xdr:cNvSpPr txBox="1"/>
      </xdr:nvSpPr>
      <xdr:spPr>
        <a:xfrm>
          <a:off x="13430250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154</xdr:row>
      <xdr:rowOff>19050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E431B5F4-E543-45C4-8621-4FDE0A5128E1}"/>
            </a:ext>
          </a:extLst>
        </xdr:cNvPr>
        <xdr:cNvSpPr txBox="1"/>
      </xdr:nvSpPr>
      <xdr:spPr>
        <a:xfrm>
          <a:off x="13430250" y="2943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3BD74B66-BAD0-4E5D-9B54-23EAA4E0F34C}"/>
            </a:ext>
          </a:extLst>
        </xdr:cNvPr>
        <xdr:cNvSpPr txBox="1"/>
      </xdr:nvSpPr>
      <xdr:spPr>
        <a:xfrm>
          <a:off x="13430250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155</xdr:row>
      <xdr:rowOff>19050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69FB7044-492F-420C-B747-B5B2BB75471C}"/>
            </a:ext>
          </a:extLst>
        </xdr:cNvPr>
        <xdr:cNvSpPr txBox="1"/>
      </xdr:nvSpPr>
      <xdr:spPr>
        <a:xfrm>
          <a:off x="13430250" y="2962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64C1B40E-5C0D-46A6-8D5D-6850843A7403}"/>
            </a:ext>
          </a:extLst>
        </xdr:cNvPr>
        <xdr:cNvSpPr txBox="1"/>
      </xdr:nvSpPr>
      <xdr:spPr>
        <a:xfrm>
          <a:off x="13430250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156</xdr:row>
      <xdr:rowOff>19050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56F2FCEA-4DBA-4D4D-9A84-503A46EFA05E}"/>
            </a:ext>
          </a:extLst>
        </xdr:cNvPr>
        <xdr:cNvSpPr txBox="1"/>
      </xdr:nvSpPr>
      <xdr:spPr>
        <a:xfrm>
          <a:off x="13430250" y="2981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AA4031C8-C3AD-4BDC-9126-FE2741A9E42C}"/>
            </a:ext>
          </a:extLst>
        </xdr:cNvPr>
        <xdr:cNvSpPr txBox="1"/>
      </xdr:nvSpPr>
      <xdr:spPr>
        <a:xfrm>
          <a:off x="13430250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157</xdr:row>
      <xdr:rowOff>19050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2E6ACA5D-2C83-4DFD-989F-8565751AAACB}"/>
            </a:ext>
          </a:extLst>
        </xdr:cNvPr>
        <xdr:cNvSpPr txBox="1"/>
      </xdr:nvSpPr>
      <xdr:spPr>
        <a:xfrm>
          <a:off x="13430250" y="3000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72486A63-7791-4E87-8516-75A9558423BC}"/>
            </a:ext>
          </a:extLst>
        </xdr:cNvPr>
        <xdr:cNvSpPr txBox="1"/>
      </xdr:nvSpPr>
      <xdr:spPr>
        <a:xfrm>
          <a:off x="13430250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158</xdr:row>
      <xdr:rowOff>19050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34F9B39B-FEC7-4547-9F33-D1DE9FF98CCD}"/>
            </a:ext>
          </a:extLst>
        </xdr:cNvPr>
        <xdr:cNvSpPr txBox="1"/>
      </xdr:nvSpPr>
      <xdr:spPr>
        <a:xfrm>
          <a:off x="13430250" y="301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EEFEA00-31E3-46FA-9F03-3BE836432931}"/>
            </a:ext>
          </a:extLst>
        </xdr:cNvPr>
        <xdr:cNvSpPr txBox="1"/>
      </xdr:nvSpPr>
      <xdr:spPr>
        <a:xfrm>
          <a:off x="13430250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159</xdr:row>
      <xdr:rowOff>19050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48A607CB-C778-4219-AF36-88275DD52AD5}"/>
            </a:ext>
          </a:extLst>
        </xdr:cNvPr>
        <xdr:cNvSpPr txBox="1"/>
      </xdr:nvSpPr>
      <xdr:spPr>
        <a:xfrm>
          <a:off x="13430250" y="3038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6F81989A-31D5-4727-AF19-0030816A50F2}"/>
            </a:ext>
          </a:extLst>
        </xdr:cNvPr>
        <xdr:cNvSpPr txBox="1"/>
      </xdr:nvSpPr>
      <xdr:spPr>
        <a:xfrm>
          <a:off x="13430250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160</xdr:row>
      <xdr:rowOff>19050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ECB591F-35E5-4B1D-A536-265B79ED4171}"/>
            </a:ext>
          </a:extLst>
        </xdr:cNvPr>
        <xdr:cNvSpPr txBox="1"/>
      </xdr:nvSpPr>
      <xdr:spPr>
        <a:xfrm>
          <a:off x="13430250" y="3057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DCBDF762-C1E4-4197-A71A-E3AB9D59C45C}"/>
            </a:ext>
          </a:extLst>
        </xdr:cNvPr>
        <xdr:cNvSpPr txBox="1"/>
      </xdr:nvSpPr>
      <xdr:spPr>
        <a:xfrm>
          <a:off x="13430250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161</xdr:row>
      <xdr:rowOff>19050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AA3D82ED-FFF8-4623-BE53-3D933E185DD1}"/>
            </a:ext>
          </a:extLst>
        </xdr:cNvPr>
        <xdr:cNvSpPr txBox="1"/>
      </xdr:nvSpPr>
      <xdr:spPr>
        <a:xfrm>
          <a:off x="13430250" y="307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9220A2A-A04F-4129-B60E-6BA24FDA81F3}"/>
            </a:ext>
          </a:extLst>
        </xdr:cNvPr>
        <xdr:cNvSpPr txBox="1"/>
      </xdr:nvSpPr>
      <xdr:spPr>
        <a:xfrm>
          <a:off x="13430250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162</xdr:row>
      <xdr:rowOff>19050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4DCB26AE-EE18-4419-BAE4-6F12153BDB2C}"/>
            </a:ext>
          </a:extLst>
        </xdr:cNvPr>
        <xdr:cNvSpPr txBox="1"/>
      </xdr:nvSpPr>
      <xdr:spPr>
        <a:xfrm>
          <a:off x="13430250" y="3095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EF3C1D94-9FBA-4FF0-88F5-80FEF56258BA}"/>
            </a:ext>
          </a:extLst>
        </xdr:cNvPr>
        <xdr:cNvSpPr txBox="1"/>
      </xdr:nvSpPr>
      <xdr:spPr>
        <a:xfrm>
          <a:off x="13430250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163</xdr:row>
      <xdr:rowOff>19050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ADFFAAD9-35F8-4E00-87AB-7FE486A54A7C}"/>
            </a:ext>
          </a:extLst>
        </xdr:cNvPr>
        <xdr:cNvSpPr txBox="1"/>
      </xdr:nvSpPr>
      <xdr:spPr>
        <a:xfrm>
          <a:off x="13430250" y="311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1716ECBF-01D0-4C85-91B5-9C4BAA403BE3}"/>
            </a:ext>
          </a:extLst>
        </xdr:cNvPr>
        <xdr:cNvSpPr txBox="1"/>
      </xdr:nvSpPr>
      <xdr:spPr>
        <a:xfrm>
          <a:off x="13430250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164</xdr:row>
      <xdr:rowOff>19050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75C291FC-8678-42B8-BA66-7BBB71D88E16}"/>
            </a:ext>
          </a:extLst>
        </xdr:cNvPr>
        <xdr:cNvSpPr txBox="1"/>
      </xdr:nvSpPr>
      <xdr:spPr>
        <a:xfrm>
          <a:off x="13430250" y="313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7294A74C-3303-4F3E-843F-071E24D41E1A}"/>
            </a:ext>
          </a:extLst>
        </xdr:cNvPr>
        <xdr:cNvSpPr txBox="1"/>
      </xdr:nvSpPr>
      <xdr:spPr>
        <a:xfrm>
          <a:off x="13430250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165</xdr:row>
      <xdr:rowOff>19050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E51BCE46-F3D1-43DB-AE6A-65EEAB9D97ED}"/>
            </a:ext>
          </a:extLst>
        </xdr:cNvPr>
        <xdr:cNvSpPr txBox="1"/>
      </xdr:nvSpPr>
      <xdr:spPr>
        <a:xfrm>
          <a:off x="13430250" y="315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343DA426-3FD0-4782-A889-D1ED17065939}"/>
            </a:ext>
          </a:extLst>
        </xdr:cNvPr>
        <xdr:cNvSpPr txBox="1"/>
      </xdr:nvSpPr>
      <xdr:spPr>
        <a:xfrm>
          <a:off x="13430250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166</xdr:row>
      <xdr:rowOff>19050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3161288B-BC01-4FE4-A324-9897B5297036}"/>
            </a:ext>
          </a:extLst>
        </xdr:cNvPr>
        <xdr:cNvSpPr txBox="1"/>
      </xdr:nvSpPr>
      <xdr:spPr>
        <a:xfrm>
          <a:off x="13430250" y="31718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52DC1D7F-C97C-49A6-97D3-87064CD9E72A}"/>
            </a:ext>
          </a:extLst>
        </xdr:cNvPr>
        <xdr:cNvSpPr txBox="1"/>
      </xdr:nvSpPr>
      <xdr:spPr>
        <a:xfrm>
          <a:off x="13430250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167</xdr:row>
      <xdr:rowOff>19050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561B4F1A-BCAA-4932-9CB6-3271177BC499}"/>
            </a:ext>
          </a:extLst>
        </xdr:cNvPr>
        <xdr:cNvSpPr txBox="1"/>
      </xdr:nvSpPr>
      <xdr:spPr>
        <a:xfrm>
          <a:off x="13430250" y="31908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C6C004E6-D862-45E6-A75C-7E2C5B73EA0C}"/>
            </a:ext>
          </a:extLst>
        </xdr:cNvPr>
        <xdr:cNvSpPr txBox="1"/>
      </xdr:nvSpPr>
      <xdr:spPr>
        <a:xfrm>
          <a:off x="13430250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168</xdr:row>
      <xdr:rowOff>19050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B0F302-C389-4E04-8C06-421E04725A53}"/>
            </a:ext>
          </a:extLst>
        </xdr:cNvPr>
        <xdr:cNvSpPr txBox="1"/>
      </xdr:nvSpPr>
      <xdr:spPr>
        <a:xfrm>
          <a:off x="13430250" y="3209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B44591A3-AAC9-4289-A0B9-B5689625F582}"/>
            </a:ext>
          </a:extLst>
        </xdr:cNvPr>
        <xdr:cNvSpPr txBox="1"/>
      </xdr:nvSpPr>
      <xdr:spPr>
        <a:xfrm>
          <a:off x="13430250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169</xdr:row>
      <xdr:rowOff>19050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345B3C5C-81D8-46F6-9A65-62DF60DF46FA}"/>
            </a:ext>
          </a:extLst>
        </xdr:cNvPr>
        <xdr:cNvSpPr txBox="1"/>
      </xdr:nvSpPr>
      <xdr:spPr>
        <a:xfrm>
          <a:off x="13430250" y="3228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8F602CD5-35B5-47E2-89FE-CE0D8FEC030A}"/>
            </a:ext>
          </a:extLst>
        </xdr:cNvPr>
        <xdr:cNvSpPr txBox="1"/>
      </xdr:nvSpPr>
      <xdr:spPr>
        <a:xfrm>
          <a:off x="13430250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170</xdr:row>
      <xdr:rowOff>19050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12B19660-69C5-4AD0-82AA-46BA67F34EA2}"/>
            </a:ext>
          </a:extLst>
        </xdr:cNvPr>
        <xdr:cNvSpPr txBox="1"/>
      </xdr:nvSpPr>
      <xdr:spPr>
        <a:xfrm>
          <a:off x="13430250" y="3248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7C673889-BB38-494E-9F22-F683F86B4490}"/>
            </a:ext>
          </a:extLst>
        </xdr:cNvPr>
        <xdr:cNvSpPr txBox="1"/>
      </xdr:nvSpPr>
      <xdr:spPr>
        <a:xfrm>
          <a:off x="13430250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171</xdr:row>
      <xdr:rowOff>19050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F16E110C-DE4C-45B5-998B-34EDB15AB66E}"/>
            </a:ext>
          </a:extLst>
        </xdr:cNvPr>
        <xdr:cNvSpPr txBox="1"/>
      </xdr:nvSpPr>
      <xdr:spPr>
        <a:xfrm>
          <a:off x="13430250" y="3267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E8BF2FE5-D410-44D4-916C-9F992A25B4E5}"/>
            </a:ext>
          </a:extLst>
        </xdr:cNvPr>
        <xdr:cNvSpPr txBox="1"/>
      </xdr:nvSpPr>
      <xdr:spPr>
        <a:xfrm>
          <a:off x="13430250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172</xdr:row>
      <xdr:rowOff>19050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192E8CA5-D3AB-45FB-998D-9F4007782D18}"/>
            </a:ext>
          </a:extLst>
        </xdr:cNvPr>
        <xdr:cNvSpPr txBox="1"/>
      </xdr:nvSpPr>
      <xdr:spPr>
        <a:xfrm>
          <a:off x="13430250" y="3286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22256531-B654-4111-B2CC-FC5F2FCBDBD4}"/>
            </a:ext>
          </a:extLst>
        </xdr:cNvPr>
        <xdr:cNvSpPr txBox="1"/>
      </xdr:nvSpPr>
      <xdr:spPr>
        <a:xfrm>
          <a:off x="13430250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173</xdr:row>
      <xdr:rowOff>19050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D53E5320-CC6D-4C18-A13A-26B5F44B6FC7}"/>
            </a:ext>
          </a:extLst>
        </xdr:cNvPr>
        <xdr:cNvSpPr txBox="1"/>
      </xdr:nvSpPr>
      <xdr:spPr>
        <a:xfrm>
          <a:off x="13430250" y="3305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FAA828B4-1005-4552-8C0A-FA0FAC5A6F6D}"/>
            </a:ext>
          </a:extLst>
        </xdr:cNvPr>
        <xdr:cNvSpPr txBox="1"/>
      </xdr:nvSpPr>
      <xdr:spPr>
        <a:xfrm>
          <a:off x="13430250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174</xdr:row>
      <xdr:rowOff>19050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ED17F458-A4CD-4717-87BF-F01F20452EE2}"/>
            </a:ext>
          </a:extLst>
        </xdr:cNvPr>
        <xdr:cNvSpPr txBox="1"/>
      </xdr:nvSpPr>
      <xdr:spPr>
        <a:xfrm>
          <a:off x="13430250" y="3324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53C6F1E9-48C5-4FE2-BF84-369CB8C3814D}"/>
            </a:ext>
          </a:extLst>
        </xdr:cNvPr>
        <xdr:cNvSpPr txBox="1"/>
      </xdr:nvSpPr>
      <xdr:spPr>
        <a:xfrm>
          <a:off x="13430250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175</xdr:row>
      <xdr:rowOff>19050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9653B07-9A71-4F3B-B8E1-478E9E912D05}"/>
            </a:ext>
          </a:extLst>
        </xdr:cNvPr>
        <xdr:cNvSpPr txBox="1"/>
      </xdr:nvSpPr>
      <xdr:spPr>
        <a:xfrm>
          <a:off x="13430250" y="3343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FDA6502A-E6D0-4E42-9D1D-BC8DD9F55227}"/>
            </a:ext>
          </a:extLst>
        </xdr:cNvPr>
        <xdr:cNvSpPr txBox="1"/>
      </xdr:nvSpPr>
      <xdr:spPr>
        <a:xfrm>
          <a:off x="1343025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176</xdr:row>
      <xdr:rowOff>19050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76F45D7F-085B-489C-A838-AA6B03E596A2}"/>
            </a:ext>
          </a:extLst>
        </xdr:cNvPr>
        <xdr:cNvSpPr txBox="1"/>
      </xdr:nvSpPr>
      <xdr:spPr>
        <a:xfrm>
          <a:off x="1343025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3908322F-AD88-4239-AF69-C2D1D9723E52}"/>
            </a:ext>
          </a:extLst>
        </xdr:cNvPr>
        <xdr:cNvSpPr txBox="1"/>
      </xdr:nvSpPr>
      <xdr:spPr>
        <a:xfrm>
          <a:off x="13430250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177</xdr:row>
      <xdr:rowOff>19050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A43CF7-1F23-436C-B636-89C2A3C545FC}"/>
            </a:ext>
          </a:extLst>
        </xdr:cNvPr>
        <xdr:cNvSpPr txBox="1"/>
      </xdr:nvSpPr>
      <xdr:spPr>
        <a:xfrm>
          <a:off x="13430250" y="3381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DA39174A-3311-498B-9BBC-1D1956086D2D}"/>
            </a:ext>
          </a:extLst>
        </xdr:cNvPr>
        <xdr:cNvSpPr txBox="1"/>
      </xdr:nvSpPr>
      <xdr:spPr>
        <a:xfrm>
          <a:off x="13430250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178</xdr:row>
      <xdr:rowOff>19050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72E175DB-A5AE-49CD-B5B7-185B85FA85A7}"/>
            </a:ext>
          </a:extLst>
        </xdr:cNvPr>
        <xdr:cNvSpPr txBox="1"/>
      </xdr:nvSpPr>
      <xdr:spPr>
        <a:xfrm>
          <a:off x="13430250" y="3400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17</xdr:col>
      <xdr:colOff>47625</xdr:colOff>
      <xdr:row>179</xdr:row>
      <xdr:rowOff>19050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A34A5DBD-51A2-4E7E-B8CC-299BD9C414B2}"/>
            </a:ext>
          </a:extLst>
        </xdr:cNvPr>
        <xdr:cNvSpPr txBox="1"/>
      </xdr:nvSpPr>
      <xdr:spPr>
        <a:xfrm>
          <a:off x="1343025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18</xdr:col>
      <xdr:colOff>47625</xdr:colOff>
      <xdr:row>179</xdr:row>
      <xdr:rowOff>19050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42488688-F256-4981-A9FB-BA9922CDC098}"/>
            </a:ext>
          </a:extLst>
        </xdr:cNvPr>
        <xdr:cNvSpPr txBox="1"/>
      </xdr:nvSpPr>
      <xdr:spPr>
        <a:xfrm>
          <a:off x="140970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18</xdr:col>
      <xdr:colOff>47625</xdr:colOff>
      <xdr:row>179</xdr:row>
      <xdr:rowOff>19050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1A8AE4FB-0BB5-44C9-B74E-905B6317EA95}"/>
            </a:ext>
          </a:extLst>
        </xdr:cNvPr>
        <xdr:cNvSpPr txBox="1"/>
      </xdr:nvSpPr>
      <xdr:spPr>
        <a:xfrm>
          <a:off x="140970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19</xdr:col>
      <xdr:colOff>47625</xdr:colOff>
      <xdr:row>179</xdr:row>
      <xdr:rowOff>19050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F2C968F1-F419-4D0E-A28F-6E4531653439}"/>
            </a:ext>
          </a:extLst>
        </xdr:cNvPr>
        <xdr:cNvSpPr txBox="1"/>
      </xdr:nvSpPr>
      <xdr:spPr>
        <a:xfrm>
          <a:off x="14735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19</xdr:col>
      <xdr:colOff>47625</xdr:colOff>
      <xdr:row>179</xdr:row>
      <xdr:rowOff>19050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BB19F0DB-36FC-4A92-9419-17471815B178}"/>
            </a:ext>
          </a:extLst>
        </xdr:cNvPr>
        <xdr:cNvSpPr txBox="1"/>
      </xdr:nvSpPr>
      <xdr:spPr>
        <a:xfrm>
          <a:off x="14735175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20</xdr:col>
      <xdr:colOff>47625</xdr:colOff>
      <xdr:row>179</xdr:row>
      <xdr:rowOff>19050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E9A72713-E39C-4A41-BDE6-76129A6891E5}"/>
            </a:ext>
          </a:extLst>
        </xdr:cNvPr>
        <xdr:cNvSpPr txBox="1"/>
      </xdr:nvSpPr>
      <xdr:spPr>
        <a:xfrm>
          <a:off x="154686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20</xdr:col>
      <xdr:colOff>47625</xdr:colOff>
      <xdr:row>179</xdr:row>
      <xdr:rowOff>19050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2B60F495-947C-4C8A-A824-4E1627F731F5}"/>
            </a:ext>
          </a:extLst>
        </xdr:cNvPr>
        <xdr:cNvSpPr txBox="1"/>
      </xdr:nvSpPr>
      <xdr:spPr>
        <a:xfrm>
          <a:off x="154686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21</xdr:col>
      <xdr:colOff>47625</xdr:colOff>
      <xdr:row>179</xdr:row>
      <xdr:rowOff>19050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AD37F2AF-11EA-43AE-868C-0DB317072DB0}"/>
            </a:ext>
          </a:extLst>
        </xdr:cNvPr>
        <xdr:cNvSpPr txBox="1"/>
      </xdr:nvSpPr>
      <xdr:spPr>
        <a:xfrm>
          <a:off x="162687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21</xdr:col>
      <xdr:colOff>47625</xdr:colOff>
      <xdr:row>179</xdr:row>
      <xdr:rowOff>19050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DA69BF26-561A-4206-9FD4-1DDC5E14FF6B}"/>
            </a:ext>
          </a:extLst>
        </xdr:cNvPr>
        <xdr:cNvSpPr txBox="1"/>
      </xdr:nvSpPr>
      <xdr:spPr>
        <a:xfrm>
          <a:off x="162687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22</xdr:col>
      <xdr:colOff>47625</xdr:colOff>
      <xdr:row>179</xdr:row>
      <xdr:rowOff>19050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6EE177E9-E4D6-4F01-AC74-ED9FF8F489DE}"/>
            </a:ext>
          </a:extLst>
        </xdr:cNvPr>
        <xdr:cNvSpPr txBox="1"/>
      </xdr:nvSpPr>
      <xdr:spPr>
        <a:xfrm>
          <a:off x="170688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22</xdr:col>
      <xdr:colOff>47625</xdr:colOff>
      <xdr:row>179</xdr:row>
      <xdr:rowOff>19050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D73641B9-017F-4056-AD9C-4F481CEA160E}"/>
            </a:ext>
          </a:extLst>
        </xdr:cNvPr>
        <xdr:cNvSpPr txBox="1"/>
      </xdr:nvSpPr>
      <xdr:spPr>
        <a:xfrm>
          <a:off x="170688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23</xdr:col>
      <xdr:colOff>47625</xdr:colOff>
      <xdr:row>179</xdr:row>
      <xdr:rowOff>19050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663BDB62-1CA9-4384-ADAC-D05F6984C871}"/>
            </a:ext>
          </a:extLst>
        </xdr:cNvPr>
        <xdr:cNvSpPr txBox="1"/>
      </xdr:nvSpPr>
      <xdr:spPr>
        <a:xfrm>
          <a:off x="178689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23</xdr:col>
      <xdr:colOff>47625</xdr:colOff>
      <xdr:row>179</xdr:row>
      <xdr:rowOff>19050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618E1135-44EA-414F-B9EC-13FCD57F5561}"/>
            </a:ext>
          </a:extLst>
        </xdr:cNvPr>
        <xdr:cNvSpPr txBox="1"/>
      </xdr:nvSpPr>
      <xdr:spPr>
        <a:xfrm>
          <a:off x="178689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24</xdr:col>
      <xdr:colOff>47625</xdr:colOff>
      <xdr:row>179</xdr:row>
      <xdr:rowOff>19050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B54FDC01-B448-4F55-A641-D4458637D78C}"/>
            </a:ext>
          </a:extLst>
        </xdr:cNvPr>
        <xdr:cNvSpPr txBox="1"/>
      </xdr:nvSpPr>
      <xdr:spPr>
        <a:xfrm>
          <a:off x="186690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24</xdr:col>
      <xdr:colOff>47625</xdr:colOff>
      <xdr:row>179</xdr:row>
      <xdr:rowOff>19050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3A70B96E-CC21-4693-809C-1018A425F777}"/>
            </a:ext>
          </a:extLst>
        </xdr:cNvPr>
        <xdr:cNvSpPr txBox="1"/>
      </xdr:nvSpPr>
      <xdr:spPr>
        <a:xfrm>
          <a:off x="186690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25</xdr:col>
      <xdr:colOff>47625</xdr:colOff>
      <xdr:row>179</xdr:row>
      <xdr:rowOff>19050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7D6C0ADF-FBFB-4BB4-9EDC-15A1B5106AFF}"/>
            </a:ext>
          </a:extLst>
        </xdr:cNvPr>
        <xdr:cNvSpPr txBox="1"/>
      </xdr:nvSpPr>
      <xdr:spPr>
        <a:xfrm>
          <a:off x="194691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25</xdr:col>
      <xdr:colOff>47625</xdr:colOff>
      <xdr:row>179</xdr:row>
      <xdr:rowOff>19050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2B889169-48B5-499C-B284-B0C76C3D44F3}"/>
            </a:ext>
          </a:extLst>
        </xdr:cNvPr>
        <xdr:cNvSpPr txBox="1"/>
      </xdr:nvSpPr>
      <xdr:spPr>
        <a:xfrm>
          <a:off x="194691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26</xdr:col>
      <xdr:colOff>47625</xdr:colOff>
      <xdr:row>179</xdr:row>
      <xdr:rowOff>19050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C6FED651-AD48-4E58-B43C-3392A027BA6A}"/>
            </a:ext>
          </a:extLst>
        </xdr:cNvPr>
        <xdr:cNvSpPr txBox="1"/>
      </xdr:nvSpPr>
      <xdr:spPr>
        <a:xfrm>
          <a:off x="202692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26</xdr:col>
      <xdr:colOff>47625</xdr:colOff>
      <xdr:row>179</xdr:row>
      <xdr:rowOff>19050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72CB6BF0-282A-4BA6-9511-40107045A33F}"/>
            </a:ext>
          </a:extLst>
        </xdr:cNvPr>
        <xdr:cNvSpPr txBox="1"/>
      </xdr:nvSpPr>
      <xdr:spPr>
        <a:xfrm>
          <a:off x="202692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27</xdr:col>
      <xdr:colOff>47625</xdr:colOff>
      <xdr:row>179</xdr:row>
      <xdr:rowOff>19050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1D4615C-F3DA-4A38-8448-FB4BC6A489D7}"/>
            </a:ext>
          </a:extLst>
        </xdr:cNvPr>
        <xdr:cNvSpPr txBox="1"/>
      </xdr:nvSpPr>
      <xdr:spPr>
        <a:xfrm>
          <a:off x="210693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27</xdr:col>
      <xdr:colOff>47625</xdr:colOff>
      <xdr:row>179</xdr:row>
      <xdr:rowOff>19050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2FEEB720-9E5C-47DB-8FF1-95E84FD7195A}"/>
            </a:ext>
          </a:extLst>
        </xdr:cNvPr>
        <xdr:cNvSpPr txBox="1"/>
      </xdr:nvSpPr>
      <xdr:spPr>
        <a:xfrm>
          <a:off x="2106930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28</xdr:col>
      <xdr:colOff>47625</xdr:colOff>
      <xdr:row>179</xdr:row>
      <xdr:rowOff>19050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48C98023-CB2B-4315-9A16-FB4F29E036F7}"/>
            </a:ext>
          </a:extLst>
        </xdr:cNvPr>
        <xdr:cNvSpPr txBox="1"/>
      </xdr:nvSpPr>
      <xdr:spPr>
        <a:xfrm>
          <a:off x="2181225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28</xdr:col>
      <xdr:colOff>47625</xdr:colOff>
      <xdr:row>179</xdr:row>
      <xdr:rowOff>19050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3B64C843-3490-4498-8058-8A3EBA65A0F5}"/>
            </a:ext>
          </a:extLst>
        </xdr:cNvPr>
        <xdr:cNvSpPr txBox="1"/>
      </xdr:nvSpPr>
      <xdr:spPr>
        <a:xfrm>
          <a:off x="21812250" y="341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  <xdr:oneCellAnchor>
    <xdr:from>
      <xdr:col>16</xdr:col>
      <xdr:colOff>371475</xdr:colOff>
      <xdr:row>183</xdr:row>
      <xdr:rowOff>9525</xdr:rowOff>
    </xdr:from>
    <xdr:ext cx="188065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9" name="TextBox 328">
              <a:extLst>
                <a:ext uri="{FF2B5EF4-FFF2-40B4-BE49-F238E27FC236}">
                  <a16:creationId xmlns:a16="http://schemas.microsoft.com/office/drawing/2014/main" id="{D2C3A7F8-4162-4912-95BB-95E77888F315}"/>
                </a:ext>
              </a:extLst>
            </xdr:cNvPr>
            <xdr:cNvSpPr txBox="1"/>
          </xdr:nvSpPr>
          <xdr:spPr>
            <a:xfrm>
              <a:off x="12868275" y="34947225"/>
              <a:ext cx="18806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B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BY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BY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29" name="TextBox 328">
              <a:extLst>
                <a:ext uri="{FF2B5EF4-FFF2-40B4-BE49-F238E27FC236}">
                  <a16:creationId xmlns:a16="http://schemas.microsoft.com/office/drawing/2014/main" id="{D2C3A7F8-4162-4912-95BB-95E77888F315}"/>
                </a:ext>
              </a:extLst>
            </xdr:cNvPr>
            <xdr:cNvSpPr txBox="1"/>
          </xdr:nvSpPr>
          <xdr:spPr>
            <a:xfrm>
              <a:off x="12868275" y="34947225"/>
              <a:ext cx="18806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latin typeface="Cambria Math" panose="02040503050406030204" pitchFamily="18" charset="0"/>
                </a:rPr>
                <a:t>𝜎</a:t>
              </a:r>
              <a:r>
                <a:rPr lang="ru-B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BY" sz="1100" i="0">
                  <a:latin typeface="Cambria Math" panose="02040503050406030204" pitchFamily="18" charset="0"/>
                </a:rPr>
                <a:t>𝑖^2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24</xdr:col>
      <xdr:colOff>95250</xdr:colOff>
      <xdr:row>185</xdr:row>
      <xdr:rowOff>19050</xdr:rowOff>
    </xdr:from>
    <xdr:ext cx="70743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0" name="TextBox 329">
              <a:extLst>
                <a:ext uri="{FF2B5EF4-FFF2-40B4-BE49-F238E27FC236}">
                  <a16:creationId xmlns:a16="http://schemas.microsoft.com/office/drawing/2014/main" id="{A6CBD698-EF2C-45D3-921B-F9E3E5632B80}"/>
                </a:ext>
              </a:extLst>
            </xdr:cNvPr>
            <xdr:cNvSpPr txBox="1"/>
          </xdr:nvSpPr>
          <xdr:spPr>
            <a:xfrm>
              <a:off x="18716625" y="35337750"/>
              <a:ext cx="707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BY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ru-BY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BY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BY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330" name="TextBox 329">
              <a:extLst>
                <a:ext uri="{FF2B5EF4-FFF2-40B4-BE49-F238E27FC236}">
                  <a16:creationId xmlns:a16="http://schemas.microsoft.com/office/drawing/2014/main" id="{A6CBD698-EF2C-45D3-921B-F9E3E5632B80}"/>
                </a:ext>
              </a:extLst>
            </xdr:cNvPr>
            <xdr:cNvSpPr txBox="1"/>
          </xdr:nvSpPr>
          <xdr:spPr>
            <a:xfrm>
              <a:off x="18716625" y="35337750"/>
              <a:ext cx="707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BY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((𝑥_𝑖 ) ̅−𝑥 ̅ )^2 𝑛_𝑖</a:t>
              </a:r>
              <a:endParaRPr lang="ru-BY" sz="1100"/>
            </a:p>
          </xdr:txBody>
        </xdr:sp>
      </mc:Fallback>
    </mc:AlternateContent>
    <xdr:clientData/>
  </xdr:oneCellAnchor>
  <xdr:twoCellAnchor>
    <xdr:from>
      <xdr:col>18</xdr:col>
      <xdr:colOff>44825</xdr:colOff>
      <xdr:row>38</xdr:row>
      <xdr:rowOff>58270</xdr:rowOff>
    </xdr:from>
    <xdr:to>
      <xdr:col>23</xdr:col>
      <xdr:colOff>744071</xdr:colOff>
      <xdr:row>53</xdr:row>
      <xdr:rowOff>152399</xdr:rowOff>
    </xdr:to>
    <xdr:graphicFrame macro="">
      <xdr:nvGraphicFramePr>
        <xdr:cNvPr id="335" name="Диаграмма 334">
          <a:extLst>
            <a:ext uri="{FF2B5EF4-FFF2-40B4-BE49-F238E27FC236}">
              <a16:creationId xmlns:a16="http://schemas.microsoft.com/office/drawing/2014/main" id="{300A4CCD-82B9-43B8-8641-36D93FA7A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FE51-EBA4-4B30-83F9-C51E18147FA6}">
  <dimension ref="A1:AK232"/>
  <sheetViews>
    <sheetView tabSelected="1" zoomScale="91" zoomScaleNormal="85" workbookViewId="0">
      <selection activeCell="W197" sqref="W197"/>
    </sheetView>
  </sheetViews>
  <sheetFormatPr defaultRowHeight="14.4" x14ac:dyDescent="0.3"/>
  <cols>
    <col min="1" max="1" width="12" customWidth="1"/>
    <col min="2" max="4" width="10.5546875" bestFit="1" customWidth="1"/>
    <col min="5" max="5" width="13.6640625" bestFit="1" customWidth="1"/>
    <col min="6" max="6" width="10.5546875" bestFit="1" customWidth="1"/>
    <col min="7" max="7" width="11" customWidth="1"/>
    <col min="8" max="8" width="10.6640625" bestFit="1" customWidth="1"/>
    <col min="9" max="9" width="11.33203125" customWidth="1"/>
    <col min="10" max="10" width="11.109375" customWidth="1"/>
    <col min="11" max="11" width="10.33203125" customWidth="1"/>
    <col min="12" max="12" width="17.33203125" customWidth="1"/>
    <col min="13" max="13" width="12.6640625" customWidth="1"/>
    <col min="14" max="14" width="15" customWidth="1"/>
    <col min="15" max="15" width="10.109375" customWidth="1"/>
    <col min="16" max="16" width="9.88671875" customWidth="1"/>
    <col min="17" max="17" width="13.33203125" customWidth="1"/>
    <col min="18" max="18" width="10" customWidth="1"/>
    <col min="19" max="19" width="9.5546875" customWidth="1"/>
    <col min="20" max="20" width="11" customWidth="1"/>
    <col min="21" max="27" width="12" bestFit="1" customWidth="1"/>
    <col min="28" max="28" width="11.109375" customWidth="1"/>
    <col min="29" max="29" width="10.6640625" customWidth="1"/>
    <col min="30" max="30" width="10.5546875" customWidth="1"/>
    <col min="33" max="37" width="9.88671875" bestFit="1" customWidth="1"/>
    <col min="38" max="38" width="9.88671875" customWidth="1"/>
  </cols>
  <sheetData>
    <row r="1" spans="1:20" x14ac:dyDescent="0.3">
      <c r="A1" s="43" t="s">
        <v>12</v>
      </c>
      <c r="B1" s="43"/>
      <c r="C1" s="43"/>
    </row>
    <row r="2" spans="1:20" x14ac:dyDescent="0.3">
      <c r="A2" s="44" t="s">
        <v>13</v>
      </c>
      <c r="B2" s="44"/>
      <c r="C2" s="44"/>
      <c r="D2" s="44"/>
      <c r="E2" s="44"/>
    </row>
    <row r="3" spans="1:20" x14ac:dyDescent="0.3">
      <c r="A3" t="s">
        <v>14</v>
      </c>
      <c r="B3">
        <v>1951</v>
      </c>
      <c r="C3">
        <v>1952</v>
      </c>
      <c r="D3">
        <v>1953</v>
      </c>
      <c r="E3">
        <v>1954</v>
      </c>
      <c r="F3">
        <v>1955</v>
      </c>
      <c r="G3">
        <v>1956</v>
      </c>
      <c r="H3">
        <v>1957</v>
      </c>
      <c r="I3">
        <v>1958</v>
      </c>
      <c r="J3">
        <v>1959</v>
      </c>
      <c r="K3">
        <v>1960</v>
      </c>
      <c r="L3">
        <v>1961</v>
      </c>
      <c r="M3">
        <v>1962</v>
      </c>
      <c r="N3">
        <v>1963</v>
      </c>
      <c r="O3">
        <v>1964</v>
      </c>
      <c r="P3">
        <v>1965</v>
      </c>
      <c r="Q3">
        <v>1966</v>
      </c>
      <c r="R3">
        <v>1967</v>
      </c>
      <c r="S3">
        <v>1968</v>
      </c>
      <c r="T3">
        <v>1969</v>
      </c>
    </row>
    <row r="4" spans="1:20" x14ac:dyDescent="0.3">
      <c r="A4" t="s">
        <v>15</v>
      </c>
      <c r="B4" s="13">
        <v>7721719</v>
      </c>
      <c r="C4" s="13">
        <v>7688063</v>
      </c>
      <c r="D4" s="13">
        <v>7678568</v>
      </c>
      <c r="E4" s="13">
        <v>7691831</v>
      </c>
      <c r="F4" s="13">
        <v>7725674</v>
      </c>
      <c r="G4" s="15" t="s">
        <v>16</v>
      </c>
      <c r="H4" s="12">
        <v>7843087</v>
      </c>
      <c r="I4" s="12">
        <v>7919076</v>
      </c>
      <c r="J4" s="12">
        <v>8000761</v>
      </c>
      <c r="K4" s="12" t="s">
        <v>17</v>
      </c>
      <c r="L4" s="12">
        <v>8164939</v>
      </c>
      <c r="M4" s="12" t="s">
        <v>18</v>
      </c>
      <c r="N4" s="12">
        <v>8316895</v>
      </c>
      <c r="O4" s="12" t="s">
        <v>19</v>
      </c>
      <c r="P4" s="12" t="s">
        <v>20</v>
      </c>
      <c r="Q4" s="12" t="s">
        <v>21</v>
      </c>
      <c r="R4" t="s">
        <v>22</v>
      </c>
      <c r="S4" s="12" t="s">
        <v>23</v>
      </c>
      <c r="T4" s="12" t="s">
        <v>24</v>
      </c>
    </row>
    <row r="5" spans="1:20" x14ac:dyDescent="0.3">
      <c r="A5" t="s">
        <v>14</v>
      </c>
      <c r="B5">
        <v>1970</v>
      </c>
      <c r="C5">
        <v>1971</v>
      </c>
      <c r="D5">
        <v>1972</v>
      </c>
      <c r="E5">
        <v>1973</v>
      </c>
      <c r="F5">
        <v>1974</v>
      </c>
      <c r="G5">
        <v>1975</v>
      </c>
      <c r="H5">
        <v>1976</v>
      </c>
      <c r="I5">
        <v>1977</v>
      </c>
      <c r="J5">
        <v>1978</v>
      </c>
      <c r="K5">
        <v>1979</v>
      </c>
      <c r="L5">
        <v>1980</v>
      </c>
      <c r="M5">
        <v>1981</v>
      </c>
      <c r="N5">
        <v>1982</v>
      </c>
      <c r="O5">
        <v>1983</v>
      </c>
      <c r="P5">
        <v>1984</v>
      </c>
      <c r="Q5">
        <v>1985</v>
      </c>
      <c r="R5">
        <v>1986</v>
      </c>
      <c r="S5">
        <v>1987</v>
      </c>
      <c r="T5">
        <v>1988</v>
      </c>
    </row>
    <row r="6" spans="1:20" x14ac:dyDescent="0.3">
      <c r="A6" t="s">
        <v>15</v>
      </c>
      <c r="B6" s="11" t="s">
        <v>25</v>
      </c>
      <c r="C6" t="s">
        <v>26</v>
      </c>
      <c r="D6" t="s">
        <v>27</v>
      </c>
      <c r="E6" s="11" t="s">
        <v>28</v>
      </c>
      <c r="F6" s="11" t="s">
        <v>29</v>
      </c>
      <c r="G6" t="s">
        <v>30</v>
      </c>
      <c r="H6" s="11" t="s">
        <v>31</v>
      </c>
      <c r="I6" s="11" t="s">
        <v>32</v>
      </c>
      <c r="J6" s="11" t="s">
        <v>33</v>
      </c>
      <c r="K6" t="s">
        <v>34</v>
      </c>
      <c r="L6" s="12">
        <v>9537533</v>
      </c>
      <c r="M6" s="12" t="s">
        <v>35</v>
      </c>
      <c r="N6" t="s">
        <v>36</v>
      </c>
      <c r="O6" s="12" t="s">
        <v>37</v>
      </c>
      <c r="P6" s="12" t="s">
        <v>38</v>
      </c>
      <c r="Q6" t="s">
        <v>39</v>
      </c>
      <c r="R6" s="12" t="s">
        <v>40</v>
      </c>
      <c r="S6" s="12" t="s">
        <v>41</v>
      </c>
      <c r="T6" s="12" t="s">
        <v>42</v>
      </c>
    </row>
    <row r="7" spans="1:20" x14ac:dyDescent="0.3">
      <c r="A7" t="s">
        <v>14</v>
      </c>
      <c r="B7">
        <v>1989</v>
      </c>
      <c r="C7">
        <v>1990</v>
      </c>
      <c r="D7">
        <v>1991</v>
      </c>
      <c r="E7">
        <v>1992</v>
      </c>
      <c r="F7">
        <v>1993</v>
      </c>
      <c r="G7">
        <v>1994</v>
      </c>
      <c r="H7">
        <v>1995</v>
      </c>
      <c r="I7">
        <v>1996</v>
      </c>
      <c r="J7">
        <v>1997</v>
      </c>
      <c r="K7">
        <v>1998</v>
      </c>
      <c r="L7">
        <v>1999</v>
      </c>
      <c r="M7">
        <v>2000</v>
      </c>
      <c r="N7">
        <v>2001</v>
      </c>
      <c r="O7">
        <v>2002</v>
      </c>
      <c r="P7">
        <v>2003</v>
      </c>
      <c r="Q7">
        <v>2004</v>
      </c>
      <c r="R7">
        <v>2005</v>
      </c>
      <c r="S7">
        <v>2006</v>
      </c>
      <c r="T7">
        <v>2007</v>
      </c>
    </row>
    <row r="8" spans="1:20" x14ac:dyDescent="0.3">
      <c r="A8" t="s">
        <v>15</v>
      </c>
      <c r="B8" s="11" t="s">
        <v>43</v>
      </c>
      <c r="C8" s="11" t="s">
        <v>44</v>
      </c>
      <c r="D8" s="11" t="s">
        <v>45</v>
      </c>
      <c r="E8" s="11" t="s">
        <v>46</v>
      </c>
      <c r="F8" s="11" t="s">
        <v>47</v>
      </c>
      <c r="G8" s="11" t="s">
        <v>48</v>
      </c>
      <c r="H8" s="11" t="s">
        <v>49</v>
      </c>
      <c r="I8" s="11" t="s">
        <v>50</v>
      </c>
      <c r="J8" s="11" t="s">
        <v>51</v>
      </c>
      <c r="K8" s="11" t="s">
        <v>52</v>
      </c>
      <c r="L8" s="11" t="s">
        <v>53</v>
      </c>
      <c r="M8" s="11" t="s">
        <v>54</v>
      </c>
      <c r="N8" s="11" t="s">
        <v>55</v>
      </c>
      <c r="O8" s="11" t="s">
        <v>56</v>
      </c>
      <c r="P8" s="11" t="s">
        <v>57</v>
      </c>
      <c r="Q8" s="11" t="s">
        <v>58</v>
      </c>
      <c r="R8" s="11" t="s">
        <v>59</v>
      </c>
      <c r="S8" s="11" t="s">
        <v>60</v>
      </c>
      <c r="T8" s="11" t="s">
        <v>61</v>
      </c>
    </row>
    <row r="9" spans="1:20" x14ac:dyDescent="0.3">
      <c r="A9" t="s">
        <v>14</v>
      </c>
      <c r="B9">
        <v>2008</v>
      </c>
      <c r="C9">
        <v>2009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</row>
    <row r="10" spans="1:20" x14ac:dyDescent="0.3">
      <c r="A10" t="s">
        <v>15</v>
      </c>
      <c r="B10" s="11" t="s">
        <v>62</v>
      </c>
      <c r="C10" s="11" t="s">
        <v>63</v>
      </c>
      <c r="D10" s="11" t="s">
        <v>64</v>
      </c>
      <c r="E10" s="11" t="s">
        <v>65</v>
      </c>
      <c r="F10" s="11" t="s">
        <v>66</v>
      </c>
      <c r="G10" s="11" t="s">
        <v>67</v>
      </c>
      <c r="H10" s="11" t="s">
        <v>68</v>
      </c>
      <c r="I10" s="11" t="s">
        <v>69</v>
      </c>
      <c r="J10" s="11" t="s">
        <v>70</v>
      </c>
      <c r="K10" s="12">
        <v>9447954</v>
      </c>
      <c r="L10" s="12" t="s">
        <v>71</v>
      </c>
      <c r="M10" s="12" t="s">
        <v>72</v>
      </c>
      <c r="N10" s="12">
        <v>9450857</v>
      </c>
      <c r="O10" s="12">
        <v>9451613</v>
      </c>
      <c r="P10" s="12">
        <v>9452369</v>
      </c>
    </row>
    <row r="12" spans="1:20" x14ac:dyDescent="0.3">
      <c r="C12" s="36" t="s">
        <v>8</v>
      </c>
      <c r="D12" s="36"/>
      <c r="E12" s="3" t="s">
        <v>9</v>
      </c>
      <c r="H12" s="36" t="s">
        <v>74</v>
      </c>
      <c r="I12" s="36"/>
      <c r="J12" s="1" t="s">
        <v>1</v>
      </c>
      <c r="K12" s="1" t="s">
        <v>2</v>
      </c>
      <c r="L12" t="s">
        <v>75</v>
      </c>
    </row>
    <row r="13" spans="1:20" x14ac:dyDescent="0.3">
      <c r="A13" s="3" t="s">
        <v>73</v>
      </c>
      <c r="B13" s="3"/>
      <c r="C13" s="32"/>
      <c r="D13" s="32"/>
      <c r="E13" s="45">
        <f>(MAX(B4:T4,B6:T6,B8:T8,B10:P10)-MIN(B4:T4,B6:T6,B8:T8,B10:P10))/ROUND(SQRT($E$15), 2)</f>
        <v>218959.36395759718</v>
      </c>
      <c r="H13" s="12">
        <f>MIN(B4:T4,B6:T6,B8:T8,B10:P10)</f>
        <v>7678568</v>
      </c>
      <c r="I13" s="12">
        <f>H13+$E$13</f>
        <v>7897527.3639575969</v>
      </c>
      <c r="J13">
        <v>7</v>
      </c>
      <c r="K13" s="6">
        <f>J13/$E$15</f>
        <v>9.7222222222222224E-2</v>
      </c>
      <c r="L13" s="18">
        <f>K13/$E$13</f>
        <v>4.4401947678771071E-7</v>
      </c>
    </row>
    <row r="14" spans="1:20" x14ac:dyDescent="0.3">
      <c r="C14" s="32"/>
      <c r="D14" s="32"/>
      <c r="E14" s="45"/>
      <c r="H14" s="12">
        <f>H13+$E$13</f>
        <v>7897527.3639575969</v>
      </c>
      <c r="I14" s="12">
        <f>I13+$E$13</f>
        <v>8116486.7279151939</v>
      </c>
      <c r="J14">
        <v>3</v>
      </c>
      <c r="K14" s="6">
        <f t="shared" ref="K14:K24" si="0">J14/$E$15</f>
        <v>4.1666666666666664E-2</v>
      </c>
      <c r="L14" s="18">
        <f t="shared" ref="L14:L24" si="1">K14/$E$13</f>
        <v>1.9029406148044744E-7</v>
      </c>
    </row>
    <row r="15" spans="1:20" x14ac:dyDescent="0.3">
      <c r="A15" s="36" t="s">
        <v>0</v>
      </c>
      <c r="B15" s="36"/>
      <c r="C15" s="32"/>
      <c r="D15" s="32"/>
      <c r="E15" s="16">
        <f>COUNTA($B$4:$T$4) +COUNTA($B$6:$T$6)+COUNTA($B$8:$T$8)+COUNTA($B$10:$P$10)</f>
        <v>72</v>
      </c>
      <c r="H15" s="12">
        <f t="shared" ref="H15:I24" si="2">H14+$E$13</f>
        <v>8116486.7279151939</v>
      </c>
      <c r="I15" s="12">
        <f t="shared" si="2"/>
        <v>8335446.0918727908</v>
      </c>
      <c r="J15">
        <v>3</v>
      </c>
      <c r="K15" s="6">
        <f>J15/$E$15</f>
        <v>4.1666666666666664E-2</v>
      </c>
      <c r="L15" s="18">
        <f t="shared" si="1"/>
        <v>1.9029406148044744E-7</v>
      </c>
    </row>
    <row r="16" spans="1:20" x14ac:dyDescent="0.3">
      <c r="A16" s="36" t="s">
        <v>114</v>
      </c>
      <c r="B16" s="36"/>
      <c r="E16" s="12">
        <f>$H$13</f>
        <v>7678568</v>
      </c>
      <c r="H16" s="12">
        <f t="shared" si="2"/>
        <v>8335446.0918727908</v>
      </c>
      <c r="I16" s="12">
        <f t="shared" si="2"/>
        <v>8554405.4558303878</v>
      </c>
      <c r="J16">
        <v>3</v>
      </c>
      <c r="K16" s="6">
        <f t="shared" si="0"/>
        <v>4.1666666666666664E-2</v>
      </c>
      <c r="L16" s="18">
        <f t="shared" si="1"/>
        <v>1.9029406148044744E-7</v>
      </c>
    </row>
    <row r="17" spans="1:37" x14ac:dyDescent="0.3">
      <c r="A17" s="36" t="s">
        <v>115</v>
      </c>
      <c r="B17" s="36"/>
      <c r="E17" s="12">
        <f>$I$24</f>
        <v>10157544</v>
      </c>
      <c r="H17" s="12">
        <f t="shared" si="2"/>
        <v>8554405.4558303878</v>
      </c>
      <c r="I17" s="12">
        <f t="shared" si="2"/>
        <v>8773364.8197879847</v>
      </c>
      <c r="J17">
        <v>2</v>
      </c>
      <c r="K17" s="6">
        <f t="shared" si="0"/>
        <v>2.7777777777777776E-2</v>
      </c>
      <c r="L17" s="18">
        <f t="shared" si="1"/>
        <v>1.2686270765363162E-7</v>
      </c>
    </row>
    <row r="18" spans="1:37" x14ac:dyDescent="0.3">
      <c r="H18" s="12">
        <f t="shared" si="2"/>
        <v>8773364.8197879847</v>
      </c>
      <c r="I18" s="12">
        <f t="shared" si="2"/>
        <v>8992324.1837455817</v>
      </c>
      <c r="J18">
        <v>3</v>
      </c>
      <c r="K18" s="6">
        <f t="shared" si="0"/>
        <v>4.1666666666666664E-2</v>
      </c>
      <c r="L18" s="18">
        <f t="shared" si="1"/>
        <v>1.9029406148044744E-7</v>
      </c>
    </row>
    <row r="19" spans="1:37" x14ac:dyDescent="0.3">
      <c r="H19" s="12">
        <f t="shared" si="2"/>
        <v>8992324.1837455817</v>
      </c>
      <c r="I19" s="12">
        <f t="shared" si="2"/>
        <v>9211283.5477031786</v>
      </c>
      <c r="J19">
        <v>3</v>
      </c>
      <c r="K19" s="6">
        <f t="shared" si="0"/>
        <v>4.1666666666666664E-2</v>
      </c>
      <c r="L19" s="18">
        <f t="shared" si="1"/>
        <v>1.9029406148044744E-7</v>
      </c>
    </row>
    <row r="20" spans="1:37" x14ac:dyDescent="0.3">
      <c r="H20" s="12">
        <f t="shared" si="2"/>
        <v>9211283.5477031786</v>
      </c>
      <c r="I20" s="12">
        <f t="shared" si="2"/>
        <v>9430242.9116607755</v>
      </c>
      <c r="J20">
        <v>9</v>
      </c>
      <c r="K20" s="6">
        <f t="shared" si="0"/>
        <v>0.125</v>
      </c>
      <c r="L20" s="18">
        <f t="shared" si="1"/>
        <v>5.7088218444134236E-7</v>
      </c>
    </row>
    <row r="21" spans="1:37" x14ac:dyDescent="0.3">
      <c r="H21" s="12">
        <f t="shared" si="2"/>
        <v>9430242.9116607755</v>
      </c>
      <c r="I21" s="12">
        <f t="shared" si="2"/>
        <v>9649202.2756183725</v>
      </c>
      <c r="J21">
        <v>17</v>
      </c>
      <c r="K21" s="6">
        <f t="shared" si="0"/>
        <v>0.2361111111111111</v>
      </c>
      <c r="L21" s="18">
        <f t="shared" si="1"/>
        <v>1.0783330150558689E-6</v>
      </c>
    </row>
    <row r="22" spans="1:37" x14ac:dyDescent="0.3">
      <c r="H22" s="12">
        <f t="shared" si="2"/>
        <v>9649202.2756183725</v>
      </c>
      <c r="I22" s="12">
        <f t="shared" si="2"/>
        <v>9868161.6395759694</v>
      </c>
      <c r="J22">
        <v>6</v>
      </c>
      <c r="K22" s="6">
        <f t="shared" si="0"/>
        <v>8.3333333333333329E-2</v>
      </c>
      <c r="L22" s="18">
        <f t="shared" si="1"/>
        <v>3.8058812296089489E-7</v>
      </c>
    </row>
    <row r="23" spans="1:37" x14ac:dyDescent="0.3">
      <c r="H23" s="12">
        <f t="shared" si="2"/>
        <v>9868161.6395759694</v>
      </c>
      <c r="I23" s="12">
        <f t="shared" si="2"/>
        <v>10087121.003533566</v>
      </c>
      <c r="J23">
        <v>9</v>
      </c>
      <c r="K23" s="6">
        <f t="shared" si="0"/>
        <v>0.125</v>
      </c>
      <c r="L23" s="18">
        <f t="shared" si="1"/>
        <v>5.7088218444134236E-7</v>
      </c>
    </row>
    <row r="24" spans="1:37" x14ac:dyDescent="0.3">
      <c r="H24" s="12">
        <f t="shared" si="2"/>
        <v>10087121.003533566</v>
      </c>
      <c r="I24" s="12">
        <v>10157544</v>
      </c>
      <c r="J24" s="14">
        <v>7</v>
      </c>
      <c r="K24" s="6">
        <f t="shared" si="0"/>
        <v>9.7222222222222224E-2</v>
      </c>
      <c r="L24" s="18">
        <f t="shared" si="1"/>
        <v>4.4401947678771071E-7</v>
      </c>
    </row>
    <row r="27" spans="1:37" x14ac:dyDescent="0.3">
      <c r="A27" s="39" t="s">
        <v>76</v>
      </c>
      <c r="B27" s="39"/>
      <c r="C27" s="39"/>
    </row>
    <row r="28" spans="1:37" x14ac:dyDescent="0.3">
      <c r="A28" s="39"/>
      <c r="B28" s="39"/>
      <c r="C28" s="39"/>
    </row>
    <row r="29" spans="1:37" x14ac:dyDescent="0.3">
      <c r="A29" s="39"/>
      <c r="B29" s="39"/>
      <c r="C29" s="39"/>
    </row>
    <row r="30" spans="1:37" x14ac:dyDescent="0.3">
      <c r="A30" s="12">
        <f>H13</f>
        <v>7678568</v>
      </c>
      <c r="B30" s="12">
        <f>H13</f>
        <v>7678568</v>
      </c>
      <c r="C30" s="12">
        <f>I13</f>
        <v>7897527.3639575969</v>
      </c>
      <c r="D30" s="12">
        <f>C30</f>
        <v>7897527.3639575969</v>
      </c>
      <c r="E30" s="12">
        <f>D30</f>
        <v>7897527.3639575969</v>
      </c>
      <c r="F30" s="12">
        <f>I14</f>
        <v>8116486.7279151939</v>
      </c>
      <c r="G30" s="12">
        <f>F30</f>
        <v>8116486.7279151939</v>
      </c>
      <c r="H30" s="12">
        <f>G30</f>
        <v>8116486.7279151939</v>
      </c>
      <c r="I30" s="12">
        <f>I15</f>
        <v>8335446.0918727908</v>
      </c>
      <c r="J30" s="12">
        <f>I30</f>
        <v>8335446.0918727908</v>
      </c>
      <c r="K30" s="12">
        <f>J30</f>
        <v>8335446.0918727908</v>
      </c>
      <c r="L30" s="12">
        <f>I16</f>
        <v>8554405.4558303878</v>
      </c>
      <c r="M30" s="12">
        <f>L30</f>
        <v>8554405.4558303878</v>
      </c>
      <c r="N30" s="12">
        <f>M30</f>
        <v>8554405.4558303878</v>
      </c>
      <c r="O30" s="12">
        <f>I17</f>
        <v>8773364.8197879847</v>
      </c>
      <c r="P30" s="12">
        <f>O30</f>
        <v>8773364.8197879847</v>
      </c>
      <c r="Q30" s="12">
        <f>P30</f>
        <v>8773364.8197879847</v>
      </c>
      <c r="R30" s="12">
        <f>I18</f>
        <v>8992324.1837455817</v>
      </c>
      <c r="S30" s="12">
        <f>R30</f>
        <v>8992324.1837455817</v>
      </c>
      <c r="T30" s="12">
        <f>S30</f>
        <v>8992324.1837455817</v>
      </c>
      <c r="U30" s="12">
        <f>I19</f>
        <v>9211283.5477031786</v>
      </c>
      <c r="V30" s="12">
        <f>U30</f>
        <v>9211283.5477031786</v>
      </c>
      <c r="W30" s="12">
        <f>V30</f>
        <v>9211283.5477031786</v>
      </c>
      <c r="X30" s="12">
        <f>I20</f>
        <v>9430242.9116607755</v>
      </c>
      <c r="Y30" s="12">
        <f>X30</f>
        <v>9430242.9116607755</v>
      </c>
      <c r="Z30" s="12">
        <f>Y30</f>
        <v>9430242.9116607755</v>
      </c>
      <c r="AA30" s="12">
        <f>I21</f>
        <v>9649202.2756183725</v>
      </c>
      <c r="AB30" s="12">
        <f>AA30</f>
        <v>9649202.2756183725</v>
      </c>
      <c r="AC30" s="12">
        <f>AB30</f>
        <v>9649202.2756183725</v>
      </c>
      <c r="AD30" s="12">
        <f>I22</f>
        <v>9868161.6395759694</v>
      </c>
      <c r="AE30" s="12">
        <f>AD30</f>
        <v>9868161.6395759694</v>
      </c>
      <c r="AF30" s="12">
        <f>AE30</f>
        <v>9868161.6395759694</v>
      </c>
      <c r="AG30" s="12">
        <f>I23</f>
        <v>10087121.003533566</v>
      </c>
      <c r="AH30" s="12">
        <f>AG30</f>
        <v>10087121.003533566</v>
      </c>
      <c r="AI30" s="12">
        <f>AH30</f>
        <v>10087121.003533566</v>
      </c>
      <c r="AJ30" s="12">
        <f>I24</f>
        <v>10157544</v>
      </c>
      <c r="AK30" s="12">
        <f>AJ30</f>
        <v>10157544</v>
      </c>
    </row>
    <row r="31" spans="1:37" x14ac:dyDescent="0.3">
      <c r="A31" s="6">
        <v>0</v>
      </c>
      <c r="B31" s="6">
        <f>K13</f>
        <v>9.7222222222222224E-2</v>
      </c>
      <c r="C31" s="6">
        <f>K13</f>
        <v>9.7222222222222224E-2</v>
      </c>
      <c r="D31">
        <v>0</v>
      </c>
      <c r="E31" s="6">
        <f>K14</f>
        <v>4.1666666666666664E-2</v>
      </c>
      <c r="F31" s="6">
        <f>K14</f>
        <v>4.1666666666666664E-2</v>
      </c>
      <c r="G31">
        <v>0</v>
      </c>
      <c r="H31" s="6">
        <f>K15</f>
        <v>4.1666666666666664E-2</v>
      </c>
      <c r="I31" s="6">
        <f>K15</f>
        <v>4.1666666666666664E-2</v>
      </c>
      <c r="J31">
        <v>0</v>
      </c>
      <c r="K31" s="6">
        <f>K16</f>
        <v>4.1666666666666664E-2</v>
      </c>
      <c r="L31" s="6">
        <f>K16</f>
        <v>4.1666666666666664E-2</v>
      </c>
      <c r="M31">
        <v>0</v>
      </c>
      <c r="N31" s="6">
        <f>K17</f>
        <v>2.7777777777777776E-2</v>
      </c>
      <c r="O31" s="6">
        <f>K17</f>
        <v>2.7777777777777776E-2</v>
      </c>
      <c r="P31">
        <v>0</v>
      </c>
      <c r="Q31" s="6">
        <f>K18</f>
        <v>4.1666666666666664E-2</v>
      </c>
      <c r="R31" s="6">
        <f>K18</f>
        <v>4.1666666666666664E-2</v>
      </c>
      <c r="S31">
        <v>0</v>
      </c>
      <c r="T31" s="6">
        <f>K19</f>
        <v>4.1666666666666664E-2</v>
      </c>
      <c r="U31" s="6">
        <f>K19</f>
        <v>4.1666666666666664E-2</v>
      </c>
      <c r="V31">
        <v>0</v>
      </c>
      <c r="W31" s="6">
        <f>K20</f>
        <v>0.125</v>
      </c>
      <c r="X31" s="6">
        <f>K20</f>
        <v>0.125</v>
      </c>
      <c r="Y31">
        <v>0</v>
      </c>
      <c r="Z31" s="6">
        <f>K21</f>
        <v>0.2361111111111111</v>
      </c>
      <c r="AA31" s="6">
        <f>K21</f>
        <v>0.2361111111111111</v>
      </c>
      <c r="AB31">
        <v>0</v>
      </c>
      <c r="AC31" s="6">
        <f>K22</f>
        <v>8.3333333333333329E-2</v>
      </c>
      <c r="AD31" s="6">
        <f>K22</f>
        <v>8.3333333333333329E-2</v>
      </c>
      <c r="AE31">
        <v>0</v>
      </c>
      <c r="AF31" s="6">
        <f>K23</f>
        <v>0.125</v>
      </c>
      <c r="AG31" s="6">
        <f>K23</f>
        <v>0.125</v>
      </c>
      <c r="AH31">
        <v>0</v>
      </c>
      <c r="AI31" s="6">
        <f>K24</f>
        <v>9.7222222222222224E-2</v>
      </c>
      <c r="AJ31" s="6">
        <f>K24</f>
        <v>9.7222222222222224E-2</v>
      </c>
      <c r="AK31">
        <v>0</v>
      </c>
    </row>
    <row r="47" spans="13:30" x14ac:dyDescent="0.3">
      <c r="M47" s="28"/>
      <c r="N47" s="33" t="s">
        <v>76</v>
      </c>
      <c r="O47" s="33"/>
      <c r="P47" s="33"/>
      <c r="Q47" s="33"/>
      <c r="Z47" s="28"/>
      <c r="AA47" s="33" t="s">
        <v>3</v>
      </c>
      <c r="AB47" s="33"/>
      <c r="AC47" s="33"/>
      <c r="AD47" s="33"/>
    </row>
    <row r="48" spans="13:30" x14ac:dyDescent="0.3">
      <c r="M48" s="29"/>
      <c r="N48" s="33" t="s">
        <v>118</v>
      </c>
      <c r="O48" s="33"/>
      <c r="P48" s="33"/>
      <c r="Q48" s="33"/>
    </row>
    <row r="60" spans="1:14" ht="15" customHeight="1" x14ac:dyDescent="0.3">
      <c r="A60" s="39" t="s">
        <v>77</v>
      </c>
      <c r="B60" s="39"/>
      <c r="C60" s="39"/>
      <c r="D60" s="39"/>
      <c r="E60" s="39"/>
    </row>
    <row r="61" spans="1:14" ht="15" customHeight="1" x14ac:dyDescent="0.3">
      <c r="A61" s="39"/>
      <c r="B61" s="39"/>
      <c r="C61" s="39"/>
      <c r="D61" s="39"/>
      <c r="E61" s="39"/>
      <c r="G61" s="19">
        <v>7500000</v>
      </c>
      <c r="H61" s="19">
        <f>H13</f>
        <v>7678568</v>
      </c>
      <c r="J61" s="19">
        <f>H76</f>
        <v>8773364.8197879847</v>
      </c>
      <c r="K61" s="19">
        <f>I18</f>
        <v>8992324.1837455817</v>
      </c>
      <c r="M61" s="19">
        <f>K76</f>
        <v>10087121.003533566</v>
      </c>
      <c r="N61" s="19">
        <f>I24</f>
        <v>10157544</v>
      </c>
    </row>
    <row r="62" spans="1:14" x14ac:dyDescent="0.3">
      <c r="A62" s="39"/>
      <c r="B62" s="39"/>
      <c r="C62" s="39"/>
      <c r="D62" s="39"/>
      <c r="E62" s="39"/>
      <c r="G62" s="6">
        <v>0</v>
      </c>
      <c r="H62" s="6">
        <v>0</v>
      </c>
      <c r="J62" s="6">
        <f>H77</f>
        <v>0.25</v>
      </c>
      <c r="K62" s="6">
        <f>J62+K18</f>
        <v>0.29166666666666669</v>
      </c>
      <c r="M62" s="6">
        <f>K77</f>
        <v>0.90277777777777779</v>
      </c>
      <c r="N62" s="6">
        <f>M62+K24</f>
        <v>1</v>
      </c>
    </row>
    <row r="63" spans="1:14" x14ac:dyDescent="0.3">
      <c r="A63" s="3"/>
      <c r="B63" s="4">
        <v>0</v>
      </c>
      <c r="C63" s="38" t="s">
        <v>78</v>
      </c>
      <c r="D63" s="38"/>
      <c r="E63" s="38"/>
    </row>
    <row r="64" spans="1:14" x14ac:dyDescent="0.3">
      <c r="A64" s="3"/>
      <c r="B64" s="4">
        <f>B63+K13</f>
        <v>9.7222222222222224E-2</v>
      </c>
      <c r="C64" s="38" t="s">
        <v>79</v>
      </c>
      <c r="D64" s="38"/>
      <c r="E64" s="38"/>
      <c r="G64" s="19">
        <f>H61</f>
        <v>7678568</v>
      </c>
      <c r="H64" s="19">
        <f>I13</f>
        <v>7897527.3639575969</v>
      </c>
      <c r="J64" s="19">
        <f>K61</f>
        <v>8992324.1837455817</v>
      </c>
      <c r="K64" s="19">
        <f>I19</f>
        <v>9211283.5477031786</v>
      </c>
      <c r="M64" s="19">
        <f>N61</f>
        <v>10157544</v>
      </c>
      <c r="N64" s="19">
        <v>10500000</v>
      </c>
    </row>
    <row r="65" spans="1:14" x14ac:dyDescent="0.3">
      <c r="A65" s="3"/>
      <c r="B65" s="4">
        <f t="shared" ref="B65:B76" si="3">B64+K14</f>
        <v>0.1388888888888889</v>
      </c>
      <c r="C65" s="38" t="s">
        <v>80</v>
      </c>
      <c r="D65" s="38"/>
      <c r="E65" s="38"/>
      <c r="G65" s="6">
        <v>0</v>
      </c>
      <c r="H65" s="6">
        <f>K13</f>
        <v>9.7222222222222224E-2</v>
      </c>
      <c r="J65" s="6">
        <f>K62</f>
        <v>0.29166666666666669</v>
      </c>
      <c r="K65" s="6">
        <f>J65+K19</f>
        <v>0.33333333333333337</v>
      </c>
      <c r="M65" s="6">
        <f>N62</f>
        <v>1</v>
      </c>
      <c r="N65" s="6">
        <f>N62</f>
        <v>1</v>
      </c>
    </row>
    <row r="66" spans="1:14" x14ac:dyDescent="0.3">
      <c r="A66" s="3"/>
      <c r="B66" s="4">
        <f t="shared" si="3"/>
        <v>0.18055555555555555</v>
      </c>
      <c r="C66" s="38" t="s">
        <v>81</v>
      </c>
      <c r="D66" s="38"/>
      <c r="E66" s="38"/>
    </row>
    <row r="67" spans="1:14" ht="21" x14ac:dyDescent="0.4">
      <c r="A67" s="5" t="s">
        <v>4</v>
      </c>
      <c r="B67" s="4">
        <f t="shared" si="3"/>
        <v>0.22222222222222221</v>
      </c>
      <c r="C67" s="38" t="s">
        <v>82</v>
      </c>
      <c r="D67" s="38"/>
      <c r="E67" s="38"/>
      <c r="G67" s="19">
        <f>H64</f>
        <v>7897527.3639575969</v>
      </c>
      <c r="H67" s="19">
        <f>I14</f>
        <v>8116486.7279151939</v>
      </c>
      <c r="J67" s="19">
        <f>K64</f>
        <v>9211283.5477031786</v>
      </c>
      <c r="K67" s="19">
        <f>I20</f>
        <v>9430242.9116607755</v>
      </c>
    </row>
    <row r="68" spans="1:14" x14ac:dyDescent="0.3">
      <c r="A68" s="3"/>
      <c r="B68" s="4">
        <f t="shared" si="3"/>
        <v>0.25</v>
      </c>
      <c r="C68" s="38" t="s">
        <v>83</v>
      </c>
      <c r="D68" s="38"/>
      <c r="E68" s="38"/>
      <c r="G68" s="6">
        <f>H65</f>
        <v>9.7222222222222224E-2</v>
      </c>
      <c r="H68" s="6">
        <f>G68+K14</f>
        <v>0.1388888888888889</v>
      </c>
      <c r="J68" s="6">
        <f>K65</f>
        <v>0.33333333333333337</v>
      </c>
      <c r="K68" s="6">
        <f>J68+K20</f>
        <v>0.45833333333333337</v>
      </c>
    </row>
    <row r="69" spans="1:14" x14ac:dyDescent="0.3">
      <c r="A69" s="3"/>
      <c r="B69" s="4">
        <f t="shared" si="3"/>
        <v>0.29166666666666669</v>
      </c>
      <c r="C69" s="38" t="s">
        <v>84</v>
      </c>
      <c r="D69" s="38"/>
      <c r="E69" s="38"/>
    </row>
    <row r="70" spans="1:14" x14ac:dyDescent="0.3">
      <c r="A70" s="3"/>
      <c r="B70" s="4">
        <f t="shared" si="3"/>
        <v>0.33333333333333337</v>
      </c>
      <c r="C70" s="38" t="s">
        <v>85</v>
      </c>
      <c r="D70" s="38"/>
      <c r="E70" s="38"/>
      <c r="G70" s="19">
        <f>H67</f>
        <v>8116486.7279151939</v>
      </c>
      <c r="H70" s="19">
        <f>I15</f>
        <v>8335446.0918727908</v>
      </c>
      <c r="J70" s="19">
        <f>K67</f>
        <v>9430242.9116607755</v>
      </c>
      <c r="K70" s="19">
        <f>I21</f>
        <v>9649202.2756183725</v>
      </c>
    </row>
    <row r="71" spans="1:14" x14ac:dyDescent="0.3">
      <c r="A71" s="3"/>
      <c r="B71" s="4">
        <f t="shared" si="3"/>
        <v>0.45833333333333337</v>
      </c>
      <c r="C71" s="38" t="s">
        <v>86</v>
      </c>
      <c r="D71" s="38"/>
      <c r="E71" s="38"/>
      <c r="G71" s="6">
        <f>H68</f>
        <v>0.1388888888888889</v>
      </c>
      <c r="H71" s="6">
        <f>G71+K15</f>
        <v>0.18055555555555555</v>
      </c>
      <c r="J71" s="6">
        <f>K68</f>
        <v>0.45833333333333337</v>
      </c>
      <c r="K71" s="6">
        <f>J71+K21</f>
        <v>0.69444444444444442</v>
      </c>
    </row>
    <row r="72" spans="1:14" x14ac:dyDescent="0.3">
      <c r="A72" s="3"/>
      <c r="B72" s="4">
        <f t="shared" si="3"/>
        <v>0.69444444444444442</v>
      </c>
      <c r="C72" s="38" t="s">
        <v>87</v>
      </c>
      <c r="D72" s="38"/>
      <c r="E72" s="38"/>
    </row>
    <row r="73" spans="1:14" x14ac:dyDescent="0.3">
      <c r="A73" s="3"/>
      <c r="B73" s="4">
        <f t="shared" si="3"/>
        <v>0.77777777777777779</v>
      </c>
      <c r="C73" s="38" t="s">
        <v>88</v>
      </c>
      <c r="D73" s="38"/>
      <c r="E73" s="38"/>
      <c r="G73" s="19">
        <f>H70</f>
        <v>8335446.0918727908</v>
      </c>
      <c r="H73" s="19">
        <f>I16</f>
        <v>8554405.4558303878</v>
      </c>
      <c r="J73" s="19">
        <f>K70</f>
        <v>9649202.2756183725</v>
      </c>
      <c r="K73" s="19">
        <f>I22</f>
        <v>9868161.6395759694</v>
      </c>
    </row>
    <row r="74" spans="1:14" x14ac:dyDescent="0.3">
      <c r="A74" s="3"/>
      <c r="B74" s="4">
        <f t="shared" si="3"/>
        <v>0.90277777777777779</v>
      </c>
      <c r="C74" s="38" t="s">
        <v>89</v>
      </c>
      <c r="D74" s="38"/>
      <c r="E74" s="38"/>
      <c r="G74" s="6">
        <f>H71</f>
        <v>0.18055555555555555</v>
      </c>
      <c r="H74" s="6">
        <f>G74+K16</f>
        <v>0.22222222222222221</v>
      </c>
      <c r="J74" s="6">
        <f>K71</f>
        <v>0.69444444444444442</v>
      </c>
      <c r="K74" s="6">
        <f>J74+K22</f>
        <v>0.77777777777777779</v>
      </c>
    </row>
    <row r="75" spans="1:14" x14ac:dyDescent="0.3">
      <c r="A75" s="3"/>
      <c r="B75" s="4">
        <f t="shared" si="3"/>
        <v>1</v>
      </c>
      <c r="C75" s="38" t="s">
        <v>90</v>
      </c>
      <c r="D75" s="38"/>
      <c r="E75" s="38"/>
    </row>
    <row r="76" spans="1:14" x14ac:dyDescent="0.3">
      <c r="A76" s="3"/>
      <c r="B76" s="4">
        <f t="shared" si="3"/>
        <v>1</v>
      </c>
      <c r="C76" s="38" t="s">
        <v>91</v>
      </c>
      <c r="D76" s="38"/>
      <c r="E76" s="38"/>
      <c r="G76" s="19">
        <f>H73</f>
        <v>8554405.4558303878</v>
      </c>
      <c r="H76" s="19">
        <f>I17</f>
        <v>8773364.8197879847</v>
      </c>
      <c r="J76" s="19">
        <f>K73</f>
        <v>9868161.6395759694</v>
      </c>
      <c r="K76" s="19">
        <f>I23</f>
        <v>10087121.003533566</v>
      </c>
    </row>
    <row r="77" spans="1:14" x14ac:dyDescent="0.3">
      <c r="G77" s="6">
        <f>H74</f>
        <v>0.22222222222222221</v>
      </c>
      <c r="H77" s="6">
        <f>G77+K17</f>
        <v>0.25</v>
      </c>
      <c r="J77" s="6">
        <f>K74</f>
        <v>0.77777777777777779</v>
      </c>
      <c r="K77" s="6">
        <f>J77+K23</f>
        <v>0.90277777777777779</v>
      </c>
    </row>
    <row r="108" spans="1:29" x14ac:dyDescent="0.3">
      <c r="A108" s="40" t="s">
        <v>5</v>
      </c>
      <c r="B108" s="40"/>
      <c r="C108" s="40"/>
      <c r="D108" s="36" t="s">
        <v>7</v>
      </c>
      <c r="E108" s="36"/>
      <c r="F108" s="36"/>
      <c r="G108" s="3" t="s">
        <v>8</v>
      </c>
      <c r="H108" s="36" t="s">
        <v>9</v>
      </c>
      <c r="I108" s="36"/>
      <c r="L108" s="3"/>
      <c r="M108" s="3"/>
      <c r="N108" s="3"/>
      <c r="O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3">
      <c r="A109" s="40" t="s">
        <v>6</v>
      </c>
      <c r="B109" s="40"/>
      <c r="C109" s="40"/>
      <c r="D109" s="9"/>
      <c r="E109" s="9"/>
      <c r="F109" s="9"/>
      <c r="G109" s="48"/>
      <c r="H109" s="48"/>
      <c r="I109" s="42">
        <f>L181/E15</f>
        <v>9228847.527777778</v>
      </c>
      <c r="L109" s="22">
        <v>7678568</v>
      </c>
      <c r="M109" s="23">
        <f>POWER(L109-$I$109,2)</f>
        <v>2403366614246.8901</v>
      </c>
      <c r="N109" s="3">
        <f t="shared" ref="N109:N172" si="4">POWER(L109-$T$230,3)</f>
        <v>4.5273149085304049E+20</v>
      </c>
      <c r="O109" s="3">
        <f>POWER(L109-$T$230,4)</f>
        <v>3.4763295382564491E+27</v>
      </c>
      <c r="Q109" s="22">
        <v>7678568</v>
      </c>
      <c r="R109" s="23">
        <f t="shared" ref="R109:R115" si="5">POWER(Q109-$F$150,2)</f>
        <v>2887434872.1632795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3">
      <c r="D110" s="49" t="s">
        <v>105</v>
      </c>
      <c r="E110" s="49"/>
      <c r="F110" s="49"/>
      <c r="G110" s="48"/>
      <c r="H110" s="48"/>
      <c r="I110" s="42"/>
      <c r="L110" s="22">
        <v>7688063</v>
      </c>
      <c r="M110" s="23">
        <f t="shared" ref="M110:M173" si="6">POWER(L110-$I$109,2)</f>
        <v>2374016961039.3901</v>
      </c>
      <c r="N110" s="3">
        <f t="shared" si="4"/>
        <v>4.5441305567355725E+20</v>
      </c>
      <c r="O110" s="3">
        <f t="shared" ref="O110:O173" si="7">POWER(L110-$T$230,4)</f>
        <v>3.4935562000408156E+27</v>
      </c>
      <c r="Q110" s="22">
        <v>7688063</v>
      </c>
      <c r="R110" s="23">
        <f t="shared" si="5"/>
        <v>1957164960.0204198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3">
      <c r="A111" s="7"/>
      <c r="B111" s="7"/>
      <c r="C111" s="7"/>
      <c r="D111" s="9"/>
      <c r="E111" s="10"/>
      <c r="F111" s="10"/>
      <c r="G111" s="48"/>
      <c r="H111" s="48"/>
      <c r="I111" s="42"/>
      <c r="L111" s="22">
        <v>7691831</v>
      </c>
      <c r="M111" s="23">
        <f t="shared" si="6"/>
        <v>2362419806662.0571</v>
      </c>
      <c r="N111" s="3">
        <f t="shared" si="4"/>
        <v>4.5508152094702082E+20</v>
      </c>
      <c r="O111" s="3">
        <f t="shared" si="7"/>
        <v>3.500410150347444E+27</v>
      </c>
      <c r="Q111" s="22">
        <v>7691831</v>
      </c>
      <c r="R111" s="23">
        <f t="shared" si="5"/>
        <v>1637971220.5918474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3">
      <c r="D112" s="10"/>
      <c r="E112" s="10"/>
      <c r="F112" s="10"/>
      <c r="G112" s="32"/>
      <c r="H112" s="32"/>
      <c r="I112" s="41">
        <f>M181/E15</f>
        <v>554597341585.74902</v>
      </c>
      <c r="L112" s="22">
        <v>7721719</v>
      </c>
      <c r="M112" s="23">
        <f t="shared" si="6"/>
        <v>2271436399241.6123</v>
      </c>
      <c r="N112" s="3">
        <f t="shared" si="4"/>
        <v>4.6040706539077632E+20</v>
      </c>
      <c r="O112" s="3">
        <f t="shared" si="7"/>
        <v>3.5551339845621998E+27</v>
      </c>
      <c r="Q112" s="22">
        <v>7721719</v>
      </c>
      <c r="R112" s="23">
        <f t="shared" si="5"/>
        <v>112018032.02041098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4:29" x14ac:dyDescent="0.3">
      <c r="D113" s="32" t="s">
        <v>103</v>
      </c>
      <c r="E113" s="32"/>
      <c r="F113" s="32"/>
      <c r="G113" s="32"/>
      <c r="H113" s="32"/>
      <c r="I113" s="33"/>
      <c r="L113" s="22">
        <v>7725674</v>
      </c>
      <c r="M113" s="23">
        <f t="shared" si="6"/>
        <v>2259530654611.8901</v>
      </c>
      <c r="N113" s="3">
        <f t="shared" si="4"/>
        <v>4.6111487776690248E+20</v>
      </c>
      <c r="O113" s="3">
        <f t="shared" si="7"/>
        <v>3.5624232221769366E+27</v>
      </c>
      <c r="Q113" s="22">
        <v>7725674</v>
      </c>
      <c r="R113" s="23">
        <f t="shared" si="5"/>
        <v>43941747.020409927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4:29" x14ac:dyDescent="0.3">
      <c r="D114" s="10"/>
      <c r="E114" s="10"/>
      <c r="F114" s="10"/>
      <c r="G114" s="32"/>
      <c r="H114" s="32"/>
      <c r="I114" s="33"/>
      <c r="L114" s="22">
        <v>7777178</v>
      </c>
      <c r="M114" s="23">
        <f t="shared" si="6"/>
        <v>2107344417878.5569</v>
      </c>
      <c r="N114" s="3">
        <f t="shared" si="4"/>
        <v>4.7039870441551102E+20</v>
      </c>
      <c r="O114" s="3">
        <f t="shared" si="7"/>
        <v>3.6583744552088155E+27</v>
      </c>
      <c r="Q114" s="22">
        <v>7777178</v>
      </c>
      <c r="R114" s="23">
        <f t="shared" si="5"/>
        <v>2013778446.4489677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4:29" ht="15" customHeight="1" x14ac:dyDescent="0.3">
      <c r="D115" s="10"/>
      <c r="E115" s="10"/>
      <c r="F115" s="10"/>
      <c r="G115" s="46"/>
      <c r="H115" s="46"/>
      <c r="I115" s="42">
        <f>I13+((J14-J13)/(J14-J13)+(J14-J15))*E13</f>
        <v>8116486.7279151939</v>
      </c>
      <c r="L115" s="22">
        <v>7843087</v>
      </c>
      <c r="M115" s="23">
        <f t="shared" si="6"/>
        <v>1920332240346.9458</v>
      </c>
      <c r="N115" s="3">
        <f t="shared" si="4"/>
        <v>4.8245976108648065E+20</v>
      </c>
      <c r="O115" s="3">
        <f t="shared" si="7"/>
        <v>3.7839738802004826E+27</v>
      </c>
      <c r="Q115" s="22">
        <v>7843087</v>
      </c>
      <c r="R115" s="23">
        <f t="shared" si="5"/>
        <v>12273126308.591806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4:29" x14ac:dyDescent="0.3">
      <c r="D116" s="32" t="s">
        <v>10</v>
      </c>
      <c r="E116" s="32"/>
      <c r="F116" s="32"/>
      <c r="G116" s="46"/>
      <c r="H116" s="46"/>
      <c r="I116" s="42"/>
      <c r="L116" s="22">
        <v>7919076</v>
      </c>
      <c r="M116" s="23">
        <f t="shared" si="6"/>
        <v>1715501454977.3347</v>
      </c>
      <c r="N116" s="3">
        <f t="shared" si="4"/>
        <v>4.9661923070412888E+20</v>
      </c>
      <c r="O116" s="3">
        <f t="shared" si="7"/>
        <v>3.9327654310075299E+27</v>
      </c>
      <c r="Q116" s="22">
        <v>7919076</v>
      </c>
      <c r="R116" s="23"/>
      <c r="S116" s="3">
        <f t="shared" ref="S116:S118" si="8">POWER(Q116-$F$151,2)</f>
        <v>6742052100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4:29" x14ac:dyDescent="0.3">
      <c r="D117" s="10"/>
      <c r="E117" s="10"/>
      <c r="F117" s="10"/>
      <c r="G117" s="46"/>
      <c r="H117" s="46"/>
      <c r="I117" s="42"/>
      <c r="L117" s="22">
        <v>8000761</v>
      </c>
      <c r="M117" s="23">
        <f t="shared" si="6"/>
        <v>1508196519709.2791</v>
      </c>
      <c r="N117" s="3">
        <f t="shared" si="4"/>
        <v>5.1214612589934471E+20</v>
      </c>
      <c r="O117" s="3">
        <f t="shared" si="7"/>
        <v>4.0975587503965673E+27</v>
      </c>
      <c r="Q117" s="22">
        <v>8000761</v>
      </c>
      <c r="R117" s="23"/>
      <c r="S117" s="3">
        <f t="shared" si="8"/>
        <v>180625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4:29" ht="15" customHeight="1" x14ac:dyDescent="0.3">
      <c r="D118" s="10"/>
      <c r="E118" s="10"/>
      <c r="F118" s="10"/>
      <c r="G118" s="47" t="s">
        <v>104</v>
      </c>
      <c r="H118" s="47"/>
      <c r="I118" s="42">
        <f>MEDIAN(L109:L180)</f>
        <v>9445440</v>
      </c>
      <c r="L118" s="22">
        <v>8083721</v>
      </c>
      <c r="M118" s="23">
        <f t="shared" si="6"/>
        <v>1311314764620.3901</v>
      </c>
      <c r="N118" s="3">
        <f t="shared" si="4"/>
        <v>5.2824323975790618E+20</v>
      </c>
      <c r="O118" s="3">
        <f t="shared" si="7"/>
        <v>4.2701709703390216E+27</v>
      </c>
      <c r="Q118" s="22">
        <v>8083721</v>
      </c>
      <c r="R118" s="23"/>
      <c r="S118" s="3">
        <f t="shared" si="8"/>
        <v>6812026225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4:29" x14ac:dyDescent="0.3">
      <c r="D119" s="32" t="s">
        <v>11</v>
      </c>
      <c r="E119" s="32"/>
      <c r="F119" s="32"/>
      <c r="G119" s="47"/>
      <c r="H119" s="47"/>
      <c r="I119" s="42"/>
      <c r="L119" s="22">
        <v>8164939</v>
      </c>
      <c r="M119" s="23">
        <f t="shared" si="6"/>
        <v>1131901355478.2791</v>
      </c>
      <c r="N119" s="3">
        <f t="shared" si="4"/>
        <v>5.4432569211397066E+20</v>
      </c>
      <c r="O119" s="3">
        <f t="shared" si="7"/>
        <v>4.4443860722433516E+27</v>
      </c>
      <c r="Q119" s="22">
        <v>8164939</v>
      </c>
      <c r="R119" s="23"/>
      <c r="S119" s="3"/>
      <c r="T119" s="3">
        <f t="shared" ref="T119:T121" si="9">POWER(Q119-$F$152,2)</f>
        <v>5849496324</v>
      </c>
      <c r="U119" s="3"/>
      <c r="V119" s="3"/>
      <c r="W119" s="3"/>
      <c r="X119" s="3"/>
      <c r="Y119" s="3"/>
      <c r="Z119" s="3"/>
      <c r="AA119" s="3"/>
      <c r="AB119" s="3"/>
      <c r="AC119" s="3"/>
    </row>
    <row r="120" spans="4:29" x14ac:dyDescent="0.3">
      <c r="D120" s="10"/>
      <c r="E120" s="10"/>
      <c r="F120" s="10"/>
      <c r="G120" s="47"/>
      <c r="H120" s="47"/>
      <c r="I120" s="42"/>
      <c r="L120" s="22">
        <v>8242429</v>
      </c>
      <c r="M120" s="23">
        <f t="shared" si="6"/>
        <v>973021511943.27893</v>
      </c>
      <c r="N120" s="3">
        <f t="shared" si="4"/>
        <v>5.5997113967454473E+20</v>
      </c>
      <c r="O120" s="3">
        <f t="shared" si="7"/>
        <v>4.6155223608165178E+27</v>
      </c>
      <c r="Q120" s="22">
        <v>8242429</v>
      </c>
      <c r="R120" s="23"/>
      <c r="S120" s="3"/>
      <c r="T120" s="3">
        <f t="shared" si="9"/>
        <v>1016064</v>
      </c>
      <c r="U120" s="3"/>
      <c r="V120" s="3"/>
      <c r="W120" s="3"/>
      <c r="X120" s="3"/>
      <c r="Y120" s="3"/>
      <c r="Z120" s="3"/>
      <c r="AA120" s="3"/>
      <c r="AB120" s="3"/>
      <c r="AC120" s="3"/>
    </row>
    <row r="121" spans="4:29" x14ac:dyDescent="0.3">
      <c r="D121" s="10"/>
      <c r="E121" s="10"/>
      <c r="F121" s="10"/>
      <c r="G121" s="33" t="s">
        <v>93</v>
      </c>
      <c r="H121" s="33"/>
      <c r="I121" s="42">
        <f>MAX(B4:T4,B6:T6,B8:T8,B10:P10)-MIN(B4:T4,B6:T6,B8:T8,B10:P10)</f>
        <v>1858965</v>
      </c>
      <c r="L121" s="22">
        <v>8316895</v>
      </c>
      <c r="M121" s="23">
        <f t="shared" si="6"/>
        <v>831657412920.27893</v>
      </c>
      <c r="N121" s="3">
        <f t="shared" si="4"/>
        <v>5.7528580195404861E+20</v>
      </c>
      <c r="O121" s="3">
        <f t="shared" si="7"/>
        <v>4.7845916098426169E+27</v>
      </c>
      <c r="Q121" s="22">
        <v>8316895</v>
      </c>
      <c r="R121" s="23"/>
      <c r="S121" s="3"/>
      <c r="T121" s="3">
        <f t="shared" si="9"/>
        <v>5696324676</v>
      </c>
      <c r="U121" s="3"/>
      <c r="V121" s="3"/>
      <c r="W121" s="3"/>
      <c r="X121" s="3"/>
      <c r="Y121" s="3"/>
      <c r="Z121" s="3"/>
      <c r="AA121" s="3"/>
      <c r="AB121" s="3"/>
      <c r="AC121" s="3"/>
    </row>
    <row r="122" spans="4:29" x14ac:dyDescent="0.3">
      <c r="D122" s="32" t="s">
        <v>92</v>
      </c>
      <c r="E122" s="32"/>
      <c r="F122" s="32"/>
      <c r="G122" s="33"/>
      <c r="H122" s="33"/>
      <c r="I122" s="42"/>
      <c r="L122" s="22">
        <v>8390770</v>
      </c>
      <c r="M122" s="23">
        <f t="shared" si="6"/>
        <v>702373942566.11218</v>
      </c>
      <c r="N122" s="3">
        <f t="shared" si="4"/>
        <v>5.9075233967474947E+20</v>
      </c>
      <c r="O122" s="3">
        <f t="shared" si="7"/>
        <v>4.9568670091726983E+27</v>
      </c>
      <c r="Q122" s="22">
        <v>8390770</v>
      </c>
      <c r="R122" s="23"/>
      <c r="S122" s="3"/>
      <c r="T122" s="3"/>
      <c r="U122" s="3">
        <f t="shared" ref="U122:U124" si="10">POWER(Q122-$F$153,2)</f>
        <v>5998295968.4443483</v>
      </c>
      <c r="V122" s="3"/>
      <c r="W122" s="3"/>
      <c r="X122" s="3"/>
      <c r="Y122" s="3"/>
      <c r="Z122" s="3"/>
      <c r="AA122" s="3"/>
      <c r="AB122" s="3"/>
      <c r="AC122" s="3"/>
    </row>
    <row r="123" spans="4:29" x14ac:dyDescent="0.3">
      <c r="D123" s="10"/>
      <c r="E123" s="10"/>
      <c r="F123" s="10"/>
      <c r="G123" s="33"/>
      <c r="H123" s="33"/>
      <c r="I123" s="42"/>
      <c r="L123" s="22">
        <v>8467102</v>
      </c>
      <c r="M123" s="23">
        <f t="shared" si="6"/>
        <v>580256249089.44556</v>
      </c>
      <c r="N123" s="3">
        <f t="shared" si="4"/>
        <v>6.070219209945071E+20</v>
      </c>
      <c r="O123" s="3">
        <f t="shared" si="7"/>
        <v>5.1397165212964325E+27</v>
      </c>
      <c r="Q123" s="22">
        <v>8467102</v>
      </c>
      <c r="R123" s="23"/>
      <c r="S123" s="3"/>
      <c r="T123" s="3"/>
      <c r="U123" s="3">
        <f t="shared" si="10"/>
        <v>1246944.4444430578</v>
      </c>
      <c r="V123" s="3"/>
      <c r="W123" s="3"/>
      <c r="X123" s="3"/>
      <c r="Y123" s="3"/>
      <c r="Z123" s="3"/>
      <c r="AA123" s="3"/>
      <c r="AB123" s="3"/>
      <c r="AC123" s="3"/>
    </row>
    <row r="124" spans="4:29" x14ac:dyDescent="0.3">
      <c r="D124" s="10"/>
      <c r="E124" s="10"/>
      <c r="F124" s="10"/>
      <c r="G124" s="33"/>
      <c r="H124" s="33"/>
      <c r="I124" s="42"/>
      <c r="L124" s="22">
        <v>8546784</v>
      </c>
      <c r="M124" s="23">
        <f t="shared" si="6"/>
        <v>465210655924.66772</v>
      </c>
      <c r="N124" s="3">
        <f t="shared" si="4"/>
        <v>6.2432134733586445E+20</v>
      </c>
      <c r="O124" s="3">
        <f t="shared" si="7"/>
        <v>5.335939702268609E+27</v>
      </c>
      <c r="Q124" s="22">
        <v>8546784</v>
      </c>
      <c r="R124" s="23"/>
      <c r="S124" s="3"/>
      <c r="T124" s="3"/>
      <c r="U124" s="3">
        <f t="shared" si="10"/>
        <v>6172511601.7778749</v>
      </c>
      <c r="V124" s="3"/>
      <c r="W124" s="3"/>
      <c r="X124" s="3"/>
      <c r="Y124" s="3"/>
      <c r="Z124" s="3"/>
      <c r="AA124" s="3"/>
      <c r="AB124" s="3"/>
      <c r="AC124" s="3"/>
    </row>
    <row r="125" spans="4:29" ht="15" customHeight="1" x14ac:dyDescent="0.3">
      <c r="D125" s="47" t="s">
        <v>94</v>
      </c>
      <c r="E125" s="47"/>
      <c r="F125" s="47"/>
      <c r="G125" s="32"/>
      <c r="H125" s="32"/>
      <c r="I125" s="33">
        <f>SQRT(I112)</f>
        <v>744712.9256201674</v>
      </c>
      <c r="L125" s="22">
        <v>8629213</v>
      </c>
      <c r="M125" s="23">
        <f t="shared" si="6"/>
        <v>359561566903.27881</v>
      </c>
      <c r="N125" s="3">
        <f t="shared" si="4"/>
        <v>6.42559823074076E+20</v>
      </c>
      <c r="O125" s="3">
        <f t="shared" si="7"/>
        <v>5.5447855785485161E+27</v>
      </c>
      <c r="Q125" s="22">
        <v>8629213</v>
      </c>
      <c r="R125" s="23"/>
      <c r="S125" s="3"/>
      <c r="T125" s="3"/>
      <c r="U125" s="3"/>
      <c r="V125" s="3">
        <f t="shared" ref="V125:V126" si="11">POWER(Q125-$F$154,2)</f>
        <v>1738848300.25</v>
      </c>
      <c r="W125" s="3"/>
      <c r="X125" s="3"/>
      <c r="Y125" s="3"/>
      <c r="Z125" s="3"/>
      <c r="AA125" s="3"/>
      <c r="AB125" s="3"/>
      <c r="AC125" s="3"/>
    </row>
    <row r="126" spans="4:29" x14ac:dyDescent="0.3">
      <c r="D126" s="20"/>
      <c r="E126" s="20"/>
      <c r="F126" s="20"/>
      <c r="G126" s="32"/>
      <c r="H126" s="32"/>
      <c r="I126" s="33"/>
      <c r="L126" s="22">
        <v>8712612</v>
      </c>
      <c r="M126" s="23">
        <f t="shared" si="6"/>
        <v>266499120140.00098</v>
      </c>
      <c r="N126" s="3">
        <f t="shared" si="4"/>
        <v>6.6137096037849524E+20</v>
      </c>
      <c r="O126" s="3">
        <f t="shared" si="7"/>
        <v>5.7622685658452021E+27</v>
      </c>
      <c r="Q126" s="22">
        <v>8712612</v>
      </c>
      <c r="R126" s="23"/>
      <c r="S126" s="3"/>
      <c r="T126" s="3"/>
      <c r="U126" s="3"/>
      <c r="V126" s="3">
        <f t="shared" si="11"/>
        <v>1738848300.25</v>
      </c>
      <c r="W126" s="3"/>
      <c r="X126" s="3"/>
      <c r="Y126" s="3"/>
      <c r="Z126" s="3"/>
      <c r="AA126" s="3"/>
      <c r="AB126" s="3"/>
      <c r="AC126" s="3"/>
    </row>
    <row r="127" spans="4:29" x14ac:dyDescent="0.3">
      <c r="D127" s="10"/>
      <c r="E127" s="10"/>
      <c r="F127" s="10"/>
      <c r="G127" s="32"/>
      <c r="H127" s="32"/>
      <c r="I127" s="33"/>
      <c r="L127" s="22">
        <v>8795307</v>
      </c>
      <c r="M127" s="23">
        <f t="shared" si="6"/>
        <v>187957389225.83429</v>
      </c>
      <c r="N127" s="3">
        <f t="shared" si="4"/>
        <v>6.8038230357681386E+20</v>
      </c>
      <c r="O127" s="3">
        <f t="shared" si="7"/>
        <v>5.984171237325275E+27</v>
      </c>
      <c r="Q127" s="22">
        <v>8795307</v>
      </c>
      <c r="R127" s="23"/>
      <c r="S127" s="3"/>
      <c r="T127" s="3"/>
      <c r="U127" s="3"/>
      <c r="V127" s="3"/>
      <c r="W127" s="3">
        <f t="shared" ref="W127:W129" si="12">POWER(Q127-$F$155,2)</f>
        <v>6133239225</v>
      </c>
      <c r="X127" s="3"/>
      <c r="Y127" s="3"/>
      <c r="Z127" s="3"/>
      <c r="AA127" s="3"/>
      <c r="AB127" s="3"/>
      <c r="AC127" s="3"/>
    </row>
    <row r="128" spans="4:29" x14ac:dyDescent="0.3">
      <c r="D128" s="10"/>
      <c r="E128" s="10"/>
      <c r="F128" s="10"/>
      <c r="G128" s="32"/>
      <c r="H128" s="32"/>
      <c r="I128" s="33">
        <f>I125/I109*100</f>
        <v>8.069403285498721</v>
      </c>
      <c r="J128" s="33" t="s">
        <v>96</v>
      </c>
      <c r="L128" s="22">
        <v>8874966</v>
      </c>
      <c r="M128" s="23">
        <f t="shared" si="6"/>
        <v>125232135702.33426</v>
      </c>
      <c r="N128" s="3">
        <f t="shared" si="4"/>
        <v>6.990368878120285E+20</v>
      </c>
      <c r="O128" s="3">
        <f t="shared" si="7"/>
        <v>6.2039286120775666E+27</v>
      </c>
      <c r="Q128" s="22">
        <v>8874966</v>
      </c>
      <c r="R128" s="23"/>
      <c r="S128" s="3"/>
      <c r="T128" s="3"/>
      <c r="U128" s="3"/>
      <c r="V128" s="3"/>
      <c r="W128" s="3">
        <f t="shared" si="12"/>
        <v>1806336</v>
      </c>
      <c r="X128" s="3"/>
      <c r="Y128" s="3"/>
      <c r="Z128" s="3"/>
      <c r="AA128" s="3"/>
      <c r="AB128" s="3"/>
      <c r="AC128" s="3"/>
    </row>
    <row r="129" spans="4:29" x14ac:dyDescent="0.3">
      <c r="D129" s="32" t="s">
        <v>95</v>
      </c>
      <c r="E129" s="32"/>
      <c r="F129" s="32"/>
      <c r="G129" s="32"/>
      <c r="H129" s="32"/>
      <c r="I129" s="33"/>
      <c r="J129" s="33"/>
      <c r="L129" s="22">
        <v>8950593</v>
      </c>
      <c r="M129" s="23">
        <f t="shared" si="6"/>
        <v>77425582228.834213</v>
      </c>
      <c r="N129" s="3">
        <f t="shared" si="4"/>
        <v>7.1705988678948422E+20</v>
      </c>
      <c r="O129" s="3">
        <f t="shared" si="7"/>
        <v>6.4181112032787496E+27</v>
      </c>
      <c r="Q129" s="22">
        <v>8950593</v>
      </c>
      <c r="R129" s="23"/>
      <c r="S129" s="3"/>
      <c r="T129" s="3"/>
      <c r="U129" s="3"/>
      <c r="V129" s="3"/>
      <c r="W129" s="3">
        <f t="shared" si="12"/>
        <v>5924534841</v>
      </c>
      <c r="X129" s="3"/>
      <c r="Y129" s="3"/>
      <c r="Z129" s="3"/>
      <c r="AA129" s="3"/>
      <c r="AB129" s="3"/>
      <c r="AC129" s="3"/>
    </row>
    <row r="130" spans="4:29" x14ac:dyDescent="0.3">
      <c r="D130" s="10"/>
      <c r="E130" s="10"/>
      <c r="F130" s="10"/>
      <c r="G130" s="32"/>
      <c r="H130" s="32"/>
      <c r="I130" s="33"/>
      <c r="J130" s="33"/>
      <c r="L130" s="22">
        <v>9022073</v>
      </c>
      <c r="M130" s="23">
        <f t="shared" si="6"/>
        <v>42755705337.723076</v>
      </c>
      <c r="N130" s="3">
        <f t="shared" si="4"/>
        <v>7.3437690462223113E+20</v>
      </c>
      <c r="O130" s="3">
        <f t="shared" si="7"/>
        <v>6.6256020430158065E+27</v>
      </c>
      <c r="Q130" s="22">
        <v>9022073</v>
      </c>
      <c r="R130" s="23"/>
      <c r="S130" s="3"/>
      <c r="T130" s="3"/>
      <c r="U130" s="3"/>
      <c r="V130" s="3"/>
      <c r="W130" s="3"/>
      <c r="X130" s="3">
        <f t="shared" ref="X130:X132" si="13">POWER(Q130-$F$156,2)</f>
        <v>4553730348.4445286</v>
      </c>
      <c r="Y130" s="3"/>
      <c r="Z130" s="3"/>
      <c r="AA130" s="3"/>
      <c r="AB130" s="3"/>
      <c r="AC130" s="3"/>
    </row>
    <row r="131" spans="4:29" x14ac:dyDescent="0.3">
      <c r="D131" s="10"/>
      <c r="E131" s="10"/>
      <c r="F131" s="10"/>
      <c r="G131" s="32"/>
      <c r="H131" s="32"/>
      <c r="I131" s="41">
        <f>N181/POWER(I125,3)</f>
        <v>139647.18981674474</v>
      </c>
      <c r="L131" s="22">
        <v>9090366</v>
      </c>
      <c r="M131" s="23">
        <f t="shared" si="6"/>
        <v>19177133535.667496</v>
      </c>
      <c r="N131" s="3">
        <f t="shared" si="4"/>
        <v>7.5118015830682921E+20</v>
      </c>
      <c r="O131" s="3">
        <f t="shared" si="7"/>
        <v>6.828502570947017E+27</v>
      </c>
      <c r="Q131" s="22">
        <v>9090366</v>
      </c>
      <c r="R131" s="23"/>
      <c r="S131" s="3"/>
      <c r="T131" s="3"/>
      <c r="U131" s="3"/>
      <c r="V131" s="3"/>
      <c r="W131" s="3"/>
      <c r="X131" s="3">
        <f t="shared" si="13"/>
        <v>658802.77777676983</v>
      </c>
      <c r="Y131" s="3"/>
      <c r="Z131" s="3"/>
      <c r="AA131" s="3"/>
      <c r="AB131" s="3"/>
      <c r="AC131" s="3"/>
    </row>
    <row r="132" spans="4:29" x14ac:dyDescent="0.3">
      <c r="D132" s="32" t="s">
        <v>97</v>
      </c>
      <c r="E132" s="32"/>
      <c r="F132" s="32"/>
      <c r="G132" s="32"/>
      <c r="H132" s="32"/>
      <c r="I132" s="33"/>
      <c r="L132" s="22">
        <v>9156224</v>
      </c>
      <c r="M132" s="23">
        <f t="shared" si="6"/>
        <v>5274176786.8896904</v>
      </c>
      <c r="N132" s="3">
        <f t="shared" si="4"/>
        <v>7.6762520512403761E+20</v>
      </c>
      <c r="O132" s="3">
        <f t="shared" si="7"/>
        <v>7.0285483261616359E+27</v>
      </c>
      <c r="Q132" s="22">
        <v>9156224</v>
      </c>
      <c r="R132" s="23"/>
      <c r="S132" s="3"/>
      <c r="T132" s="3"/>
      <c r="U132" s="3"/>
      <c r="V132" s="3"/>
      <c r="W132" s="3"/>
      <c r="X132" s="3">
        <f t="shared" si="13"/>
        <v>4444844453.4443617</v>
      </c>
      <c r="Y132" s="3"/>
      <c r="Z132" s="3"/>
      <c r="AA132" s="3"/>
      <c r="AB132" s="3"/>
      <c r="AC132" s="3"/>
    </row>
    <row r="133" spans="4:29" x14ac:dyDescent="0.3">
      <c r="D133" s="10"/>
      <c r="E133" s="10"/>
      <c r="F133" s="10"/>
      <c r="G133" s="32"/>
      <c r="H133" s="32"/>
      <c r="I133" s="33"/>
      <c r="L133" s="22">
        <v>9220886</v>
      </c>
      <c r="M133" s="23">
        <f t="shared" si="6"/>
        <v>63385924.556330457</v>
      </c>
      <c r="N133" s="3">
        <f t="shared" si="4"/>
        <v>7.840034220408849E+20</v>
      </c>
      <c r="O133" s="3">
        <f t="shared" si="7"/>
        <v>7.2292061782488861E+27</v>
      </c>
      <c r="Q133" s="22">
        <v>9220886</v>
      </c>
      <c r="R133" s="23"/>
      <c r="S133" s="3"/>
      <c r="T133" s="3"/>
      <c r="U133" s="3"/>
      <c r="V133" s="3"/>
      <c r="W133" s="3"/>
      <c r="X133" s="3"/>
      <c r="Y133" s="3">
        <f t="shared" ref="Y133:Y140" si="14">POWER(Q133-$F$157,2)</f>
        <v>23675840126.864326</v>
      </c>
      <c r="Z133" s="3"/>
      <c r="AA133" s="3"/>
      <c r="AB133" s="3"/>
      <c r="AC133" s="3"/>
    </row>
    <row r="134" spans="4:29" x14ac:dyDescent="0.3">
      <c r="D134" s="10"/>
      <c r="E134" s="10"/>
      <c r="F134" s="10"/>
      <c r="G134" s="32"/>
      <c r="H134" s="32"/>
      <c r="I134" s="48">
        <f>O181/POWER(I125,4)-3</f>
        <v>1761795.0490494175</v>
      </c>
      <c r="L134" s="22">
        <v>9284726</v>
      </c>
      <c r="M134" s="23">
        <f t="shared" si="6"/>
        <v>3122403657.8896375</v>
      </c>
      <c r="N134" s="3">
        <f t="shared" si="4"/>
        <v>8.0040036058927137E+20</v>
      </c>
      <c r="O134" s="3">
        <f t="shared" si="7"/>
        <v>7.4314980383725835E+27</v>
      </c>
      <c r="Q134" s="22">
        <v>9284726</v>
      </c>
      <c r="R134" s="23"/>
      <c r="S134" s="3"/>
      <c r="T134" s="3"/>
      <c r="U134" s="3"/>
      <c r="V134" s="3"/>
      <c r="W134" s="3"/>
      <c r="X134" s="3"/>
      <c r="Y134" s="3">
        <f t="shared" si="14"/>
        <v>8105320873.5309391</v>
      </c>
      <c r="Z134" s="3"/>
      <c r="AA134" s="3"/>
      <c r="AB134" s="3"/>
      <c r="AC134" s="3"/>
    </row>
    <row r="135" spans="4:29" x14ac:dyDescent="0.3">
      <c r="D135" s="32" t="s">
        <v>98</v>
      </c>
      <c r="E135" s="32"/>
      <c r="F135" s="32"/>
      <c r="G135" s="32"/>
      <c r="H135" s="32"/>
      <c r="I135" s="48"/>
      <c r="L135" s="22">
        <v>9347881</v>
      </c>
      <c r="M135" s="23">
        <f t="shared" si="6"/>
        <v>14168967509.2785</v>
      </c>
      <c r="N135" s="3">
        <f t="shared" si="4"/>
        <v>8.1684475610700146E+20</v>
      </c>
      <c r="O135" s="3">
        <f t="shared" si="7"/>
        <v>7.6357675755622722E+27</v>
      </c>
      <c r="Q135" s="22">
        <v>9347881</v>
      </c>
      <c r="R135" s="23"/>
      <c r="S135" s="3"/>
      <c r="T135" s="3"/>
      <c r="U135" s="3"/>
      <c r="V135" s="3"/>
      <c r="W135" s="3"/>
      <c r="X135" s="3"/>
      <c r="Y135" s="3">
        <f t="shared" si="14"/>
        <v>722241736.3086642</v>
      </c>
      <c r="Z135" s="3"/>
      <c r="AA135" s="3"/>
      <c r="AB135" s="3"/>
      <c r="AC135" s="3"/>
    </row>
    <row r="136" spans="4:29" x14ac:dyDescent="0.3">
      <c r="D136" s="10"/>
      <c r="E136" s="10"/>
      <c r="F136" s="10"/>
      <c r="G136" s="32"/>
      <c r="H136" s="32"/>
      <c r="I136" s="48"/>
      <c r="L136" s="22">
        <v>9410426</v>
      </c>
      <c r="M136" s="23">
        <f t="shared" si="6"/>
        <v>32970741574.556252</v>
      </c>
      <c r="N136" s="3">
        <f t="shared" si="4"/>
        <v>8.3335079059494483E+20</v>
      </c>
      <c r="O136" s="3">
        <f t="shared" si="7"/>
        <v>7.8421859469352236E+27</v>
      </c>
      <c r="Q136" s="22">
        <v>9410426</v>
      </c>
      <c r="R136" s="23"/>
      <c r="S136" s="3"/>
      <c r="T136" s="3"/>
      <c r="U136" s="3"/>
      <c r="V136" s="3"/>
      <c r="W136" s="3"/>
      <c r="X136" s="3"/>
      <c r="Y136" s="3">
        <f t="shared" si="14"/>
        <v>1272380606.8641679</v>
      </c>
      <c r="Z136" s="3"/>
      <c r="AA136" s="3"/>
      <c r="AB136" s="3"/>
      <c r="AC136" s="3"/>
    </row>
    <row r="137" spans="4:29" x14ac:dyDescent="0.3">
      <c r="D137" s="10"/>
      <c r="E137" s="10"/>
      <c r="F137" s="10"/>
      <c r="G137" s="32"/>
      <c r="H137" s="32"/>
      <c r="I137" s="48"/>
      <c r="L137" s="22">
        <v>9416185</v>
      </c>
      <c r="M137" s="23">
        <f t="shared" si="6"/>
        <v>35095328498.611809</v>
      </c>
      <c r="N137" s="3">
        <f t="shared" si="4"/>
        <v>8.3488171114887407E+20</v>
      </c>
      <c r="O137" s="3">
        <f t="shared" si="7"/>
        <v>7.8614006452943616E+27</v>
      </c>
      <c r="Q137" s="22">
        <v>9416185</v>
      </c>
      <c r="R137" s="23"/>
      <c r="S137" s="3"/>
      <c r="T137" s="3"/>
      <c r="U137" s="3"/>
      <c r="V137" s="3"/>
      <c r="W137" s="3"/>
      <c r="X137" s="3"/>
      <c r="Y137" s="3">
        <f t="shared" si="14"/>
        <v>1716398866.9752743</v>
      </c>
      <c r="Z137" s="3"/>
      <c r="AA137" s="3"/>
      <c r="AB137" s="3"/>
      <c r="AC137" s="3"/>
    </row>
    <row r="138" spans="4:29" x14ac:dyDescent="0.3">
      <c r="L138" s="22">
        <v>9417924</v>
      </c>
      <c r="M138" s="23">
        <f t="shared" si="6"/>
        <v>35749912348.000694</v>
      </c>
      <c r="N138" s="3">
        <f t="shared" si="4"/>
        <v>8.3534435948612262E+20</v>
      </c>
      <c r="O138" s="3">
        <f t="shared" si="7"/>
        <v>7.8672096914689825E+27</v>
      </c>
      <c r="Q138" s="22">
        <v>9417924</v>
      </c>
      <c r="R138" s="23"/>
      <c r="S138" s="3"/>
      <c r="T138" s="3"/>
      <c r="U138" s="3"/>
      <c r="V138" s="3"/>
      <c r="W138" s="3"/>
      <c r="X138" s="3"/>
      <c r="Y138" s="3">
        <f t="shared" si="14"/>
        <v>1863514595.7530506</v>
      </c>
      <c r="Z138" s="3"/>
      <c r="AA138" s="3"/>
      <c r="AB138" s="3"/>
      <c r="AC138" s="3"/>
    </row>
    <row r="139" spans="4:29" x14ac:dyDescent="0.3">
      <c r="L139" s="22">
        <v>9420300</v>
      </c>
      <c r="M139" s="23">
        <f t="shared" si="6"/>
        <v>36654049120.000694</v>
      </c>
      <c r="N139" s="3">
        <f t="shared" si="4"/>
        <v>8.3597675330342696E+20</v>
      </c>
      <c r="O139" s="3">
        <f t="shared" si="7"/>
        <v>7.8751518091442732E+27</v>
      </c>
      <c r="Q139" s="22">
        <v>9420300</v>
      </c>
      <c r="R139" s="23"/>
      <c r="S139" s="3"/>
      <c r="T139" s="3"/>
      <c r="U139" s="3"/>
      <c r="V139" s="3"/>
      <c r="W139" s="3"/>
      <c r="X139" s="3"/>
      <c r="Y139" s="3">
        <f t="shared" si="14"/>
        <v>2074296419.7530487</v>
      </c>
      <c r="Z139" s="3"/>
      <c r="AA139" s="3"/>
      <c r="AB139" s="3"/>
      <c r="AC139" s="3"/>
    </row>
    <row r="140" spans="4:29" x14ac:dyDescent="0.3">
      <c r="L140" s="22">
        <v>9426816</v>
      </c>
      <c r="M140" s="23">
        <f t="shared" si="6"/>
        <v>39191515994.000687</v>
      </c>
      <c r="N140" s="3">
        <f t="shared" si="4"/>
        <v>8.3771268312286731E+20</v>
      </c>
      <c r="O140" s="3">
        <f t="shared" si="7"/>
        <v>7.896963324665575E+27</v>
      </c>
      <c r="Q140" s="22">
        <v>9426816</v>
      </c>
      <c r="R140" s="23"/>
      <c r="S140" s="3"/>
      <c r="T140" s="3"/>
      <c r="U140" s="3"/>
      <c r="V140" s="3"/>
      <c r="W140" s="3"/>
      <c r="X140" s="3"/>
      <c r="Y140" s="3">
        <f t="shared" si="14"/>
        <v>2710289875.7530432</v>
      </c>
      <c r="Z140" s="3"/>
      <c r="AA140" s="3"/>
      <c r="AB140" s="3"/>
      <c r="AC140" s="3"/>
    </row>
    <row r="141" spans="4:29" x14ac:dyDescent="0.3">
      <c r="L141" s="22">
        <v>9427656</v>
      </c>
      <c r="M141" s="23">
        <f t="shared" si="6"/>
        <v>39524808627.334023</v>
      </c>
      <c r="N141" s="3">
        <f t="shared" si="4"/>
        <v>8.3793664252508674E+20</v>
      </c>
      <c r="O141" s="3">
        <f t="shared" si="7"/>
        <v>7.8997784155214888E+27</v>
      </c>
      <c r="Q141" s="22">
        <v>9427656</v>
      </c>
      <c r="R141" s="23"/>
      <c r="S141" s="3"/>
      <c r="T141" s="3"/>
      <c r="U141" s="3"/>
      <c r="V141" s="3"/>
      <c r="W141" s="3"/>
      <c r="X141" s="3"/>
      <c r="Y141" s="3">
        <f t="shared" ref="Y141" si="15">POWER(Q141-$F$157,2)</f>
        <v>2798457022.4197092</v>
      </c>
      <c r="Z141" s="3"/>
      <c r="AA141" s="3"/>
      <c r="AB141" s="3"/>
      <c r="AC141" s="3"/>
    </row>
    <row r="142" spans="4:29" x14ac:dyDescent="0.3">
      <c r="L142" s="22">
        <v>9435615</v>
      </c>
      <c r="M142" s="23">
        <f t="shared" si="6"/>
        <v>42752787569.167351</v>
      </c>
      <c r="N142" s="3">
        <f t="shared" si="4"/>
        <v>8.4006063905101618E+20</v>
      </c>
      <c r="O142" s="3">
        <f t="shared" si="7"/>
        <v>7.9264887667393545E+27</v>
      </c>
      <c r="Q142" s="22">
        <v>9435615</v>
      </c>
      <c r="R142" s="23"/>
      <c r="S142" s="3"/>
      <c r="T142" s="3"/>
      <c r="U142" s="3"/>
      <c r="V142" s="3"/>
      <c r="W142" s="3"/>
      <c r="X142" s="3"/>
      <c r="Y142" s="3"/>
      <c r="Z142" s="3">
        <f t="shared" ref="Z142:Z158" si="16">POWER(Q142-$F$158,2)</f>
        <v>3309125625</v>
      </c>
      <c r="AA142" s="3"/>
      <c r="AB142" s="3"/>
      <c r="AC142" s="3"/>
    </row>
    <row r="143" spans="4:29" x14ac:dyDescent="0.3">
      <c r="L143" s="22">
        <v>9442548</v>
      </c>
      <c r="M143" s="23">
        <f t="shared" si="6"/>
        <v>45667891828.000687</v>
      </c>
      <c r="N143" s="3">
        <f t="shared" si="4"/>
        <v>8.4191375223699171E+20</v>
      </c>
      <c r="O143" s="3">
        <f t="shared" si="7"/>
        <v>7.9498110173579017E+27</v>
      </c>
      <c r="Q143" s="22">
        <v>9442548</v>
      </c>
      <c r="R143" s="23"/>
      <c r="S143" s="3"/>
      <c r="T143" s="3"/>
      <c r="U143" s="3"/>
      <c r="V143" s="3"/>
      <c r="W143" s="3"/>
      <c r="X143" s="3"/>
      <c r="Y143" s="3"/>
      <c r="Z143" s="3">
        <f t="shared" si="16"/>
        <v>2559550464</v>
      </c>
      <c r="AA143" s="3"/>
      <c r="AB143" s="3"/>
      <c r="AC143" s="3"/>
    </row>
    <row r="144" spans="4:29" x14ac:dyDescent="0.3">
      <c r="L144" s="22">
        <v>9442926</v>
      </c>
      <c r="M144" s="23">
        <f t="shared" si="6"/>
        <v>45829592269.000687</v>
      </c>
      <c r="N144" s="3">
        <f t="shared" si="4"/>
        <v>8.4201486566685121E+20</v>
      </c>
      <c r="O144" s="3">
        <f t="shared" si="7"/>
        <v>7.9510840673920162E+27</v>
      </c>
      <c r="Q144" s="22">
        <v>9442926</v>
      </c>
      <c r="R144" s="23"/>
      <c r="S144" s="3"/>
      <c r="T144" s="3"/>
      <c r="U144" s="3"/>
      <c r="V144" s="3"/>
      <c r="W144" s="3"/>
      <c r="X144" s="3"/>
      <c r="Y144" s="3"/>
      <c r="Z144" s="3">
        <f t="shared" si="16"/>
        <v>2521445796</v>
      </c>
      <c r="AA144" s="3"/>
      <c r="AB144" s="3"/>
      <c r="AC144" s="3"/>
    </row>
    <row r="145" spans="4:29" x14ac:dyDescent="0.3">
      <c r="L145" s="22">
        <v>9447954</v>
      </c>
      <c r="M145" s="23">
        <f t="shared" si="6"/>
        <v>48007646169.667351</v>
      </c>
      <c r="N145" s="3">
        <f t="shared" si="4"/>
        <v>8.4336060492282384E+20</v>
      </c>
      <c r="O145" s="3">
        <f t="shared" si="7"/>
        <v>7.9680322007230132E+27</v>
      </c>
      <c r="Q145" s="22">
        <v>9447954</v>
      </c>
      <c r="R145" s="23"/>
      <c r="S145" s="3"/>
      <c r="T145" s="3"/>
      <c r="U145" s="3"/>
      <c r="V145" s="3"/>
      <c r="W145" s="3"/>
      <c r="X145" s="3"/>
      <c r="Y145" s="3"/>
      <c r="Z145" s="3">
        <f t="shared" si="16"/>
        <v>2041774596</v>
      </c>
      <c r="AA145" s="3"/>
      <c r="AB145" s="3"/>
      <c r="AC145" s="3"/>
    </row>
    <row r="146" spans="4:29" x14ac:dyDescent="0.3">
      <c r="L146" s="22">
        <v>9450857</v>
      </c>
      <c r="M146" s="23">
        <f t="shared" si="6"/>
        <v>49288205756.389572</v>
      </c>
      <c r="N146" s="3">
        <f t="shared" si="4"/>
        <v>8.4413824254975856E+20</v>
      </c>
      <c r="O146" s="3">
        <f t="shared" si="7"/>
        <v>7.9778298185690837E+27</v>
      </c>
      <c r="Q146" s="22">
        <v>9450857</v>
      </c>
      <c r="R146" s="23"/>
      <c r="S146" s="3"/>
      <c r="T146" s="3"/>
      <c r="U146" s="3"/>
      <c r="V146" s="3"/>
      <c r="W146" s="3"/>
      <c r="X146" s="3"/>
      <c r="Y146" s="3"/>
      <c r="Z146" s="3">
        <f t="shared" si="16"/>
        <v>1787852089</v>
      </c>
      <c r="AA146" s="3"/>
      <c r="AB146" s="3"/>
      <c r="AC146" s="3"/>
    </row>
    <row r="147" spans="4:29" x14ac:dyDescent="0.3">
      <c r="L147" s="22">
        <v>9451434</v>
      </c>
      <c r="M147" s="23">
        <f t="shared" si="6"/>
        <v>49544737616.334015</v>
      </c>
      <c r="N147" s="3">
        <f t="shared" si="4"/>
        <v>8.4429286265564142E+20</v>
      </c>
      <c r="O147" s="3">
        <f t="shared" si="7"/>
        <v>7.9797782680608593E+27</v>
      </c>
      <c r="Q147" s="22">
        <v>9451434</v>
      </c>
      <c r="R147" s="23"/>
      <c r="S147" s="3"/>
      <c r="T147" s="3"/>
      <c r="U147" s="3"/>
      <c r="V147" s="3"/>
      <c r="W147" s="3"/>
      <c r="X147" s="3"/>
      <c r="Y147" s="3"/>
      <c r="Z147" s="3">
        <f t="shared" si="16"/>
        <v>1739390436</v>
      </c>
      <c r="AA147" s="3"/>
      <c r="AB147" s="3"/>
      <c r="AC147" s="3"/>
    </row>
    <row r="148" spans="4:29" x14ac:dyDescent="0.3">
      <c r="L148" s="22">
        <v>9451613</v>
      </c>
      <c r="M148" s="23">
        <f t="shared" si="6"/>
        <v>49624455614.389565</v>
      </c>
      <c r="N148" s="3">
        <f t="shared" si="4"/>
        <v>8.4434083356184779E+20</v>
      </c>
      <c r="O148" s="3">
        <f t="shared" si="7"/>
        <v>7.980382798923997E+27</v>
      </c>
      <c r="Q148" s="22">
        <v>9451613</v>
      </c>
      <c r="R148" s="23"/>
      <c r="S148" s="3"/>
      <c r="T148" s="3"/>
      <c r="U148" s="3"/>
      <c r="V148" s="3"/>
      <c r="W148" s="3"/>
      <c r="X148" s="3"/>
      <c r="Y148" s="3"/>
      <c r="Z148" s="3">
        <f t="shared" si="16"/>
        <v>1724491729</v>
      </c>
      <c r="AA148" s="3"/>
      <c r="AB148" s="3"/>
      <c r="AC148" s="3"/>
    </row>
    <row r="149" spans="4:29" x14ac:dyDescent="0.3">
      <c r="D149" s="36" t="s">
        <v>74</v>
      </c>
      <c r="E149" s="36"/>
      <c r="F149" s="3"/>
      <c r="G149" s="21" t="s">
        <v>1</v>
      </c>
      <c r="L149" s="22">
        <v>9452369</v>
      </c>
      <c r="M149" s="23">
        <f t="shared" si="6"/>
        <v>49961848544.389565</v>
      </c>
      <c r="N149" s="3">
        <f t="shared" si="4"/>
        <v>8.445434569855596E+20</v>
      </c>
      <c r="O149" s="3">
        <f t="shared" si="7"/>
        <v>7.9829363919631369E+27</v>
      </c>
      <c r="Q149" s="22">
        <v>9452369</v>
      </c>
      <c r="R149" s="23"/>
      <c r="S149" s="3"/>
      <c r="T149" s="3"/>
      <c r="U149" s="3"/>
      <c r="V149" s="3"/>
      <c r="W149" s="3"/>
      <c r="X149" s="3"/>
      <c r="Y149" s="3"/>
      <c r="Z149" s="3">
        <f t="shared" si="16"/>
        <v>1662274441</v>
      </c>
      <c r="AA149" s="3"/>
      <c r="AB149" s="3"/>
      <c r="AC149" s="3"/>
    </row>
    <row r="150" spans="4:29" x14ac:dyDescent="0.3">
      <c r="D150" s="12">
        <v>7678568</v>
      </c>
      <c r="E150" s="12">
        <f>D150+$E$13</f>
        <v>7897527.3639575969</v>
      </c>
      <c r="F150" s="12">
        <f>SUM(L109:L115)/G150</f>
        <v>7732302.8571428573</v>
      </c>
      <c r="G150" s="8">
        <v>7</v>
      </c>
      <c r="L150" s="22">
        <v>9452511</v>
      </c>
      <c r="M150" s="23">
        <f t="shared" si="6"/>
        <v>50025348806.500679</v>
      </c>
      <c r="N150" s="3">
        <f t="shared" si="4"/>
        <v>8.4458151949851256E+20</v>
      </c>
      <c r="O150" s="3">
        <f t="shared" si="7"/>
        <v>7.983416103456404E+27</v>
      </c>
      <c r="Q150" s="22">
        <v>9452511</v>
      </c>
      <c r="R150" s="23"/>
      <c r="S150" s="3"/>
      <c r="T150" s="3"/>
      <c r="U150" s="3"/>
      <c r="V150" s="3"/>
      <c r="W150" s="3"/>
      <c r="X150" s="3"/>
      <c r="Y150" s="3"/>
      <c r="Z150" s="3">
        <f t="shared" si="16"/>
        <v>1650715641</v>
      </c>
      <c r="AA150" s="3"/>
      <c r="AB150" s="3"/>
      <c r="AC150" s="3"/>
    </row>
    <row r="151" spans="4:29" x14ac:dyDescent="0.3">
      <c r="D151" s="12">
        <f>D150+$E$13</f>
        <v>7897527.3639575969</v>
      </c>
      <c r="E151" s="12">
        <f>E150+$E$13</f>
        <v>8116486.7279151939</v>
      </c>
      <c r="F151" s="12">
        <f>SUM(L116:L118)/G151</f>
        <v>8001186</v>
      </c>
      <c r="G151" s="8">
        <v>3</v>
      </c>
      <c r="L151" s="22">
        <f>9466609</f>
        <v>9466609</v>
      </c>
      <c r="M151" s="23">
        <f t="shared" si="6"/>
        <v>56530517673.27845</v>
      </c>
      <c r="N151" s="3">
        <f t="shared" si="4"/>
        <v>8.4836612584851649E+20</v>
      </c>
      <c r="O151" s="3">
        <f t="shared" si="7"/>
        <v>8.0311504022526989E+27</v>
      </c>
      <c r="Q151" s="22">
        <f>9466609</f>
        <v>9466609</v>
      </c>
      <c r="R151" s="23"/>
      <c r="S151" s="3"/>
      <c r="T151" s="3"/>
      <c r="U151" s="3"/>
      <c r="V151" s="3"/>
      <c r="W151" s="3"/>
      <c r="X151" s="3"/>
      <c r="Y151" s="3"/>
      <c r="Z151" s="3">
        <f t="shared" si="16"/>
        <v>703893961</v>
      </c>
      <c r="AA151" s="3"/>
      <c r="AB151" s="3"/>
      <c r="AC151" s="3"/>
    </row>
    <row r="152" spans="4:29" x14ac:dyDescent="0.3">
      <c r="D152" s="12">
        <f t="shared" ref="D152:E152" si="17">D151+$E$13</f>
        <v>8116486.7279151939</v>
      </c>
      <c r="E152" s="12">
        <f t="shared" si="17"/>
        <v>8335446.0918727908</v>
      </c>
      <c r="F152" s="12">
        <f>SUM(L119:L121)/G152</f>
        <v>8241421</v>
      </c>
      <c r="G152" s="8">
        <v>3</v>
      </c>
      <c r="L152" s="22">
        <v>9473400</v>
      </c>
      <c r="M152" s="23">
        <f t="shared" si="6"/>
        <v>59805911670.000671</v>
      </c>
      <c r="N152" s="3">
        <f t="shared" si="4"/>
        <v>8.5019319663890399E+20</v>
      </c>
      <c r="O152" s="3">
        <f t="shared" si="7"/>
        <v>8.0542202290389933E+27</v>
      </c>
      <c r="Q152" s="22">
        <v>9473400</v>
      </c>
      <c r="R152" s="23"/>
      <c r="S152" s="3"/>
      <c r="T152" s="3"/>
      <c r="U152" s="3"/>
      <c r="V152" s="3"/>
      <c r="W152" s="3"/>
      <c r="X152" s="3"/>
      <c r="Y152" s="3"/>
      <c r="Z152" s="3">
        <f t="shared" si="16"/>
        <v>389667600</v>
      </c>
      <c r="AA152" s="3"/>
      <c r="AB152" s="3"/>
      <c r="AC152" s="3"/>
    </row>
    <row r="153" spans="4:29" x14ac:dyDescent="0.3">
      <c r="D153" s="12">
        <f t="shared" ref="D153:E153" si="18">D152+$E$13</f>
        <v>8335446.0918727908</v>
      </c>
      <c r="E153" s="12">
        <f t="shared" si="18"/>
        <v>8554405.4558303878</v>
      </c>
      <c r="F153" s="12">
        <f>SUM(L122:L124)/G153</f>
        <v>8468218.666666666</v>
      </c>
      <c r="G153" s="8">
        <v>3</v>
      </c>
      <c r="L153" s="22">
        <v>9498550</v>
      </c>
      <c r="M153" s="23">
        <f t="shared" si="6"/>
        <v>72739423522.778442</v>
      </c>
      <c r="N153" s="3">
        <f t="shared" si="4"/>
        <v>8.5698247241820144E+20</v>
      </c>
      <c r="O153" s="3">
        <f t="shared" si="7"/>
        <v>8.1400908633879065E+27</v>
      </c>
      <c r="Q153" s="22">
        <v>9498550</v>
      </c>
      <c r="R153" s="23"/>
      <c r="S153" s="3"/>
      <c r="T153" s="3"/>
      <c r="U153" s="3"/>
      <c r="V153" s="3"/>
      <c r="W153" s="3"/>
      <c r="X153" s="3"/>
      <c r="Y153" s="3"/>
      <c r="Z153" s="3">
        <f t="shared" si="16"/>
        <v>29268100</v>
      </c>
      <c r="AA153" s="3"/>
      <c r="AB153" s="3"/>
      <c r="AC153" s="3"/>
    </row>
    <row r="154" spans="4:29" x14ac:dyDescent="0.3">
      <c r="D154" s="12">
        <f t="shared" ref="D154:E154" si="19">D153+$E$13</f>
        <v>8554405.4558303878</v>
      </c>
      <c r="E154" s="12">
        <f t="shared" si="19"/>
        <v>8773364.8197879847</v>
      </c>
      <c r="F154" s="12">
        <f>SUM(L125:L126)/G154</f>
        <v>8670912.5</v>
      </c>
      <c r="G154" s="8">
        <v>2</v>
      </c>
      <c r="L154" s="22">
        <v>9537533</v>
      </c>
      <c r="M154" s="23">
        <f t="shared" si="6"/>
        <v>95286720761.056198</v>
      </c>
      <c r="N154" s="3">
        <f t="shared" si="4"/>
        <v>8.6757726131725284E+20</v>
      </c>
      <c r="O154" s="3">
        <f t="shared" si="7"/>
        <v>8.2745467598629221E+27</v>
      </c>
      <c r="Q154" s="22">
        <v>9537533</v>
      </c>
      <c r="R154" s="23"/>
      <c r="S154" s="3"/>
      <c r="T154" s="3"/>
      <c r="U154" s="3"/>
      <c r="V154" s="3"/>
      <c r="W154" s="3"/>
      <c r="X154" s="3"/>
      <c r="Y154" s="3"/>
      <c r="Z154" s="3">
        <f t="shared" si="16"/>
        <v>1970738449</v>
      </c>
      <c r="AA154" s="3"/>
      <c r="AB154" s="3"/>
      <c r="AC154" s="3"/>
    </row>
    <row r="155" spans="4:29" x14ac:dyDescent="0.3">
      <c r="D155" s="12">
        <f t="shared" ref="D155:E155" si="20">D154+$E$13</f>
        <v>8773364.8197879847</v>
      </c>
      <c r="E155" s="12">
        <f t="shared" si="20"/>
        <v>8992324.1837455817</v>
      </c>
      <c r="F155" s="12">
        <f>SUM(L127:L129)/G155</f>
        <v>8873622</v>
      </c>
      <c r="G155" s="8">
        <v>3</v>
      </c>
      <c r="L155" s="22">
        <v>9539298</v>
      </c>
      <c r="M155" s="23">
        <f t="shared" si="6"/>
        <v>96379495703.000641</v>
      </c>
      <c r="N155" s="3">
        <f t="shared" si="4"/>
        <v>8.6805900767410455E+20</v>
      </c>
      <c r="O155" s="3">
        <f t="shared" si="7"/>
        <v>8.2806735557875698E+27</v>
      </c>
      <c r="Q155" s="22">
        <v>9539298</v>
      </c>
      <c r="R155" s="23"/>
      <c r="S155" s="3"/>
      <c r="T155" s="3"/>
      <c r="U155" s="3"/>
      <c r="V155" s="3"/>
      <c r="W155" s="3"/>
      <c r="X155" s="3"/>
      <c r="Y155" s="3"/>
      <c r="Z155" s="3">
        <f t="shared" si="16"/>
        <v>2130560964</v>
      </c>
      <c r="AA155" s="3"/>
      <c r="AB155" s="3"/>
      <c r="AC155" s="3"/>
    </row>
    <row r="156" spans="4:29" x14ac:dyDescent="0.3">
      <c r="D156" s="12">
        <f t="shared" ref="D156:E156" si="21">D155+$E$13</f>
        <v>8992324.1837455817</v>
      </c>
      <c r="E156" s="12">
        <f t="shared" si="21"/>
        <v>9211283.5477031786</v>
      </c>
      <c r="F156" s="12">
        <f>SUM(L130:L132)/G156</f>
        <v>9089554.333333334</v>
      </c>
      <c r="G156" s="8">
        <v>3</v>
      </c>
      <c r="L156" s="22">
        <v>9589131</v>
      </c>
      <c r="M156" s="23">
        <f t="shared" si="6"/>
        <v>129804180356.50063</v>
      </c>
      <c r="N156" s="3">
        <f t="shared" si="4"/>
        <v>8.8173433988862575E+20</v>
      </c>
      <c r="O156" s="3">
        <f t="shared" si="7"/>
        <v>8.4550660923905577E+27</v>
      </c>
      <c r="Q156" s="22">
        <v>9589131</v>
      </c>
      <c r="R156" s="23"/>
      <c r="S156" s="3"/>
      <c r="T156" s="3"/>
      <c r="U156" s="3"/>
      <c r="V156" s="3"/>
      <c r="W156" s="3"/>
      <c r="X156" s="3"/>
      <c r="Y156" s="3"/>
      <c r="Z156" s="3">
        <f t="shared" si="16"/>
        <v>9214272081</v>
      </c>
      <c r="AA156" s="3"/>
      <c r="AB156" s="3"/>
      <c r="AC156" s="3"/>
    </row>
    <row r="157" spans="4:29" x14ac:dyDescent="0.3">
      <c r="D157" s="12">
        <f t="shared" ref="D157:E157" si="22">D156+$E$13</f>
        <v>9211283.5477031786</v>
      </c>
      <c r="E157" s="12">
        <f t="shared" si="22"/>
        <v>9430242.9116607755</v>
      </c>
      <c r="F157" s="12">
        <f>SUM(L133:L141)/G157</f>
        <v>9374755.555555556</v>
      </c>
      <c r="G157" s="8">
        <v>9</v>
      </c>
      <c r="L157" s="22">
        <v>9603272</v>
      </c>
      <c r="M157" s="23">
        <f t="shared" si="6"/>
        <v>140193685398.8895</v>
      </c>
      <c r="N157" s="3">
        <f t="shared" si="4"/>
        <v>8.8564095092736918E+20</v>
      </c>
      <c r="O157" s="3">
        <f t="shared" si="7"/>
        <v>8.5050509460941785E+27</v>
      </c>
      <c r="Q157" s="22">
        <v>9603272</v>
      </c>
      <c r="R157" s="23"/>
      <c r="S157" s="3"/>
      <c r="T157" s="3"/>
      <c r="U157" s="3"/>
      <c r="V157" s="3"/>
      <c r="W157" s="3"/>
      <c r="X157" s="3"/>
      <c r="Y157" s="3"/>
      <c r="Z157" s="3">
        <f t="shared" si="16"/>
        <v>12129057424</v>
      </c>
      <c r="AA157" s="3"/>
      <c r="AB157" s="3"/>
      <c r="AC157" s="3"/>
    </row>
    <row r="158" spans="4:29" x14ac:dyDescent="0.3">
      <c r="D158" s="12">
        <f t="shared" ref="D158:E158" si="23">D157+$E$13</f>
        <v>9430242.9116607755</v>
      </c>
      <c r="E158" s="12">
        <f t="shared" si="23"/>
        <v>9649202.2756183725</v>
      </c>
      <c r="F158" s="12">
        <f>SUM(L142:L158)/G158</f>
        <v>9493140</v>
      </c>
      <c r="G158" s="8">
        <v>17</v>
      </c>
      <c r="L158" s="22">
        <v>9647760</v>
      </c>
      <c r="M158" s="23">
        <f t="shared" si="6"/>
        <v>175487659383.33392</v>
      </c>
      <c r="N158" s="3">
        <f t="shared" si="4"/>
        <v>8.980064870482806E+20</v>
      </c>
      <c r="O158" s="3">
        <f t="shared" si="7"/>
        <v>8.6637510654849194E+27</v>
      </c>
      <c r="Q158" s="22">
        <v>9647760</v>
      </c>
      <c r="R158" s="23"/>
      <c r="S158" s="3"/>
      <c r="T158" s="3"/>
      <c r="U158" s="3"/>
      <c r="V158" s="3"/>
      <c r="W158" s="3"/>
      <c r="X158" s="3"/>
      <c r="Y158" s="3"/>
      <c r="Z158" s="3">
        <f t="shared" si="16"/>
        <v>23907344400</v>
      </c>
      <c r="AA158" s="3"/>
      <c r="AB158" s="3"/>
      <c r="AC158" s="3"/>
    </row>
    <row r="159" spans="4:29" x14ac:dyDescent="0.3">
      <c r="D159" s="12">
        <f t="shared" ref="D159:E159" si="24">D158+$E$13</f>
        <v>9649202.2756183725</v>
      </c>
      <c r="E159" s="12">
        <f t="shared" si="24"/>
        <v>9868161.6395759694</v>
      </c>
      <c r="F159" s="12">
        <f>SUM(L159:L164)/G159</f>
        <v>9757047.666666666</v>
      </c>
      <c r="G159" s="8">
        <v>6</v>
      </c>
      <c r="L159" s="22">
        <v>9669895</v>
      </c>
      <c r="M159" s="23">
        <f t="shared" si="6"/>
        <v>194522872753.61169</v>
      </c>
      <c r="N159" s="3">
        <f t="shared" si="4"/>
        <v>9.0420160801633403E+20</v>
      </c>
      <c r="O159" s="3">
        <f t="shared" si="7"/>
        <v>8.7435346083491092E+27</v>
      </c>
      <c r="Q159" s="22">
        <v>9669895</v>
      </c>
      <c r="R159" s="23"/>
      <c r="S159" s="3"/>
      <c r="T159" s="3"/>
      <c r="U159" s="3"/>
      <c r="V159" s="3"/>
      <c r="W159" s="3"/>
      <c r="X159" s="3"/>
      <c r="Y159" s="3"/>
      <c r="Z159" s="3"/>
      <c r="AA159" s="3">
        <f t="shared" ref="AA159:AA164" si="25">POWER(Q159-$F$159,2)</f>
        <v>7595587307.1110029</v>
      </c>
      <c r="AB159" s="3"/>
      <c r="AC159" s="3"/>
    </row>
    <row r="160" spans="4:29" x14ac:dyDescent="0.3">
      <c r="D160" s="12">
        <f t="shared" ref="D160:E160" si="26">D159+$E$13</f>
        <v>9868161.6395759694</v>
      </c>
      <c r="E160" s="12">
        <f t="shared" si="26"/>
        <v>10087121.003533566</v>
      </c>
      <c r="F160" s="12">
        <f>SUM(L165:L173)/G160</f>
        <v>9975059.1111111119</v>
      </c>
      <c r="G160" s="8">
        <v>9</v>
      </c>
      <c r="L160" s="22">
        <v>9712309</v>
      </c>
      <c r="M160" s="23">
        <f t="shared" si="6"/>
        <v>233734995123.27835</v>
      </c>
      <c r="N160" s="3">
        <f t="shared" si="4"/>
        <v>9.1615187227905189E+20</v>
      </c>
      <c r="O160" s="3">
        <f t="shared" si="7"/>
        <v>8.897950074502686E+27</v>
      </c>
      <c r="Q160" s="22">
        <v>9712309</v>
      </c>
      <c r="R160" s="23"/>
      <c r="S160" s="3"/>
      <c r="T160" s="3"/>
      <c r="U160" s="3"/>
      <c r="V160" s="3"/>
      <c r="W160" s="3"/>
      <c r="X160" s="3"/>
      <c r="Y160" s="3"/>
      <c r="Z160" s="3"/>
      <c r="AA160" s="3">
        <f t="shared" si="25"/>
        <v>2001548295.1110556</v>
      </c>
      <c r="AB160" s="3"/>
      <c r="AC160" s="3"/>
    </row>
    <row r="161" spans="4:29" x14ac:dyDescent="0.3">
      <c r="D161" s="12">
        <f t="shared" ref="D161" si="27">D160+$E$13</f>
        <v>10087121.003533566</v>
      </c>
      <c r="E161" s="12">
        <v>10157544</v>
      </c>
      <c r="F161" s="12">
        <f>SUM(L174:L180)/G161</f>
        <v>10130439</v>
      </c>
      <c r="G161" s="17">
        <v>7</v>
      </c>
      <c r="L161" s="22">
        <v>9736882</v>
      </c>
      <c r="M161" s="23">
        <f t="shared" si="6"/>
        <v>258099024966.11166</v>
      </c>
      <c r="N161" s="3">
        <f t="shared" si="4"/>
        <v>9.2312331651390636E+20</v>
      </c>
      <c r="O161" s="3">
        <f t="shared" si="7"/>
        <v>8.9883428043445577E+27</v>
      </c>
      <c r="Q161" s="22">
        <v>9736882</v>
      </c>
      <c r="R161" s="23"/>
      <c r="S161" s="3"/>
      <c r="T161" s="3"/>
      <c r="U161" s="3"/>
      <c r="V161" s="3"/>
      <c r="W161" s="3"/>
      <c r="X161" s="3"/>
      <c r="Y161" s="3"/>
      <c r="Z161" s="3"/>
      <c r="AA161" s="3">
        <f t="shared" si="25"/>
        <v>406654112.11108607</v>
      </c>
      <c r="AB161" s="3"/>
      <c r="AC161" s="3"/>
    </row>
    <row r="162" spans="4:29" x14ac:dyDescent="0.3">
      <c r="L162" s="22">
        <v>9778396</v>
      </c>
      <c r="M162" s="23">
        <f t="shared" si="6"/>
        <v>302003523321.77832</v>
      </c>
      <c r="N162" s="3">
        <f t="shared" si="4"/>
        <v>9.3498116738149463E+20</v>
      </c>
      <c r="O162" s="3">
        <f t="shared" si="7"/>
        <v>9.1426161071985375E+27</v>
      </c>
      <c r="Q162" s="22">
        <v>9778396</v>
      </c>
      <c r="R162" s="23"/>
      <c r="S162" s="3"/>
      <c r="T162" s="3"/>
      <c r="U162" s="3"/>
      <c r="V162" s="3"/>
      <c r="W162" s="3"/>
      <c r="X162" s="3"/>
      <c r="Y162" s="3"/>
      <c r="Z162" s="3"/>
      <c r="AA162" s="3">
        <f t="shared" si="25"/>
        <v>455751336.11113763</v>
      </c>
      <c r="AB162" s="3"/>
      <c r="AC162" s="3"/>
    </row>
    <row r="163" spans="4:29" x14ac:dyDescent="0.3">
      <c r="L163" s="22">
        <v>9803535</v>
      </c>
      <c r="M163" s="23">
        <f t="shared" si="6"/>
        <v>330265690729.16718</v>
      </c>
      <c r="N163" s="3">
        <f t="shared" si="4"/>
        <v>9.4221087163318914E+20</v>
      </c>
      <c r="O163" s="3">
        <f t="shared" si="7"/>
        <v>9.2369972574364773E+27</v>
      </c>
      <c r="Q163" s="22">
        <v>9803535</v>
      </c>
      <c r="R163" s="23"/>
      <c r="S163" s="3"/>
      <c r="T163" s="3"/>
      <c r="U163" s="3"/>
      <c r="V163" s="3"/>
      <c r="W163" s="3"/>
      <c r="X163" s="3"/>
      <c r="Y163" s="3"/>
      <c r="Z163" s="3"/>
      <c r="AA163" s="3">
        <f t="shared" si="25"/>
        <v>2161072160.4445024</v>
      </c>
      <c r="AB163" s="3"/>
      <c r="AC163" s="3"/>
    </row>
    <row r="164" spans="4:29" x14ac:dyDescent="0.3">
      <c r="L164" s="22">
        <v>9841269</v>
      </c>
      <c r="M164" s="23">
        <f t="shared" si="6"/>
        <v>375060059638.83386</v>
      </c>
      <c r="N164" s="3">
        <f t="shared" si="4"/>
        <v>9.5313256659910027E+20</v>
      </c>
      <c r="O164" s="3">
        <f t="shared" si="7"/>
        <v>9.3800339805621604E+27</v>
      </c>
      <c r="Q164" s="22">
        <v>9841269</v>
      </c>
      <c r="R164" s="23"/>
      <c r="S164" s="3"/>
      <c r="T164" s="3"/>
      <c r="U164" s="3"/>
      <c r="V164" s="3"/>
      <c r="W164" s="3"/>
      <c r="X164" s="3"/>
      <c r="Y164" s="3"/>
      <c r="Z164" s="3"/>
      <c r="AA164" s="3">
        <f t="shared" si="25"/>
        <v>7093232988.4445486</v>
      </c>
      <c r="AB164" s="3"/>
      <c r="AC164" s="3"/>
    </row>
    <row r="165" spans="4:29" x14ac:dyDescent="0.3">
      <c r="L165" s="22">
        <v>9869304</v>
      </c>
      <c r="M165" s="23">
        <f t="shared" si="6"/>
        <v>410184492811.33386</v>
      </c>
      <c r="N165" s="3">
        <f t="shared" si="4"/>
        <v>9.6130141085602061E+20</v>
      </c>
      <c r="O165" s="3">
        <f t="shared" si="7"/>
        <v>9.4873758593669677E+27</v>
      </c>
      <c r="Q165" s="22">
        <v>9869304</v>
      </c>
      <c r="R165" s="23"/>
      <c r="S165" s="3"/>
      <c r="T165" s="3"/>
      <c r="U165" s="3"/>
      <c r="V165" s="3"/>
      <c r="W165" s="3"/>
      <c r="X165" s="3"/>
      <c r="Y165" s="3"/>
      <c r="Z165" s="3"/>
      <c r="AA165" s="3"/>
      <c r="AB165" s="3">
        <f t="shared" ref="AB165:AB172" si="28">POWER(Q165-$F$160,2)</f>
        <v>11184143526.123632</v>
      </c>
      <c r="AC165" s="3"/>
    </row>
    <row r="166" spans="4:29" x14ac:dyDescent="0.3">
      <c r="L166" s="22">
        <v>9897893</v>
      </c>
      <c r="M166" s="23">
        <f t="shared" si="6"/>
        <v>447621843901.05603</v>
      </c>
      <c r="N166" s="3">
        <f t="shared" si="4"/>
        <v>9.6967961063228139E+20</v>
      </c>
      <c r="O166" s="3">
        <f t="shared" si="7"/>
        <v>9.5977850303199831E+27</v>
      </c>
      <c r="Q166" s="22">
        <v>9897893</v>
      </c>
      <c r="R166" s="23"/>
      <c r="S166" s="3"/>
      <c r="T166" s="3"/>
      <c r="U166" s="3"/>
      <c r="V166" s="3"/>
      <c r="W166" s="3"/>
      <c r="X166" s="3"/>
      <c r="Y166" s="3"/>
      <c r="Z166" s="3"/>
      <c r="AA166" s="3"/>
      <c r="AB166" s="3">
        <f t="shared" si="28"/>
        <v>5954608704.0124731</v>
      </c>
      <c r="AC166" s="3"/>
    </row>
    <row r="167" spans="4:29" x14ac:dyDescent="0.3">
      <c r="L167" s="22">
        <v>9933597</v>
      </c>
      <c r="M167" s="23">
        <f t="shared" si="6"/>
        <v>496671818597.50049</v>
      </c>
      <c r="N167" s="3">
        <f t="shared" si="4"/>
        <v>9.8021108795764362E+20</v>
      </c>
      <c r="O167" s="3">
        <f t="shared" si="7"/>
        <v>9.7370219227027842E+27</v>
      </c>
      <c r="Q167" s="22">
        <v>9933597</v>
      </c>
      <c r="R167" s="23"/>
      <c r="S167" s="3"/>
      <c r="T167" s="3"/>
      <c r="U167" s="3"/>
      <c r="V167" s="3"/>
      <c r="W167" s="3"/>
      <c r="X167" s="3"/>
      <c r="Y167" s="3"/>
      <c r="Z167" s="3"/>
      <c r="AA167" s="3"/>
      <c r="AB167" s="3">
        <f t="shared" si="28"/>
        <v>1719106657.7901921</v>
      </c>
      <c r="AC167" s="3"/>
    </row>
    <row r="168" spans="4:29" x14ac:dyDescent="0.3">
      <c r="L168" s="22">
        <v>9947026</v>
      </c>
      <c r="M168" s="23">
        <f t="shared" si="6"/>
        <v>515780317963.44495</v>
      </c>
      <c r="N168" s="3">
        <f t="shared" si="4"/>
        <v>9.8419183868227459E+20</v>
      </c>
      <c r="O168" s="3">
        <f t="shared" si="7"/>
        <v>9.78978180836039E+27</v>
      </c>
      <c r="Q168" s="22">
        <v>9947026</v>
      </c>
      <c r="R168" s="23"/>
      <c r="S168" s="3"/>
      <c r="T168" s="3"/>
      <c r="U168" s="3"/>
      <c r="V168" s="3"/>
      <c r="W168" s="3"/>
      <c r="X168" s="3"/>
      <c r="Y168" s="3"/>
      <c r="Z168" s="3"/>
      <c r="AA168" s="3"/>
      <c r="AB168" s="3">
        <f t="shared" si="28"/>
        <v>785855318.56794763</v>
      </c>
      <c r="AC168" s="3"/>
    </row>
    <row r="169" spans="4:29" x14ac:dyDescent="0.3">
      <c r="L169" s="22">
        <v>9989528</v>
      </c>
      <c r="M169" s="23">
        <f t="shared" si="6"/>
        <v>578634780820.22266</v>
      </c>
      <c r="N169" s="3">
        <f t="shared" si="4"/>
        <v>9.9686168873513137E+20</v>
      </c>
      <c r="O169" s="3">
        <f t="shared" si="7"/>
        <v>9.9581777517468782E+27</v>
      </c>
      <c r="Q169" s="22">
        <v>9989528</v>
      </c>
      <c r="R169" s="23"/>
      <c r="S169" s="3"/>
      <c r="T169" s="3"/>
      <c r="U169" s="3"/>
      <c r="V169" s="3"/>
      <c r="W169" s="3"/>
      <c r="X169" s="3"/>
      <c r="Y169" s="3"/>
      <c r="Z169" s="3"/>
      <c r="AA169" s="3"/>
      <c r="AB169" s="3">
        <f t="shared" si="28"/>
        <v>209348745.6789884</v>
      </c>
      <c r="AC169" s="3"/>
    </row>
    <row r="170" spans="4:29" x14ac:dyDescent="0.3">
      <c r="L170" s="22">
        <v>9996076</v>
      </c>
      <c r="M170" s="23">
        <f t="shared" si="6"/>
        <v>588639528588.44495</v>
      </c>
      <c r="N170" s="3">
        <f t="shared" si="4"/>
        <v>9.9882326187285912E+20</v>
      </c>
      <c r="O170" s="3">
        <f t="shared" si="7"/>
        <v>9.9843132362490019E+27</v>
      </c>
      <c r="Q170" s="22">
        <v>9996076</v>
      </c>
      <c r="R170" s="23"/>
      <c r="S170" s="3"/>
      <c r="T170" s="3"/>
      <c r="U170" s="3"/>
      <c r="V170" s="3"/>
      <c r="W170" s="3"/>
      <c r="X170" s="3"/>
      <c r="Y170" s="3"/>
      <c r="Z170" s="3"/>
      <c r="AA170" s="3"/>
      <c r="AB170" s="3">
        <f t="shared" si="28"/>
        <v>441709618.56786644</v>
      </c>
      <c r="AC170" s="3"/>
    </row>
    <row r="171" spans="4:29" x14ac:dyDescent="0.3">
      <c r="L171" s="22">
        <v>10026978</v>
      </c>
      <c r="M171" s="23">
        <f t="shared" si="6"/>
        <v>637012250689.66711</v>
      </c>
      <c r="N171" s="3">
        <f t="shared" si="4"/>
        <v>1.0081152540094452E+21</v>
      </c>
      <c r="O171" s="3">
        <f t="shared" si="7"/>
        <v>1.0108349473417118E+28</v>
      </c>
      <c r="Q171" s="22">
        <v>10026978</v>
      </c>
      <c r="R171" s="23"/>
      <c r="S171" s="3"/>
      <c r="T171" s="3"/>
      <c r="U171" s="3"/>
      <c r="V171" s="3"/>
      <c r="W171" s="3"/>
      <c r="X171" s="3"/>
      <c r="Y171" s="3"/>
      <c r="Z171" s="3"/>
      <c r="AA171" s="3"/>
      <c r="AB171" s="3">
        <f t="shared" si="28"/>
        <v>2695571023.4567041</v>
      </c>
      <c r="AC171" s="3"/>
    </row>
    <row r="172" spans="4:29" x14ac:dyDescent="0.3">
      <c r="L172" s="22">
        <v>10053989</v>
      </c>
      <c r="M172" s="23">
        <f t="shared" si="6"/>
        <v>680858449181.05603</v>
      </c>
      <c r="N172" s="3">
        <f t="shared" si="4"/>
        <v>1.0162843017314216E+21</v>
      </c>
      <c r="O172" s="3">
        <f t="shared" si="7"/>
        <v>1.0217711190480395E+28</v>
      </c>
      <c r="Q172" s="22">
        <v>10053989</v>
      </c>
      <c r="R172" s="23"/>
      <c r="S172" s="3"/>
      <c r="T172" s="3"/>
      <c r="U172" s="3"/>
      <c r="V172" s="3"/>
      <c r="W172" s="3"/>
      <c r="X172" s="3"/>
      <c r="Y172" s="3"/>
      <c r="Z172" s="3"/>
      <c r="AA172" s="3"/>
      <c r="AB172" s="3">
        <f t="shared" si="28"/>
        <v>6229927360.0122147</v>
      </c>
      <c r="AC172" s="3"/>
    </row>
    <row r="173" spans="4:29" x14ac:dyDescent="0.3">
      <c r="L173" s="22">
        <v>10061141</v>
      </c>
      <c r="M173" s="23">
        <f t="shared" si="6"/>
        <v>692712423903.72266</v>
      </c>
      <c r="N173" s="3">
        <f t="shared" ref="N173:N180" si="29">POWER(L173-$T$230,3)</f>
        <v>1.018454675215054E+21</v>
      </c>
      <c r="O173" s="3">
        <f t="shared" si="7"/>
        <v>1.0246816089447864E+28</v>
      </c>
      <c r="Q173" s="22">
        <v>10061141</v>
      </c>
      <c r="R173" s="23"/>
      <c r="S173" s="3"/>
      <c r="T173" s="3"/>
      <c r="U173" s="3"/>
      <c r="V173" s="3"/>
      <c r="W173" s="3"/>
      <c r="X173" s="3"/>
      <c r="Y173" s="3"/>
      <c r="Z173" s="3"/>
      <c r="AA173" s="3"/>
      <c r="AB173" s="3">
        <f t="shared" ref="AB173" si="30">POWER(Q173-$F$160,2)</f>
        <v>7410091594.6788702</v>
      </c>
      <c r="AC173" s="3"/>
    </row>
    <row r="174" spans="4:29" x14ac:dyDescent="0.3">
      <c r="L174" s="22">
        <v>10092817</v>
      </c>
      <c r="M174" s="23">
        <f t="shared" ref="M174:M180" si="31">POWER(L174-$I$109,2)</f>
        <v>746443248931.94482</v>
      </c>
      <c r="N174" s="3">
        <f t="shared" si="29"/>
        <v>1.0281043494827063E+21</v>
      </c>
      <c r="O174" s="3">
        <f t="shared" ref="O174:O180" si="32">POWER(L174-$T$230,4)</f>
        <v>1.0376469056232999E+28</v>
      </c>
      <c r="Q174" s="22">
        <v>10092817</v>
      </c>
      <c r="R174" s="2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>
        <f t="shared" ref="AC174:AC180" si="33">POWER(Q174-$F$161,2)</f>
        <v>1415414884</v>
      </c>
    </row>
    <row r="175" spans="4:29" x14ac:dyDescent="0.3">
      <c r="L175" s="22">
        <v>10102780</v>
      </c>
      <c r="M175" s="23">
        <f t="shared" si="31"/>
        <v>763757966004.44482</v>
      </c>
      <c r="N175" s="3">
        <f t="shared" si="29"/>
        <v>1.031151997592005E+21</v>
      </c>
      <c r="O175" s="3">
        <f t="shared" si="32"/>
        <v>1.0417501778232556E+28</v>
      </c>
      <c r="Q175" s="22">
        <v>10102780</v>
      </c>
      <c r="R175" s="2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>
        <f t="shared" si="33"/>
        <v>765020281</v>
      </c>
    </row>
    <row r="176" spans="4:29" x14ac:dyDescent="0.3">
      <c r="L176" s="22">
        <v>10121596</v>
      </c>
      <c r="M176" s="23">
        <f t="shared" si="31"/>
        <v>796999834655.11157</v>
      </c>
      <c r="N176" s="3">
        <f t="shared" si="29"/>
        <v>1.0369241654847431E+21</v>
      </c>
      <c r="O176" s="3">
        <f t="shared" si="32"/>
        <v>1.0495327485673715E+28</v>
      </c>
      <c r="Q176" s="22">
        <v>10121596</v>
      </c>
      <c r="R176" s="2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>
        <f t="shared" si="33"/>
        <v>78198649</v>
      </c>
    </row>
    <row r="177" spans="11:29" x14ac:dyDescent="0.3">
      <c r="L177" s="22">
        <v>10137679</v>
      </c>
      <c r="M177" s="23">
        <f t="shared" si="31"/>
        <v>825974644901.61145</v>
      </c>
      <c r="N177" s="3">
        <f t="shared" si="29"/>
        <v>1.0418749749864839E+21</v>
      </c>
      <c r="O177" s="3">
        <f t="shared" si="32"/>
        <v>1.0562194054546002E+28</v>
      </c>
      <c r="Q177" s="22">
        <v>10137679</v>
      </c>
      <c r="R177" s="2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>
        <f t="shared" si="33"/>
        <v>52417600</v>
      </c>
    </row>
    <row r="178" spans="11:29" x14ac:dyDescent="0.3">
      <c r="L178" s="22">
        <v>10144657</v>
      </c>
      <c r="M178" s="23">
        <f t="shared" si="31"/>
        <v>838706989411.94482</v>
      </c>
      <c r="N178" s="3">
        <f t="shared" si="29"/>
        <v>1.044027896470882E+21</v>
      </c>
      <c r="O178" s="3">
        <f t="shared" si="32"/>
        <v>1.0591304908128609E+28</v>
      </c>
      <c r="Q178" s="22">
        <v>10144657</v>
      </c>
      <c r="R178" s="2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>
        <f t="shared" si="33"/>
        <v>202151524</v>
      </c>
    </row>
    <row r="179" spans="11:29" x14ac:dyDescent="0.3">
      <c r="L179" s="22">
        <v>10156000</v>
      </c>
      <c r="M179" s="23">
        <f t="shared" si="31"/>
        <v>859611706747.7782</v>
      </c>
      <c r="N179" s="3">
        <f t="shared" si="29"/>
        <v>1.047533876416E+21</v>
      </c>
      <c r="O179" s="3">
        <f t="shared" si="32"/>
        <v>1.0638754048880897E+28</v>
      </c>
      <c r="Q179" s="22">
        <v>10156000</v>
      </c>
      <c r="R179" s="2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>
        <f t="shared" si="33"/>
        <v>653364721</v>
      </c>
    </row>
    <row r="180" spans="11:29" x14ac:dyDescent="0.3">
      <c r="L180" s="22">
        <v>10157544</v>
      </c>
      <c r="M180" s="23">
        <f t="shared" si="31"/>
        <v>862477137518.00037</v>
      </c>
      <c r="N180" s="3">
        <f t="shared" si="29"/>
        <v>1.0480117136177948E+21</v>
      </c>
      <c r="O180" s="3">
        <f t="shared" si="32"/>
        <v>1.0645225093588149E+28</v>
      </c>
      <c r="Q180" s="22">
        <v>10157544</v>
      </c>
      <c r="R180" s="2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>
        <f t="shared" si="33"/>
        <v>734681025</v>
      </c>
    </row>
    <row r="181" spans="11:29" x14ac:dyDescent="0.3">
      <c r="K181" s="3" t="s">
        <v>99</v>
      </c>
      <c r="L181" s="12">
        <f>SUM(L109:L180)</f>
        <v>664477022</v>
      </c>
      <c r="M181" s="24">
        <f>SUM(M109:M180)</f>
        <v>39931008594173.93</v>
      </c>
      <c r="N181" s="24">
        <f>SUM(N109:N180)</f>
        <v>5.7676497047900914E+22</v>
      </c>
      <c r="O181" s="24">
        <f>SUM(O109:O180)</f>
        <v>5.4189069258784341E+29</v>
      </c>
      <c r="P181" s="3" t="s">
        <v>99</v>
      </c>
      <c r="Q181" s="12">
        <f>SUM(Q109:Q180)</f>
        <v>664477022</v>
      </c>
      <c r="R181" s="24">
        <f>SUM(R109:R115)</f>
        <v>20925435586.85714</v>
      </c>
      <c r="S181" s="24">
        <f>SUM(S116:S118)</f>
        <v>13554258950</v>
      </c>
      <c r="T181" s="24">
        <f>SUM(T119:T121)</f>
        <v>11546837064</v>
      </c>
      <c r="U181" s="24">
        <f>SUM(U122:U124)</f>
        <v>12172054514.666666</v>
      </c>
      <c r="V181" s="24">
        <f>SUM(V125:V126)</f>
        <v>3477696600.5</v>
      </c>
      <c r="W181" s="24">
        <f>SUM(W127:W129)</f>
        <v>12059580402</v>
      </c>
      <c r="X181" s="24">
        <f>SUM(X130:X132)</f>
        <v>8999233604.6666679</v>
      </c>
      <c r="Y181" s="24">
        <f>SUM(Y133:Y141)</f>
        <v>44938740124.222221</v>
      </c>
      <c r="Z181" s="24">
        <f>SUM(Z142:Z158)</f>
        <v>69471423796</v>
      </c>
      <c r="AA181" s="24">
        <f>SUM(AA159:AA164)</f>
        <v>19713846199.333332</v>
      </c>
      <c r="AB181" s="24">
        <f>SUM(AB165:AB173)</f>
        <v>36630362548.888885</v>
      </c>
      <c r="AC181" s="24">
        <f>SUM(AC174:AC180)</f>
        <v>3901248684</v>
      </c>
    </row>
    <row r="183" spans="11:29" x14ac:dyDescent="0.3">
      <c r="Q183" s="36" t="s">
        <v>106</v>
      </c>
      <c r="R183" s="36"/>
    </row>
    <row r="184" spans="11:29" x14ac:dyDescent="0.3">
      <c r="Q184" s="3"/>
      <c r="R184" s="24">
        <f>R181/G150</f>
        <v>2989347940.9795914</v>
      </c>
      <c r="S184" s="24">
        <f>S181/G151</f>
        <v>4518086316.666667</v>
      </c>
      <c r="T184" s="24">
        <f>T181/G152</f>
        <v>3848945688</v>
      </c>
      <c r="U184" s="24">
        <f>U181/G153</f>
        <v>4057351504.8888888</v>
      </c>
      <c r="V184" s="24">
        <f>V181/G154</f>
        <v>1738848300.25</v>
      </c>
      <c r="W184" s="24">
        <f>W181/G155</f>
        <v>4019860134</v>
      </c>
      <c r="X184" s="24">
        <f>X181/G156</f>
        <v>2999744534.8888893</v>
      </c>
      <c r="Y184" s="24">
        <f>Y181/G157</f>
        <v>4993193347.1358023</v>
      </c>
      <c r="Z184" s="24">
        <f>Z181/G158</f>
        <v>4086554340.9411764</v>
      </c>
      <c r="AA184" s="24">
        <f>AA181/G159</f>
        <v>3285641033.2222219</v>
      </c>
      <c r="AB184" s="24">
        <f>AB181/G160</f>
        <v>4070040283.2098761</v>
      </c>
      <c r="AC184" s="24">
        <f>AC181/G161</f>
        <v>557321240.57142854</v>
      </c>
    </row>
    <row r="186" spans="11:29" x14ac:dyDescent="0.3">
      <c r="Q186" s="36" t="s">
        <v>100</v>
      </c>
      <c r="R186" s="36"/>
      <c r="S186" s="36"/>
      <c r="T186" s="3"/>
      <c r="U186" s="3"/>
      <c r="V186" s="3"/>
      <c r="X186" s="3"/>
      <c r="Y186" s="3"/>
    </row>
    <row r="187" spans="11:29" x14ac:dyDescent="0.3">
      <c r="Q187" s="3"/>
      <c r="R187" s="3"/>
      <c r="S187" s="3"/>
      <c r="T187" s="3"/>
      <c r="U187" s="2" t="s">
        <v>107</v>
      </c>
      <c r="V187" s="23">
        <f>SUM(R184:AC184)/E15</f>
        <v>571735203.67714643</v>
      </c>
      <c r="X187" s="3"/>
      <c r="Y187" s="3">
        <f>POWER(F150-$I$109,2)*G150</f>
        <v>15677521658440.482</v>
      </c>
    </row>
    <row r="188" spans="11:29" x14ac:dyDescent="0.3">
      <c r="Q188" s="3"/>
      <c r="R188" s="3"/>
      <c r="S188" s="3"/>
      <c r="T188" s="3"/>
      <c r="U188" s="3"/>
      <c r="V188" s="3"/>
      <c r="X188" s="3"/>
      <c r="Y188" s="3">
        <f>POWER(F151-$I$109,2)*G151</f>
        <v>4521458480357.0039</v>
      </c>
    </row>
    <row r="189" spans="11:29" x14ac:dyDescent="0.3">
      <c r="Q189" s="37" t="s">
        <v>101</v>
      </c>
      <c r="R189" s="37"/>
      <c r="S189" s="37"/>
      <c r="T189" s="3"/>
      <c r="U189" s="3"/>
      <c r="V189" s="3"/>
      <c r="X189" s="3"/>
      <c r="Y189" s="3">
        <f t="shared" ref="Y189:Y198" si="34">POWER(F152-$I$109,2)*G152</f>
        <v>2925033443277.8369</v>
      </c>
    </row>
    <row r="190" spans="11:29" x14ac:dyDescent="0.3">
      <c r="Q190" s="3"/>
      <c r="R190" s="3"/>
      <c r="S190" s="3"/>
      <c r="T190" s="3"/>
      <c r="U190" s="2" t="s">
        <v>107</v>
      </c>
      <c r="V190" s="3">
        <f>SUM(Y187:Y198)/$E$15</f>
        <v>551022470501.37256</v>
      </c>
      <c r="X190" s="3"/>
      <c r="Y190" s="3">
        <f t="shared" si="34"/>
        <v>1735668793065.5618</v>
      </c>
    </row>
    <row r="191" spans="11:29" x14ac:dyDescent="0.3">
      <c r="Q191" s="3"/>
      <c r="R191" s="3"/>
      <c r="S191" s="3"/>
      <c r="T191" s="3"/>
      <c r="U191" s="3"/>
      <c r="V191" s="3"/>
      <c r="X191" s="3"/>
      <c r="Y191" s="3">
        <f t="shared" si="34"/>
        <v>622582990442.77979</v>
      </c>
    </row>
    <row r="192" spans="11:29" x14ac:dyDescent="0.3">
      <c r="Q192" s="36" t="s">
        <v>102</v>
      </c>
      <c r="R192" s="36"/>
      <c r="S192" s="36"/>
      <c r="T192" s="36"/>
      <c r="U192" s="36"/>
      <c r="V192" s="3"/>
      <c r="X192" s="3"/>
      <c r="Y192" s="3">
        <f t="shared" si="34"/>
        <v>378555526755.00275</v>
      </c>
    </row>
    <row r="193" spans="1:29" x14ac:dyDescent="0.3">
      <c r="Q193" s="3"/>
      <c r="R193" s="3"/>
      <c r="S193" s="3"/>
      <c r="T193" s="3"/>
      <c r="U193" s="2" t="s">
        <v>107</v>
      </c>
      <c r="V193" s="23">
        <f>V187+V190</f>
        <v>551594205705.04968</v>
      </c>
      <c r="X193" s="3"/>
      <c r="Y193" s="3">
        <f t="shared" si="34"/>
        <v>58207782055.613083</v>
      </c>
    </row>
    <row r="194" spans="1:29" x14ac:dyDescent="0.3">
      <c r="X194" s="3"/>
      <c r="Y194" s="3">
        <f t="shared" si="34"/>
        <v>191602373130.00748</v>
      </c>
    </row>
    <row r="195" spans="1:29" x14ac:dyDescent="0.3">
      <c r="X195" s="3"/>
      <c r="Y195" s="3">
        <f t="shared" si="34"/>
        <v>1187458684846.678</v>
      </c>
    </row>
    <row r="196" spans="1:29" x14ac:dyDescent="0.3">
      <c r="X196" s="3"/>
      <c r="Y196" s="3">
        <f t="shared" si="34"/>
        <v>1673972320333.4438</v>
      </c>
    </row>
    <row r="197" spans="1:29" x14ac:dyDescent="0.3">
      <c r="X197" s="3"/>
      <c r="Y197" s="3">
        <f t="shared" si="34"/>
        <v>5011485543907.5703</v>
      </c>
    </row>
    <row r="198" spans="1:29" x14ac:dyDescent="0.3">
      <c r="X198" s="3"/>
      <c r="Y198" s="3">
        <f t="shared" si="34"/>
        <v>5690070279486.8359</v>
      </c>
    </row>
    <row r="202" spans="1:29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5" spans="1:29" ht="15" customHeight="1" x14ac:dyDescent="0.3">
      <c r="C205" s="39" t="s">
        <v>119</v>
      </c>
      <c r="D205" s="39"/>
      <c r="E205" s="39"/>
      <c r="F205" s="39"/>
      <c r="G205" s="39"/>
      <c r="H205" s="39"/>
    </row>
    <row r="206" spans="1:29" x14ac:dyDescent="0.3">
      <c r="C206" s="39"/>
      <c r="D206" s="39"/>
      <c r="E206" s="39"/>
      <c r="F206" s="39"/>
      <c r="G206" s="39"/>
      <c r="H206" s="39"/>
    </row>
    <row r="207" spans="1:29" x14ac:dyDescent="0.3">
      <c r="C207" s="39"/>
      <c r="D207" s="39"/>
      <c r="E207" s="39"/>
      <c r="F207" s="39"/>
      <c r="G207" s="39"/>
      <c r="H207" s="39"/>
    </row>
    <row r="208" spans="1:29" x14ac:dyDescent="0.3">
      <c r="C208" s="39"/>
      <c r="D208" s="39"/>
      <c r="E208" s="39"/>
      <c r="F208" s="39"/>
      <c r="G208" s="39"/>
      <c r="H208" s="39"/>
      <c r="J208" s="37"/>
      <c r="K208" s="37"/>
    </row>
    <row r="209" spans="3:13" x14ac:dyDescent="0.3">
      <c r="C209" s="36" t="s">
        <v>108</v>
      </c>
      <c r="D209" s="36"/>
      <c r="E209" s="3" t="s">
        <v>111</v>
      </c>
      <c r="F209" s="3" t="s">
        <v>112</v>
      </c>
      <c r="G209" s="36" t="s">
        <v>113</v>
      </c>
      <c r="H209" s="36"/>
      <c r="I209" s="21" t="s">
        <v>1</v>
      </c>
      <c r="J209" s="37"/>
      <c r="K209" s="37"/>
      <c r="L209" s="21" t="s">
        <v>116</v>
      </c>
    </row>
    <row r="210" spans="3:13" x14ac:dyDescent="0.3">
      <c r="C210" s="8"/>
      <c r="D210" s="25"/>
      <c r="E210" s="27"/>
      <c r="F210" s="27"/>
      <c r="G210" s="34"/>
      <c r="H210" s="32"/>
      <c r="J210" s="32"/>
      <c r="K210" s="32"/>
    </row>
    <row r="211" spans="3:13" x14ac:dyDescent="0.3">
      <c r="C211" s="25" t="s">
        <v>110</v>
      </c>
      <c r="D211" s="12">
        <v>7897527</v>
      </c>
      <c r="E211" s="27">
        <v>-0.5</v>
      </c>
      <c r="F211" s="27">
        <f t="shared" ref="F211:F221" si="35">_xlfn.NORM.S.DIST((D211-$I$109)/$I$125,1)-0.5</f>
        <v>-0.46308748898578467</v>
      </c>
      <c r="G211" s="34">
        <f t="shared" ref="G211:G222" si="36">F211-E211</f>
        <v>3.6912511014215332E-2</v>
      </c>
      <c r="H211" s="32"/>
      <c r="I211">
        <v>7</v>
      </c>
      <c r="J211" s="32">
        <f t="shared" ref="J211:J222" si="37">POWER(I211-$E$15*G211, 2)/($E$15*G211)</f>
        <v>7.0946896853117485</v>
      </c>
      <c r="K211" s="32"/>
      <c r="L211" s="12">
        <f>($E$16+D211)/2</f>
        <v>7788047.5</v>
      </c>
      <c r="M211" s="27">
        <f>G211</f>
        <v>3.6912511014215332E-2</v>
      </c>
    </row>
    <row r="212" spans="3:13" x14ac:dyDescent="0.3">
      <c r="C212" s="12">
        <v>7897527</v>
      </c>
      <c r="D212" s="12">
        <f>D211+$E$13</f>
        <v>8116486.3639575969</v>
      </c>
      <c r="E212" s="27">
        <f t="shared" ref="E212:E222" si="38">_xlfn.NORM.S.DIST((C212-$I$109)/$I$125,1)-0.5</f>
        <v>-0.46308748898578467</v>
      </c>
      <c r="F212" s="27">
        <f t="shared" si="35"/>
        <v>-0.43237007304776531</v>
      </c>
      <c r="G212" s="34">
        <f t="shared" si="36"/>
        <v>3.0717415938019355E-2</v>
      </c>
      <c r="H212" s="32"/>
      <c r="I212">
        <v>3</v>
      </c>
      <c r="J212" s="32">
        <f t="shared" si="37"/>
        <v>0.28100666432259147</v>
      </c>
      <c r="K212" s="32"/>
      <c r="L212" s="12">
        <f>(D212+C212)/2</f>
        <v>8007006.6819787985</v>
      </c>
      <c r="M212" s="27">
        <f t="shared" ref="M212:M223" si="39">G212</f>
        <v>3.0717415938019355E-2</v>
      </c>
    </row>
    <row r="213" spans="3:13" x14ac:dyDescent="0.3">
      <c r="C213" s="12">
        <f t="shared" ref="C213:D213" si="40">C212+$E$13</f>
        <v>8116486.3639575969</v>
      </c>
      <c r="D213" s="12">
        <f t="shared" si="40"/>
        <v>8335445.7279151939</v>
      </c>
      <c r="E213" s="27">
        <f t="shared" si="38"/>
        <v>-0.43237007304776531</v>
      </c>
      <c r="F213" s="27">
        <f t="shared" si="35"/>
        <v>-0.38486416040670374</v>
      </c>
      <c r="G213" s="34">
        <f t="shared" si="36"/>
        <v>4.7505912641061576E-2</v>
      </c>
      <c r="H213" s="32"/>
      <c r="I213">
        <v>3</v>
      </c>
      <c r="J213" s="32">
        <f t="shared" si="37"/>
        <v>5.1677128152699266E-2</v>
      </c>
      <c r="K213" s="32"/>
      <c r="L213" s="12">
        <f t="shared" ref="L213:L221" si="41">(D213+C213)/2</f>
        <v>8225966.0459363954</v>
      </c>
      <c r="M213" s="27">
        <f t="shared" si="39"/>
        <v>4.7505912641061576E-2</v>
      </c>
    </row>
    <row r="214" spans="3:13" x14ac:dyDescent="0.3">
      <c r="C214" s="12">
        <f t="shared" ref="C214:D214" si="42">C213+$E$13</f>
        <v>8335445.7279151939</v>
      </c>
      <c r="D214" s="12">
        <f t="shared" si="42"/>
        <v>8554405.0918727908</v>
      </c>
      <c r="E214" s="27">
        <f t="shared" si="38"/>
        <v>-0.38486416040670374</v>
      </c>
      <c r="F214" s="27">
        <f t="shared" si="35"/>
        <v>-0.31743700623579413</v>
      </c>
      <c r="G214" s="34">
        <f t="shared" si="36"/>
        <v>6.7427154170909609E-2</v>
      </c>
      <c r="H214" s="32"/>
      <c r="I214">
        <v>3</v>
      </c>
      <c r="J214" s="32">
        <f t="shared" si="37"/>
        <v>0.70860762510816688</v>
      </c>
      <c r="K214" s="32"/>
      <c r="L214" s="12">
        <f t="shared" si="41"/>
        <v>8444925.4098939933</v>
      </c>
      <c r="M214" s="27">
        <f t="shared" si="39"/>
        <v>6.7427154170909609E-2</v>
      </c>
    </row>
    <row r="215" spans="3:13" x14ac:dyDescent="0.3">
      <c r="C215" s="12">
        <f t="shared" ref="C215:D215" si="43">C214+$E$13</f>
        <v>8554405.0918727908</v>
      </c>
      <c r="D215" s="12">
        <f t="shared" si="43"/>
        <v>8773364.4558303878</v>
      </c>
      <c r="E215" s="27">
        <f t="shared" si="38"/>
        <v>-0.31743700623579413</v>
      </c>
      <c r="F215" s="27">
        <f t="shared" si="35"/>
        <v>-0.22960617734147254</v>
      </c>
      <c r="G215" s="34">
        <f t="shared" si="36"/>
        <v>8.7830828894321589E-2</v>
      </c>
      <c r="H215" s="32"/>
      <c r="I215">
        <v>2</v>
      </c>
      <c r="J215" s="32">
        <f t="shared" si="37"/>
        <v>2.9563487849769738</v>
      </c>
      <c r="K215" s="32"/>
      <c r="L215" s="12">
        <f t="shared" si="41"/>
        <v>8663884.7738515884</v>
      </c>
      <c r="M215" s="27">
        <f t="shared" si="39"/>
        <v>8.7830828894321589E-2</v>
      </c>
    </row>
    <row r="216" spans="3:13" x14ac:dyDescent="0.3">
      <c r="C216" s="12">
        <f t="shared" ref="C216:D216" si="44">C215+$E$13</f>
        <v>8773364.4558303878</v>
      </c>
      <c r="D216" s="12">
        <f t="shared" si="44"/>
        <v>8992323.8197879847</v>
      </c>
      <c r="E216" s="27">
        <f t="shared" si="38"/>
        <v>-0.22960617734147254</v>
      </c>
      <c r="F216" s="27">
        <f t="shared" si="35"/>
        <v>-0.12460728129448478</v>
      </c>
      <c r="G216" s="34">
        <f t="shared" si="36"/>
        <v>0.10499889604698776</v>
      </c>
      <c r="H216" s="32"/>
      <c r="I216">
        <v>3</v>
      </c>
      <c r="J216" s="32">
        <f t="shared" si="37"/>
        <v>2.7504092224649681</v>
      </c>
      <c r="K216" s="32"/>
      <c r="L216" s="12">
        <f t="shared" si="41"/>
        <v>8882844.1378091872</v>
      </c>
      <c r="M216" s="27">
        <f t="shared" si="39"/>
        <v>0.10499889604698776</v>
      </c>
    </row>
    <row r="217" spans="3:13" x14ac:dyDescent="0.3">
      <c r="C217" s="12">
        <f t="shared" ref="C217:D217" si="45">C216+$E$13</f>
        <v>8992323.8197879847</v>
      </c>
      <c r="D217" s="12">
        <f t="shared" si="45"/>
        <v>9211283.1837455817</v>
      </c>
      <c r="E217" s="27">
        <f t="shared" si="38"/>
        <v>-0.12460728129448478</v>
      </c>
      <c r="F217" s="27">
        <f t="shared" si="35"/>
        <v>-9.4083365938977259E-3</v>
      </c>
      <c r="G217" s="34">
        <f t="shared" si="36"/>
        <v>0.11519894470058706</v>
      </c>
      <c r="H217" s="32"/>
      <c r="I217">
        <v>3</v>
      </c>
      <c r="J217" s="32">
        <f t="shared" si="37"/>
        <v>3.3794034028488422</v>
      </c>
      <c r="K217" s="32"/>
      <c r="L217" s="12">
        <f t="shared" si="41"/>
        <v>9101803.5017667823</v>
      </c>
      <c r="M217" s="27">
        <f t="shared" si="39"/>
        <v>0.11519894470058706</v>
      </c>
    </row>
    <row r="218" spans="3:13" x14ac:dyDescent="0.3">
      <c r="C218" s="12">
        <f t="shared" ref="C218:D218" si="46">C217+$E$13</f>
        <v>9211283.1837455817</v>
      </c>
      <c r="D218" s="12">
        <f t="shared" si="46"/>
        <v>9430242.5477031786</v>
      </c>
      <c r="E218" s="27">
        <f t="shared" si="38"/>
        <v>-9.4083365938977259E-3</v>
      </c>
      <c r="F218" s="27">
        <f t="shared" si="35"/>
        <v>0.10658645818609658</v>
      </c>
      <c r="G218" s="34">
        <f t="shared" si="36"/>
        <v>0.1159947947799943</v>
      </c>
      <c r="H218" s="32"/>
      <c r="I218">
        <v>9</v>
      </c>
      <c r="J218" s="32">
        <f t="shared" si="37"/>
        <v>5.0336292477540387E-2</v>
      </c>
      <c r="K218" s="32"/>
      <c r="L218" s="12">
        <f t="shared" si="41"/>
        <v>9320762.8657243811</v>
      </c>
      <c r="M218" s="27">
        <f t="shared" si="39"/>
        <v>0.1159947947799943</v>
      </c>
    </row>
    <row r="219" spans="3:13" x14ac:dyDescent="0.3">
      <c r="C219" s="12">
        <f t="shared" ref="C219:D219" si="47">C218+$E$13</f>
        <v>9430242.5477031786</v>
      </c>
      <c r="D219" s="12">
        <f t="shared" si="47"/>
        <v>9649201.9116607755</v>
      </c>
      <c r="E219" s="27">
        <f t="shared" si="38"/>
        <v>0.10658645818609658</v>
      </c>
      <c r="F219" s="27">
        <f t="shared" si="35"/>
        <v>0.21377657633161595</v>
      </c>
      <c r="G219" s="34">
        <f t="shared" si="36"/>
        <v>0.10719011814551938</v>
      </c>
      <c r="H219" s="32"/>
      <c r="I219">
        <v>17</v>
      </c>
      <c r="J219" s="32">
        <f t="shared" si="37"/>
        <v>11.164133741659484</v>
      </c>
      <c r="K219" s="32"/>
      <c r="L219" s="12">
        <f t="shared" si="41"/>
        <v>9539722.2296819761</v>
      </c>
      <c r="M219" s="27">
        <f t="shared" si="39"/>
        <v>0.10719011814551938</v>
      </c>
    </row>
    <row r="220" spans="3:13" x14ac:dyDescent="0.3">
      <c r="C220" s="12">
        <f t="shared" ref="C220:D220" si="48">C219+$E$13</f>
        <v>9649201.9116607755</v>
      </c>
      <c r="D220" s="12">
        <f t="shared" si="48"/>
        <v>9868161.2756183725</v>
      </c>
      <c r="E220" s="27">
        <f t="shared" si="38"/>
        <v>0.21377657633161595</v>
      </c>
      <c r="F220" s="27">
        <f t="shared" si="35"/>
        <v>0.30468352122013309</v>
      </c>
      <c r="G220" s="34">
        <f t="shared" si="36"/>
        <v>9.0906944888517138E-2</v>
      </c>
      <c r="H220" s="32"/>
      <c r="I220">
        <v>6</v>
      </c>
      <c r="J220" s="32">
        <f t="shared" si="37"/>
        <v>4.5429869282916001E-2</v>
      </c>
      <c r="K220" s="32"/>
      <c r="L220" s="12">
        <f t="shared" si="41"/>
        <v>9758681.5936395749</v>
      </c>
      <c r="M220" s="27">
        <f t="shared" si="39"/>
        <v>9.0906944888517138E-2</v>
      </c>
    </row>
    <row r="221" spans="3:13" x14ac:dyDescent="0.3">
      <c r="C221" s="12">
        <f t="shared" ref="C221:D222" si="49">C220+$E$13</f>
        <v>9868161.2756183725</v>
      </c>
      <c r="D221" s="12">
        <f t="shared" si="49"/>
        <v>10087120.639575969</v>
      </c>
      <c r="E221" s="27">
        <f t="shared" si="38"/>
        <v>0.30468352122013309</v>
      </c>
      <c r="F221" s="27">
        <f t="shared" si="35"/>
        <v>0.37543981170542418</v>
      </c>
      <c r="G221" s="34">
        <f t="shared" si="36"/>
        <v>7.0756290485291085E-2</v>
      </c>
      <c r="H221" s="32"/>
      <c r="I221">
        <v>9</v>
      </c>
      <c r="J221" s="32">
        <f t="shared" si="37"/>
        <v>2.9940993249497834</v>
      </c>
      <c r="K221" s="32"/>
      <c r="L221" s="12">
        <f t="shared" si="41"/>
        <v>9977640.95759717</v>
      </c>
      <c r="M221" s="27">
        <f t="shared" si="39"/>
        <v>7.0756290485291085E-2</v>
      </c>
    </row>
    <row r="222" spans="3:13" x14ac:dyDescent="0.3">
      <c r="C222" s="12">
        <f t="shared" si="49"/>
        <v>10087120.639575969</v>
      </c>
      <c r="D222" s="25" t="s">
        <v>109</v>
      </c>
      <c r="E222" s="27">
        <f t="shared" si="38"/>
        <v>0.37543981170542418</v>
      </c>
      <c r="F222" s="27">
        <v>0.5</v>
      </c>
      <c r="G222" s="34">
        <f t="shared" si="36"/>
        <v>0.12456018829457582</v>
      </c>
      <c r="H222" s="32"/>
      <c r="I222">
        <v>7</v>
      </c>
      <c r="J222" s="32">
        <f t="shared" si="37"/>
        <v>0.43200188393108341</v>
      </c>
      <c r="K222" s="32"/>
      <c r="L222" s="12">
        <f>(C222+$E$17)/2</f>
        <v>10122332.319787985</v>
      </c>
      <c r="M222" s="27">
        <f t="shared" si="39"/>
        <v>0.12456018829457582</v>
      </c>
    </row>
    <row r="223" spans="3:13" x14ac:dyDescent="0.3">
      <c r="C223" s="12"/>
      <c r="D223" s="8"/>
      <c r="E223" s="27"/>
      <c r="F223" s="30" t="s">
        <v>117</v>
      </c>
      <c r="G223" s="35">
        <f>SUM(G211:H222)</f>
        <v>1</v>
      </c>
      <c r="H223" s="35"/>
      <c r="J223" s="32"/>
      <c r="K223" s="32"/>
      <c r="M223" s="27">
        <f t="shared" si="39"/>
        <v>1</v>
      </c>
    </row>
    <row r="224" spans="3:13" x14ac:dyDescent="0.3">
      <c r="H224" s="36"/>
      <c r="I224" s="36"/>
      <c r="J224" s="32">
        <f>SUM(J210:K223)</f>
        <v>31.908143625486797</v>
      </c>
      <c r="K224" s="32"/>
    </row>
    <row r="225" spans="6:11" x14ac:dyDescent="0.3">
      <c r="H225" s="3"/>
      <c r="I225" s="3"/>
      <c r="J225" s="32">
        <v>22.4</v>
      </c>
      <c r="K225" s="32"/>
    </row>
    <row r="228" spans="6:11" x14ac:dyDescent="0.3">
      <c r="F228" s="32"/>
      <c r="G228" s="32"/>
      <c r="H228" s="32"/>
      <c r="I228" s="33">
        <v>0</v>
      </c>
      <c r="J228" s="33"/>
      <c r="K228" s="33"/>
    </row>
    <row r="229" spans="6:11" x14ac:dyDescent="0.3">
      <c r="F229" s="32"/>
      <c r="G229" s="32"/>
      <c r="H229" s="32"/>
      <c r="I229" s="33"/>
      <c r="J229" s="33"/>
      <c r="K229" s="33"/>
    </row>
    <row r="230" spans="6:11" x14ac:dyDescent="0.3">
      <c r="F230" s="32"/>
      <c r="G230" s="32"/>
      <c r="H230" s="32"/>
      <c r="I230" s="33"/>
      <c r="J230" s="33"/>
      <c r="K230" s="33"/>
    </row>
    <row r="231" spans="6:11" x14ac:dyDescent="0.3">
      <c r="F231" s="32"/>
      <c r="G231" s="32"/>
      <c r="H231" s="32"/>
      <c r="I231" s="33"/>
      <c r="J231" s="33"/>
      <c r="K231" s="33"/>
    </row>
    <row r="232" spans="6:11" x14ac:dyDescent="0.3">
      <c r="F232" s="32"/>
      <c r="G232" s="32"/>
      <c r="H232" s="32"/>
      <c r="I232" s="33"/>
      <c r="J232" s="33"/>
      <c r="K232" s="33"/>
    </row>
  </sheetData>
  <sortState xmlns:xlrd2="http://schemas.microsoft.com/office/spreadsheetml/2017/richdata2" ref="L109:L180">
    <sortCondition ref="L109:L180"/>
  </sortState>
  <mergeCells count="103">
    <mergeCell ref="AA47:AD47"/>
    <mergeCell ref="N47:Q47"/>
    <mergeCell ref="N48:Q48"/>
    <mergeCell ref="J128:J130"/>
    <mergeCell ref="D149:E149"/>
    <mergeCell ref="Q186:S186"/>
    <mergeCell ref="D125:F125"/>
    <mergeCell ref="G125:H127"/>
    <mergeCell ref="I125:I127"/>
    <mergeCell ref="G128:H130"/>
    <mergeCell ref="I128:I130"/>
    <mergeCell ref="D129:F129"/>
    <mergeCell ref="G109:H111"/>
    <mergeCell ref="I109:I111"/>
    <mergeCell ref="D110:F110"/>
    <mergeCell ref="G121:H124"/>
    <mergeCell ref="I121:I124"/>
    <mergeCell ref="I118:I120"/>
    <mergeCell ref="Q189:S189"/>
    <mergeCell ref="Q192:U192"/>
    <mergeCell ref="G131:H133"/>
    <mergeCell ref="I131:I133"/>
    <mergeCell ref="D132:F132"/>
    <mergeCell ref="G134:H137"/>
    <mergeCell ref="I134:I137"/>
    <mergeCell ref="D135:F135"/>
    <mergeCell ref="Q183:R183"/>
    <mergeCell ref="A1:C1"/>
    <mergeCell ref="A2:E2"/>
    <mergeCell ref="C13:D14"/>
    <mergeCell ref="A15:B15"/>
    <mergeCell ref="C15:D15"/>
    <mergeCell ref="C12:D12"/>
    <mergeCell ref="E13:E14"/>
    <mergeCell ref="D122:F122"/>
    <mergeCell ref="G112:H114"/>
    <mergeCell ref="D113:F113"/>
    <mergeCell ref="G115:H117"/>
    <mergeCell ref="D116:F116"/>
    <mergeCell ref="G118:H120"/>
    <mergeCell ref="C68:E68"/>
    <mergeCell ref="H12:I12"/>
    <mergeCell ref="A27:C29"/>
    <mergeCell ref="C63:E63"/>
    <mergeCell ref="C64:E64"/>
    <mergeCell ref="C65:E65"/>
    <mergeCell ref="A60:E62"/>
    <mergeCell ref="C66:E66"/>
    <mergeCell ref="C67:E67"/>
    <mergeCell ref="A16:B16"/>
    <mergeCell ref="A17:B17"/>
    <mergeCell ref="G219:H219"/>
    <mergeCell ref="G210:H210"/>
    <mergeCell ref="G211:H211"/>
    <mergeCell ref="G212:H212"/>
    <mergeCell ref="G213:H213"/>
    <mergeCell ref="G214:H214"/>
    <mergeCell ref="C69:E69"/>
    <mergeCell ref="C70:E70"/>
    <mergeCell ref="C209:D209"/>
    <mergeCell ref="G209:H209"/>
    <mergeCell ref="C205:H208"/>
    <mergeCell ref="C71:E71"/>
    <mergeCell ref="C72:E72"/>
    <mergeCell ref="C73:E73"/>
    <mergeCell ref="C74:E74"/>
    <mergeCell ref="C75:E75"/>
    <mergeCell ref="C76:E76"/>
    <mergeCell ref="A108:C108"/>
    <mergeCell ref="D108:F108"/>
    <mergeCell ref="H108:I108"/>
    <mergeCell ref="D119:F119"/>
    <mergeCell ref="A109:C109"/>
    <mergeCell ref="I112:I114"/>
    <mergeCell ref="I115:I117"/>
    <mergeCell ref="J208:K209"/>
    <mergeCell ref="J210:K210"/>
    <mergeCell ref="J211:K211"/>
    <mergeCell ref="J212:K212"/>
    <mergeCell ref="J213:K213"/>
    <mergeCell ref="G215:H215"/>
    <mergeCell ref="G216:H216"/>
    <mergeCell ref="G217:H217"/>
    <mergeCell ref="G218:H218"/>
    <mergeCell ref="J219:K219"/>
    <mergeCell ref="J220:K220"/>
    <mergeCell ref="J221:K221"/>
    <mergeCell ref="J222:K222"/>
    <mergeCell ref="J223:K223"/>
    <mergeCell ref="J214:K214"/>
    <mergeCell ref="J215:K215"/>
    <mergeCell ref="J216:K216"/>
    <mergeCell ref="J217:K217"/>
    <mergeCell ref="J218:K218"/>
    <mergeCell ref="F228:H232"/>
    <mergeCell ref="I228:K232"/>
    <mergeCell ref="J224:K224"/>
    <mergeCell ref="J225:K225"/>
    <mergeCell ref="G220:H220"/>
    <mergeCell ref="G221:H221"/>
    <mergeCell ref="G222:H222"/>
    <mergeCell ref="G223:H223"/>
    <mergeCell ref="H224:I2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2292-BD45-4FDC-8CC2-354151D6F33F}">
  <dimension ref="A1:AK232"/>
  <sheetViews>
    <sheetView topLeftCell="H174" zoomScale="85" zoomScaleNormal="85" workbookViewId="0">
      <selection activeCell="K207" sqref="K207"/>
    </sheetView>
  </sheetViews>
  <sheetFormatPr defaultRowHeight="14.4" x14ac:dyDescent="0.3"/>
  <cols>
    <col min="1" max="1" width="12" customWidth="1"/>
    <col min="2" max="4" width="10.5546875" bestFit="1" customWidth="1"/>
    <col min="5" max="5" width="13.6640625" bestFit="1" customWidth="1"/>
    <col min="6" max="6" width="10.5546875" bestFit="1" customWidth="1"/>
    <col min="7" max="7" width="11" customWidth="1"/>
    <col min="8" max="8" width="10.6640625" bestFit="1" customWidth="1"/>
    <col min="9" max="9" width="11.33203125" customWidth="1"/>
    <col min="10" max="10" width="11.109375" customWidth="1"/>
    <col min="11" max="11" width="10.33203125" customWidth="1"/>
    <col min="12" max="12" width="17.33203125" customWidth="1"/>
    <col min="13" max="13" width="12.6640625" customWidth="1"/>
    <col min="14" max="14" width="15" customWidth="1"/>
    <col min="15" max="15" width="10.109375" customWidth="1"/>
    <col min="16" max="16" width="9.88671875" customWidth="1"/>
    <col min="17" max="17" width="13.33203125" customWidth="1"/>
    <col min="18" max="18" width="10" customWidth="1"/>
    <col min="19" max="19" width="9.5546875" customWidth="1"/>
    <col min="20" max="20" width="11" customWidth="1"/>
    <col min="21" max="27" width="12" bestFit="1" customWidth="1"/>
    <col min="28" max="28" width="11.109375" customWidth="1"/>
    <col min="29" max="29" width="10.6640625" customWidth="1"/>
    <col min="30" max="30" width="10.5546875" customWidth="1"/>
    <col min="33" max="37" width="9.88671875" bestFit="1" customWidth="1"/>
    <col min="38" max="38" width="9.88671875" customWidth="1"/>
  </cols>
  <sheetData>
    <row r="1" spans="1:20" x14ac:dyDescent="0.3">
      <c r="A1" s="43" t="s">
        <v>12</v>
      </c>
      <c r="B1" s="43"/>
      <c r="C1" s="43"/>
    </row>
    <row r="2" spans="1:20" x14ac:dyDescent="0.3">
      <c r="A2" s="44" t="s">
        <v>13</v>
      </c>
      <c r="B2" s="44"/>
      <c r="C2" s="44"/>
      <c r="D2" s="44"/>
      <c r="E2" s="44"/>
    </row>
    <row r="3" spans="1:20" x14ac:dyDescent="0.3">
      <c r="A3" t="s">
        <v>14</v>
      </c>
      <c r="B3">
        <v>1951</v>
      </c>
      <c r="C3">
        <v>1952</v>
      </c>
      <c r="D3">
        <v>1953</v>
      </c>
      <c r="E3">
        <v>1954</v>
      </c>
      <c r="F3">
        <v>1955</v>
      </c>
      <c r="G3">
        <v>1956</v>
      </c>
      <c r="H3">
        <v>1957</v>
      </c>
      <c r="I3">
        <v>1958</v>
      </c>
      <c r="J3">
        <v>1959</v>
      </c>
      <c r="K3">
        <v>1960</v>
      </c>
      <c r="L3">
        <v>1961</v>
      </c>
      <c r="M3">
        <v>1962</v>
      </c>
      <c r="N3">
        <v>1963</v>
      </c>
      <c r="O3">
        <v>1964</v>
      </c>
      <c r="P3">
        <v>1965</v>
      </c>
      <c r="Q3">
        <v>1966</v>
      </c>
      <c r="R3">
        <v>1967</v>
      </c>
      <c r="S3">
        <v>1968</v>
      </c>
      <c r="T3">
        <v>1969</v>
      </c>
    </row>
    <row r="4" spans="1:20" x14ac:dyDescent="0.3">
      <c r="A4" t="s">
        <v>15</v>
      </c>
      <c r="B4" s="13">
        <v>7721719</v>
      </c>
      <c r="C4" s="13">
        <v>7688063</v>
      </c>
      <c r="D4" s="13">
        <v>7678568</v>
      </c>
      <c r="E4" s="13">
        <v>7691831</v>
      </c>
      <c r="F4" s="13">
        <v>7725674</v>
      </c>
      <c r="G4" s="15" t="s">
        <v>16</v>
      </c>
      <c r="H4" s="12">
        <v>7843087</v>
      </c>
      <c r="I4" s="12">
        <v>7919076</v>
      </c>
      <c r="J4" s="12">
        <v>8000761</v>
      </c>
      <c r="K4" s="12" t="s">
        <v>17</v>
      </c>
      <c r="L4" s="12">
        <v>8164939</v>
      </c>
      <c r="M4" s="12" t="s">
        <v>18</v>
      </c>
      <c r="N4" s="12">
        <v>8316895</v>
      </c>
      <c r="O4" s="12" t="s">
        <v>19</v>
      </c>
      <c r="P4" s="12" t="s">
        <v>20</v>
      </c>
      <c r="Q4" s="12" t="s">
        <v>21</v>
      </c>
      <c r="R4" t="s">
        <v>22</v>
      </c>
      <c r="S4" s="12" t="s">
        <v>23</v>
      </c>
      <c r="T4" s="12" t="s">
        <v>24</v>
      </c>
    </row>
    <row r="5" spans="1:20" x14ac:dyDescent="0.3">
      <c r="A5" t="s">
        <v>14</v>
      </c>
      <c r="B5">
        <v>1970</v>
      </c>
      <c r="C5">
        <v>1971</v>
      </c>
      <c r="D5">
        <v>1972</v>
      </c>
      <c r="E5">
        <v>1973</v>
      </c>
      <c r="F5">
        <v>1974</v>
      </c>
      <c r="G5">
        <v>1975</v>
      </c>
      <c r="H5">
        <v>1976</v>
      </c>
      <c r="I5">
        <v>1977</v>
      </c>
      <c r="J5">
        <v>1978</v>
      </c>
      <c r="K5">
        <v>1979</v>
      </c>
      <c r="L5">
        <v>1980</v>
      </c>
      <c r="M5">
        <v>1981</v>
      </c>
      <c r="N5">
        <v>1982</v>
      </c>
      <c r="O5">
        <v>1983</v>
      </c>
      <c r="P5">
        <v>1984</v>
      </c>
      <c r="Q5">
        <v>1985</v>
      </c>
      <c r="R5">
        <v>1986</v>
      </c>
      <c r="S5">
        <v>1987</v>
      </c>
      <c r="T5">
        <v>1988</v>
      </c>
    </row>
    <row r="6" spans="1:20" x14ac:dyDescent="0.3">
      <c r="A6" t="s">
        <v>15</v>
      </c>
      <c r="B6" s="11" t="s">
        <v>25</v>
      </c>
      <c r="C6" t="s">
        <v>26</v>
      </c>
      <c r="D6" t="s">
        <v>27</v>
      </c>
      <c r="E6" s="11" t="s">
        <v>28</v>
      </c>
      <c r="F6" s="11" t="s">
        <v>29</v>
      </c>
      <c r="G6" t="s">
        <v>30</v>
      </c>
      <c r="H6" s="11" t="s">
        <v>31</v>
      </c>
      <c r="I6" s="11" t="s">
        <v>32</v>
      </c>
      <c r="J6" s="11" t="s">
        <v>33</v>
      </c>
      <c r="K6" t="s">
        <v>34</v>
      </c>
      <c r="L6" s="12">
        <v>9537533</v>
      </c>
      <c r="M6" s="12" t="s">
        <v>35</v>
      </c>
      <c r="N6" t="s">
        <v>36</v>
      </c>
      <c r="O6" s="12" t="s">
        <v>37</v>
      </c>
      <c r="P6" s="12" t="s">
        <v>38</v>
      </c>
      <c r="Q6" t="s">
        <v>39</v>
      </c>
      <c r="R6" s="12" t="s">
        <v>40</v>
      </c>
      <c r="S6" s="12" t="s">
        <v>41</v>
      </c>
      <c r="T6" s="12" t="s">
        <v>42</v>
      </c>
    </row>
    <row r="7" spans="1:20" x14ac:dyDescent="0.3">
      <c r="A7" t="s">
        <v>14</v>
      </c>
      <c r="B7">
        <v>1989</v>
      </c>
      <c r="C7">
        <v>1990</v>
      </c>
      <c r="D7">
        <v>1991</v>
      </c>
      <c r="E7">
        <v>1992</v>
      </c>
      <c r="F7">
        <v>1993</v>
      </c>
      <c r="G7">
        <v>1994</v>
      </c>
      <c r="H7">
        <v>1995</v>
      </c>
      <c r="I7">
        <v>1996</v>
      </c>
      <c r="J7">
        <v>1997</v>
      </c>
      <c r="K7">
        <v>1998</v>
      </c>
      <c r="L7">
        <v>1999</v>
      </c>
      <c r="M7">
        <v>2000</v>
      </c>
      <c r="N7">
        <v>2001</v>
      </c>
      <c r="O7">
        <v>2002</v>
      </c>
      <c r="P7">
        <v>2003</v>
      </c>
      <c r="Q7">
        <v>2004</v>
      </c>
      <c r="R7">
        <v>2005</v>
      </c>
      <c r="S7">
        <v>2006</v>
      </c>
      <c r="T7">
        <v>2007</v>
      </c>
    </row>
    <row r="8" spans="1:20" x14ac:dyDescent="0.3">
      <c r="A8" t="s">
        <v>15</v>
      </c>
      <c r="B8" s="11" t="s">
        <v>43</v>
      </c>
      <c r="C8" s="11" t="s">
        <v>44</v>
      </c>
      <c r="D8" s="11" t="s">
        <v>45</v>
      </c>
      <c r="E8" s="11" t="s">
        <v>46</v>
      </c>
      <c r="F8" s="11" t="s">
        <v>47</v>
      </c>
      <c r="G8" s="11" t="s">
        <v>48</v>
      </c>
      <c r="H8" s="11" t="s">
        <v>49</v>
      </c>
      <c r="I8" s="11" t="s">
        <v>50</v>
      </c>
      <c r="J8" s="11" t="s">
        <v>51</v>
      </c>
      <c r="K8" s="11" t="s">
        <v>52</v>
      </c>
      <c r="L8" s="11" t="s">
        <v>53</v>
      </c>
      <c r="M8" s="11" t="s">
        <v>54</v>
      </c>
      <c r="N8" s="11" t="s">
        <v>55</v>
      </c>
      <c r="O8" s="11" t="s">
        <v>56</v>
      </c>
      <c r="P8" s="11" t="s">
        <v>57</v>
      </c>
      <c r="Q8" s="11" t="s">
        <v>58</v>
      </c>
      <c r="R8" s="11" t="s">
        <v>59</v>
      </c>
      <c r="S8" s="11" t="s">
        <v>60</v>
      </c>
      <c r="T8" s="11" t="s">
        <v>61</v>
      </c>
    </row>
    <row r="9" spans="1:20" x14ac:dyDescent="0.3">
      <c r="A9" t="s">
        <v>14</v>
      </c>
      <c r="B9">
        <v>2008</v>
      </c>
      <c r="C9">
        <v>2009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</row>
    <row r="10" spans="1:20" x14ac:dyDescent="0.3">
      <c r="A10" t="s">
        <v>15</v>
      </c>
      <c r="B10" s="11" t="s">
        <v>62</v>
      </c>
      <c r="C10" s="11" t="s">
        <v>63</v>
      </c>
      <c r="D10" s="11" t="s">
        <v>64</v>
      </c>
      <c r="E10" s="11" t="s">
        <v>65</v>
      </c>
      <c r="F10" s="11" t="s">
        <v>66</v>
      </c>
      <c r="G10" s="11" t="s">
        <v>67</v>
      </c>
      <c r="H10" s="11" t="s">
        <v>68</v>
      </c>
      <c r="I10" s="11" t="s">
        <v>69</v>
      </c>
      <c r="J10" s="11" t="s">
        <v>70</v>
      </c>
      <c r="K10" s="12">
        <v>9447954</v>
      </c>
      <c r="L10" s="12" t="s">
        <v>71</v>
      </c>
      <c r="M10" s="12" t="s">
        <v>72</v>
      </c>
      <c r="N10" s="12">
        <v>9450857</v>
      </c>
      <c r="O10" s="12">
        <v>9451613</v>
      </c>
      <c r="P10" s="12">
        <v>9452369</v>
      </c>
    </row>
    <row r="12" spans="1:20" x14ac:dyDescent="0.3">
      <c r="C12" s="36" t="s">
        <v>8</v>
      </c>
      <c r="D12" s="36"/>
      <c r="E12" s="3" t="s">
        <v>9</v>
      </c>
      <c r="H12" s="36" t="s">
        <v>74</v>
      </c>
      <c r="I12" s="36"/>
      <c r="J12" s="1" t="s">
        <v>1</v>
      </c>
      <c r="K12" s="1" t="s">
        <v>2</v>
      </c>
      <c r="L12" t="s">
        <v>75</v>
      </c>
    </row>
    <row r="13" spans="1:20" x14ac:dyDescent="0.3">
      <c r="A13" s="3" t="s">
        <v>73</v>
      </c>
      <c r="B13" s="3"/>
      <c r="C13" s="32"/>
      <c r="D13" s="32"/>
      <c r="E13" s="45">
        <f>($E$17-$E$16)/13</f>
        <v>190690.46153846153</v>
      </c>
      <c r="H13" s="12">
        <f>MIN(B4:T4,B6:T6,B8:T8,B10:P10)</f>
        <v>7678568</v>
      </c>
      <c r="I13" s="12">
        <f>H13+$E$13</f>
        <v>7869258.461538462</v>
      </c>
      <c r="J13">
        <v>7</v>
      </c>
      <c r="K13" s="6">
        <f>J13/$E$15</f>
        <v>9.7222222222222224E-2</v>
      </c>
      <c r="L13" s="18">
        <f>K13/$E$13</f>
        <v>5.0984313236146257E-7</v>
      </c>
    </row>
    <row r="14" spans="1:20" x14ac:dyDescent="0.3">
      <c r="C14" s="32"/>
      <c r="D14" s="32"/>
      <c r="E14" s="45"/>
      <c r="H14" s="12">
        <f>H13+$E$13</f>
        <v>7869258.461538462</v>
      </c>
      <c r="I14" s="12">
        <f>I13+$E$13</f>
        <v>8059948.9230769239</v>
      </c>
      <c r="J14">
        <v>3</v>
      </c>
      <c r="K14" s="6">
        <f t="shared" ref="K14:K24" si="0">J14/$E$15</f>
        <v>4.1666666666666664E-2</v>
      </c>
      <c r="L14" s="18">
        <f t="shared" ref="L14:L24" si="1">K14/$E$13</f>
        <v>2.1850419958348393E-7</v>
      </c>
    </row>
    <row r="15" spans="1:20" x14ac:dyDescent="0.3">
      <c r="A15" s="36" t="s">
        <v>0</v>
      </c>
      <c r="B15" s="36"/>
      <c r="C15" s="32"/>
      <c r="D15" s="32"/>
      <c r="E15" s="16">
        <f>COUNTA($B$4:$T$4) +COUNTA($B$6:$T$6)+COUNTA($B$8:$T$8)+COUNTA($B$10:$P$10)</f>
        <v>72</v>
      </c>
      <c r="H15" s="12">
        <f t="shared" ref="H15:I24" si="2">H14+$E$13</f>
        <v>8059948.9230769239</v>
      </c>
      <c r="I15" s="12">
        <f t="shared" si="2"/>
        <v>8250639.3846153859</v>
      </c>
      <c r="J15">
        <v>3</v>
      </c>
      <c r="K15" s="6">
        <f>J15/$E$15</f>
        <v>4.1666666666666664E-2</v>
      </c>
      <c r="L15" s="18">
        <f t="shared" si="1"/>
        <v>2.1850419958348393E-7</v>
      </c>
    </row>
    <row r="16" spans="1:20" x14ac:dyDescent="0.3">
      <c r="A16" s="36" t="s">
        <v>114</v>
      </c>
      <c r="B16" s="36"/>
      <c r="E16" s="12">
        <f>$H$13</f>
        <v>7678568</v>
      </c>
      <c r="H16" s="12">
        <f t="shared" si="2"/>
        <v>8250639.3846153859</v>
      </c>
      <c r="I16" s="12">
        <f t="shared" si="2"/>
        <v>8441329.8461538479</v>
      </c>
      <c r="J16">
        <v>3</v>
      </c>
      <c r="K16" s="6">
        <f t="shared" si="0"/>
        <v>4.1666666666666664E-2</v>
      </c>
      <c r="L16" s="18">
        <f t="shared" si="1"/>
        <v>2.1850419958348393E-7</v>
      </c>
    </row>
    <row r="17" spans="1:37" x14ac:dyDescent="0.3">
      <c r="A17" s="36" t="s">
        <v>115</v>
      </c>
      <c r="B17" s="36"/>
      <c r="E17" s="12">
        <f>$I$24</f>
        <v>10157544</v>
      </c>
      <c r="H17" s="12">
        <f t="shared" si="2"/>
        <v>8441329.8461538479</v>
      </c>
      <c r="I17" s="12">
        <f t="shared" si="2"/>
        <v>8632020.3076923098</v>
      </c>
      <c r="J17">
        <v>2</v>
      </c>
      <c r="K17" s="6">
        <f t="shared" si="0"/>
        <v>2.7777777777777776E-2</v>
      </c>
      <c r="L17" s="18">
        <f t="shared" si="1"/>
        <v>1.456694663889893E-7</v>
      </c>
    </row>
    <row r="18" spans="1:37" x14ac:dyDescent="0.3">
      <c r="H18" s="12">
        <f t="shared" si="2"/>
        <v>8632020.3076923098</v>
      </c>
      <c r="I18" s="12">
        <f t="shared" si="2"/>
        <v>8822710.7692307718</v>
      </c>
      <c r="J18">
        <v>3</v>
      </c>
      <c r="K18" s="6">
        <f t="shared" si="0"/>
        <v>4.1666666666666664E-2</v>
      </c>
      <c r="L18" s="18">
        <f t="shared" si="1"/>
        <v>2.1850419958348393E-7</v>
      </c>
    </row>
    <row r="19" spans="1:37" x14ac:dyDescent="0.3">
      <c r="H19" s="12">
        <f t="shared" si="2"/>
        <v>8822710.7692307718</v>
      </c>
      <c r="I19" s="12">
        <f t="shared" si="2"/>
        <v>9013401.2307692338</v>
      </c>
      <c r="J19">
        <v>3</v>
      </c>
      <c r="K19" s="6">
        <f t="shared" si="0"/>
        <v>4.1666666666666664E-2</v>
      </c>
      <c r="L19" s="18">
        <f t="shared" si="1"/>
        <v>2.1850419958348393E-7</v>
      </c>
    </row>
    <row r="20" spans="1:37" x14ac:dyDescent="0.3">
      <c r="H20" s="12">
        <f t="shared" si="2"/>
        <v>9013401.2307692338</v>
      </c>
      <c r="I20" s="12">
        <f t="shared" si="2"/>
        <v>9204091.6923076957</v>
      </c>
      <c r="J20">
        <v>9</v>
      </c>
      <c r="K20" s="6">
        <f t="shared" si="0"/>
        <v>0.125</v>
      </c>
      <c r="L20" s="18">
        <f t="shared" si="1"/>
        <v>6.5551259875045179E-7</v>
      </c>
    </row>
    <row r="21" spans="1:37" x14ac:dyDescent="0.3">
      <c r="H21" s="12">
        <f t="shared" si="2"/>
        <v>9204091.6923076957</v>
      </c>
      <c r="I21" s="12">
        <f t="shared" si="2"/>
        <v>9394782.1538461577</v>
      </c>
      <c r="J21">
        <v>17</v>
      </c>
      <c r="K21" s="6">
        <f t="shared" si="0"/>
        <v>0.2361111111111111</v>
      </c>
      <c r="L21" s="18">
        <f t="shared" si="1"/>
        <v>1.2381904643064089E-6</v>
      </c>
    </row>
    <row r="22" spans="1:37" x14ac:dyDescent="0.3">
      <c r="H22" s="12">
        <f t="shared" si="2"/>
        <v>9394782.1538461577</v>
      </c>
      <c r="I22" s="12">
        <f t="shared" si="2"/>
        <v>9585472.6153846197</v>
      </c>
      <c r="J22">
        <v>6</v>
      </c>
      <c r="K22" s="6">
        <f t="shared" si="0"/>
        <v>8.3333333333333329E-2</v>
      </c>
      <c r="L22" s="18">
        <f t="shared" si="1"/>
        <v>4.3700839916696786E-7</v>
      </c>
    </row>
    <row r="23" spans="1:37" x14ac:dyDescent="0.3">
      <c r="H23" s="12">
        <f t="shared" si="2"/>
        <v>9585472.6153846197</v>
      </c>
      <c r="I23" s="12">
        <f t="shared" si="2"/>
        <v>9776163.0769230817</v>
      </c>
      <c r="J23">
        <v>9</v>
      </c>
      <c r="K23" s="6">
        <f t="shared" si="0"/>
        <v>0.125</v>
      </c>
      <c r="L23" s="18">
        <f t="shared" si="1"/>
        <v>6.5551259875045179E-7</v>
      </c>
    </row>
    <row r="24" spans="1:37" x14ac:dyDescent="0.3">
      <c r="H24" s="12">
        <f t="shared" si="2"/>
        <v>9776163.0769230817</v>
      </c>
      <c r="I24" s="12">
        <v>10157544</v>
      </c>
      <c r="J24" s="14">
        <v>7</v>
      </c>
      <c r="K24" s="6">
        <f t="shared" si="0"/>
        <v>9.7222222222222224E-2</v>
      </c>
      <c r="L24" s="18">
        <f t="shared" si="1"/>
        <v>5.0984313236146257E-7</v>
      </c>
    </row>
    <row r="27" spans="1:37" x14ac:dyDescent="0.3">
      <c r="A27" s="39" t="s">
        <v>76</v>
      </c>
      <c r="B27" s="39"/>
      <c r="C27" s="39"/>
    </row>
    <row r="28" spans="1:37" x14ac:dyDescent="0.3">
      <c r="A28" s="39"/>
      <c r="B28" s="39"/>
      <c r="C28" s="39"/>
    </row>
    <row r="29" spans="1:37" x14ac:dyDescent="0.3">
      <c r="A29" s="39"/>
      <c r="B29" s="39"/>
      <c r="C29" s="39"/>
    </row>
    <row r="30" spans="1:37" x14ac:dyDescent="0.3">
      <c r="A30" s="12">
        <f>H13</f>
        <v>7678568</v>
      </c>
      <c r="B30" s="12">
        <f>H13</f>
        <v>7678568</v>
      </c>
      <c r="C30" s="12">
        <f>I13</f>
        <v>7869258.461538462</v>
      </c>
      <c r="D30" s="12">
        <f>C30</f>
        <v>7869258.461538462</v>
      </c>
      <c r="E30" s="12">
        <f>D30</f>
        <v>7869258.461538462</v>
      </c>
      <c r="F30" s="12">
        <f>I14</f>
        <v>8059948.9230769239</v>
      </c>
      <c r="G30" s="12">
        <f>F30</f>
        <v>8059948.9230769239</v>
      </c>
      <c r="H30" s="12">
        <f>G30</f>
        <v>8059948.9230769239</v>
      </c>
      <c r="I30" s="12">
        <f>I15</f>
        <v>8250639.3846153859</v>
      </c>
      <c r="J30" s="12">
        <f>I30</f>
        <v>8250639.3846153859</v>
      </c>
      <c r="K30" s="12">
        <f>J30</f>
        <v>8250639.3846153859</v>
      </c>
      <c r="L30" s="12">
        <f>I16</f>
        <v>8441329.8461538479</v>
      </c>
      <c r="M30" s="12">
        <f>L30</f>
        <v>8441329.8461538479</v>
      </c>
      <c r="N30" s="12">
        <f>M30</f>
        <v>8441329.8461538479</v>
      </c>
      <c r="O30" s="12">
        <f>I17</f>
        <v>8632020.3076923098</v>
      </c>
      <c r="P30" s="12">
        <f>O30</f>
        <v>8632020.3076923098</v>
      </c>
      <c r="Q30" s="12">
        <f>P30</f>
        <v>8632020.3076923098</v>
      </c>
      <c r="R30" s="12">
        <f>I18</f>
        <v>8822710.7692307718</v>
      </c>
      <c r="S30" s="12">
        <f>R30</f>
        <v>8822710.7692307718</v>
      </c>
      <c r="T30" s="12">
        <f>S30</f>
        <v>8822710.7692307718</v>
      </c>
      <c r="U30" s="12">
        <f>I19</f>
        <v>9013401.2307692338</v>
      </c>
      <c r="V30" s="12">
        <f>U30</f>
        <v>9013401.2307692338</v>
      </c>
      <c r="W30" s="12">
        <f>V30</f>
        <v>9013401.2307692338</v>
      </c>
      <c r="X30" s="12">
        <f>I20</f>
        <v>9204091.6923076957</v>
      </c>
      <c r="Y30" s="12">
        <f>X30</f>
        <v>9204091.6923076957</v>
      </c>
      <c r="Z30" s="12">
        <f>Y30</f>
        <v>9204091.6923076957</v>
      </c>
      <c r="AA30" s="12">
        <f>I21</f>
        <v>9394782.1538461577</v>
      </c>
      <c r="AB30" s="12">
        <f>AA30</f>
        <v>9394782.1538461577</v>
      </c>
      <c r="AC30" s="12">
        <f>AB30</f>
        <v>9394782.1538461577</v>
      </c>
      <c r="AD30" s="12">
        <f>I22</f>
        <v>9585472.6153846197</v>
      </c>
      <c r="AE30" s="12">
        <f>AD30</f>
        <v>9585472.6153846197</v>
      </c>
      <c r="AF30" s="12">
        <f>AE30</f>
        <v>9585472.6153846197</v>
      </c>
      <c r="AG30" s="12">
        <f>I23</f>
        <v>9776163.0769230817</v>
      </c>
      <c r="AH30" s="12">
        <f>AG30</f>
        <v>9776163.0769230817</v>
      </c>
      <c r="AI30" s="12">
        <f>AH30</f>
        <v>9776163.0769230817</v>
      </c>
      <c r="AJ30" s="12">
        <f>I24</f>
        <v>10157544</v>
      </c>
      <c r="AK30" s="12">
        <f>AJ30</f>
        <v>10157544</v>
      </c>
    </row>
    <row r="31" spans="1:37" x14ac:dyDescent="0.3">
      <c r="A31" s="6">
        <v>0</v>
      </c>
      <c r="B31" s="6">
        <f>K13</f>
        <v>9.7222222222222224E-2</v>
      </c>
      <c r="C31" s="6">
        <f>K13</f>
        <v>9.7222222222222224E-2</v>
      </c>
      <c r="D31">
        <v>0</v>
      </c>
      <c r="E31" s="6">
        <f>K14</f>
        <v>4.1666666666666664E-2</v>
      </c>
      <c r="F31" s="6">
        <f>K14</f>
        <v>4.1666666666666664E-2</v>
      </c>
      <c r="G31">
        <v>0</v>
      </c>
      <c r="H31" s="6">
        <f>K15</f>
        <v>4.1666666666666664E-2</v>
      </c>
      <c r="I31" s="6">
        <f>K15</f>
        <v>4.1666666666666664E-2</v>
      </c>
      <c r="J31">
        <v>0</v>
      </c>
      <c r="K31" s="6">
        <f>K16</f>
        <v>4.1666666666666664E-2</v>
      </c>
      <c r="L31" s="6">
        <f>K16</f>
        <v>4.1666666666666664E-2</v>
      </c>
      <c r="M31">
        <v>0</v>
      </c>
      <c r="N31" s="6">
        <f>K17</f>
        <v>2.7777777777777776E-2</v>
      </c>
      <c r="O31" s="6">
        <f>K17</f>
        <v>2.7777777777777776E-2</v>
      </c>
      <c r="P31">
        <v>0</v>
      </c>
      <c r="Q31" s="6">
        <f>K18</f>
        <v>4.1666666666666664E-2</v>
      </c>
      <c r="R31" s="6">
        <f>K18</f>
        <v>4.1666666666666664E-2</v>
      </c>
      <c r="S31">
        <v>0</v>
      </c>
      <c r="T31" s="6">
        <f>K19</f>
        <v>4.1666666666666664E-2</v>
      </c>
      <c r="U31" s="6">
        <f>K19</f>
        <v>4.1666666666666664E-2</v>
      </c>
      <c r="V31">
        <v>0</v>
      </c>
      <c r="W31" s="6">
        <f>K20</f>
        <v>0.125</v>
      </c>
      <c r="X31" s="6">
        <f>K20</f>
        <v>0.125</v>
      </c>
      <c r="Y31">
        <v>0</v>
      </c>
      <c r="Z31" s="6">
        <f>K21</f>
        <v>0.2361111111111111</v>
      </c>
      <c r="AA31" s="6">
        <f>K21</f>
        <v>0.2361111111111111</v>
      </c>
      <c r="AB31">
        <v>0</v>
      </c>
      <c r="AC31" s="6">
        <f>K22</f>
        <v>8.3333333333333329E-2</v>
      </c>
      <c r="AD31" s="6">
        <f>K22</f>
        <v>8.3333333333333329E-2</v>
      </c>
      <c r="AE31">
        <v>0</v>
      </c>
      <c r="AF31" s="6">
        <f>K23</f>
        <v>0.125</v>
      </c>
      <c r="AG31" s="6">
        <f>K23</f>
        <v>0.125</v>
      </c>
      <c r="AH31">
        <v>0</v>
      </c>
      <c r="AI31" s="6">
        <f>K24</f>
        <v>9.7222222222222224E-2</v>
      </c>
      <c r="AJ31" s="6">
        <f>K24</f>
        <v>9.7222222222222224E-2</v>
      </c>
      <c r="AK31">
        <v>0</v>
      </c>
    </row>
    <row r="47" spans="13:30" x14ac:dyDescent="0.3">
      <c r="M47" s="28"/>
      <c r="N47" s="33" t="s">
        <v>76</v>
      </c>
      <c r="O47" s="33"/>
      <c r="P47" s="33"/>
      <c r="Q47" s="33"/>
      <c r="Z47" s="28"/>
      <c r="AA47" s="33" t="s">
        <v>3</v>
      </c>
      <c r="AB47" s="33"/>
      <c r="AC47" s="33"/>
      <c r="AD47" s="33"/>
    </row>
    <row r="48" spans="13:30" x14ac:dyDescent="0.3">
      <c r="M48" s="29"/>
      <c r="N48" s="33" t="s">
        <v>118</v>
      </c>
      <c r="O48" s="33"/>
      <c r="P48" s="33"/>
      <c r="Q48" s="33"/>
    </row>
    <row r="60" spans="1:14" ht="15" customHeight="1" x14ac:dyDescent="0.3">
      <c r="A60" s="39" t="s">
        <v>77</v>
      </c>
      <c r="B60" s="39"/>
      <c r="C60" s="39"/>
      <c r="D60" s="39"/>
      <c r="E60" s="39"/>
    </row>
    <row r="61" spans="1:14" ht="15" customHeight="1" x14ac:dyDescent="0.3">
      <c r="A61" s="39"/>
      <c r="B61" s="39"/>
      <c r="C61" s="39"/>
      <c r="D61" s="39"/>
      <c r="E61" s="39"/>
      <c r="G61" s="19">
        <v>7500000</v>
      </c>
      <c r="H61" s="19">
        <f>H13</f>
        <v>7678568</v>
      </c>
      <c r="J61" s="19">
        <f>H76</f>
        <v>8632020.3076923098</v>
      </c>
      <c r="K61" s="19">
        <f>I18</f>
        <v>8822710.7692307718</v>
      </c>
      <c r="M61" s="19">
        <f>K76</f>
        <v>9776163.0769230817</v>
      </c>
      <c r="N61" s="19">
        <f>I24</f>
        <v>10157544</v>
      </c>
    </row>
    <row r="62" spans="1:14" x14ac:dyDescent="0.3">
      <c r="A62" s="39"/>
      <c r="B62" s="39"/>
      <c r="C62" s="39"/>
      <c r="D62" s="39"/>
      <c r="E62" s="39"/>
      <c r="G62" s="6">
        <v>0</v>
      </c>
      <c r="H62" s="6">
        <v>0</v>
      </c>
      <c r="J62" s="6">
        <f>H77</f>
        <v>0.25</v>
      </c>
      <c r="K62" s="6">
        <f>J62+K18</f>
        <v>0.29166666666666669</v>
      </c>
      <c r="M62" s="6">
        <f>K77</f>
        <v>0.90277777777777779</v>
      </c>
      <c r="N62" s="6">
        <f>M62+K24</f>
        <v>1</v>
      </c>
    </row>
    <row r="63" spans="1:14" x14ac:dyDescent="0.3">
      <c r="A63" s="3"/>
      <c r="B63" s="4">
        <v>0</v>
      </c>
      <c r="C63" s="38" t="s">
        <v>78</v>
      </c>
      <c r="D63" s="38"/>
      <c r="E63" s="38"/>
    </row>
    <row r="64" spans="1:14" x14ac:dyDescent="0.3">
      <c r="A64" s="3"/>
      <c r="B64" s="4">
        <f>B63+K13</f>
        <v>9.7222222222222224E-2</v>
      </c>
      <c r="C64" s="38" t="s">
        <v>79</v>
      </c>
      <c r="D64" s="38"/>
      <c r="E64" s="38"/>
      <c r="G64" s="19">
        <f>H61</f>
        <v>7678568</v>
      </c>
      <c r="H64" s="19">
        <f>I13</f>
        <v>7869258.461538462</v>
      </c>
      <c r="J64" s="19">
        <f>K61</f>
        <v>8822710.7692307718</v>
      </c>
      <c r="K64" s="19">
        <f>I19</f>
        <v>9013401.2307692338</v>
      </c>
      <c r="M64" s="19">
        <f>N61</f>
        <v>10157544</v>
      </c>
      <c r="N64" s="19">
        <v>10500000</v>
      </c>
    </row>
    <row r="65" spans="1:14" x14ac:dyDescent="0.3">
      <c r="A65" s="3"/>
      <c r="B65" s="4">
        <f t="shared" ref="B65:B76" si="3">B64+K14</f>
        <v>0.1388888888888889</v>
      </c>
      <c r="C65" s="38" t="s">
        <v>80</v>
      </c>
      <c r="D65" s="38"/>
      <c r="E65" s="38"/>
      <c r="G65" s="6">
        <v>0</v>
      </c>
      <c r="H65" s="6">
        <f>K13</f>
        <v>9.7222222222222224E-2</v>
      </c>
      <c r="J65" s="6">
        <f>K62</f>
        <v>0.29166666666666669</v>
      </c>
      <c r="K65" s="6">
        <f>J65+K19</f>
        <v>0.33333333333333337</v>
      </c>
      <c r="M65" s="6">
        <f>N62</f>
        <v>1</v>
      </c>
      <c r="N65" s="6">
        <f>N62</f>
        <v>1</v>
      </c>
    </row>
    <row r="66" spans="1:14" x14ac:dyDescent="0.3">
      <c r="A66" s="3"/>
      <c r="B66" s="4">
        <f t="shared" si="3"/>
        <v>0.18055555555555555</v>
      </c>
      <c r="C66" s="38" t="s">
        <v>81</v>
      </c>
      <c r="D66" s="38"/>
      <c r="E66" s="38"/>
    </row>
    <row r="67" spans="1:14" ht="21" x14ac:dyDescent="0.4">
      <c r="A67" s="5" t="s">
        <v>4</v>
      </c>
      <c r="B67" s="4">
        <f t="shared" si="3"/>
        <v>0.22222222222222221</v>
      </c>
      <c r="C67" s="38" t="s">
        <v>82</v>
      </c>
      <c r="D67" s="38"/>
      <c r="E67" s="38"/>
      <c r="G67" s="19">
        <f>H64</f>
        <v>7869258.461538462</v>
      </c>
      <c r="H67" s="19">
        <f>I14</f>
        <v>8059948.9230769239</v>
      </c>
      <c r="J67" s="19">
        <f>K64</f>
        <v>9013401.2307692338</v>
      </c>
      <c r="K67" s="19">
        <f>I20</f>
        <v>9204091.6923076957</v>
      </c>
    </row>
    <row r="68" spans="1:14" x14ac:dyDescent="0.3">
      <c r="A68" s="3"/>
      <c r="B68" s="4">
        <f t="shared" si="3"/>
        <v>0.25</v>
      </c>
      <c r="C68" s="38" t="s">
        <v>83</v>
      </c>
      <c r="D68" s="38"/>
      <c r="E68" s="38"/>
      <c r="G68" s="6">
        <f>H65</f>
        <v>9.7222222222222224E-2</v>
      </c>
      <c r="H68" s="6">
        <f>G68+K14</f>
        <v>0.1388888888888889</v>
      </c>
      <c r="J68" s="6">
        <f>K65</f>
        <v>0.33333333333333337</v>
      </c>
      <c r="K68" s="6">
        <f>J68+K20</f>
        <v>0.45833333333333337</v>
      </c>
    </row>
    <row r="69" spans="1:14" x14ac:dyDescent="0.3">
      <c r="A69" s="3"/>
      <c r="B69" s="4">
        <f t="shared" si="3"/>
        <v>0.29166666666666669</v>
      </c>
      <c r="C69" s="38" t="s">
        <v>84</v>
      </c>
      <c r="D69" s="38"/>
      <c r="E69" s="38"/>
    </row>
    <row r="70" spans="1:14" x14ac:dyDescent="0.3">
      <c r="A70" s="3"/>
      <c r="B70" s="4">
        <f t="shared" si="3"/>
        <v>0.33333333333333337</v>
      </c>
      <c r="C70" s="38" t="s">
        <v>85</v>
      </c>
      <c r="D70" s="38"/>
      <c r="E70" s="38"/>
      <c r="G70" s="19">
        <f>H67</f>
        <v>8059948.9230769239</v>
      </c>
      <c r="H70" s="19">
        <f>I15</f>
        <v>8250639.3846153859</v>
      </c>
      <c r="J70" s="19">
        <f>K67</f>
        <v>9204091.6923076957</v>
      </c>
      <c r="K70" s="19">
        <f>I21</f>
        <v>9394782.1538461577</v>
      </c>
    </row>
    <row r="71" spans="1:14" x14ac:dyDescent="0.3">
      <c r="A71" s="3"/>
      <c r="B71" s="4">
        <f t="shared" si="3"/>
        <v>0.45833333333333337</v>
      </c>
      <c r="C71" s="38" t="s">
        <v>86</v>
      </c>
      <c r="D71" s="38"/>
      <c r="E71" s="38"/>
      <c r="G71" s="6">
        <f>H68</f>
        <v>0.1388888888888889</v>
      </c>
      <c r="H71" s="6">
        <f>G71+K15</f>
        <v>0.18055555555555555</v>
      </c>
      <c r="J71" s="6">
        <f>K68</f>
        <v>0.45833333333333337</v>
      </c>
      <c r="K71" s="6">
        <f>J71+K21</f>
        <v>0.69444444444444442</v>
      </c>
    </row>
    <row r="72" spans="1:14" x14ac:dyDescent="0.3">
      <c r="A72" s="3"/>
      <c r="B72" s="4">
        <f t="shared" si="3"/>
        <v>0.69444444444444442</v>
      </c>
      <c r="C72" s="38" t="s">
        <v>87</v>
      </c>
      <c r="D72" s="38"/>
      <c r="E72" s="38"/>
    </row>
    <row r="73" spans="1:14" x14ac:dyDescent="0.3">
      <c r="A73" s="3"/>
      <c r="B73" s="4">
        <f t="shared" si="3"/>
        <v>0.77777777777777779</v>
      </c>
      <c r="C73" s="38" t="s">
        <v>88</v>
      </c>
      <c r="D73" s="38"/>
      <c r="E73" s="38"/>
      <c r="G73" s="19">
        <f>H70</f>
        <v>8250639.3846153859</v>
      </c>
      <c r="H73" s="19">
        <f>I16</f>
        <v>8441329.8461538479</v>
      </c>
      <c r="J73" s="19">
        <f>K70</f>
        <v>9394782.1538461577</v>
      </c>
      <c r="K73" s="19">
        <f>I22</f>
        <v>9585472.6153846197</v>
      </c>
    </row>
    <row r="74" spans="1:14" x14ac:dyDescent="0.3">
      <c r="A74" s="3"/>
      <c r="B74" s="4">
        <f t="shared" si="3"/>
        <v>0.90277777777777779</v>
      </c>
      <c r="C74" s="38" t="s">
        <v>89</v>
      </c>
      <c r="D74" s="38"/>
      <c r="E74" s="38"/>
      <c r="G74" s="6">
        <f>H71</f>
        <v>0.18055555555555555</v>
      </c>
      <c r="H74" s="6">
        <f>G74+K16</f>
        <v>0.22222222222222221</v>
      </c>
      <c r="J74" s="6">
        <f>K71</f>
        <v>0.69444444444444442</v>
      </c>
      <c r="K74" s="6">
        <f>J74+K22</f>
        <v>0.77777777777777779</v>
      </c>
    </row>
    <row r="75" spans="1:14" x14ac:dyDescent="0.3">
      <c r="A75" s="3"/>
      <c r="B75" s="4">
        <f t="shared" si="3"/>
        <v>1</v>
      </c>
      <c r="C75" s="38" t="s">
        <v>90</v>
      </c>
      <c r="D75" s="38"/>
      <c r="E75" s="38"/>
    </row>
    <row r="76" spans="1:14" x14ac:dyDescent="0.3">
      <c r="A76" s="3"/>
      <c r="B76" s="4">
        <f t="shared" si="3"/>
        <v>1</v>
      </c>
      <c r="C76" s="38" t="s">
        <v>91</v>
      </c>
      <c r="D76" s="38"/>
      <c r="E76" s="38"/>
      <c r="G76" s="19">
        <f>H73</f>
        <v>8441329.8461538479</v>
      </c>
      <c r="H76" s="19">
        <f>I17</f>
        <v>8632020.3076923098</v>
      </c>
      <c r="J76" s="19">
        <f>K73</f>
        <v>9585472.6153846197</v>
      </c>
      <c r="K76" s="19">
        <f>I23</f>
        <v>9776163.0769230817</v>
      </c>
    </row>
    <row r="77" spans="1:14" x14ac:dyDescent="0.3">
      <c r="G77" s="6">
        <f>H74</f>
        <v>0.22222222222222221</v>
      </c>
      <c r="H77" s="6">
        <f>G77+K17</f>
        <v>0.25</v>
      </c>
      <c r="J77" s="6">
        <f>K74</f>
        <v>0.77777777777777779</v>
      </c>
      <c r="K77" s="6">
        <f>J77+K23</f>
        <v>0.90277777777777779</v>
      </c>
    </row>
    <row r="108" spans="1:30" x14ac:dyDescent="0.3">
      <c r="A108" s="40" t="s">
        <v>5</v>
      </c>
      <c r="B108" s="40"/>
      <c r="C108" s="40"/>
      <c r="D108" s="36" t="s">
        <v>7</v>
      </c>
      <c r="E108" s="36"/>
      <c r="F108" s="36"/>
      <c r="G108" s="3" t="s">
        <v>8</v>
      </c>
      <c r="H108" s="36" t="s">
        <v>9</v>
      </c>
      <c r="I108" s="36"/>
      <c r="L108" s="3"/>
      <c r="M108" s="3"/>
      <c r="N108" s="3"/>
      <c r="O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3">
      <c r="A109" s="40" t="s">
        <v>6</v>
      </c>
      <c r="B109" s="40"/>
      <c r="C109" s="40"/>
      <c r="D109" s="9"/>
      <c r="E109" s="9"/>
      <c r="F109" s="9"/>
      <c r="G109" s="48"/>
      <c r="H109" s="48"/>
      <c r="I109" s="42">
        <f>L181/E15</f>
        <v>9228847.527777778</v>
      </c>
      <c r="L109" s="22">
        <v>7678568</v>
      </c>
      <c r="M109" s="23">
        <f>POWER(L109-$I$109,2)</f>
        <v>2403366614246.8901</v>
      </c>
      <c r="N109" s="3">
        <f t="shared" ref="N109:N172" si="4">POWER(L109-$T$230,3)</f>
        <v>4.5273149085304049E+20</v>
      </c>
      <c r="O109" s="3">
        <f>POWER(L109-$T$230,4)</f>
        <v>3.4763295382564491E+27</v>
      </c>
      <c r="Q109" s="22">
        <v>7678568</v>
      </c>
      <c r="R109" s="23">
        <f t="shared" ref="R109:R115" si="5">POWER(Q109-$F$150,2)</f>
        <v>2887434872.1632795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3">
      <c r="D110" s="49" t="s">
        <v>105</v>
      </c>
      <c r="E110" s="49"/>
      <c r="F110" s="49"/>
      <c r="G110" s="48"/>
      <c r="H110" s="48"/>
      <c r="I110" s="42"/>
      <c r="L110" s="22">
        <v>7688063</v>
      </c>
      <c r="M110" s="23">
        <f t="shared" ref="M110:M173" si="6">POWER(L110-$I$109,2)</f>
        <v>2374016961039.3901</v>
      </c>
      <c r="N110" s="3">
        <f t="shared" si="4"/>
        <v>4.5441305567355725E+20</v>
      </c>
      <c r="O110" s="3">
        <f t="shared" ref="O110:O173" si="7">POWER(L110-$T$230,4)</f>
        <v>3.4935562000408156E+27</v>
      </c>
      <c r="Q110" s="22">
        <v>7688063</v>
      </c>
      <c r="R110" s="23">
        <f t="shared" si="5"/>
        <v>1957164960.0204198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3">
      <c r="A111" s="7"/>
      <c r="B111" s="7"/>
      <c r="C111" s="7"/>
      <c r="D111" s="9"/>
      <c r="E111" s="10"/>
      <c r="F111" s="10"/>
      <c r="G111" s="48"/>
      <c r="H111" s="48"/>
      <c r="I111" s="42"/>
      <c r="L111" s="22">
        <v>7691831</v>
      </c>
      <c r="M111" s="23">
        <f t="shared" si="6"/>
        <v>2362419806662.0571</v>
      </c>
      <c r="N111" s="3">
        <f t="shared" si="4"/>
        <v>4.5508152094702082E+20</v>
      </c>
      <c r="O111" s="3">
        <f t="shared" si="7"/>
        <v>3.500410150347444E+27</v>
      </c>
      <c r="Q111" s="22">
        <v>7691831</v>
      </c>
      <c r="R111" s="23">
        <f t="shared" si="5"/>
        <v>1637971220.5918474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3">
      <c r="D112" s="10"/>
      <c r="E112" s="10"/>
      <c r="F112" s="10"/>
      <c r="G112" s="32"/>
      <c r="H112" s="32"/>
      <c r="I112" s="41">
        <f>M181/E15</f>
        <v>554597341585.74902</v>
      </c>
      <c r="L112" s="22">
        <v>7721719</v>
      </c>
      <c r="M112" s="23">
        <f t="shared" si="6"/>
        <v>2271436399241.6123</v>
      </c>
      <c r="N112" s="3">
        <f t="shared" si="4"/>
        <v>4.6040706539077632E+20</v>
      </c>
      <c r="O112" s="3">
        <f t="shared" si="7"/>
        <v>3.5551339845621998E+27</v>
      </c>
      <c r="Q112" s="22">
        <v>7721719</v>
      </c>
      <c r="R112" s="23">
        <f t="shared" si="5"/>
        <v>112018032.02041098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4:30" x14ac:dyDescent="0.3">
      <c r="D113" s="32" t="s">
        <v>103</v>
      </c>
      <c r="E113" s="32"/>
      <c r="F113" s="32"/>
      <c r="G113" s="32"/>
      <c r="H113" s="32"/>
      <c r="I113" s="33"/>
      <c r="L113" s="22">
        <v>7725674</v>
      </c>
      <c r="M113" s="23">
        <f t="shared" si="6"/>
        <v>2259530654611.8901</v>
      </c>
      <c r="N113" s="3">
        <f t="shared" si="4"/>
        <v>4.6111487776690248E+20</v>
      </c>
      <c r="O113" s="3">
        <f t="shared" si="7"/>
        <v>3.5624232221769366E+27</v>
      </c>
      <c r="Q113" s="22">
        <v>7725674</v>
      </c>
      <c r="R113" s="23">
        <f t="shared" si="5"/>
        <v>43941747.020409927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4:30" x14ac:dyDescent="0.3">
      <c r="D114" s="10"/>
      <c r="E114" s="10"/>
      <c r="F114" s="10"/>
      <c r="G114" s="32"/>
      <c r="H114" s="32"/>
      <c r="I114" s="33"/>
      <c r="L114" s="22">
        <v>7777178</v>
      </c>
      <c r="M114" s="23">
        <f t="shared" si="6"/>
        <v>2107344417878.5569</v>
      </c>
      <c r="N114" s="3">
        <f t="shared" si="4"/>
        <v>4.7039870441551102E+20</v>
      </c>
      <c r="O114" s="3">
        <f t="shared" si="7"/>
        <v>3.6583744552088155E+27</v>
      </c>
      <c r="Q114" s="22">
        <v>7777178</v>
      </c>
      <c r="R114" s="23">
        <f t="shared" si="5"/>
        <v>2013778446.4489677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4:30" ht="15" customHeight="1" x14ac:dyDescent="0.3">
      <c r="D115" s="10"/>
      <c r="E115" s="10"/>
      <c r="F115" s="10"/>
      <c r="G115" s="46"/>
      <c r="H115" s="46"/>
      <c r="I115" s="42">
        <f>I13+((J14-J13)/(J14-J13)+(J14-J15))*E13</f>
        <v>8059948.9230769239</v>
      </c>
      <c r="L115" s="22">
        <v>7843087</v>
      </c>
      <c r="M115" s="23">
        <f t="shared" si="6"/>
        <v>1920332240346.9458</v>
      </c>
      <c r="N115" s="3">
        <f t="shared" si="4"/>
        <v>4.8245976108648065E+20</v>
      </c>
      <c r="O115" s="3">
        <f t="shared" si="7"/>
        <v>3.7839738802004826E+27</v>
      </c>
      <c r="Q115" s="22">
        <v>7843087</v>
      </c>
      <c r="R115" s="23">
        <f t="shared" si="5"/>
        <v>12273126308.591806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4:30" x14ac:dyDescent="0.3">
      <c r="D116" s="32" t="s">
        <v>10</v>
      </c>
      <c r="E116" s="32"/>
      <c r="F116" s="32"/>
      <c r="G116" s="46"/>
      <c r="H116" s="46"/>
      <c r="I116" s="42"/>
      <c r="L116" s="22">
        <v>7919076</v>
      </c>
      <c r="M116" s="23">
        <f t="shared" si="6"/>
        <v>1715501454977.3347</v>
      </c>
      <c r="N116" s="3">
        <f t="shared" si="4"/>
        <v>4.9661923070412888E+20</v>
      </c>
      <c r="O116" s="3">
        <f t="shared" si="7"/>
        <v>3.9327654310075299E+27</v>
      </c>
      <c r="Q116" s="22">
        <v>7919076</v>
      </c>
      <c r="R116" s="23"/>
      <c r="S116" s="3">
        <f t="shared" ref="S116:S117" si="8">POWER(Q116-$F$151,2)</f>
        <v>1668109806.25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4:30" x14ac:dyDescent="0.3">
      <c r="D117" s="10"/>
      <c r="E117" s="10"/>
      <c r="F117" s="10"/>
      <c r="G117" s="46"/>
      <c r="H117" s="46"/>
      <c r="I117" s="42"/>
      <c r="L117" s="22">
        <v>8000761</v>
      </c>
      <c r="M117" s="23">
        <f t="shared" si="6"/>
        <v>1508196519709.2791</v>
      </c>
      <c r="N117" s="3">
        <f t="shared" si="4"/>
        <v>5.1214612589934471E+20</v>
      </c>
      <c r="O117" s="3">
        <f t="shared" si="7"/>
        <v>4.0975587503965673E+27</v>
      </c>
      <c r="Q117" s="22">
        <v>8000761</v>
      </c>
      <c r="R117" s="23"/>
      <c r="S117" s="3">
        <f t="shared" si="8"/>
        <v>1668109806.25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4:30" ht="15" customHeight="1" x14ac:dyDescent="0.3">
      <c r="D118" s="10"/>
      <c r="E118" s="10"/>
      <c r="F118" s="10"/>
      <c r="G118" s="47" t="s">
        <v>104</v>
      </c>
      <c r="H118" s="47"/>
      <c r="I118" s="42">
        <f>MEDIAN(L109:L180)</f>
        <v>9445440</v>
      </c>
      <c r="L118" s="22">
        <v>8083721</v>
      </c>
      <c r="M118" s="23">
        <f t="shared" si="6"/>
        <v>1311314764620.3901</v>
      </c>
      <c r="N118" s="3">
        <f t="shared" si="4"/>
        <v>5.2824323975790618E+20</v>
      </c>
      <c r="O118" s="3">
        <f t="shared" si="7"/>
        <v>4.2701709703390216E+27</v>
      </c>
      <c r="Q118" s="22">
        <v>8083721</v>
      </c>
      <c r="R118" s="23"/>
      <c r="S118" s="3"/>
      <c r="T118" s="3">
        <f t="shared" ref="T118:T120" si="9">POWER(Q118-$F$152,2)</f>
        <v>6396053941.7777281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4:30" x14ac:dyDescent="0.3">
      <c r="D119" s="32" t="s">
        <v>11</v>
      </c>
      <c r="E119" s="32"/>
      <c r="F119" s="32"/>
      <c r="G119" s="47"/>
      <c r="H119" s="47"/>
      <c r="I119" s="42"/>
      <c r="L119" s="22">
        <v>8164939</v>
      </c>
      <c r="M119" s="23">
        <f t="shared" si="6"/>
        <v>1131901355478.2791</v>
      </c>
      <c r="N119" s="3">
        <f t="shared" si="4"/>
        <v>5.4432569211397066E+20</v>
      </c>
      <c r="O119" s="3">
        <f t="shared" si="7"/>
        <v>4.4443860722433516E+27</v>
      </c>
      <c r="Q119" s="22">
        <v>8164939</v>
      </c>
      <c r="R119" s="23"/>
      <c r="S119" s="3"/>
      <c r="T119" s="3">
        <f t="shared" si="9"/>
        <v>1544220.4444452161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4:30" x14ac:dyDescent="0.3">
      <c r="D120" s="10"/>
      <c r="E120" s="10"/>
      <c r="F120" s="10"/>
      <c r="G120" s="47"/>
      <c r="H120" s="47"/>
      <c r="I120" s="42"/>
      <c r="L120" s="22">
        <v>8242429</v>
      </c>
      <c r="M120" s="23">
        <f t="shared" si="6"/>
        <v>973021511943.27893</v>
      </c>
      <c r="N120" s="3">
        <f t="shared" si="4"/>
        <v>5.5997113967454473E+20</v>
      </c>
      <c r="O120" s="3">
        <f t="shared" si="7"/>
        <v>4.6155223608165178E+27</v>
      </c>
      <c r="Q120" s="22">
        <v>8242429</v>
      </c>
      <c r="R120" s="23"/>
      <c r="S120" s="3"/>
      <c r="T120" s="3">
        <f t="shared" si="9"/>
        <v>6198832800.4444933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4:30" x14ac:dyDescent="0.3">
      <c r="D121" s="10"/>
      <c r="E121" s="10"/>
      <c r="F121" s="10"/>
      <c r="G121" s="33" t="s">
        <v>93</v>
      </c>
      <c r="H121" s="33"/>
      <c r="I121" s="42">
        <f>MAX(B4:T4,B6:T6,B8:T8,B10:P10)-MIN(B4:T4,B6:T6,B8:T8,B10:P10)</f>
        <v>1858965</v>
      </c>
      <c r="L121" s="22">
        <v>8316895</v>
      </c>
      <c r="M121" s="23">
        <f t="shared" si="6"/>
        <v>831657412920.27893</v>
      </c>
      <c r="N121" s="3">
        <f t="shared" si="4"/>
        <v>5.7528580195404861E+20</v>
      </c>
      <c r="O121" s="3">
        <f t="shared" si="7"/>
        <v>4.7845916098426169E+27</v>
      </c>
      <c r="Q121" s="22">
        <v>8316895</v>
      </c>
      <c r="R121" s="23"/>
      <c r="S121" s="3"/>
      <c r="T121" s="3"/>
      <c r="U121" s="3">
        <f t="shared" ref="U121:U122" si="10">POWER(Q121-$F$153,2)</f>
        <v>1364378906.25</v>
      </c>
      <c r="V121" s="3"/>
      <c r="W121" s="3"/>
      <c r="X121" s="3"/>
      <c r="Y121" s="3"/>
      <c r="Z121" s="3"/>
      <c r="AA121" s="3"/>
      <c r="AB121" s="3"/>
      <c r="AC121" s="3"/>
      <c r="AD121" s="3"/>
    </row>
    <row r="122" spans="4:30" x14ac:dyDescent="0.3">
      <c r="D122" s="32" t="s">
        <v>92</v>
      </c>
      <c r="E122" s="32"/>
      <c r="F122" s="32"/>
      <c r="G122" s="33"/>
      <c r="H122" s="33"/>
      <c r="I122" s="42"/>
      <c r="L122" s="22">
        <v>8390770</v>
      </c>
      <c r="M122" s="23">
        <f t="shared" si="6"/>
        <v>702373942566.11218</v>
      </c>
      <c r="N122" s="3">
        <f t="shared" si="4"/>
        <v>5.9075233967474947E+20</v>
      </c>
      <c r="O122" s="3">
        <f t="shared" si="7"/>
        <v>4.9568670091726983E+27</v>
      </c>
      <c r="Q122" s="22">
        <v>8390770</v>
      </c>
      <c r="R122" s="23"/>
      <c r="S122" s="3"/>
      <c r="T122" s="3"/>
      <c r="U122" s="3">
        <f t="shared" si="10"/>
        <v>1364378906.25</v>
      </c>
      <c r="V122" s="3"/>
      <c r="W122" s="3"/>
      <c r="X122" s="3"/>
      <c r="Y122" s="3"/>
      <c r="Z122" s="3"/>
      <c r="AA122" s="3"/>
      <c r="AB122" s="3"/>
      <c r="AC122" s="3"/>
      <c r="AD122" s="3"/>
    </row>
    <row r="123" spans="4:30" x14ac:dyDescent="0.3">
      <c r="D123" s="10"/>
      <c r="E123" s="10"/>
      <c r="F123" s="10"/>
      <c r="G123" s="33"/>
      <c r="H123" s="33"/>
      <c r="I123" s="42"/>
      <c r="L123" s="22">
        <v>8467102</v>
      </c>
      <c r="M123" s="23">
        <f t="shared" si="6"/>
        <v>580256249089.44556</v>
      </c>
      <c r="N123" s="3">
        <f t="shared" si="4"/>
        <v>6.070219209945071E+20</v>
      </c>
      <c r="O123" s="3">
        <f t="shared" si="7"/>
        <v>5.1397165212964325E+27</v>
      </c>
      <c r="Q123" s="22">
        <v>8467102</v>
      </c>
      <c r="R123" s="23"/>
      <c r="S123" s="3"/>
      <c r="T123" s="3"/>
      <c r="U123" s="3"/>
      <c r="V123" s="3">
        <f t="shared" ref="V123:V125" si="11">POWER(Q123-$F$154,2)</f>
        <v>6495983872.1110106</v>
      </c>
      <c r="W123" s="3"/>
      <c r="X123" s="3"/>
      <c r="Y123" s="3"/>
      <c r="Z123" s="3"/>
      <c r="AA123" s="3"/>
      <c r="AB123" s="3"/>
      <c r="AC123" s="3"/>
      <c r="AD123" s="3"/>
    </row>
    <row r="124" spans="4:30" x14ac:dyDescent="0.3">
      <c r="D124" s="10"/>
      <c r="E124" s="10"/>
      <c r="F124" s="10"/>
      <c r="G124" s="33"/>
      <c r="H124" s="33"/>
      <c r="I124" s="42"/>
      <c r="L124" s="22">
        <v>8546784</v>
      </c>
      <c r="M124" s="23">
        <f t="shared" si="6"/>
        <v>465210655924.66772</v>
      </c>
      <c r="N124" s="3">
        <f t="shared" si="4"/>
        <v>6.2432134733586445E+20</v>
      </c>
      <c r="O124" s="3">
        <f t="shared" si="7"/>
        <v>5.335939702268609E+27</v>
      </c>
      <c r="Q124" s="22">
        <v>8546784</v>
      </c>
      <c r="R124" s="23"/>
      <c r="S124" s="3"/>
      <c r="T124" s="3"/>
      <c r="U124" s="3"/>
      <c r="V124" s="3">
        <f t="shared" si="11"/>
        <v>838445.44444330735</v>
      </c>
      <c r="W124" s="3"/>
      <c r="X124" s="3"/>
      <c r="Y124" s="3"/>
      <c r="Z124" s="3"/>
      <c r="AA124" s="3"/>
      <c r="AB124" s="3"/>
      <c r="AC124" s="3"/>
      <c r="AD124" s="3"/>
    </row>
    <row r="125" spans="4:30" ht="15" customHeight="1" x14ac:dyDescent="0.3">
      <c r="D125" s="47" t="s">
        <v>94</v>
      </c>
      <c r="E125" s="47"/>
      <c r="F125" s="47"/>
      <c r="G125" s="32"/>
      <c r="H125" s="32"/>
      <c r="I125" s="33">
        <f>SQRT(I112)</f>
        <v>744712.9256201674</v>
      </c>
      <c r="L125" s="22">
        <v>8629213</v>
      </c>
      <c r="M125" s="23">
        <f t="shared" si="6"/>
        <v>359561566903.27881</v>
      </c>
      <c r="N125" s="3">
        <f t="shared" si="4"/>
        <v>6.42559823074076E+20</v>
      </c>
      <c r="O125" s="3">
        <f t="shared" si="7"/>
        <v>5.5447855785485161E+27</v>
      </c>
      <c r="Q125" s="22">
        <v>8629213</v>
      </c>
      <c r="R125" s="23"/>
      <c r="S125" s="3"/>
      <c r="T125" s="3"/>
      <c r="U125" s="3"/>
      <c r="V125" s="3">
        <f t="shared" si="11"/>
        <v>6644423511.1112127</v>
      </c>
      <c r="W125" s="3"/>
      <c r="X125" s="3"/>
      <c r="Y125" s="3"/>
      <c r="Z125" s="3"/>
      <c r="AA125" s="3"/>
      <c r="AB125" s="3"/>
      <c r="AC125" s="3"/>
      <c r="AD125" s="3"/>
    </row>
    <row r="126" spans="4:30" x14ac:dyDescent="0.3">
      <c r="D126" s="20"/>
      <c r="E126" s="20"/>
      <c r="F126" s="20"/>
      <c r="G126" s="32"/>
      <c r="H126" s="32"/>
      <c r="I126" s="33"/>
      <c r="L126" s="22">
        <v>8712612</v>
      </c>
      <c r="M126" s="23">
        <f t="shared" si="6"/>
        <v>266499120140.00098</v>
      </c>
      <c r="N126" s="3">
        <f t="shared" si="4"/>
        <v>6.6137096037849524E+20</v>
      </c>
      <c r="O126" s="3">
        <f t="shared" si="7"/>
        <v>5.7622685658452021E+27</v>
      </c>
      <c r="Q126" s="22">
        <v>8712612</v>
      </c>
      <c r="R126" s="23"/>
      <c r="S126" s="3"/>
      <c r="T126" s="3"/>
      <c r="U126" s="3"/>
      <c r="V126" s="3"/>
      <c r="W126" s="3">
        <f t="shared" ref="W126:W127" si="12">POWER(Q126-$F$155,2)</f>
        <v>1709615756.25</v>
      </c>
      <c r="X126" s="3"/>
      <c r="Y126" s="3"/>
      <c r="Z126" s="3"/>
      <c r="AA126" s="3"/>
      <c r="AB126" s="3"/>
      <c r="AC126" s="3"/>
      <c r="AD126" s="3"/>
    </row>
    <row r="127" spans="4:30" x14ac:dyDescent="0.3">
      <c r="D127" s="10"/>
      <c r="E127" s="10"/>
      <c r="F127" s="10"/>
      <c r="G127" s="32"/>
      <c r="H127" s="32"/>
      <c r="I127" s="33"/>
      <c r="L127" s="22">
        <v>8795307</v>
      </c>
      <c r="M127" s="23">
        <f t="shared" si="6"/>
        <v>187957389225.83429</v>
      </c>
      <c r="N127" s="3">
        <f t="shared" si="4"/>
        <v>6.8038230357681386E+20</v>
      </c>
      <c r="O127" s="3">
        <f t="shared" si="7"/>
        <v>5.984171237325275E+27</v>
      </c>
      <c r="Q127" s="22">
        <v>8795307</v>
      </c>
      <c r="R127" s="23"/>
      <c r="S127" s="3"/>
      <c r="T127" s="3"/>
      <c r="U127" s="3"/>
      <c r="V127" s="3"/>
      <c r="W127" s="3">
        <f t="shared" si="12"/>
        <v>1709615756.25</v>
      </c>
      <c r="X127" s="3"/>
      <c r="Y127" s="3"/>
      <c r="Z127" s="3"/>
      <c r="AA127" s="3"/>
      <c r="AB127" s="3"/>
      <c r="AC127" s="3"/>
      <c r="AD127" s="3"/>
    </row>
    <row r="128" spans="4:30" x14ac:dyDescent="0.3">
      <c r="D128" s="10"/>
      <c r="E128" s="10"/>
      <c r="F128" s="10"/>
      <c r="G128" s="32"/>
      <c r="H128" s="32"/>
      <c r="I128" s="33">
        <f>I125/I109*100</f>
        <v>8.069403285498721</v>
      </c>
      <c r="J128" s="33" t="s">
        <v>96</v>
      </c>
      <c r="L128" s="22">
        <v>8874966</v>
      </c>
      <c r="M128" s="23">
        <f t="shared" si="6"/>
        <v>125232135702.33426</v>
      </c>
      <c r="N128" s="3">
        <f t="shared" si="4"/>
        <v>6.990368878120285E+20</v>
      </c>
      <c r="O128" s="3">
        <f t="shared" si="7"/>
        <v>6.2039286120775666E+27</v>
      </c>
      <c r="Q128" s="22">
        <v>8874966</v>
      </c>
      <c r="R128" s="23"/>
      <c r="S128" s="3"/>
      <c r="T128" s="3"/>
      <c r="U128" s="3"/>
      <c r="V128" s="3"/>
      <c r="W128" s="3"/>
      <c r="X128" s="3">
        <f t="shared" ref="X128:X129" si="13">POWER(Q128-$F$156,2)</f>
        <v>1429860782.25</v>
      </c>
      <c r="Y128" s="3"/>
      <c r="Z128" s="3"/>
      <c r="AA128" s="3"/>
      <c r="AB128" s="3"/>
      <c r="AC128" s="3"/>
      <c r="AD128" s="3"/>
    </row>
    <row r="129" spans="4:30" x14ac:dyDescent="0.3">
      <c r="D129" s="32" t="s">
        <v>95</v>
      </c>
      <c r="E129" s="32"/>
      <c r="F129" s="32"/>
      <c r="G129" s="32"/>
      <c r="H129" s="32"/>
      <c r="I129" s="33"/>
      <c r="J129" s="33"/>
      <c r="L129" s="22">
        <v>8950593</v>
      </c>
      <c r="M129" s="23">
        <f t="shared" si="6"/>
        <v>77425582228.834213</v>
      </c>
      <c r="N129" s="3">
        <f t="shared" si="4"/>
        <v>7.1705988678948422E+20</v>
      </c>
      <c r="O129" s="3">
        <f t="shared" si="7"/>
        <v>6.4181112032787496E+27</v>
      </c>
      <c r="Q129" s="22">
        <v>8950593</v>
      </c>
      <c r="R129" s="23"/>
      <c r="S129" s="3"/>
      <c r="T129" s="3"/>
      <c r="U129" s="3"/>
      <c r="V129" s="3"/>
      <c r="W129" s="3"/>
      <c r="X129" s="3">
        <f t="shared" si="13"/>
        <v>1429860782.25</v>
      </c>
      <c r="Y129" s="3"/>
      <c r="Z129" s="3"/>
      <c r="AA129" s="3"/>
      <c r="AB129" s="3"/>
      <c r="AC129" s="3"/>
      <c r="AD129" s="3"/>
    </row>
    <row r="130" spans="4:30" x14ac:dyDescent="0.3">
      <c r="D130" s="10"/>
      <c r="E130" s="10"/>
      <c r="F130" s="10"/>
      <c r="G130" s="32"/>
      <c r="H130" s="32"/>
      <c r="I130" s="33"/>
      <c r="J130" s="33"/>
      <c r="L130" s="22">
        <v>9022073</v>
      </c>
      <c r="M130" s="23">
        <f t="shared" si="6"/>
        <v>42755705337.723076</v>
      </c>
      <c r="N130" s="3">
        <f t="shared" si="4"/>
        <v>7.3437690462223113E+20</v>
      </c>
      <c r="O130" s="3">
        <f t="shared" si="7"/>
        <v>6.6256020430158065E+27</v>
      </c>
      <c r="Q130" s="22">
        <v>9022073</v>
      </c>
      <c r="R130" s="23"/>
      <c r="S130" s="3"/>
      <c r="T130" s="3"/>
      <c r="U130" s="3"/>
      <c r="V130" s="3"/>
      <c r="W130" s="3"/>
      <c r="X130" s="3"/>
      <c r="Y130" s="3">
        <f t="shared" ref="Y130:Y132" si="14">POWER(Q130-$F$157,2)</f>
        <v>4553730348.4445286</v>
      </c>
      <c r="Z130" s="3"/>
      <c r="AA130" s="3"/>
      <c r="AB130" s="3"/>
      <c r="AC130" s="3"/>
      <c r="AD130" s="3"/>
    </row>
    <row r="131" spans="4:30" x14ac:dyDescent="0.3">
      <c r="D131" s="10"/>
      <c r="E131" s="10"/>
      <c r="F131" s="10"/>
      <c r="G131" s="32"/>
      <c r="H131" s="32"/>
      <c r="I131" s="33">
        <f>N181/POWER(I125,3)</f>
        <v>139647.18981674474</v>
      </c>
      <c r="L131" s="22">
        <v>9090366</v>
      </c>
      <c r="M131" s="23">
        <f t="shared" si="6"/>
        <v>19177133535.667496</v>
      </c>
      <c r="N131" s="3">
        <f t="shared" si="4"/>
        <v>7.5118015830682921E+20</v>
      </c>
      <c r="O131" s="3">
        <f t="shared" si="7"/>
        <v>6.828502570947017E+27</v>
      </c>
      <c r="Q131" s="22">
        <v>9090366</v>
      </c>
      <c r="R131" s="23"/>
      <c r="S131" s="3"/>
      <c r="T131" s="3"/>
      <c r="U131" s="3"/>
      <c r="V131" s="3"/>
      <c r="W131" s="3"/>
      <c r="X131" s="3"/>
      <c r="Y131" s="3">
        <f t="shared" si="14"/>
        <v>658802.77777676983</v>
      </c>
      <c r="Z131" s="3"/>
      <c r="AA131" s="3"/>
      <c r="AB131" s="3"/>
      <c r="AC131" s="3"/>
      <c r="AD131" s="3"/>
    </row>
    <row r="132" spans="4:30" x14ac:dyDescent="0.3">
      <c r="D132" s="32" t="s">
        <v>97</v>
      </c>
      <c r="E132" s="32"/>
      <c r="F132" s="32"/>
      <c r="G132" s="32"/>
      <c r="H132" s="32"/>
      <c r="I132" s="33"/>
      <c r="L132" s="22">
        <v>9156224</v>
      </c>
      <c r="M132" s="23">
        <f t="shared" si="6"/>
        <v>5274176786.8896904</v>
      </c>
      <c r="N132" s="3">
        <f t="shared" si="4"/>
        <v>7.6762520512403761E+20</v>
      </c>
      <c r="O132" s="3">
        <f t="shared" si="7"/>
        <v>7.0285483261616359E+27</v>
      </c>
      <c r="Q132" s="22">
        <v>9156224</v>
      </c>
      <c r="R132" s="23"/>
      <c r="S132" s="3"/>
      <c r="T132" s="3"/>
      <c r="U132" s="3"/>
      <c r="V132" s="3"/>
      <c r="W132" s="3"/>
      <c r="X132" s="3"/>
      <c r="Y132" s="3">
        <f t="shared" si="14"/>
        <v>4444844453.4443617</v>
      </c>
      <c r="Z132" s="3"/>
      <c r="AA132" s="3"/>
      <c r="AB132" s="3"/>
      <c r="AC132" s="3"/>
      <c r="AD132" s="3"/>
    </row>
    <row r="133" spans="4:30" x14ac:dyDescent="0.3">
      <c r="D133" s="10"/>
      <c r="E133" s="10"/>
      <c r="F133" s="10"/>
      <c r="G133" s="32"/>
      <c r="H133" s="32"/>
      <c r="I133" s="33"/>
      <c r="L133" s="22">
        <v>9220886</v>
      </c>
      <c r="M133" s="23">
        <f t="shared" si="6"/>
        <v>63385924.556330457</v>
      </c>
      <c r="N133" s="3">
        <f t="shared" si="4"/>
        <v>7.840034220408849E+20</v>
      </c>
      <c r="O133" s="3">
        <f t="shared" si="7"/>
        <v>7.2292061782488861E+27</v>
      </c>
      <c r="Q133" s="22">
        <v>9220886</v>
      </c>
      <c r="R133" s="23"/>
      <c r="S133" s="3"/>
      <c r="T133" s="3"/>
      <c r="U133" s="3"/>
      <c r="V133" s="3"/>
      <c r="W133" s="3"/>
      <c r="X133" s="3"/>
      <c r="Y133" s="3"/>
      <c r="Z133" s="3">
        <f t="shared" ref="Z133:Z135" si="15">POWER(Q133-$F$158,2)</f>
        <v>4046444136.111032</v>
      </c>
      <c r="AA133" s="3"/>
      <c r="AB133" s="3"/>
      <c r="AC133" s="3"/>
      <c r="AD133" s="3"/>
    </row>
    <row r="134" spans="4:30" x14ac:dyDescent="0.3">
      <c r="D134" s="10"/>
      <c r="E134" s="10"/>
      <c r="F134" s="10"/>
      <c r="G134" s="32"/>
      <c r="H134" s="32"/>
      <c r="I134" s="48">
        <f>O181/POWER(I125,4)-3</f>
        <v>1761795.0490494175</v>
      </c>
      <c r="L134" s="22">
        <v>9284726</v>
      </c>
      <c r="M134" s="23">
        <f t="shared" si="6"/>
        <v>3122403657.8896375</v>
      </c>
      <c r="N134" s="3">
        <f t="shared" si="4"/>
        <v>8.0040036058927137E+20</v>
      </c>
      <c r="O134" s="3">
        <f t="shared" si="7"/>
        <v>7.4314980383725835E+27</v>
      </c>
      <c r="Q134" s="22">
        <v>9284726</v>
      </c>
      <c r="R134" s="23"/>
      <c r="S134" s="3"/>
      <c r="T134" s="3"/>
      <c r="U134" s="3"/>
      <c r="V134" s="3"/>
      <c r="W134" s="3"/>
      <c r="X134" s="3"/>
      <c r="Y134" s="3"/>
      <c r="Z134" s="3">
        <f t="shared" si="15"/>
        <v>52136.111111394646</v>
      </c>
      <c r="AA134" s="3"/>
      <c r="AB134" s="3"/>
      <c r="AC134" s="3"/>
      <c r="AD134" s="3"/>
    </row>
    <row r="135" spans="4:30" x14ac:dyDescent="0.3">
      <c r="D135" s="32" t="s">
        <v>98</v>
      </c>
      <c r="E135" s="32"/>
      <c r="F135" s="32"/>
      <c r="G135" s="32"/>
      <c r="H135" s="32"/>
      <c r="I135" s="48"/>
      <c r="L135" s="22">
        <v>9347881</v>
      </c>
      <c r="M135" s="23">
        <f t="shared" si="6"/>
        <v>14168967509.2785</v>
      </c>
      <c r="N135" s="3">
        <f t="shared" si="4"/>
        <v>8.1684475610700146E+20</v>
      </c>
      <c r="O135" s="3">
        <f t="shared" si="7"/>
        <v>7.6357675755622722E+27</v>
      </c>
      <c r="Q135" s="22">
        <v>9347881</v>
      </c>
      <c r="R135" s="23"/>
      <c r="S135" s="3"/>
      <c r="T135" s="3"/>
      <c r="U135" s="3"/>
      <c r="V135" s="3"/>
      <c r="W135" s="3"/>
      <c r="X135" s="3"/>
      <c r="Y135" s="3"/>
      <c r="Z135" s="3">
        <f t="shared" si="15"/>
        <v>4017446944.4445233</v>
      </c>
      <c r="AA135" s="3"/>
      <c r="AB135" s="3"/>
      <c r="AC135" s="3"/>
      <c r="AD135" s="3"/>
    </row>
    <row r="136" spans="4:30" x14ac:dyDescent="0.3">
      <c r="D136" s="10"/>
      <c r="E136" s="10"/>
      <c r="F136" s="10"/>
      <c r="G136" s="32"/>
      <c r="H136" s="32"/>
      <c r="I136" s="48"/>
      <c r="L136" s="22">
        <v>9410426</v>
      </c>
      <c r="M136" s="23">
        <f t="shared" si="6"/>
        <v>32970741574.556252</v>
      </c>
      <c r="N136" s="3">
        <f t="shared" si="4"/>
        <v>8.3335079059494483E+20</v>
      </c>
      <c r="O136" s="3">
        <f t="shared" si="7"/>
        <v>7.8421859469352236E+27</v>
      </c>
      <c r="Q136" s="22">
        <v>9410426</v>
      </c>
      <c r="R136" s="23"/>
      <c r="S136" s="3"/>
      <c r="T136" s="3"/>
      <c r="U136" s="3"/>
      <c r="V136" s="3"/>
      <c r="W136" s="3"/>
      <c r="X136" s="3"/>
      <c r="Y136" s="3"/>
      <c r="Z136" s="3"/>
      <c r="AA136" s="3">
        <f t="shared" ref="AA136:AA155" si="16">POWER(Q136-$F$159,2)</f>
        <v>1823307080.0399363</v>
      </c>
      <c r="AB136" s="3"/>
      <c r="AC136" s="3"/>
      <c r="AD136" s="3"/>
    </row>
    <row r="137" spans="4:30" x14ac:dyDescent="0.3">
      <c r="D137" s="10"/>
      <c r="E137" s="10"/>
      <c r="F137" s="10"/>
      <c r="G137" s="32"/>
      <c r="H137" s="32"/>
      <c r="I137" s="48"/>
      <c r="L137" s="22">
        <v>9416185</v>
      </c>
      <c r="M137" s="23">
        <f t="shared" si="6"/>
        <v>35095328498.611809</v>
      </c>
      <c r="N137" s="3">
        <f t="shared" si="4"/>
        <v>8.3488171114887407E+20</v>
      </c>
      <c r="O137" s="3">
        <f t="shared" si="7"/>
        <v>7.8614006452943616E+27</v>
      </c>
      <c r="Q137" s="22">
        <v>9416185</v>
      </c>
      <c r="R137" s="23"/>
      <c r="S137" s="3"/>
      <c r="T137" s="3"/>
      <c r="U137" s="3"/>
      <c r="V137" s="3"/>
      <c r="W137" s="3"/>
      <c r="X137" s="3"/>
      <c r="Y137" s="3"/>
      <c r="Z137" s="3"/>
      <c r="AA137" s="3">
        <f t="shared" si="16"/>
        <v>1364652257.439945</v>
      </c>
      <c r="AB137" s="3"/>
      <c r="AC137" s="3"/>
      <c r="AD137" s="3"/>
    </row>
    <row r="138" spans="4:30" x14ac:dyDescent="0.3">
      <c r="L138" s="22">
        <v>9417924</v>
      </c>
      <c r="M138" s="23">
        <f t="shared" si="6"/>
        <v>35749912348.000694</v>
      </c>
      <c r="N138" s="3">
        <f t="shared" si="4"/>
        <v>8.3534435948612262E+20</v>
      </c>
      <c r="O138" s="3">
        <f t="shared" si="7"/>
        <v>7.8672096914689825E+27</v>
      </c>
      <c r="Q138" s="22">
        <v>9417924</v>
      </c>
      <c r="R138" s="23"/>
      <c r="S138" s="3"/>
      <c r="T138" s="3"/>
      <c r="U138" s="3"/>
      <c r="V138" s="3"/>
      <c r="W138" s="3"/>
      <c r="X138" s="3"/>
      <c r="Y138" s="3"/>
      <c r="Z138" s="3"/>
      <c r="AA138" s="3">
        <f t="shared" si="16"/>
        <v>1239194884.8399475</v>
      </c>
      <c r="AB138" s="3"/>
      <c r="AC138" s="3"/>
      <c r="AD138" s="3"/>
    </row>
    <row r="139" spans="4:30" x14ac:dyDescent="0.3">
      <c r="L139" s="22">
        <v>9420300</v>
      </c>
      <c r="M139" s="23">
        <f t="shared" si="6"/>
        <v>36654049120.000694</v>
      </c>
      <c r="N139" s="3">
        <f t="shared" si="4"/>
        <v>8.3597675330342696E+20</v>
      </c>
      <c r="O139" s="3">
        <f t="shared" si="7"/>
        <v>7.8751518091442732E+27</v>
      </c>
      <c r="Q139" s="22">
        <v>9420300</v>
      </c>
      <c r="R139" s="23"/>
      <c r="S139" s="3"/>
      <c r="T139" s="3"/>
      <c r="U139" s="3"/>
      <c r="V139" s="3"/>
      <c r="W139" s="3"/>
      <c r="X139" s="3"/>
      <c r="Y139" s="3"/>
      <c r="Z139" s="3"/>
      <c r="AA139" s="3">
        <f t="shared" si="16"/>
        <v>1077559406.4399512</v>
      </c>
      <c r="AB139" s="3"/>
      <c r="AC139" s="3"/>
      <c r="AD139" s="3"/>
    </row>
    <row r="140" spans="4:30" x14ac:dyDescent="0.3">
      <c r="L140" s="22">
        <v>9426816</v>
      </c>
      <c r="M140" s="23">
        <f t="shared" si="6"/>
        <v>39191515994.000687</v>
      </c>
      <c r="N140" s="3">
        <f t="shared" si="4"/>
        <v>8.3771268312286731E+20</v>
      </c>
      <c r="O140" s="3">
        <f t="shared" si="7"/>
        <v>7.896963324665575E+27</v>
      </c>
      <c r="Q140" s="22">
        <v>9426816</v>
      </c>
      <c r="R140" s="23"/>
      <c r="S140" s="3"/>
      <c r="T140" s="3"/>
      <c r="U140" s="3"/>
      <c r="V140" s="3"/>
      <c r="W140" s="3"/>
      <c r="X140" s="3"/>
      <c r="Y140" s="3"/>
      <c r="Z140" s="3"/>
      <c r="AA140" s="3">
        <f t="shared" si="16"/>
        <v>692226624.03996074</v>
      </c>
      <c r="AB140" s="3"/>
      <c r="AC140" s="3"/>
      <c r="AD140" s="3"/>
    </row>
    <row r="141" spans="4:30" x14ac:dyDescent="0.3">
      <c r="L141" s="22">
        <v>9427656</v>
      </c>
      <c r="M141" s="23">
        <f t="shared" si="6"/>
        <v>39524808627.334023</v>
      </c>
      <c r="N141" s="3">
        <f t="shared" si="4"/>
        <v>8.3793664252508674E+20</v>
      </c>
      <c r="O141" s="3">
        <f t="shared" si="7"/>
        <v>7.8997784155214888E+27</v>
      </c>
      <c r="Q141" s="22">
        <v>9427656</v>
      </c>
      <c r="R141" s="23"/>
      <c r="S141" s="3"/>
      <c r="T141" s="3"/>
      <c r="U141" s="3"/>
      <c r="V141" s="3"/>
      <c r="W141" s="3"/>
      <c r="X141" s="3"/>
      <c r="Y141" s="3"/>
      <c r="Z141" s="3"/>
      <c r="AA141" s="3">
        <f t="shared" si="16"/>
        <v>648731088.03996205</v>
      </c>
      <c r="AB141" s="3"/>
      <c r="AC141" s="3"/>
      <c r="AD141" s="3"/>
    </row>
    <row r="142" spans="4:30" x14ac:dyDescent="0.3">
      <c r="L142" s="22">
        <v>9435615</v>
      </c>
      <c r="M142" s="23">
        <f t="shared" si="6"/>
        <v>42752787569.167351</v>
      </c>
      <c r="N142" s="3">
        <f t="shared" si="4"/>
        <v>8.4006063905101618E+20</v>
      </c>
      <c r="O142" s="3">
        <f t="shared" si="7"/>
        <v>7.9264887667393545E+27</v>
      </c>
      <c r="Q142" s="22">
        <v>9435615</v>
      </c>
      <c r="R142" s="23"/>
      <c r="S142" s="3"/>
      <c r="T142" s="3"/>
      <c r="U142" s="3"/>
      <c r="V142" s="3"/>
      <c r="W142" s="3"/>
      <c r="X142" s="3"/>
      <c r="Y142" s="3"/>
      <c r="Z142" s="3"/>
      <c r="AA142" s="3">
        <f t="shared" si="16"/>
        <v>306642125.43997389</v>
      </c>
      <c r="AB142" s="3"/>
      <c r="AC142" s="3"/>
      <c r="AD142" s="3"/>
    </row>
    <row r="143" spans="4:30" x14ac:dyDescent="0.3">
      <c r="L143" s="22">
        <v>9442548</v>
      </c>
      <c r="M143" s="23">
        <f t="shared" si="6"/>
        <v>45667891828.000687</v>
      </c>
      <c r="N143" s="3">
        <f t="shared" si="4"/>
        <v>8.4191375223699171E+20</v>
      </c>
      <c r="O143" s="3">
        <f t="shared" si="7"/>
        <v>7.9498110173579017E+27</v>
      </c>
      <c r="Q143" s="22">
        <v>9442548</v>
      </c>
      <c r="R143" s="23"/>
      <c r="S143" s="3"/>
      <c r="T143" s="3"/>
      <c r="U143" s="3"/>
      <c r="V143" s="3"/>
      <c r="W143" s="3"/>
      <c r="X143" s="3"/>
      <c r="Y143" s="3"/>
      <c r="Z143" s="3"/>
      <c r="AA143" s="3">
        <f t="shared" si="16"/>
        <v>111898315.23998424</v>
      </c>
      <c r="AB143" s="3"/>
      <c r="AC143" s="3"/>
      <c r="AD143" s="3"/>
    </row>
    <row r="144" spans="4:30" x14ac:dyDescent="0.3">
      <c r="L144" s="22">
        <v>9442926</v>
      </c>
      <c r="M144" s="23">
        <f t="shared" si="6"/>
        <v>45829592269.000687</v>
      </c>
      <c r="N144" s="3">
        <f t="shared" si="4"/>
        <v>8.4201486566685121E+20</v>
      </c>
      <c r="O144" s="3">
        <f t="shared" si="7"/>
        <v>7.9510840673920162E+27</v>
      </c>
      <c r="Q144" s="22">
        <v>9442926</v>
      </c>
      <c r="R144" s="23"/>
      <c r="S144" s="3"/>
      <c r="T144" s="3"/>
      <c r="U144" s="3"/>
      <c r="V144" s="3"/>
      <c r="W144" s="3"/>
      <c r="X144" s="3"/>
      <c r="Y144" s="3"/>
      <c r="Z144" s="3"/>
      <c r="AA144" s="3">
        <f t="shared" si="16"/>
        <v>104044080.03998481</v>
      </c>
      <c r="AB144" s="3"/>
      <c r="AC144" s="3"/>
      <c r="AD144" s="3"/>
    </row>
    <row r="145" spans="4:30" x14ac:dyDescent="0.3">
      <c r="L145" s="22">
        <v>9447954</v>
      </c>
      <c r="M145" s="23">
        <f t="shared" si="6"/>
        <v>48007646169.667351</v>
      </c>
      <c r="N145" s="3">
        <f t="shared" si="4"/>
        <v>8.4336060492282384E+20</v>
      </c>
      <c r="O145" s="3">
        <f t="shared" si="7"/>
        <v>7.9680322007230132E+27</v>
      </c>
      <c r="Q145" s="22">
        <v>9447954</v>
      </c>
      <c r="R145" s="23"/>
      <c r="S145" s="3"/>
      <c r="T145" s="3"/>
      <c r="U145" s="3"/>
      <c r="V145" s="3"/>
      <c r="W145" s="3"/>
      <c r="X145" s="3"/>
      <c r="Y145" s="3"/>
      <c r="Z145" s="3"/>
      <c r="AA145" s="3">
        <f t="shared" si="16"/>
        <v>26751652.839992292</v>
      </c>
      <c r="AB145" s="3"/>
      <c r="AC145" s="3"/>
      <c r="AD145" s="3"/>
    </row>
    <row r="146" spans="4:30" x14ac:dyDescent="0.3">
      <c r="L146" s="22">
        <v>9450857</v>
      </c>
      <c r="M146" s="23">
        <f t="shared" si="6"/>
        <v>49288205756.389572</v>
      </c>
      <c r="N146" s="3">
        <f t="shared" si="4"/>
        <v>8.4413824254975856E+20</v>
      </c>
      <c r="O146" s="3">
        <f t="shared" si="7"/>
        <v>7.9778298185690837E+27</v>
      </c>
      <c r="Q146" s="22">
        <v>9450857</v>
      </c>
      <c r="R146" s="23"/>
      <c r="S146" s="3"/>
      <c r="T146" s="3"/>
      <c r="U146" s="3"/>
      <c r="V146" s="3"/>
      <c r="W146" s="3"/>
      <c r="X146" s="3"/>
      <c r="Y146" s="3"/>
      <c r="Z146" s="3"/>
      <c r="AA146" s="3">
        <f t="shared" si="16"/>
        <v>5149268.639996619</v>
      </c>
      <c r="AB146" s="3"/>
      <c r="AC146" s="3"/>
      <c r="AD146" s="3"/>
    </row>
    <row r="147" spans="4:30" x14ac:dyDescent="0.3">
      <c r="L147" s="22">
        <v>9451434</v>
      </c>
      <c r="M147" s="23">
        <f t="shared" si="6"/>
        <v>49544737616.334015</v>
      </c>
      <c r="N147" s="3">
        <f t="shared" si="4"/>
        <v>8.4429286265564142E+20</v>
      </c>
      <c r="O147" s="3">
        <f t="shared" si="7"/>
        <v>7.9797782680608593E+27</v>
      </c>
      <c r="Q147" s="22">
        <v>9451434</v>
      </c>
      <c r="R147" s="23"/>
      <c r="S147" s="3"/>
      <c r="T147" s="3"/>
      <c r="U147" s="3"/>
      <c r="V147" s="3"/>
      <c r="W147" s="3"/>
      <c r="X147" s="3"/>
      <c r="Y147" s="3"/>
      <c r="Z147" s="3"/>
      <c r="AA147" s="3">
        <f t="shared" si="16"/>
        <v>2863540.8399974783</v>
      </c>
      <c r="AB147" s="3"/>
      <c r="AC147" s="3"/>
      <c r="AD147" s="3"/>
    </row>
    <row r="148" spans="4:30" x14ac:dyDescent="0.3">
      <c r="L148" s="22">
        <v>9451613</v>
      </c>
      <c r="M148" s="23">
        <f t="shared" si="6"/>
        <v>49624455614.389565</v>
      </c>
      <c r="N148" s="3">
        <f t="shared" si="4"/>
        <v>8.4434083356184779E+20</v>
      </c>
      <c r="O148" s="3">
        <f t="shared" si="7"/>
        <v>7.980382798923997E+27</v>
      </c>
      <c r="Q148" s="22">
        <v>9451613</v>
      </c>
      <c r="R148" s="23"/>
      <c r="S148" s="3"/>
      <c r="T148" s="3"/>
      <c r="U148" s="3"/>
      <c r="V148" s="3"/>
      <c r="W148" s="3"/>
      <c r="X148" s="3"/>
      <c r="Y148" s="3"/>
      <c r="Z148" s="3"/>
      <c r="AA148" s="3">
        <f t="shared" si="16"/>
        <v>2289774.239997745</v>
      </c>
      <c r="AB148" s="3"/>
      <c r="AC148" s="3"/>
      <c r="AD148" s="3"/>
    </row>
    <row r="149" spans="4:30" x14ac:dyDescent="0.3">
      <c r="D149" s="36" t="s">
        <v>74</v>
      </c>
      <c r="E149" s="36"/>
      <c r="F149" s="3"/>
      <c r="G149" s="21" t="s">
        <v>1</v>
      </c>
      <c r="L149" s="22">
        <v>9452369</v>
      </c>
      <c r="M149" s="23">
        <f t="shared" si="6"/>
        <v>49961848544.389565</v>
      </c>
      <c r="N149" s="3">
        <f t="shared" si="4"/>
        <v>8.445434569855596E+20</v>
      </c>
      <c r="O149" s="3">
        <f t="shared" si="7"/>
        <v>7.9829363919631369E+27</v>
      </c>
      <c r="Q149" s="22">
        <v>9452369</v>
      </c>
      <c r="R149" s="23"/>
      <c r="S149" s="3"/>
      <c r="T149" s="3"/>
      <c r="U149" s="3"/>
      <c r="V149" s="3"/>
      <c r="W149" s="3"/>
      <c r="X149" s="3"/>
      <c r="Y149" s="3"/>
      <c r="Z149" s="3"/>
      <c r="AA149" s="3">
        <f t="shared" si="16"/>
        <v>573351.83999887167</v>
      </c>
      <c r="AB149" s="3"/>
      <c r="AC149" s="3"/>
      <c r="AD149" s="3"/>
    </row>
    <row r="150" spans="4:30" x14ac:dyDescent="0.3">
      <c r="D150" s="12">
        <v>7678568</v>
      </c>
      <c r="E150" s="12">
        <f>D150+$E$13</f>
        <v>7869258.461538462</v>
      </c>
      <c r="F150" s="12">
        <f>SUM(L109:L115)/G150</f>
        <v>7732302.8571428573</v>
      </c>
      <c r="G150" s="8">
        <v>7</v>
      </c>
      <c r="L150" s="22">
        <v>9452511</v>
      </c>
      <c r="M150" s="23">
        <f t="shared" si="6"/>
        <v>50025348806.500679</v>
      </c>
      <c r="N150" s="3">
        <f t="shared" si="4"/>
        <v>8.4458151949851256E+20</v>
      </c>
      <c r="O150" s="3">
        <f t="shared" si="7"/>
        <v>7.983416103456404E+27</v>
      </c>
      <c r="Q150" s="22">
        <v>9452511</v>
      </c>
      <c r="R150" s="23"/>
      <c r="S150" s="3"/>
      <c r="T150" s="3"/>
      <c r="U150" s="3"/>
      <c r="V150" s="3"/>
      <c r="W150" s="3"/>
      <c r="X150" s="3"/>
      <c r="Y150" s="3"/>
      <c r="Z150" s="3"/>
      <c r="AA150" s="3">
        <f t="shared" si="16"/>
        <v>378471.03999908327</v>
      </c>
      <c r="AB150" s="3"/>
      <c r="AC150" s="3"/>
      <c r="AD150" s="3"/>
    </row>
    <row r="151" spans="4:30" x14ac:dyDescent="0.3">
      <c r="D151" s="12">
        <f>D150+$E$13</f>
        <v>7869258.461538462</v>
      </c>
      <c r="E151" s="12">
        <f>E150+$E$13</f>
        <v>8059948.9230769239</v>
      </c>
      <c r="F151" s="12">
        <f>SUM(L116:L117)/G151</f>
        <v>7959918.5</v>
      </c>
      <c r="G151" s="8">
        <v>2</v>
      </c>
      <c r="L151" s="22">
        <f>9466609</f>
        <v>9466609</v>
      </c>
      <c r="M151" s="23">
        <f t="shared" si="6"/>
        <v>56530517673.27845</v>
      </c>
      <c r="N151" s="3">
        <f t="shared" si="4"/>
        <v>8.4836612584851649E+20</v>
      </c>
      <c r="O151" s="3">
        <f t="shared" si="7"/>
        <v>8.0311504022526989E+27</v>
      </c>
      <c r="Q151" s="22">
        <f>9466609</f>
        <v>9466609</v>
      </c>
      <c r="R151" s="23"/>
      <c r="S151" s="3"/>
      <c r="T151" s="3"/>
      <c r="U151" s="3"/>
      <c r="V151" s="3"/>
      <c r="W151" s="3"/>
      <c r="X151" s="3"/>
      <c r="Y151" s="3"/>
      <c r="Z151" s="3"/>
      <c r="AA151" s="3">
        <f t="shared" si="16"/>
        <v>181785895.84002009</v>
      </c>
      <c r="AB151" s="3"/>
      <c r="AC151" s="3"/>
      <c r="AD151" s="3"/>
    </row>
    <row r="152" spans="4:30" x14ac:dyDescent="0.3">
      <c r="D152" s="12">
        <f t="shared" ref="D152:E162" si="17">D151+$E$13</f>
        <v>8059948.9230769239</v>
      </c>
      <c r="E152" s="12">
        <f t="shared" si="17"/>
        <v>8250639.3846153859</v>
      </c>
      <c r="F152" s="12">
        <f>SUM(L118:L120)/G152</f>
        <v>8163696.333333333</v>
      </c>
      <c r="G152" s="8">
        <v>3</v>
      </c>
      <c r="L152" s="22">
        <v>9473400</v>
      </c>
      <c r="M152" s="23">
        <f t="shared" si="6"/>
        <v>59805911670.000671</v>
      </c>
      <c r="N152" s="3">
        <f t="shared" si="4"/>
        <v>8.5019319663890399E+20</v>
      </c>
      <c r="O152" s="3">
        <f t="shared" si="7"/>
        <v>8.0542202290389933E+27</v>
      </c>
      <c r="Q152" s="22">
        <v>9473400</v>
      </c>
      <c r="R152" s="23"/>
      <c r="S152" s="3"/>
      <c r="T152" s="3"/>
      <c r="U152" s="3"/>
      <c r="V152" s="3"/>
      <c r="W152" s="3"/>
      <c r="X152" s="3"/>
      <c r="Y152" s="3"/>
      <c r="Z152" s="3"/>
      <c r="AA152" s="3">
        <f t="shared" si="16"/>
        <v>411026966.44003022</v>
      </c>
      <c r="AB152" s="3"/>
      <c r="AC152" s="3"/>
      <c r="AD152" s="3"/>
    </row>
    <row r="153" spans="4:30" x14ac:dyDescent="0.3">
      <c r="D153" s="12">
        <f t="shared" si="17"/>
        <v>8250639.3846153859</v>
      </c>
      <c r="E153" s="12">
        <f t="shared" si="17"/>
        <v>8441329.8461538479</v>
      </c>
      <c r="F153" s="12">
        <f>SUM(L121:L122)/G153</f>
        <v>8353832.5</v>
      </c>
      <c r="G153" s="8">
        <v>2</v>
      </c>
      <c r="L153" s="22">
        <v>9498550</v>
      </c>
      <c r="M153" s="23">
        <f t="shared" si="6"/>
        <v>72739423522.778442</v>
      </c>
      <c r="N153" s="3">
        <f t="shared" si="4"/>
        <v>8.5698247241820144E+20</v>
      </c>
      <c r="O153" s="3">
        <f t="shared" si="7"/>
        <v>8.1400908633879065E+27</v>
      </c>
      <c r="Q153" s="22">
        <v>9498550</v>
      </c>
      <c r="R153" s="23"/>
      <c r="S153" s="3"/>
      <c r="T153" s="3"/>
      <c r="U153" s="3"/>
      <c r="V153" s="3"/>
      <c r="W153" s="3"/>
      <c r="X153" s="3"/>
      <c r="Y153" s="3"/>
      <c r="Z153" s="3"/>
      <c r="AA153" s="3">
        <f t="shared" si="16"/>
        <v>2063321606.4400678</v>
      </c>
      <c r="AB153" s="3"/>
      <c r="AC153" s="3"/>
      <c r="AD153" s="3"/>
    </row>
    <row r="154" spans="4:30" x14ac:dyDescent="0.3">
      <c r="D154" s="12">
        <f t="shared" si="17"/>
        <v>8441329.8461538479</v>
      </c>
      <c r="E154" s="12">
        <f t="shared" si="17"/>
        <v>8632020.3076923098</v>
      </c>
      <c r="F154" s="12">
        <f>SUM(L123:L125)/G154</f>
        <v>8547699.666666666</v>
      </c>
      <c r="G154" s="8">
        <v>3</v>
      </c>
      <c r="L154" s="22">
        <v>9537533</v>
      </c>
      <c r="M154" s="23">
        <f t="shared" si="6"/>
        <v>95286720761.056198</v>
      </c>
      <c r="N154" s="3">
        <f t="shared" si="4"/>
        <v>8.6757726131725284E+20</v>
      </c>
      <c r="O154" s="3">
        <f t="shared" si="7"/>
        <v>8.2745467598629221E+27</v>
      </c>
      <c r="Q154" s="22">
        <v>9537533</v>
      </c>
      <c r="R154" s="23"/>
      <c r="S154" s="3"/>
      <c r="T154" s="3"/>
      <c r="U154" s="3"/>
      <c r="V154" s="3"/>
      <c r="W154" s="3"/>
      <c r="X154" s="3"/>
      <c r="Y154" s="3"/>
      <c r="Z154" s="3"/>
      <c r="AA154" s="3">
        <f t="shared" si="16"/>
        <v>7124507886.2401257</v>
      </c>
      <c r="AB154" s="3"/>
      <c r="AC154" s="3"/>
      <c r="AD154" s="3"/>
    </row>
    <row r="155" spans="4:30" x14ac:dyDescent="0.3">
      <c r="D155" s="12">
        <f t="shared" si="17"/>
        <v>8632020.3076923098</v>
      </c>
      <c r="E155" s="12">
        <f t="shared" si="17"/>
        <v>8822710.7692307718</v>
      </c>
      <c r="F155" s="12">
        <f>SUM(L126:L127)/G155</f>
        <v>8753959.5</v>
      </c>
      <c r="G155" s="8">
        <v>2</v>
      </c>
      <c r="L155" s="22">
        <v>9539298</v>
      </c>
      <c r="M155" s="23">
        <f t="shared" si="6"/>
        <v>96379495703.000641</v>
      </c>
      <c r="N155" s="3">
        <f t="shared" si="4"/>
        <v>8.6805900767410455E+20</v>
      </c>
      <c r="O155" s="3">
        <f t="shared" si="7"/>
        <v>8.2806735557875698E+27</v>
      </c>
      <c r="Q155" s="22">
        <v>9539298</v>
      </c>
      <c r="R155" s="23"/>
      <c r="S155" s="3"/>
      <c r="T155" s="3"/>
      <c r="U155" s="3"/>
      <c r="V155" s="3"/>
      <c r="W155" s="3"/>
      <c r="X155" s="3"/>
      <c r="Y155" s="3"/>
      <c r="Z155" s="3"/>
      <c r="AA155" s="3">
        <f t="shared" si="16"/>
        <v>7425579115.2401285</v>
      </c>
      <c r="AB155" s="3"/>
      <c r="AC155" s="3"/>
      <c r="AD155" s="3"/>
    </row>
    <row r="156" spans="4:30" x14ac:dyDescent="0.3">
      <c r="D156" s="12">
        <f t="shared" si="17"/>
        <v>8822710.7692307718</v>
      </c>
      <c r="E156" s="12">
        <f t="shared" si="17"/>
        <v>9013401.2307692338</v>
      </c>
      <c r="F156" s="12">
        <f>SUM(L128:L129)/G156</f>
        <v>8912779.5</v>
      </c>
      <c r="G156" s="8">
        <v>2</v>
      </c>
      <c r="L156" s="22">
        <v>9589131</v>
      </c>
      <c r="M156" s="23">
        <f t="shared" si="6"/>
        <v>129804180356.50063</v>
      </c>
      <c r="N156" s="3">
        <f t="shared" si="4"/>
        <v>8.8173433988862575E+20</v>
      </c>
      <c r="O156" s="3">
        <f t="shared" si="7"/>
        <v>8.4550660923905577E+27</v>
      </c>
      <c r="Q156" s="22">
        <v>9589131</v>
      </c>
      <c r="R156" s="23"/>
      <c r="S156" s="3"/>
      <c r="T156" s="3"/>
      <c r="U156" s="3"/>
      <c r="V156" s="3"/>
      <c r="W156" s="3"/>
      <c r="X156" s="3"/>
      <c r="Y156" s="3"/>
      <c r="Z156" s="3"/>
      <c r="AA156" s="3"/>
      <c r="AB156" s="3">
        <f t="shared" ref="AB156:AB161" si="18">POWER(Q156-$F$160,2)</f>
        <v>5004689954.6945324</v>
      </c>
      <c r="AC156" s="3"/>
      <c r="AD156" s="3"/>
    </row>
    <row r="157" spans="4:30" x14ac:dyDescent="0.3">
      <c r="D157" s="12">
        <f t="shared" si="17"/>
        <v>9013401.2307692338</v>
      </c>
      <c r="E157" s="12">
        <f t="shared" si="17"/>
        <v>9204091.6923076957</v>
      </c>
      <c r="F157" s="12">
        <f>SUM(L130:L132)/G157</f>
        <v>9089554.333333334</v>
      </c>
      <c r="G157" s="8">
        <v>3</v>
      </c>
      <c r="L157" s="22">
        <v>9603272</v>
      </c>
      <c r="M157" s="23">
        <f t="shared" si="6"/>
        <v>140193685398.8895</v>
      </c>
      <c r="N157" s="3">
        <f t="shared" si="4"/>
        <v>8.8564095092736918E+20</v>
      </c>
      <c r="O157" s="3">
        <f t="shared" si="7"/>
        <v>8.5050509460941785E+27</v>
      </c>
      <c r="Q157" s="22">
        <v>9603272</v>
      </c>
      <c r="R157" s="23"/>
      <c r="S157" s="3"/>
      <c r="T157" s="3"/>
      <c r="U157" s="3"/>
      <c r="V157" s="3"/>
      <c r="W157" s="3"/>
      <c r="X157" s="3"/>
      <c r="Y157" s="3"/>
      <c r="Z157" s="3"/>
      <c r="AA157" s="3"/>
      <c r="AB157" s="3">
        <f t="shared" si="18"/>
        <v>3203880741.3611813</v>
      </c>
      <c r="AC157" s="3"/>
      <c r="AD157" s="3"/>
    </row>
    <row r="158" spans="4:30" x14ac:dyDescent="0.3">
      <c r="D158" s="12">
        <f t="shared" si="17"/>
        <v>9204091.6923076957</v>
      </c>
      <c r="E158" s="12">
        <f t="shared" si="17"/>
        <v>9394782.1538461577</v>
      </c>
      <c r="F158" s="12">
        <f>SUM(L133:L135)/G158</f>
        <v>9284497.666666666</v>
      </c>
      <c r="G158" s="8">
        <v>3</v>
      </c>
      <c r="L158" s="22">
        <v>9647760</v>
      </c>
      <c r="M158" s="23">
        <f t="shared" si="6"/>
        <v>175487659383.33392</v>
      </c>
      <c r="N158" s="3">
        <f t="shared" si="4"/>
        <v>8.980064870482806E+20</v>
      </c>
      <c r="O158" s="3">
        <f t="shared" si="7"/>
        <v>8.6637510654849194E+27</v>
      </c>
      <c r="Q158" s="22">
        <v>9647760</v>
      </c>
      <c r="R158" s="23"/>
      <c r="S158" s="3"/>
      <c r="T158" s="3"/>
      <c r="U158" s="3"/>
      <c r="V158" s="3"/>
      <c r="W158" s="3"/>
      <c r="X158" s="3"/>
      <c r="Y158" s="3"/>
      <c r="Z158" s="3"/>
      <c r="AA158" s="3"/>
      <c r="AB158" s="3">
        <f t="shared" si="18"/>
        <v>146769186.6944595</v>
      </c>
      <c r="AC158" s="3"/>
      <c r="AD158" s="3"/>
    </row>
    <row r="159" spans="4:30" x14ac:dyDescent="0.3">
      <c r="D159" s="12">
        <f t="shared" si="17"/>
        <v>9394782.1538461577</v>
      </c>
      <c r="E159" s="12">
        <f t="shared" si="17"/>
        <v>9585472.6153846197</v>
      </c>
      <c r="F159" s="12">
        <f>SUM(L136:L155)/G159</f>
        <v>9453126.1999999993</v>
      </c>
      <c r="G159" s="8">
        <v>20</v>
      </c>
      <c r="L159" s="22">
        <v>9669895</v>
      </c>
      <c r="M159" s="23">
        <f t="shared" si="6"/>
        <v>194522872753.61169</v>
      </c>
      <c r="N159" s="3">
        <f t="shared" si="4"/>
        <v>9.0420160801633403E+20</v>
      </c>
      <c r="O159" s="3">
        <f t="shared" si="7"/>
        <v>8.7435346083491092E+27</v>
      </c>
      <c r="Q159" s="22">
        <v>9669895</v>
      </c>
      <c r="R159" s="23"/>
      <c r="S159" s="3"/>
      <c r="T159" s="3"/>
      <c r="U159" s="3"/>
      <c r="V159" s="3"/>
      <c r="W159" s="3"/>
      <c r="X159" s="3"/>
      <c r="Y159" s="3"/>
      <c r="Z159" s="3"/>
      <c r="AA159" s="3"/>
      <c r="AB159" s="3">
        <f t="shared" si="18"/>
        <v>100403740.02776533</v>
      </c>
      <c r="AC159" s="3"/>
      <c r="AD159" s="3"/>
    </row>
    <row r="160" spans="4:30" x14ac:dyDescent="0.3">
      <c r="D160" s="12">
        <f t="shared" si="17"/>
        <v>9585472.6153846197</v>
      </c>
      <c r="E160" s="12">
        <f t="shared" si="17"/>
        <v>9776163.0769230817</v>
      </c>
      <c r="F160" s="12">
        <f>SUM(L156:L161)/G160</f>
        <v>9659874.833333334</v>
      </c>
      <c r="G160" s="8">
        <v>6</v>
      </c>
      <c r="L160" s="22">
        <v>9712309</v>
      </c>
      <c r="M160" s="23">
        <f t="shared" si="6"/>
        <v>233734995123.27835</v>
      </c>
      <c r="N160" s="3">
        <f t="shared" si="4"/>
        <v>9.1615187227905189E+20</v>
      </c>
      <c r="O160" s="3">
        <f t="shared" si="7"/>
        <v>8.897950074502686E+27</v>
      </c>
      <c r="Q160" s="22">
        <v>9712309</v>
      </c>
      <c r="R160" s="23"/>
      <c r="S160" s="3"/>
      <c r="T160" s="3"/>
      <c r="U160" s="3"/>
      <c r="V160" s="3"/>
      <c r="W160" s="3"/>
      <c r="X160" s="3"/>
      <c r="Y160" s="3"/>
      <c r="Z160" s="3"/>
      <c r="AA160" s="3"/>
      <c r="AB160" s="3">
        <f t="shared" si="18"/>
        <v>2749341834.0277128</v>
      </c>
      <c r="AC160" s="3"/>
      <c r="AD160" s="3"/>
    </row>
    <row r="161" spans="4:30" x14ac:dyDescent="0.3">
      <c r="D161" s="12">
        <f t="shared" si="17"/>
        <v>9776163.0769230817</v>
      </c>
      <c r="E161" s="12">
        <f t="shared" si="17"/>
        <v>9966853.5384615436</v>
      </c>
      <c r="F161" s="12">
        <f>SUM(L162:L170)/G161</f>
        <v>9895180.444444444</v>
      </c>
      <c r="G161" s="17">
        <v>9</v>
      </c>
      <c r="L161" s="22">
        <v>9736882</v>
      </c>
      <c r="M161" s="23">
        <f t="shared" si="6"/>
        <v>258099024966.11166</v>
      </c>
      <c r="N161" s="3">
        <f t="shared" si="4"/>
        <v>9.2312331651390636E+20</v>
      </c>
      <c r="O161" s="3">
        <f t="shared" si="7"/>
        <v>8.9883428043445577E+27</v>
      </c>
      <c r="Q161" s="22">
        <v>9736882</v>
      </c>
      <c r="R161" s="23"/>
      <c r="S161" s="3"/>
      <c r="T161" s="3"/>
      <c r="U161" s="3"/>
      <c r="V161" s="3"/>
      <c r="W161" s="3"/>
      <c r="X161" s="3"/>
      <c r="Y161" s="3"/>
      <c r="Z161" s="3"/>
      <c r="AA161" s="3"/>
      <c r="AB161" s="3">
        <f t="shared" si="18"/>
        <v>5930103718.0276823</v>
      </c>
      <c r="AC161" s="3"/>
      <c r="AD161" s="3"/>
    </row>
    <row r="162" spans="4:30" x14ac:dyDescent="0.3">
      <c r="D162" s="12">
        <f t="shared" si="17"/>
        <v>9966853.5384615436</v>
      </c>
      <c r="E162" s="12">
        <f t="shared" si="17"/>
        <v>10157544.000000006</v>
      </c>
      <c r="F162" s="12">
        <f>SUM(L171:L180)/G162</f>
        <v>10105518.1</v>
      </c>
      <c r="G162" s="8">
        <v>10</v>
      </c>
      <c r="L162" s="22">
        <v>9778396</v>
      </c>
      <c r="M162" s="23">
        <f t="shared" si="6"/>
        <v>302003523321.77832</v>
      </c>
      <c r="N162" s="3">
        <f t="shared" si="4"/>
        <v>9.3498116738149463E+20</v>
      </c>
      <c r="O162" s="3">
        <f t="shared" si="7"/>
        <v>9.1426161071985375E+27</v>
      </c>
      <c r="Q162" s="22">
        <v>9778396</v>
      </c>
      <c r="R162" s="2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>
        <f t="shared" ref="AC162:AC170" si="19">POWER(Q162-$F$161,2)</f>
        <v>13638606464.197433</v>
      </c>
      <c r="AD162" s="3"/>
    </row>
    <row r="163" spans="4:30" x14ac:dyDescent="0.3">
      <c r="L163" s="22">
        <v>9803535</v>
      </c>
      <c r="M163" s="23">
        <f t="shared" si="6"/>
        <v>330265690729.16718</v>
      </c>
      <c r="N163" s="3">
        <f t="shared" si="4"/>
        <v>9.4221087163318914E+20</v>
      </c>
      <c r="O163" s="3">
        <f t="shared" si="7"/>
        <v>9.2369972574364773E+27</v>
      </c>
      <c r="Q163" s="22">
        <v>9803535</v>
      </c>
      <c r="R163" s="2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>
        <f t="shared" si="19"/>
        <v>8398887487.4196768</v>
      </c>
      <c r="AD163" s="3"/>
    </row>
    <row r="164" spans="4:30" x14ac:dyDescent="0.3">
      <c r="L164" s="22">
        <v>9841269</v>
      </c>
      <c r="M164" s="23">
        <f t="shared" si="6"/>
        <v>375060059638.83386</v>
      </c>
      <c r="N164" s="3">
        <f t="shared" si="4"/>
        <v>9.5313256659910027E+20</v>
      </c>
      <c r="O164" s="3">
        <f t="shared" si="7"/>
        <v>9.3800339805621604E+27</v>
      </c>
      <c r="Q164" s="22">
        <v>9841269</v>
      </c>
      <c r="R164" s="2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>
        <f t="shared" si="19"/>
        <v>2906443842.0863752</v>
      </c>
      <c r="AD164" s="3"/>
    </row>
    <row r="165" spans="4:30" x14ac:dyDescent="0.3">
      <c r="L165" s="22">
        <v>9869304</v>
      </c>
      <c r="M165" s="23">
        <f t="shared" si="6"/>
        <v>410184492811.33386</v>
      </c>
      <c r="N165" s="3">
        <f t="shared" si="4"/>
        <v>9.6130141085602061E+20</v>
      </c>
      <c r="O165" s="3">
        <f t="shared" si="7"/>
        <v>9.4873758593669677E+27</v>
      </c>
      <c r="Q165" s="22">
        <v>9869304</v>
      </c>
      <c r="R165" s="2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>
        <f t="shared" si="19"/>
        <v>669590377.08639836</v>
      </c>
      <c r="AD165" s="3"/>
    </row>
    <row r="166" spans="4:30" x14ac:dyDescent="0.3">
      <c r="L166" s="22">
        <v>9897893</v>
      </c>
      <c r="M166" s="23">
        <f t="shared" si="6"/>
        <v>447621843901.05603</v>
      </c>
      <c r="N166" s="3">
        <f t="shared" si="4"/>
        <v>9.6967961063228139E+20</v>
      </c>
      <c r="O166" s="3">
        <f t="shared" si="7"/>
        <v>9.5977850303199831E+27</v>
      </c>
      <c r="Q166" s="22">
        <v>9897893</v>
      </c>
      <c r="R166" s="2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>
        <f t="shared" si="19"/>
        <v>7357957.6419775542</v>
      </c>
      <c r="AD166" s="3"/>
    </row>
    <row r="167" spans="4:30" x14ac:dyDescent="0.3">
      <c r="L167" s="22">
        <v>9933597</v>
      </c>
      <c r="M167" s="23">
        <f t="shared" si="6"/>
        <v>496671818597.50049</v>
      </c>
      <c r="N167" s="3">
        <f t="shared" si="4"/>
        <v>9.8021108795764362E+20</v>
      </c>
      <c r="O167" s="3">
        <f t="shared" si="7"/>
        <v>9.7370219227027842E+27</v>
      </c>
      <c r="Q167" s="22">
        <v>9933597</v>
      </c>
      <c r="R167" s="2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>
        <f t="shared" si="19"/>
        <v>1475831740.7531183</v>
      </c>
      <c r="AD167" s="3"/>
    </row>
    <row r="168" spans="4:30" x14ac:dyDescent="0.3">
      <c r="L168" s="22">
        <v>9947026</v>
      </c>
      <c r="M168" s="23">
        <f t="shared" si="6"/>
        <v>515780317963.44495</v>
      </c>
      <c r="N168" s="3">
        <f t="shared" si="4"/>
        <v>9.8419183868227459E+20</v>
      </c>
      <c r="O168" s="3">
        <f t="shared" si="7"/>
        <v>9.78978180836039E+27</v>
      </c>
      <c r="Q168" s="22">
        <v>9947026</v>
      </c>
      <c r="R168" s="2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>
        <f t="shared" si="19"/>
        <v>2687961630.8642406</v>
      </c>
      <c r="AD168" s="3"/>
    </row>
    <row r="169" spans="4:30" x14ac:dyDescent="0.3">
      <c r="L169" s="22">
        <v>9989528</v>
      </c>
      <c r="M169" s="23">
        <f t="shared" si="6"/>
        <v>578634780820.22266</v>
      </c>
      <c r="N169" s="3">
        <f t="shared" si="4"/>
        <v>9.9686168873513137E+20</v>
      </c>
      <c r="O169" s="3">
        <f t="shared" si="7"/>
        <v>9.9581777517468782E+27</v>
      </c>
      <c r="Q169" s="22">
        <v>9989528</v>
      </c>
      <c r="R169" s="2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>
        <f t="shared" si="19"/>
        <v>8901461239.3087196</v>
      </c>
      <c r="AD169" s="3"/>
    </row>
    <row r="170" spans="4:30" x14ac:dyDescent="0.3">
      <c r="L170" s="22">
        <v>9996076</v>
      </c>
      <c r="M170" s="23">
        <f t="shared" si="6"/>
        <v>588639528588.44495</v>
      </c>
      <c r="N170" s="3">
        <f t="shared" si="4"/>
        <v>9.9882326187285912E+20</v>
      </c>
      <c r="O170" s="3">
        <f t="shared" si="7"/>
        <v>9.9843132362490019E+27</v>
      </c>
      <c r="Q170" s="22">
        <v>9996076</v>
      </c>
      <c r="R170" s="2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>
        <f t="shared" si="19"/>
        <v>10179913130.864281</v>
      </c>
      <c r="AD170" s="3"/>
    </row>
    <row r="171" spans="4:30" x14ac:dyDescent="0.3">
      <c r="L171" s="22">
        <v>10026978</v>
      </c>
      <c r="M171" s="23">
        <f t="shared" si="6"/>
        <v>637012250689.66711</v>
      </c>
      <c r="N171" s="3">
        <f t="shared" si="4"/>
        <v>1.0081152540094452E+21</v>
      </c>
      <c r="O171" s="3">
        <f t="shared" si="7"/>
        <v>1.0108349473417118E+28</v>
      </c>
      <c r="Q171" s="22">
        <v>10026978</v>
      </c>
      <c r="R171" s="2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>
        <f t="shared" ref="AD171:AD180" si="20">POWER(Q171-$F$161,2)</f>
        <v>17370595650.419861</v>
      </c>
    </row>
    <row r="172" spans="4:30" x14ac:dyDescent="0.3">
      <c r="L172" s="22">
        <v>10053989</v>
      </c>
      <c r="M172" s="23">
        <f t="shared" si="6"/>
        <v>680858449181.05603</v>
      </c>
      <c r="N172" s="3">
        <f t="shared" si="4"/>
        <v>1.0162843017314216E+21</v>
      </c>
      <c r="O172" s="3">
        <f t="shared" si="7"/>
        <v>1.0217711190480395E+28</v>
      </c>
      <c r="Q172" s="22">
        <v>10053989</v>
      </c>
      <c r="R172" s="2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>
        <f t="shared" si="20"/>
        <v>25220157317.642105</v>
      </c>
    </row>
    <row r="173" spans="4:30" x14ac:dyDescent="0.3">
      <c r="L173" s="22">
        <v>10061141</v>
      </c>
      <c r="M173" s="23">
        <f t="shared" si="6"/>
        <v>692712423903.72266</v>
      </c>
      <c r="N173" s="3">
        <f t="shared" ref="N173:N180" si="21">POWER(L173-$T$230,3)</f>
        <v>1.018454675215054E+21</v>
      </c>
      <c r="O173" s="3">
        <f t="shared" si="7"/>
        <v>1.0246816089447864E+28</v>
      </c>
      <c r="Q173" s="22">
        <v>10061141</v>
      </c>
      <c r="R173" s="2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>
        <f t="shared" si="20"/>
        <v>27542906000.308781</v>
      </c>
    </row>
    <row r="174" spans="4:30" x14ac:dyDescent="0.3">
      <c r="L174" s="22">
        <v>10092817</v>
      </c>
      <c r="M174" s="23">
        <f t="shared" ref="M174:M180" si="22">POWER(L174-$I$109,2)</f>
        <v>746443248931.94482</v>
      </c>
      <c r="N174" s="3">
        <f t="shared" si="21"/>
        <v>1.0281043494827063E+21</v>
      </c>
      <c r="O174" s="3">
        <f t="shared" ref="O174:O180" si="23">POWER(L174-$T$230,4)</f>
        <v>1.0376469056232999E+28</v>
      </c>
      <c r="Q174" s="22">
        <v>10092817</v>
      </c>
      <c r="R174" s="2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>
        <f t="shared" si="20"/>
        <v>39060208091.864365</v>
      </c>
    </row>
    <row r="175" spans="4:30" x14ac:dyDescent="0.3">
      <c r="L175" s="22">
        <v>10102780</v>
      </c>
      <c r="M175" s="23">
        <f t="shared" si="22"/>
        <v>763757966004.44482</v>
      </c>
      <c r="N175" s="3">
        <f t="shared" si="21"/>
        <v>1.031151997592005E+21</v>
      </c>
      <c r="O175" s="3">
        <f t="shared" si="23"/>
        <v>1.0417501778232556E+28</v>
      </c>
      <c r="Q175" s="22">
        <v>10102780</v>
      </c>
      <c r="R175" s="2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>
        <f t="shared" si="20"/>
        <v>43097575466.864372</v>
      </c>
    </row>
    <row r="176" spans="4:30" x14ac:dyDescent="0.3">
      <c r="L176" s="22">
        <v>10121596</v>
      </c>
      <c r="M176" s="23">
        <f t="shared" si="22"/>
        <v>796999834655.11157</v>
      </c>
      <c r="N176" s="3">
        <f t="shared" si="21"/>
        <v>1.0369241654847431E+21</v>
      </c>
      <c r="O176" s="3">
        <f t="shared" si="23"/>
        <v>1.0495327485673715E+28</v>
      </c>
      <c r="Q176" s="22">
        <v>10121596</v>
      </c>
      <c r="R176" s="2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>
        <f t="shared" si="20"/>
        <v>51264003797.531052</v>
      </c>
    </row>
    <row r="177" spans="11:30" x14ac:dyDescent="0.3">
      <c r="L177" s="22">
        <v>10137679</v>
      </c>
      <c r="M177" s="23">
        <f t="shared" si="22"/>
        <v>825974644901.61145</v>
      </c>
      <c r="N177" s="3">
        <f t="shared" si="21"/>
        <v>1.0418749749864839E+21</v>
      </c>
      <c r="O177" s="3">
        <f t="shared" si="23"/>
        <v>1.0562194054546002E+28</v>
      </c>
      <c r="Q177" s="22">
        <v>10137679</v>
      </c>
      <c r="R177" s="2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>
        <f t="shared" si="20"/>
        <v>58805549446.531067</v>
      </c>
    </row>
    <row r="178" spans="11:30" x14ac:dyDescent="0.3">
      <c r="L178" s="22">
        <v>10144657</v>
      </c>
      <c r="M178" s="23">
        <f t="shared" si="22"/>
        <v>838706989411.94482</v>
      </c>
      <c r="N178" s="3">
        <f t="shared" si="21"/>
        <v>1.044027896470882E+21</v>
      </c>
      <c r="O178" s="3">
        <f t="shared" si="23"/>
        <v>1.0591304908128609E+28</v>
      </c>
      <c r="Q178" s="22">
        <v>10144657</v>
      </c>
      <c r="R178" s="2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>
        <f t="shared" si="20"/>
        <v>62238551771.864403</v>
      </c>
    </row>
    <row r="179" spans="11:30" x14ac:dyDescent="0.3">
      <c r="L179" s="22">
        <v>10156000</v>
      </c>
      <c r="M179" s="23">
        <f t="shared" si="22"/>
        <v>859611706747.7782</v>
      </c>
      <c r="N179" s="3">
        <f t="shared" si="21"/>
        <v>1.047533876416E+21</v>
      </c>
      <c r="O179" s="3">
        <f t="shared" si="23"/>
        <v>1.0638754048880897E+28</v>
      </c>
      <c r="Q179" s="22">
        <v>10156000</v>
      </c>
      <c r="R179" s="2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>
        <f t="shared" si="20"/>
        <v>68026840560.197746</v>
      </c>
    </row>
    <row r="180" spans="11:30" x14ac:dyDescent="0.3">
      <c r="L180" s="22">
        <v>10157544</v>
      </c>
      <c r="M180" s="23">
        <f t="shared" si="22"/>
        <v>862477137518.00037</v>
      </c>
      <c r="N180" s="3">
        <f t="shared" si="21"/>
        <v>1.0480117136177948E+21</v>
      </c>
      <c r="O180" s="3">
        <f t="shared" si="23"/>
        <v>1.0645225093588149E+28</v>
      </c>
      <c r="Q180" s="22">
        <v>10157544</v>
      </c>
      <c r="R180" s="2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>
        <f t="shared" si="20"/>
        <v>68834635283.753311</v>
      </c>
    </row>
    <row r="181" spans="11:30" x14ac:dyDescent="0.3">
      <c r="K181" s="3" t="s">
        <v>99</v>
      </c>
      <c r="L181" s="12">
        <f>SUM(L109:L180)</f>
        <v>664477022</v>
      </c>
      <c r="M181" s="24">
        <f>SUM(M109:M180)</f>
        <v>39931008594173.93</v>
      </c>
      <c r="N181" s="24">
        <f>SUM(N109:N180)</f>
        <v>5.7676497047900914E+22</v>
      </c>
      <c r="O181" s="24">
        <f>SUM(O109:O180)</f>
        <v>5.4189069258784341E+29</v>
      </c>
      <c r="P181" s="3" t="s">
        <v>99</v>
      </c>
      <c r="Q181" s="12">
        <f>SUM(Q109:Q180)</f>
        <v>664477022</v>
      </c>
      <c r="R181" s="24">
        <f>SUM(R109:R115)</f>
        <v>20925435586.85714</v>
      </c>
      <c r="S181" s="24">
        <f>SUM(S116:S117)</f>
        <v>3336219612.5</v>
      </c>
      <c r="T181" s="24">
        <f>SUM(T118:T120)</f>
        <v>12596430962.666668</v>
      </c>
      <c r="U181" s="24">
        <f>SUM(U121:U122)</f>
        <v>2728757812.5</v>
      </c>
      <c r="V181" s="24">
        <f>SUM(V123:V125)</f>
        <v>13141245828.666668</v>
      </c>
      <c r="W181" s="24">
        <f>SUM(W126:W127)</f>
        <v>3419231512.5</v>
      </c>
      <c r="X181" s="24">
        <f>SUM(X128:X129)</f>
        <v>2859721564.5</v>
      </c>
      <c r="Y181" s="24">
        <f>SUM(Y130:Y132)</f>
        <v>8999233604.6666679</v>
      </c>
      <c r="Z181" s="24">
        <f>SUM(Z133:Z135)</f>
        <v>8063943216.666666</v>
      </c>
      <c r="AA181" s="24">
        <f>SUM(AA136:AA155)</f>
        <v>24612483391.199997</v>
      </c>
      <c r="AB181" s="24">
        <f>SUM(AB156:AB161)</f>
        <v>17135189174.833336</v>
      </c>
      <c r="AC181" s="24">
        <f>SUM(AC162:AC170)</f>
        <v>48866053870.222221</v>
      </c>
      <c r="AD181" s="24">
        <f>SUM(AD171:AD180)</f>
        <v>461461023386.97705</v>
      </c>
    </row>
    <row r="183" spans="11:30" x14ac:dyDescent="0.3">
      <c r="Q183" s="36" t="s">
        <v>106</v>
      </c>
      <c r="R183" s="36"/>
    </row>
    <row r="184" spans="11:30" x14ac:dyDescent="0.3">
      <c r="Q184" s="3"/>
      <c r="R184" s="24">
        <f>R181/G150</f>
        <v>2989347940.9795914</v>
      </c>
      <c r="S184" s="24">
        <f>S181/G151</f>
        <v>1668109806.25</v>
      </c>
      <c r="T184" s="24">
        <f>T181/G152</f>
        <v>4198810320.8888893</v>
      </c>
      <c r="U184" s="24">
        <f>U181/G153</f>
        <v>1364378906.25</v>
      </c>
      <c r="V184" s="24">
        <f>V181/G154</f>
        <v>4380415276.2222223</v>
      </c>
      <c r="W184" s="24">
        <f>W181/G155</f>
        <v>1709615756.25</v>
      </c>
      <c r="X184" s="24">
        <f>X181/G156</f>
        <v>1429860782.25</v>
      </c>
      <c r="Y184" s="24">
        <f>Y181/G157</f>
        <v>2999744534.8888893</v>
      </c>
      <c r="Z184" s="24">
        <f>Z181/G158</f>
        <v>2687981072.2222219</v>
      </c>
      <c r="AA184" s="24">
        <f>AA181/G159</f>
        <v>1230624169.5599999</v>
      </c>
      <c r="AB184" s="24">
        <f>AB181/G160</f>
        <v>2855864862.4722228</v>
      </c>
      <c r="AC184" s="24">
        <f>AC181/G161</f>
        <v>5429561541.1358023</v>
      </c>
      <c r="AD184" s="24">
        <f>AD181/G162</f>
        <v>46146102338.697708</v>
      </c>
    </row>
    <row r="186" spans="11:30" x14ac:dyDescent="0.3">
      <c r="Q186" s="36" t="s">
        <v>100</v>
      </c>
      <c r="R186" s="36"/>
      <c r="S186" s="36"/>
      <c r="T186" s="3"/>
      <c r="U186" s="3"/>
      <c r="V186" s="3"/>
      <c r="X186" s="3"/>
      <c r="Y186" s="3"/>
    </row>
    <row r="187" spans="11:30" x14ac:dyDescent="0.3">
      <c r="Q187" s="3"/>
      <c r="R187" s="3"/>
      <c r="S187" s="3"/>
      <c r="T187" s="3"/>
      <c r="U187" s="2" t="s">
        <v>107</v>
      </c>
      <c r="V187" s="23">
        <f>SUM(R184:AD184)/E15</f>
        <v>1098478018.1676049</v>
      </c>
      <c r="X187" s="3"/>
      <c r="Y187" s="3">
        <f>POWER(F150-$I$109,2)*G150</f>
        <v>15677521658440.482</v>
      </c>
    </row>
    <row r="188" spans="11:30" x14ac:dyDescent="0.3">
      <c r="Q188" s="3"/>
      <c r="R188" s="3"/>
      <c r="S188" s="3"/>
      <c r="T188" s="3"/>
      <c r="U188" s="3"/>
      <c r="V188" s="3"/>
      <c r="X188" s="3"/>
      <c r="Y188" s="3">
        <f>POWER(F151-$I$109,2)*G151</f>
        <v>3220361755074.1138</v>
      </c>
    </row>
    <row r="189" spans="11:30" x14ac:dyDescent="0.3">
      <c r="Q189" s="37" t="s">
        <v>101</v>
      </c>
      <c r="R189" s="37"/>
      <c r="S189" s="37"/>
      <c r="T189" s="3"/>
      <c r="U189" s="3"/>
      <c r="V189" s="3"/>
      <c r="X189" s="3"/>
      <c r="Y189" s="3">
        <f t="shared" ref="Y189:Y199" si="24">POWER(F152-$I$109,2)*G152</f>
        <v>3403641201079.2832</v>
      </c>
    </row>
    <row r="190" spans="11:30" x14ac:dyDescent="0.3">
      <c r="Q190" s="3"/>
      <c r="R190" s="3"/>
      <c r="S190" s="3"/>
      <c r="T190" s="3"/>
      <c r="U190" s="2" t="s">
        <v>107</v>
      </c>
      <c r="V190" s="3">
        <f>SUM(Y187:Y199)/$E$15</f>
        <v>552017818306.87842</v>
      </c>
      <c r="X190" s="3"/>
      <c r="Y190" s="3">
        <f t="shared" si="24"/>
        <v>1531302597673.8911</v>
      </c>
    </row>
    <row r="191" spans="11:30" x14ac:dyDescent="0.3">
      <c r="Q191" s="3"/>
      <c r="R191" s="3"/>
      <c r="S191" s="3"/>
      <c r="T191" s="3"/>
      <c r="U191" s="3"/>
      <c r="V191" s="3"/>
      <c r="X191" s="3"/>
      <c r="Y191" s="3">
        <f t="shared" si="24"/>
        <v>1391887226088.7278</v>
      </c>
    </row>
    <row r="192" spans="11:30" x14ac:dyDescent="0.3">
      <c r="Q192" s="36" t="s">
        <v>102</v>
      </c>
      <c r="R192" s="36"/>
      <c r="S192" s="36"/>
      <c r="T192" s="36"/>
      <c r="U192" s="36"/>
      <c r="V192" s="3"/>
      <c r="X192" s="3"/>
      <c r="Y192" s="3">
        <f t="shared" si="24"/>
        <v>451037277853.33527</v>
      </c>
    </row>
    <row r="193" spans="1:29" x14ac:dyDescent="0.3">
      <c r="Q193" s="3"/>
      <c r="R193" s="3"/>
      <c r="S193" s="3"/>
      <c r="T193" s="3"/>
      <c r="U193" s="2" t="s">
        <v>107</v>
      </c>
      <c r="V193" s="23">
        <f>V187+V190</f>
        <v>553116296325.04602</v>
      </c>
      <c r="X193" s="3"/>
      <c r="Y193" s="3">
        <f t="shared" si="24"/>
        <v>199797996366.66846</v>
      </c>
    </row>
    <row r="194" spans="1:29" x14ac:dyDescent="0.3">
      <c r="X194" s="3"/>
      <c r="Y194" s="3">
        <f t="shared" si="24"/>
        <v>58207782055.613083</v>
      </c>
    </row>
    <row r="195" spans="1:29" x14ac:dyDescent="0.3">
      <c r="X195" s="3"/>
      <c r="Y195" s="3">
        <f t="shared" si="24"/>
        <v>9290813875.0575943</v>
      </c>
    </row>
    <row r="196" spans="1:29" x14ac:dyDescent="0.3">
      <c r="X196" s="3"/>
      <c r="Y196" s="3">
        <f t="shared" si="24"/>
        <v>1006018456275.2513</v>
      </c>
    </row>
    <row r="197" spans="1:29" x14ac:dyDescent="0.3">
      <c r="X197" s="3"/>
      <c r="Y197" s="3">
        <f t="shared" si="24"/>
        <v>1114707228806.8955</v>
      </c>
    </row>
    <row r="198" spans="1:29" x14ac:dyDescent="0.3">
      <c r="X198" s="3"/>
      <c r="Y198" s="3">
        <f t="shared" si="24"/>
        <v>3995996002501.5547</v>
      </c>
    </row>
    <row r="199" spans="1:29" x14ac:dyDescent="0.3">
      <c r="Y199" s="3">
        <f t="shared" si="24"/>
        <v>7685512922004.375</v>
      </c>
    </row>
    <row r="202" spans="1:29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5" spans="1:29" ht="15" customHeight="1" x14ac:dyDescent="0.3"/>
    <row r="209" spans="3:11" x14ac:dyDescent="0.3">
      <c r="C209" s="50"/>
      <c r="D209" s="50"/>
      <c r="G209" s="50"/>
      <c r="H209" s="50"/>
    </row>
    <row r="210" spans="3:11" x14ac:dyDescent="0.3">
      <c r="G210" s="50"/>
      <c r="H210" s="50"/>
      <c r="J210" s="50"/>
      <c r="K210" s="50"/>
    </row>
    <row r="211" spans="3:11" x14ac:dyDescent="0.3">
      <c r="G211" s="50"/>
      <c r="H211" s="50"/>
      <c r="J211" s="50"/>
      <c r="K211" s="50"/>
    </row>
    <row r="212" spans="3:11" x14ac:dyDescent="0.3">
      <c r="G212" s="50"/>
      <c r="H212" s="50"/>
      <c r="J212" s="50"/>
      <c r="K212" s="50"/>
    </row>
    <row r="213" spans="3:11" x14ac:dyDescent="0.3">
      <c r="G213" s="50"/>
      <c r="H213" s="50"/>
      <c r="J213" s="50"/>
      <c r="K213" s="50"/>
    </row>
    <row r="214" spans="3:11" x14ac:dyDescent="0.3">
      <c r="G214" s="50"/>
      <c r="H214" s="50"/>
      <c r="J214" s="50"/>
      <c r="K214" s="50"/>
    </row>
    <row r="215" spans="3:11" x14ac:dyDescent="0.3">
      <c r="G215" s="50"/>
      <c r="H215" s="50"/>
      <c r="J215" s="50"/>
      <c r="K215" s="50"/>
    </row>
    <row r="216" spans="3:11" x14ac:dyDescent="0.3">
      <c r="G216" s="50"/>
      <c r="H216" s="50"/>
      <c r="J216" s="50"/>
      <c r="K216" s="50"/>
    </row>
    <row r="217" spans="3:11" x14ac:dyDescent="0.3">
      <c r="G217" s="50"/>
      <c r="H217" s="50"/>
      <c r="J217" s="50"/>
      <c r="K217" s="50"/>
    </row>
    <row r="218" spans="3:11" x14ac:dyDescent="0.3">
      <c r="G218" s="50"/>
      <c r="H218" s="50"/>
      <c r="J218" s="50"/>
      <c r="K218" s="50"/>
    </row>
    <row r="219" spans="3:11" x14ac:dyDescent="0.3">
      <c r="G219" s="50"/>
      <c r="H219" s="50"/>
      <c r="J219" s="50"/>
      <c r="K219" s="50"/>
    </row>
    <row r="220" spans="3:11" x14ac:dyDescent="0.3">
      <c r="G220" s="50"/>
      <c r="H220" s="50"/>
      <c r="J220" s="50"/>
      <c r="K220" s="50"/>
    </row>
    <row r="221" spans="3:11" x14ac:dyDescent="0.3">
      <c r="G221" s="50"/>
      <c r="H221" s="50"/>
      <c r="J221" s="50"/>
      <c r="K221" s="50"/>
    </row>
    <row r="222" spans="3:11" x14ac:dyDescent="0.3">
      <c r="G222" s="50"/>
      <c r="H222" s="50"/>
      <c r="J222" s="50"/>
      <c r="K222" s="50"/>
    </row>
    <row r="223" spans="3:11" x14ac:dyDescent="0.3">
      <c r="G223" s="50"/>
      <c r="H223" s="50"/>
      <c r="J223" s="50"/>
      <c r="K223" s="50"/>
    </row>
    <row r="224" spans="3:11" x14ac:dyDescent="0.3">
      <c r="H224" s="50"/>
      <c r="I224" s="50"/>
      <c r="J224" s="50"/>
      <c r="K224" s="50"/>
    </row>
    <row r="225" spans="9:11" x14ac:dyDescent="0.3">
      <c r="J225" s="50"/>
      <c r="K225" s="50"/>
    </row>
    <row r="228" spans="9:11" x14ac:dyDescent="0.3">
      <c r="I228" s="31"/>
      <c r="J228" s="31"/>
      <c r="K228" s="31"/>
    </row>
    <row r="229" spans="9:11" x14ac:dyDescent="0.3">
      <c r="I229" s="31"/>
      <c r="J229" s="31"/>
      <c r="K229" s="31"/>
    </row>
    <row r="230" spans="9:11" x14ac:dyDescent="0.3">
      <c r="I230" s="31"/>
      <c r="J230" s="31"/>
      <c r="K230" s="31"/>
    </row>
    <row r="231" spans="9:11" x14ac:dyDescent="0.3">
      <c r="I231" s="31"/>
      <c r="J231" s="31"/>
      <c r="K231" s="31"/>
    </row>
    <row r="232" spans="9:11" x14ac:dyDescent="0.3">
      <c r="I232" s="31"/>
      <c r="J232" s="31"/>
      <c r="K232" s="31"/>
    </row>
  </sheetData>
  <mergeCells count="99">
    <mergeCell ref="A1:C1"/>
    <mergeCell ref="A2:E2"/>
    <mergeCell ref="C12:D12"/>
    <mergeCell ref="H12:I12"/>
    <mergeCell ref="C13:D14"/>
    <mergeCell ref="E13:E14"/>
    <mergeCell ref="A15:B15"/>
    <mergeCell ref="C15:D15"/>
    <mergeCell ref="A16:B16"/>
    <mergeCell ref="A17:B17"/>
    <mergeCell ref="A27:C29"/>
    <mergeCell ref="C71:E71"/>
    <mergeCell ref="AA47:AD47"/>
    <mergeCell ref="N48:Q48"/>
    <mergeCell ref="A60:E62"/>
    <mergeCell ref="C63:E63"/>
    <mergeCell ref="C64:E64"/>
    <mergeCell ref="C65:E65"/>
    <mergeCell ref="N47:Q47"/>
    <mergeCell ref="C66:E66"/>
    <mergeCell ref="C67:E67"/>
    <mergeCell ref="C68:E68"/>
    <mergeCell ref="C69:E69"/>
    <mergeCell ref="C70:E70"/>
    <mergeCell ref="G112:H114"/>
    <mergeCell ref="I112:I114"/>
    <mergeCell ref="D113:F113"/>
    <mergeCell ref="C72:E72"/>
    <mergeCell ref="C73:E73"/>
    <mergeCell ref="C74:E74"/>
    <mergeCell ref="C75:E75"/>
    <mergeCell ref="C76:E76"/>
    <mergeCell ref="A108:C108"/>
    <mergeCell ref="D108:F108"/>
    <mergeCell ref="H108:I108"/>
    <mergeCell ref="A109:C109"/>
    <mergeCell ref="G109:H111"/>
    <mergeCell ref="I109:I111"/>
    <mergeCell ref="D110:F110"/>
    <mergeCell ref="G115:H117"/>
    <mergeCell ref="I115:I117"/>
    <mergeCell ref="D116:F116"/>
    <mergeCell ref="G118:H120"/>
    <mergeCell ref="I118:I120"/>
    <mergeCell ref="D119:F119"/>
    <mergeCell ref="G121:H124"/>
    <mergeCell ref="I121:I124"/>
    <mergeCell ref="D122:F122"/>
    <mergeCell ref="D125:F125"/>
    <mergeCell ref="G125:H127"/>
    <mergeCell ref="I125:I127"/>
    <mergeCell ref="G128:H130"/>
    <mergeCell ref="I128:I130"/>
    <mergeCell ref="J128:J130"/>
    <mergeCell ref="D129:F129"/>
    <mergeCell ref="G131:H133"/>
    <mergeCell ref="I131:I133"/>
    <mergeCell ref="D132:F132"/>
    <mergeCell ref="Q189:S189"/>
    <mergeCell ref="Q192:U192"/>
    <mergeCell ref="C209:D209"/>
    <mergeCell ref="G209:H209"/>
    <mergeCell ref="G134:H137"/>
    <mergeCell ref="I134:I137"/>
    <mergeCell ref="D135:F135"/>
    <mergeCell ref="D149:E149"/>
    <mergeCell ref="Q183:R183"/>
    <mergeCell ref="Q186:S186"/>
    <mergeCell ref="G210:H210"/>
    <mergeCell ref="J210:K210"/>
    <mergeCell ref="G211:H211"/>
    <mergeCell ref="J211:K211"/>
    <mergeCell ref="G212:H212"/>
    <mergeCell ref="J212:K212"/>
    <mergeCell ref="G213:H213"/>
    <mergeCell ref="J213:K213"/>
    <mergeCell ref="G214:H214"/>
    <mergeCell ref="J214:K214"/>
    <mergeCell ref="G215:H215"/>
    <mergeCell ref="J215:K215"/>
    <mergeCell ref="G216:H216"/>
    <mergeCell ref="J216:K216"/>
    <mergeCell ref="G217:H217"/>
    <mergeCell ref="J217:K217"/>
    <mergeCell ref="G218:H218"/>
    <mergeCell ref="J218:K218"/>
    <mergeCell ref="G219:H219"/>
    <mergeCell ref="J219:K219"/>
    <mergeCell ref="G220:H220"/>
    <mergeCell ref="J220:K220"/>
    <mergeCell ref="G221:H221"/>
    <mergeCell ref="J221:K221"/>
    <mergeCell ref="J225:K225"/>
    <mergeCell ref="G222:H222"/>
    <mergeCell ref="J222:K222"/>
    <mergeCell ref="G223:H223"/>
    <mergeCell ref="J223:K223"/>
    <mergeCell ref="H224:I224"/>
    <mergeCell ref="J224:K2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1DF1-E26A-4D72-88BB-59A382061E30}">
  <dimension ref="A1:AK232"/>
  <sheetViews>
    <sheetView topLeftCell="K174" zoomScale="85" zoomScaleNormal="85" workbookViewId="0">
      <selection activeCell="K191" sqref="K191"/>
    </sheetView>
  </sheetViews>
  <sheetFormatPr defaultRowHeight="14.4" x14ac:dyDescent="0.3"/>
  <cols>
    <col min="1" max="1" width="12" customWidth="1"/>
    <col min="2" max="4" width="10.5546875" bestFit="1" customWidth="1"/>
    <col min="5" max="5" width="13.6640625" bestFit="1" customWidth="1"/>
    <col min="6" max="6" width="10.5546875" bestFit="1" customWidth="1"/>
    <col min="7" max="7" width="11" customWidth="1"/>
    <col min="8" max="8" width="10.6640625" bestFit="1" customWidth="1"/>
    <col min="9" max="9" width="11.33203125" customWidth="1"/>
    <col min="10" max="10" width="11.109375" customWidth="1"/>
    <col min="11" max="11" width="10.33203125" customWidth="1"/>
    <col min="12" max="12" width="17.33203125" customWidth="1"/>
    <col min="13" max="13" width="12.6640625" customWidth="1"/>
    <col min="14" max="14" width="15" customWidth="1"/>
    <col min="15" max="15" width="10.109375" customWidth="1"/>
    <col min="16" max="16" width="9.88671875" customWidth="1"/>
    <col min="17" max="17" width="13.33203125" customWidth="1"/>
    <col min="18" max="18" width="10" customWidth="1"/>
    <col min="19" max="19" width="9.5546875" customWidth="1"/>
    <col min="20" max="20" width="11" customWidth="1"/>
    <col min="21" max="27" width="12" bestFit="1" customWidth="1"/>
    <col min="28" max="28" width="11.109375" customWidth="1"/>
    <col min="29" max="29" width="10.6640625" customWidth="1"/>
    <col min="30" max="30" width="10.5546875" customWidth="1"/>
    <col min="33" max="37" width="9.88671875" bestFit="1" customWidth="1"/>
    <col min="38" max="38" width="9.88671875" customWidth="1"/>
  </cols>
  <sheetData>
    <row r="1" spans="1:20" x14ac:dyDescent="0.3">
      <c r="A1" s="43" t="s">
        <v>12</v>
      </c>
      <c r="B1" s="43"/>
      <c r="C1" s="43"/>
    </row>
    <row r="2" spans="1:20" x14ac:dyDescent="0.3">
      <c r="A2" s="44" t="s">
        <v>13</v>
      </c>
      <c r="B2" s="44"/>
      <c r="C2" s="44"/>
      <c r="D2" s="44"/>
      <c r="E2" s="44"/>
    </row>
    <row r="3" spans="1:20" x14ac:dyDescent="0.3">
      <c r="A3" t="s">
        <v>14</v>
      </c>
      <c r="B3">
        <v>1951</v>
      </c>
      <c r="C3">
        <v>1952</v>
      </c>
      <c r="D3">
        <v>1953</v>
      </c>
      <c r="E3">
        <v>1954</v>
      </c>
      <c r="F3">
        <v>1955</v>
      </c>
      <c r="G3">
        <v>1956</v>
      </c>
      <c r="H3">
        <v>1957</v>
      </c>
      <c r="I3">
        <v>1958</v>
      </c>
      <c r="J3">
        <v>1959</v>
      </c>
      <c r="K3">
        <v>1960</v>
      </c>
      <c r="L3">
        <v>1961</v>
      </c>
      <c r="M3">
        <v>1962</v>
      </c>
      <c r="N3">
        <v>1963</v>
      </c>
      <c r="O3">
        <v>1964</v>
      </c>
      <c r="P3">
        <v>1965</v>
      </c>
      <c r="Q3">
        <v>1966</v>
      </c>
      <c r="R3">
        <v>1967</v>
      </c>
      <c r="S3">
        <v>1968</v>
      </c>
      <c r="T3">
        <v>1969</v>
      </c>
    </row>
    <row r="4" spans="1:20" x14ac:dyDescent="0.3">
      <c r="A4" t="s">
        <v>15</v>
      </c>
      <c r="B4" s="13">
        <v>7721719</v>
      </c>
      <c r="C4" s="13">
        <v>7688063</v>
      </c>
      <c r="D4" s="13">
        <v>7678568</v>
      </c>
      <c r="E4" s="13">
        <v>7691831</v>
      </c>
      <c r="F4" s="13">
        <v>7725674</v>
      </c>
      <c r="G4" s="15" t="s">
        <v>16</v>
      </c>
      <c r="H4" s="12">
        <v>7843087</v>
      </c>
      <c r="I4" s="12">
        <v>7919076</v>
      </c>
      <c r="J4" s="12">
        <v>8000761</v>
      </c>
      <c r="K4" s="12" t="s">
        <v>17</v>
      </c>
      <c r="L4" s="12">
        <v>8164939</v>
      </c>
      <c r="M4" s="12" t="s">
        <v>18</v>
      </c>
      <c r="N4" s="12">
        <v>8316895</v>
      </c>
      <c r="O4" s="12" t="s">
        <v>19</v>
      </c>
      <c r="P4" s="12" t="s">
        <v>20</v>
      </c>
      <c r="Q4" s="12" t="s">
        <v>21</v>
      </c>
      <c r="R4" t="s">
        <v>22</v>
      </c>
      <c r="S4" s="12" t="s">
        <v>23</v>
      </c>
      <c r="T4" s="12" t="s">
        <v>24</v>
      </c>
    </row>
    <row r="5" spans="1:20" x14ac:dyDescent="0.3">
      <c r="A5" t="s">
        <v>14</v>
      </c>
      <c r="B5">
        <v>1970</v>
      </c>
      <c r="C5">
        <v>1971</v>
      </c>
      <c r="D5">
        <v>1972</v>
      </c>
      <c r="E5">
        <v>1973</v>
      </c>
      <c r="F5">
        <v>1974</v>
      </c>
      <c r="G5">
        <v>1975</v>
      </c>
      <c r="H5">
        <v>1976</v>
      </c>
      <c r="I5">
        <v>1977</v>
      </c>
      <c r="J5">
        <v>1978</v>
      </c>
      <c r="K5">
        <v>1979</v>
      </c>
      <c r="L5">
        <v>1980</v>
      </c>
      <c r="M5">
        <v>1981</v>
      </c>
      <c r="N5">
        <v>1982</v>
      </c>
      <c r="O5">
        <v>1983</v>
      </c>
      <c r="P5">
        <v>1984</v>
      </c>
      <c r="Q5">
        <v>1985</v>
      </c>
      <c r="R5">
        <v>1986</v>
      </c>
      <c r="S5">
        <v>1987</v>
      </c>
      <c r="T5">
        <v>1988</v>
      </c>
    </row>
    <row r="6" spans="1:20" x14ac:dyDescent="0.3">
      <c r="A6" t="s">
        <v>15</v>
      </c>
      <c r="B6" s="11" t="s">
        <v>25</v>
      </c>
      <c r="C6" t="s">
        <v>26</v>
      </c>
      <c r="D6" t="s">
        <v>27</v>
      </c>
      <c r="E6" s="11" t="s">
        <v>28</v>
      </c>
      <c r="F6" s="11" t="s">
        <v>29</v>
      </c>
      <c r="G6" t="s">
        <v>30</v>
      </c>
      <c r="H6" s="11" t="s">
        <v>31</v>
      </c>
      <c r="I6" s="11" t="s">
        <v>32</v>
      </c>
      <c r="J6" s="11" t="s">
        <v>33</v>
      </c>
      <c r="K6" t="s">
        <v>34</v>
      </c>
      <c r="L6" s="12">
        <v>9537533</v>
      </c>
      <c r="M6" s="12" t="s">
        <v>35</v>
      </c>
      <c r="N6" t="s">
        <v>36</v>
      </c>
      <c r="O6" s="12" t="s">
        <v>37</v>
      </c>
      <c r="P6" s="12" t="s">
        <v>38</v>
      </c>
      <c r="Q6" t="s">
        <v>39</v>
      </c>
      <c r="R6" s="12" t="s">
        <v>40</v>
      </c>
      <c r="S6" s="12" t="s">
        <v>41</v>
      </c>
      <c r="T6" s="12" t="s">
        <v>42</v>
      </c>
    </row>
    <row r="7" spans="1:20" x14ac:dyDescent="0.3">
      <c r="A7" t="s">
        <v>14</v>
      </c>
      <c r="B7">
        <v>1989</v>
      </c>
      <c r="C7">
        <v>1990</v>
      </c>
      <c r="D7">
        <v>1991</v>
      </c>
      <c r="E7">
        <v>1992</v>
      </c>
      <c r="F7">
        <v>1993</v>
      </c>
      <c r="G7">
        <v>1994</v>
      </c>
      <c r="H7">
        <v>1995</v>
      </c>
      <c r="I7">
        <v>1996</v>
      </c>
      <c r="J7">
        <v>1997</v>
      </c>
      <c r="K7">
        <v>1998</v>
      </c>
      <c r="L7">
        <v>1999</v>
      </c>
      <c r="M7">
        <v>2000</v>
      </c>
      <c r="N7">
        <v>2001</v>
      </c>
      <c r="O7">
        <v>2002</v>
      </c>
      <c r="P7">
        <v>2003</v>
      </c>
      <c r="Q7">
        <v>2004</v>
      </c>
      <c r="R7">
        <v>2005</v>
      </c>
      <c r="S7">
        <v>2006</v>
      </c>
      <c r="T7">
        <v>2007</v>
      </c>
    </row>
    <row r="8" spans="1:20" x14ac:dyDescent="0.3">
      <c r="A8" t="s">
        <v>15</v>
      </c>
      <c r="B8" s="11" t="s">
        <v>43</v>
      </c>
      <c r="C8" s="11" t="s">
        <v>44</v>
      </c>
      <c r="D8" s="11" t="s">
        <v>45</v>
      </c>
      <c r="E8" s="11" t="s">
        <v>46</v>
      </c>
      <c r="F8" s="11" t="s">
        <v>47</v>
      </c>
      <c r="G8" s="11" t="s">
        <v>48</v>
      </c>
      <c r="H8" s="11" t="s">
        <v>49</v>
      </c>
      <c r="I8" s="11" t="s">
        <v>50</v>
      </c>
      <c r="J8" s="11" t="s">
        <v>51</v>
      </c>
      <c r="K8" s="11" t="s">
        <v>52</v>
      </c>
      <c r="L8" s="11" t="s">
        <v>53</v>
      </c>
      <c r="M8" s="11" t="s">
        <v>54</v>
      </c>
      <c r="N8" s="11" t="s">
        <v>55</v>
      </c>
      <c r="O8" s="11" t="s">
        <v>56</v>
      </c>
      <c r="P8" s="11" t="s">
        <v>57</v>
      </c>
      <c r="Q8" s="11" t="s">
        <v>58</v>
      </c>
      <c r="R8" s="11" t="s">
        <v>59</v>
      </c>
      <c r="S8" s="11" t="s">
        <v>60</v>
      </c>
      <c r="T8" s="11" t="s">
        <v>61</v>
      </c>
    </row>
    <row r="9" spans="1:20" x14ac:dyDescent="0.3">
      <c r="A9" t="s">
        <v>14</v>
      </c>
      <c r="B9">
        <v>2008</v>
      </c>
      <c r="C9">
        <v>2009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</row>
    <row r="10" spans="1:20" x14ac:dyDescent="0.3">
      <c r="A10" t="s">
        <v>15</v>
      </c>
      <c r="B10" s="11" t="s">
        <v>62</v>
      </c>
      <c r="C10" s="11" t="s">
        <v>63</v>
      </c>
      <c r="D10" s="11" t="s">
        <v>64</v>
      </c>
      <c r="E10" s="11" t="s">
        <v>65</v>
      </c>
      <c r="F10" s="11" t="s">
        <v>66</v>
      </c>
      <c r="G10" s="11" t="s">
        <v>67</v>
      </c>
      <c r="H10" s="11" t="s">
        <v>68</v>
      </c>
      <c r="I10" s="11" t="s">
        <v>69</v>
      </c>
      <c r="J10" s="11" t="s">
        <v>70</v>
      </c>
      <c r="K10" s="12">
        <v>9447954</v>
      </c>
      <c r="L10" s="12" t="s">
        <v>71</v>
      </c>
      <c r="M10" s="12" t="s">
        <v>72</v>
      </c>
      <c r="N10" s="12">
        <v>9450857</v>
      </c>
      <c r="O10" s="12">
        <v>9451613</v>
      </c>
      <c r="P10" s="12">
        <v>9452369</v>
      </c>
    </row>
    <row r="12" spans="1:20" x14ac:dyDescent="0.3">
      <c r="C12" s="36" t="s">
        <v>8</v>
      </c>
      <c r="D12" s="36"/>
      <c r="E12" s="3" t="s">
        <v>9</v>
      </c>
      <c r="H12" s="36" t="s">
        <v>74</v>
      </c>
      <c r="I12" s="36"/>
      <c r="J12" s="1" t="s">
        <v>1</v>
      </c>
      <c r="K12" s="1" t="s">
        <v>2</v>
      </c>
      <c r="L12" t="s">
        <v>75</v>
      </c>
    </row>
    <row r="13" spans="1:20" x14ac:dyDescent="0.3">
      <c r="A13" s="3" t="s">
        <v>73</v>
      </c>
      <c r="B13" s="3"/>
      <c r="C13" s="32"/>
      <c r="D13" s="32"/>
      <c r="E13" s="45">
        <f>($E$17-$E$16)/11</f>
        <v>225361.45454545456</v>
      </c>
      <c r="H13" s="12">
        <f>MIN(B4:T4,B6:T6,B8:T8,B10:P10)</f>
        <v>7678568</v>
      </c>
      <c r="I13" s="12">
        <f>H13+$E$13</f>
        <v>7903929.4545454541</v>
      </c>
      <c r="J13">
        <v>7</v>
      </c>
      <c r="K13" s="6">
        <f>J13/$E$15</f>
        <v>9.7222222222222224E-2</v>
      </c>
      <c r="L13" s="18">
        <f>K13/$E$13</f>
        <v>4.3140572738277597E-7</v>
      </c>
    </row>
    <row r="14" spans="1:20" x14ac:dyDescent="0.3">
      <c r="C14" s="32"/>
      <c r="D14" s="32"/>
      <c r="E14" s="45"/>
      <c r="H14" s="12">
        <f>H13+$E$13</f>
        <v>7903929.4545454541</v>
      </c>
      <c r="I14" s="12">
        <f>I13+$E$13</f>
        <v>8129290.9090909082</v>
      </c>
      <c r="J14">
        <v>3</v>
      </c>
      <c r="K14" s="6">
        <f t="shared" ref="K14:K24" si="0">J14/$E$15</f>
        <v>4.1666666666666664E-2</v>
      </c>
      <c r="L14" s="18">
        <f t="shared" ref="L14:L24" si="1">K14/$E$13</f>
        <v>1.8488816887833254E-7</v>
      </c>
    </row>
    <row r="15" spans="1:20" x14ac:dyDescent="0.3">
      <c r="A15" s="36" t="s">
        <v>0</v>
      </c>
      <c r="B15" s="36"/>
      <c r="C15" s="32"/>
      <c r="D15" s="32"/>
      <c r="E15" s="16">
        <f>COUNTA($B$4:$T$4) +COUNTA($B$6:$T$6)+COUNTA($B$8:$T$8)+COUNTA($B$10:$P$10)</f>
        <v>72</v>
      </c>
      <c r="H15" s="12">
        <f t="shared" ref="H15:I24" si="2">H14+$E$13</f>
        <v>8129290.9090909082</v>
      </c>
      <c r="I15" s="12">
        <f t="shared" si="2"/>
        <v>8354652.3636363624</v>
      </c>
      <c r="J15">
        <v>3</v>
      </c>
      <c r="K15" s="6">
        <f>J15/$E$15</f>
        <v>4.1666666666666664E-2</v>
      </c>
      <c r="L15" s="18">
        <f t="shared" si="1"/>
        <v>1.8488816887833254E-7</v>
      </c>
    </row>
    <row r="16" spans="1:20" x14ac:dyDescent="0.3">
      <c r="A16" s="36" t="s">
        <v>114</v>
      </c>
      <c r="B16" s="36"/>
      <c r="E16" s="12">
        <f>$H$13</f>
        <v>7678568</v>
      </c>
      <c r="H16" s="12">
        <f t="shared" si="2"/>
        <v>8354652.3636363624</v>
      </c>
      <c r="I16" s="12">
        <f t="shared" si="2"/>
        <v>8580013.8181818165</v>
      </c>
      <c r="J16">
        <v>3</v>
      </c>
      <c r="K16" s="6">
        <f t="shared" si="0"/>
        <v>4.1666666666666664E-2</v>
      </c>
      <c r="L16" s="18">
        <f t="shared" si="1"/>
        <v>1.8488816887833254E-7</v>
      </c>
    </row>
    <row r="17" spans="1:37" x14ac:dyDescent="0.3">
      <c r="A17" s="36" t="s">
        <v>115</v>
      </c>
      <c r="B17" s="36"/>
      <c r="E17" s="12">
        <f>$I$24</f>
        <v>10157544</v>
      </c>
      <c r="H17" s="12">
        <f t="shared" si="2"/>
        <v>8580013.8181818165</v>
      </c>
      <c r="I17" s="12">
        <f t="shared" si="2"/>
        <v>8805375.2727272715</v>
      </c>
      <c r="J17">
        <v>2</v>
      </c>
      <c r="K17" s="6">
        <f t="shared" si="0"/>
        <v>2.7777777777777776E-2</v>
      </c>
      <c r="L17" s="18">
        <f t="shared" si="1"/>
        <v>1.2325877925222169E-7</v>
      </c>
    </row>
    <row r="18" spans="1:37" x14ac:dyDescent="0.3">
      <c r="H18" s="12">
        <f t="shared" si="2"/>
        <v>8805375.2727272715</v>
      </c>
      <c r="I18" s="12">
        <f t="shared" si="2"/>
        <v>9030736.7272727266</v>
      </c>
      <c r="J18">
        <v>3</v>
      </c>
      <c r="K18" s="6">
        <f t="shared" si="0"/>
        <v>4.1666666666666664E-2</v>
      </c>
      <c r="L18" s="18">
        <f t="shared" si="1"/>
        <v>1.8488816887833254E-7</v>
      </c>
    </row>
    <row r="19" spans="1:37" x14ac:dyDescent="0.3">
      <c r="H19" s="12">
        <f t="shared" si="2"/>
        <v>9030736.7272727266</v>
      </c>
      <c r="I19" s="12">
        <f t="shared" si="2"/>
        <v>9256098.1818181816</v>
      </c>
      <c r="J19">
        <v>3</v>
      </c>
      <c r="K19" s="6">
        <f t="shared" si="0"/>
        <v>4.1666666666666664E-2</v>
      </c>
      <c r="L19" s="18">
        <f t="shared" si="1"/>
        <v>1.8488816887833254E-7</v>
      </c>
    </row>
    <row r="20" spans="1:37" x14ac:dyDescent="0.3">
      <c r="H20" s="12">
        <f t="shared" si="2"/>
        <v>9256098.1818181816</v>
      </c>
      <c r="I20" s="12">
        <f t="shared" si="2"/>
        <v>9481459.6363636367</v>
      </c>
      <c r="J20">
        <v>9</v>
      </c>
      <c r="K20" s="6">
        <f t="shared" si="0"/>
        <v>0.125</v>
      </c>
      <c r="L20" s="18">
        <f t="shared" si="1"/>
        <v>5.5466450663499768E-7</v>
      </c>
    </row>
    <row r="21" spans="1:37" x14ac:dyDescent="0.3">
      <c r="H21" s="12">
        <f t="shared" si="2"/>
        <v>9481459.6363636367</v>
      </c>
      <c r="I21" s="12">
        <f t="shared" si="2"/>
        <v>9706821.0909090918</v>
      </c>
      <c r="J21">
        <v>17</v>
      </c>
      <c r="K21" s="6">
        <f t="shared" si="0"/>
        <v>0.2361111111111111</v>
      </c>
      <c r="L21" s="18">
        <f t="shared" si="1"/>
        <v>1.0476996236438843E-6</v>
      </c>
    </row>
    <row r="22" spans="1:37" x14ac:dyDescent="0.3">
      <c r="H22" s="12">
        <f t="shared" si="2"/>
        <v>9706821.0909090918</v>
      </c>
      <c r="I22" s="12">
        <f t="shared" si="2"/>
        <v>9932182.5454545468</v>
      </c>
      <c r="J22">
        <v>6</v>
      </c>
      <c r="K22" s="6">
        <f t="shared" si="0"/>
        <v>8.3333333333333329E-2</v>
      </c>
      <c r="L22" s="18">
        <f t="shared" si="1"/>
        <v>3.6977633775666509E-7</v>
      </c>
    </row>
    <row r="23" spans="1:37" x14ac:dyDescent="0.3">
      <c r="H23" s="12">
        <f t="shared" si="2"/>
        <v>9932182.5454545468</v>
      </c>
      <c r="I23" s="12">
        <f t="shared" si="2"/>
        <v>10157544.000000002</v>
      </c>
      <c r="J23">
        <v>9</v>
      </c>
      <c r="K23" s="6">
        <f t="shared" si="0"/>
        <v>0.125</v>
      </c>
      <c r="L23" s="18">
        <f t="shared" si="1"/>
        <v>5.5466450663499768E-7</v>
      </c>
    </row>
    <row r="24" spans="1:37" x14ac:dyDescent="0.3">
      <c r="H24" s="12">
        <f t="shared" si="2"/>
        <v>10157544.000000002</v>
      </c>
      <c r="I24" s="12">
        <v>10157544</v>
      </c>
      <c r="J24" s="14">
        <v>7</v>
      </c>
      <c r="K24" s="6">
        <f t="shared" si="0"/>
        <v>9.7222222222222224E-2</v>
      </c>
      <c r="L24" s="18">
        <f t="shared" si="1"/>
        <v>4.3140572738277597E-7</v>
      </c>
    </row>
    <row r="27" spans="1:37" x14ac:dyDescent="0.3">
      <c r="A27" s="39" t="s">
        <v>76</v>
      </c>
      <c r="B27" s="39"/>
      <c r="C27" s="39"/>
    </row>
    <row r="28" spans="1:37" x14ac:dyDescent="0.3">
      <c r="A28" s="39"/>
      <c r="B28" s="39"/>
      <c r="C28" s="39"/>
    </row>
    <row r="29" spans="1:37" x14ac:dyDescent="0.3">
      <c r="A29" s="39"/>
      <c r="B29" s="39"/>
      <c r="C29" s="39"/>
    </row>
    <row r="30" spans="1:37" x14ac:dyDescent="0.3">
      <c r="A30" s="12">
        <f>H13</f>
        <v>7678568</v>
      </c>
      <c r="B30" s="12">
        <f>H13</f>
        <v>7678568</v>
      </c>
      <c r="C30" s="12">
        <f>I13</f>
        <v>7903929.4545454541</v>
      </c>
      <c r="D30" s="12">
        <f>C30</f>
        <v>7903929.4545454541</v>
      </c>
      <c r="E30" s="12">
        <f>D30</f>
        <v>7903929.4545454541</v>
      </c>
      <c r="F30" s="12">
        <f>I14</f>
        <v>8129290.9090909082</v>
      </c>
      <c r="G30" s="12">
        <f>F30</f>
        <v>8129290.9090909082</v>
      </c>
      <c r="H30" s="12">
        <f>G30</f>
        <v>8129290.9090909082</v>
      </c>
      <c r="I30" s="12">
        <f>I15</f>
        <v>8354652.3636363624</v>
      </c>
      <c r="J30" s="12">
        <f>I30</f>
        <v>8354652.3636363624</v>
      </c>
      <c r="K30" s="12">
        <f>J30</f>
        <v>8354652.3636363624</v>
      </c>
      <c r="L30" s="12">
        <f>I16</f>
        <v>8580013.8181818165</v>
      </c>
      <c r="M30" s="12">
        <f>L30</f>
        <v>8580013.8181818165</v>
      </c>
      <c r="N30" s="12">
        <f>M30</f>
        <v>8580013.8181818165</v>
      </c>
      <c r="O30" s="12">
        <f>I17</f>
        <v>8805375.2727272715</v>
      </c>
      <c r="P30" s="12">
        <f>O30</f>
        <v>8805375.2727272715</v>
      </c>
      <c r="Q30" s="12">
        <f>P30</f>
        <v>8805375.2727272715</v>
      </c>
      <c r="R30" s="12">
        <f>I18</f>
        <v>9030736.7272727266</v>
      </c>
      <c r="S30" s="12">
        <f>R30</f>
        <v>9030736.7272727266</v>
      </c>
      <c r="T30" s="12">
        <f>S30</f>
        <v>9030736.7272727266</v>
      </c>
      <c r="U30" s="12">
        <f>I19</f>
        <v>9256098.1818181816</v>
      </c>
      <c r="V30" s="12">
        <f>U30</f>
        <v>9256098.1818181816</v>
      </c>
      <c r="W30" s="12">
        <f>V30</f>
        <v>9256098.1818181816</v>
      </c>
      <c r="X30" s="12">
        <f>I20</f>
        <v>9481459.6363636367</v>
      </c>
      <c r="Y30" s="12">
        <f>X30</f>
        <v>9481459.6363636367</v>
      </c>
      <c r="Z30" s="12">
        <f>Y30</f>
        <v>9481459.6363636367</v>
      </c>
      <c r="AA30" s="12">
        <f>I21</f>
        <v>9706821.0909090918</v>
      </c>
      <c r="AB30" s="12">
        <f>AA30</f>
        <v>9706821.0909090918</v>
      </c>
      <c r="AC30" s="12">
        <f>AB30</f>
        <v>9706821.0909090918</v>
      </c>
      <c r="AD30" s="12">
        <f>I22</f>
        <v>9932182.5454545468</v>
      </c>
      <c r="AE30" s="12">
        <f>AD30</f>
        <v>9932182.5454545468</v>
      </c>
      <c r="AF30" s="12">
        <f>AE30</f>
        <v>9932182.5454545468</v>
      </c>
      <c r="AG30" s="12">
        <f>I23</f>
        <v>10157544.000000002</v>
      </c>
      <c r="AH30" s="12">
        <f>AG30</f>
        <v>10157544.000000002</v>
      </c>
      <c r="AI30" s="12">
        <f>AH30</f>
        <v>10157544.000000002</v>
      </c>
      <c r="AJ30" s="12">
        <f>I24</f>
        <v>10157544</v>
      </c>
      <c r="AK30" s="12">
        <f>AJ30</f>
        <v>10157544</v>
      </c>
    </row>
    <row r="31" spans="1:37" x14ac:dyDescent="0.3">
      <c r="A31" s="6">
        <v>0</v>
      </c>
      <c r="B31" s="6">
        <f>K13</f>
        <v>9.7222222222222224E-2</v>
      </c>
      <c r="C31" s="6">
        <f>K13</f>
        <v>9.7222222222222224E-2</v>
      </c>
      <c r="D31">
        <v>0</v>
      </c>
      <c r="E31" s="6">
        <f>K14</f>
        <v>4.1666666666666664E-2</v>
      </c>
      <c r="F31" s="6">
        <f>K14</f>
        <v>4.1666666666666664E-2</v>
      </c>
      <c r="G31">
        <v>0</v>
      </c>
      <c r="H31" s="6">
        <f>K15</f>
        <v>4.1666666666666664E-2</v>
      </c>
      <c r="I31" s="6">
        <f>K15</f>
        <v>4.1666666666666664E-2</v>
      </c>
      <c r="J31">
        <v>0</v>
      </c>
      <c r="K31" s="6">
        <f>K16</f>
        <v>4.1666666666666664E-2</v>
      </c>
      <c r="L31" s="6">
        <f>K16</f>
        <v>4.1666666666666664E-2</v>
      </c>
      <c r="M31">
        <v>0</v>
      </c>
      <c r="N31" s="6">
        <f>K17</f>
        <v>2.7777777777777776E-2</v>
      </c>
      <c r="O31" s="6">
        <f>K17</f>
        <v>2.7777777777777776E-2</v>
      </c>
      <c r="P31">
        <v>0</v>
      </c>
      <c r="Q31" s="6">
        <f>K18</f>
        <v>4.1666666666666664E-2</v>
      </c>
      <c r="R31" s="6">
        <f>K18</f>
        <v>4.1666666666666664E-2</v>
      </c>
      <c r="S31">
        <v>0</v>
      </c>
      <c r="T31" s="6">
        <f>K19</f>
        <v>4.1666666666666664E-2</v>
      </c>
      <c r="U31" s="6">
        <f>K19</f>
        <v>4.1666666666666664E-2</v>
      </c>
      <c r="V31">
        <v>0</v>
      </c>
      <c r="W31" s="6">
        <f>K20</f>
        <v>0.125</v>
      </c>
      <c r="X31" s="6">
        <f>K20</f>
        <v>0.125</v>
      </c>
      <c r="Y31">
        <v>0</v>
      </c>
      <c r="Z31" s="6">
        <f>K21</f>
        <v>0.2361111111111111</v>
      </c>
      <c r="AA31" s="6">
        <f>K21</f>
        <v>0.2361111111111111</v>
      </c>
      <c r="AB31">
        <v>0</v>
      </c>
      <c r="AC31" s="6">
        <f>K22</f>
        <v>8.3333333333333329E-2</v>
      </c>
      <c r="AD31" s="6">
        <f>K22</f>
        <v>8.3333333333333329E-2</v>
      </c>
      <c r="AE31">
        <v>0</v>
      </c>
      <c r="AF31" s="6">
        <f>K23</f>
        <v>0.125</v>
      </c>
      <c r="AG31" s="6">
        <f>K23</f>
        <v>0.125</v>
      </c>
      <c r="AH31">
        <v>0</v>
      </c>
      <c r="AI31" s="6">
        <f>K24</f>
        <v>9.7222222222222224E-2</v>
      </c>
      <c r="AJ31" s="6">
        <f>K24</f>
        <v>9.7222222222222224E-2</v>
      </c>
      <c r="AK31">
        <v>0</v>
      </c>
    </row>
    <row r="47" spans="13:30" x14ac:dyDescent="0.3">
      <c r="M47" s="28"/>
      <c r="N47" s="33" t="s">
        <v>76</v>
      </c>
      <c r="O47" s="33"/>
      <c r="P47" s="33"/>
      <c r="Q47" s="33"/>
      <c r="Z47" s="28"/>
      <c r="AA47" s="33" t="s">
        <v>3</v>
      </c>
      <c r="AB47" s="33"/>
      <c r="AC47" s="33"/>
      <c r="AD47" s="33"/>
    </row>
    <row r="48" spans="13:30" x14ac:dyDescent="0.3">
      <c r="M48" s="29"/>
      <c r="N48" s="33" t="s">
        <v>118</v>
      </c>
      <c r="O48" s="33"/>
      <c r="P48" s="33"/>
      <c r="Q48" s="33"/>
    </row>
    <row r="60" spans="1:14" ht="15" customHeight="1" x14ac:dyDescent="0.3">
      <c r="A60" s="39" t="s">
        <v>77</v>
      </c>
      <c r="B60" s="39"/>
      <c r="C60" s="39"/>
      <c r="D60" s="39"/>
      <c r="E60" s="39"/>
    </row>
    <row r="61" spans="1:14" ht="15" customHeight="1" x14ac:dyDescent="0.3">
      <c r="A61" s="39"/>
      <c r="B61" s="39"/>
      <c r="C61" s="39"/>
      <c r="D61" s="39"/>
      <c r="E61" s="39"/>
      <c r="G61" s="19">
        <v>7500000</v>
      </c>
      <c r="H61" s="19">
        <f>H13</f>
        <v>7678568</v>
      </c>
      <c r="J61" s="19">
        <f>H76</f>
        <v>8805375.2727272715</v>
      </c>
      <c r="K61" s="19">
        <f>I18</f>
        <v>9030736.7272727266</v>
      </c>
      <c r="M61" s="19">
        <f>K76</f>
        <v>10157544.000000002</v>
      </c>
      <c r="N61" s="19">
        <f>I24</f>
        <v>10157544</v>
      </c>
    </row>
    <row r="62" spans="1:14" x14ac:dyDescent="0.3">
      <c r="A62" s="39"/>
      <c r="B62" s="39"/>
      <c r="C62" s="39"/>
      <c r="D62" s="39"/>
      <c r="E62" s="39"/>
      <c r="G62" s="6">
        <v>0</v>
      </c>
      <c r="H62" s="6">
        <v>0</v>
      </c>
      <c r="J62" s="6">
        <f>H77</f>
        <v>0.25</v>
      </c>
      <c r="K62" s="6">
        <f>J62+K18</f>
        <v>0.29166666666666669</v>
      </c>
      <c r="M62" s="6">
        <f>K77</f>
        <v>0.90277777777777779</v>
      </c>
      <c r="N62" s="6">
        <f>M62+K24</f>
        <v>1</v>
      </c>
    </row>
    <row r="63" spans="1:14" x14ac:dyDescent="0.3">
      <c r="A63" s="3"/>
      <c r="B63" s="4">
        <v>0</v>
      </c>
      <c r="C63" s="38" t="s">
        <v>78</v>
      </c>
      <c r="D63" s="38"/>
      <c r="E63" s="38"/>
    </row>
    <row r="64" spans="1:14" x14ac:dyDescent="0.3">
      <c r="A64" s="3"/>
      <c r="B64" s="4">
        <f>B63+K13</f>
        <v>9.7222222222222224E-2</v>
      </c>
      <c r="C64" s="38" t="s">
        <v>79</v>
      </c>
      <c r="D64" s="38"/>
      <c r="E64" s="38"/>
      <c r="G64" s="19">
        <f>H61</f>
        <v>7678568</v>
      </c>
      <c r="H64" s="19">
        <f>I13</f>
        <v>7903929.4545454541</v>
      </c>
      <c r="J64" s="19">
        <f>K61</f>
        <v>9030736.7272727266</v>
      </c>
      <c r="K64" s="19">
        <f>I19</f>
        <v>9256098.1818181816</v>
      </c>
      <c r="M64" s="19">
        <f>N61</f>
        <v>10157544</v>
      </c>
      <c r="N64" s="19">
        <v>10500000</v>
      </c>
    </row>
    <row r="65" spans="1:14" x14ac:dyDescent="0.3">
      <c r="A65" s="3"/>
      <c r="B65" s="4">
        <f t="shared" ref="B65:B76" si="3">B64+K14</f>
        <v>0.1388888888888889</v>
      </c>
      <c r="C65" s="38" t="s">
        <v>80</v>
      </c>
      <c r="D65" s="38"/>
      <c r="E65" s="38"/>
      <c r="G65" s="6">
        <v>0</v>
      </c>
      <c r="H65" s="6">
        <f>K13</f>
        <v>9.7222222222222224E-2</v>
      </c>
      <c r="J65" s="6">
        <f>K62</f>
        <v>0.29166666666666669</v>
      </c>
      <c r="K65" s="6">
        <f>J65+K19</f>
        <v>0.33333333333333337</v>
      </c>
      <c r="M65" s="6">
        <f>N62</f>
        <v>1</v>
      </c>
      <c r="N65" s="6">
        <f>N62</f>
        <v>1</v>
      </c>
    </row>
    <row r="66" spans="1:14" x14ac:dyDescent="0.3">
      <c r="A66" s="3"/>
      <c r="B66" s="4">
        <f t="shared" si="3"/>
        <v>0.18055555555555555</v>
      </c>
      <c r="C66" s="38" t="s">
        <v>81</v>
      </c>
      <c r="D66" s="38"/>
      <c r="E66" s="38"/>
    </row>
    <row r="67" spans="1:14" ht="21" x14ac:dyDescent="0.4">
      <c r="A67" s="5" t="s">
        <v>4</v>
      </c>
      <c r="B67" s="4">
        <f t="shared" si="3"/>
        <v>0.22222222222222221</v>
      </c>
      <c r="C67" s="38" t="s">
        <v>82</v>
      </c>
      <c r="D67" s="38"/>
      <c r="E67" s="38"/>
      <c r="G67" s="19">
        <f>H64</f>
        <v>7903929.4545454541</v>
      </c>
      <c r="H67" s="19">
        <f>I14</f>
        <v>8129290.9090909082</v>
      </c>
      <c r="J67" s="19">
        <f>K64</f>
        <v>9256098.1818181816</v>
      </c>
      <c r="K67" s="19">
        <f>I20</f>
        <v>9481459.6363636367</v>
      </c>
    </row>
    <row r="68" spans="1:14" x14ac:dyDescent="0.3">
      <c r="A68" s="3"/>
      <c r="B68" s="4">
        <f t="shared" si="3"/>
        <v>0.25</v>
      </c>
      <c r="C68" s="38" t="s">
        <v>83</v>
      </c>
      <c r="D68" s="38"/>
      <c r="E68" s="38"/>
      <c r="G68" s="6">
        <f>H65</f>
        <v>9.7222222222222224E-2</v>
      </c>
      <c r="H68" s="6">
        <f>G68+K14</f>
        <v>0.1388888888888889</v>
      </c>
      <c r="J68" s="6">
        <f>K65</f>
        <v>0.33333333333333337</v>
      </c>
      <c r="K68" s="6">
        <f>J68+K20</f>
        <v>0.45833333333333337</v>
      </c>
    </row>
    <row r="69" spans="1:14" x14ac:dyDescent="0.3">
      <c r="A69" s="3"/>
      <c r="B69" s="4">
        <f t="shared" si="3"/>
        <v>0.29166666666666669</v>
      </c>
      <c r="C69" s="38" t="s">
        <v>84</v>
      </c>
      <c r="D69" s="38"/>
      <c r="E69" s="38"/>
    </row>
    <row r="70" spans="1:14" x14ac:dyDescent="0.3">
      <c r="A70" s="3"/>
      <c r="B70" s="4">
        <f t="shared" si="3"/>
        <v>0.33333333333333337</v>
      </c>
      <c r="C70" s="38" t="s">
        <v>85</v>
      </c>
      <c r="D70" s="38"/>
      <c r="E70" s="38"/>
      <c r="G70" s="19">
        <f>H67</f>
        <v>8129290.9090909082</v>
      </c>
      <c r="H70" s="19">
        <f>I15</f>
        <v>8354652.3636363624</v>
      </c>
      <c r="J70" s="19">
        <f>K67</f>
        <v>9481459.6363636367</v>
      </c>
      <c r="K70" s="19">
        <f>I21</f>
        <v>9706821.0909090918</v>
      </c>
    </row>
    <row r="71" spans="1:14" x14ac:dyDescent="0.3">
      <c r="A71" s="3"/>
      <c r="B71" s="4">
        <f t="shared" si="3"/>
        <v>0.45833333333333337</v>
      </c>
      <c r="C71" s="38" t="s">
        <v>86</v>
      </c>
      <c r="D71" s="38"/>
      <c r="E71" s="38"/>
      <c r="G71" s="6">
        <f>H68</f>
        <v>0.1388888888888889</v>
      </c>
      <c r="H71" s="6">
        <f>G71+K15</f>
        <v>0.18055555555555555</v>
      </c>
      <c r="J71" s="6">
        <f>K68</f>
        <v>0.45833333333333337</v>
      </c>
      <c r="K71" s="6">
        <f>J71+K21</f>
        <v>0.69444444444444442</v>
      </c>
    </row>
    <row r="72" spans="1:14" x14ac:dyDescent="0.3">
      <c r="A72" s="3"/>
      <c r="B72" s="4">
        <f t="shared" si="3"/>
        <v>0.69444444444444442</v>
      </c>
      <c r="C72" s="38" t="s">
        <v>87</v>
      </c>
      <c r="D72" s="38"/>
      <c r="E72" s="38"/>
    </row>
    <row r="73" spans="1:14" x14ac:dyDescent="0.3">
      <c r="A73" s="3"/>
      <c r="B73" s="4">
        <f t="shared" si="3"/>
        <v>0.77777777777777779</v>
      </c>
      <c r="C73" s="38" t="s">
        <v>88</v>
      </c>
      <c r="D73" s="38"/>
      <c r="E73" s="38"/>
      <c r="G73" s="19">
        <f>H70</f>
        <v>8354652.3636363624</v>
      </c>
      <c r="H73" s="19">
        <f>I16</f>
        <v>8580013.8181818165</v>
      </c>
      <c r="J73" s="19">
        <f>K70</f>
        <v>9706821.0909090918</v>
      </c>
      <c r="K73" s="19">
        <f>I22</f>
        <v>9932182.5454545468</v>
      </c>
    </row>
    <row r="74" spans="1:14" x14ac:dyDescent="0.3">
      <c r="A74" s="3"/>
      <c r="B74" s="4">
        <f t="shared" si="3"/>
        <v>0.90277777777777779</v>
      </c>
      <c r="C74" s="38" t="s">
        <v>89</v>
      </c>
      <c r="D74" s="38"/>
      <c r="E74" s="38"/>
      <c r="G74" s="6">
        <f>H71</f>
        <v>0.18055555555555555</v>
      </c>
      <c r="H74" s="6">
        <f>G74+K16</f>
        <v>0.22222222222222221</v>
      </c>
      <c r="J74" s="6">
        <f>K71</f>
        <v>0.69444444444444442</v>
      </c>
      <c r="K74" s="6">
        <f>J74+K22</f>
        <v>0.77777777777777779</v>
      </c>
    </row>
    <row r="75" spans="1:14" x14ac:dyDescent="0.3">
      <c r="A75" s="3"/>
      <c r="B75" s="4">
        <f t="shared" si="3"/>
        <v>1</v>
      </c>
      <c r="C75" s="38" t="s">
        <v>90</v>
      </c>
      <c r="D75" s="38"/>
      <c r="E75" s="38"/>
    </row>
    <row r="76" spans="1:14" x14ac:dyDescent="0.3">
      <c r="A76" s="3"/>
      <c r="B76" s="4">
        <f t="shared" si="3"/>
        <v>1</v>
      </c>
      <c r="C76" s="38" t="s">
        <v>91</v>
      </c>
      <c r="D76" s="38"/>
      <c r="E76" s="38"/>
      <c r="G76" s="19">
        <f>H73</f>
        <v>8580013.8181818165</v>
      </c>
      <c r="H76" s="19">
        <f>I17</f>
        <v>8805375.2727272715</v>
      </c>
      <c r="J76" s="19">
        <f>K73</f>
        <v>9932182.5454545468</v>
      </c>
      <c r="K76" s="19">
        <f>I23</f>
        <v>10157544.000000002</v>
      </c>
    </row>
    <row r="77" spans="1:14" x14ac:dyDescent="0.3">
      <c r="G77" s="6">
        <f>H74</f>
        <v>0.22222222222222221</v>
      </c>
      <c r="H77" s="6">
        <f>G77+K17</f>
        <v>0.25</v>
      </c>
      <c r="J77" s="6">
        <f>K74</f>
        <v>0.77777777777777779</v>
      </c>
      <c r="K77" s="6">
        <f>J77+K23</f>
        <v>0.90277777777777779</v>
      </c>
    </row>
    <row r="108" spans="1:28" x14ac:dyDescent="0.3">
      <c r="A108" s="40" t="s">
        <v>5</v>
      </c>
      <c r="B108" s="40"/>
      <c r="C108" s="40"/>
      <c r="D108" s="36" t="s">
        <v>7</v>
      </c>
      <c r="E108" s="36"/>
      <c r="F108" s="36"/>
      <c r="G108" s="3" t="s">
        <v>8</v>
      </c>
      <c r="H108" s="36" t="s">
        <v>9</v>
      </c>
      <c r="I108" s="36"/>
      <c r="L108" s="3"/>
      <c r="M108" s="3"/>
      <c r="N108" s="3"/>
      <c r="O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">
      <c r="A109" s="40" t="s">
        <v>6</v>
      </c>
      <c r="B109" s="40"/>
      <c r="C109" s="40"/>
      <c r="D109" s="9"/>
      <c r="E109" s="9"/>
      <c r="F109" s="9"/>
      <c r="G109" s="48"/>
      <c r="H109" s="48"/>
      <c r="I109" s="42">
        <f>L181/E15</f>
        <v>9228847.527777778</v>
      </c>
      <c r="L109" s="22">
        <v>7678568</v>
      </c>
      <c r="M109" s="23">
        <f>POWER(L109-$I$109,2)</f>
        <v>2403366614246.8901</v>
      </c>
      <c r="N109" s="3">
        <f t="shared" ref="N109:N172" si="4">POWER(L109-$T$230,3)</f>
        <v>4.5273149085304049E+20</v>
      </c>
      <c r="O109" s="3">
        <f>POWER(L109-$T$230,4)</f>
        <v>3.4763295382564491E+27</v>
      </c>
      <c r="Q109" s="22">
        <v>7678568</v>
      </c>
      <c r="R109" s="23">
        <f t="shared" ref="R109:R115" si="5">POWER(Q109-$F$150,2)</f>
        <v>2887434872.1632795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">
      <c r="D110" s="49" t="s">
        <v>105</v>
      </c>
      <c r="E110" s="49"/>
      <c r="F110" s="49"/>
      <c r="G110" s="48"/>
      <c r="H110" s="48"/>
      <c r="I110" s="42"/>
      <c r="L110" s="22">
        <v>7688063</v>
      </c>
      <c r="M110" s="23">
        <f t="shared" ref="M110:M173" si="6">POWER(L110-$I$109,2)</f>
        <v>2374016961039.3901</v>
      </c>
      <c r="N110" s="3">
        <f t="shared" si="4"/>
        <v>4.5441305567355725E+20</v>
      </c>
      <c r="O110" s="3">
        <f t="shared" ref="O110:O173" si="7">POWER(L110-$T$230,4)</f>
        <v>3.4935562000408156E+27</v>
      </c>
      <c r="Q110" s="22">
        <v>7688063</v>
      </c>
      <c r="R110" s="23">
        <f t="shared" si="5"/>
        <v>1957164960.0204198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">
      <c r="A111" s="7"/>
      <c r="B111" s="7"/>
      <c r="C111" s="7"/>
      <c r="D111" s="9"/>
      <c r="E111" s="10"/>
      <c r="F111" s="10"/>
      <c r="G111" s="48"/>
      <c r="H111" s="48"/>
      <c r="I111" s="42"/>
      <c r="L111" s="22">
        <v>7691831</v>
      </c>
      <c r="M111" s="23">
        <f t="shared" si="6"/>
        <v>2362419806662.0571</v>
      </c>
      <c r="N111" s="3">
        <f t="shared" si="4"/>
        <v>4.5508152094702082E+20</v>
      </c>
      <c r="O111" s="3">
        <f t="shared" si="7"/>
        <v>3.500410150347444E+27</v>
      </c>
      <c r="Q111" s="22">
        <v>7691831</v>
      </c>
      <c r="R111" s="23">
        <f t="shared" si="5"/>
        <v>1637971220.5918474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">
      <c r="D112" s="10"/>
      <c r="E112" s="10"/>
      <c r="F112" s="10"/>
      <c r="G112" s="32"/>
      <c r="H112" s="32"/>
      <c r="I112" s="41">
        <f>M181/E15</f>
        <v>554597341585.74902</v>
      </c>
      <c r="L112" s="22">
        <v>7721719</v>
      </c>
      <c r="M112" s="23">
        <f t="shared" si="6"/>
        <v>2271436399241.6123</v>
      </c>
      <c r="N112" s="3">
        <f t="shared" si="4"/>
        <v>4.6040706539077632E+20</v>
      </c>
      <c r="O112" s="3">
        <f t="shared" si="7"/>
        <v>3.5551339845621998E+27</v>
      </c>
      <c r="Q112" s="22">
        <v>7721719</v>
      </c>
      <c r="R112" s="23">
        <f t="shared" si="5"/>
        <v>112018032.02041098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4:28" x14ac:dyDescent="0.3">
      <c r="D113" s="32" t="s">
        <v>103</v>
      </c>
      <c r="E113" s="32"/>
      <c r="F113" s="32"/>
      <c r="G113" s="32"/>
      <c r="H113" s="32"/>
      <c r="I113" s="33"/>
      <c r="L113" s="22">
        <v>7725674</v>
      </c>
      <c r="M113" s="23">
        <f t="shared" si="6"/>
        <v>2259530654611.8901</v>
      </c>
      <c r="N113" s="3">
        <f t="shared" si="4"/>
        <v>4.6111487776690248E+20</v>
      </c>
      <c r="O113" s="3">
        <f t="shared" si="7"/>
        <v>3.5624232221769366E+27</v>
      </c>
      <c r="Q113" s="22">
        <v>7725674</v>
      </c>
      <c r="R113" s="23">
        <f t="shared" si="5"/>
        <v>43941747.020409927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4:28" x14ac:dyDescent="0.3">
      <c r="D114" s="10"/>
      <c r="E114" s="10"/>
      <c r="F114" s="10"/>
      <c r="G114" s="32"/>
      <c r="H114" s="32"/>
      <c r="I114" s="33"/>
      <c r="L114" s="22">
        <v>7777178</v>
      </c>
      <c r="M114" s="23">
        <f t="shared" si="6"/>
        <v>2107344417878.5569</v>
      </c>
      <c r="N114" s="3">
        <f t="shared" si="4"/>
        <v>4.7039870441551102E+20</v>
      </c>
      <c r="O114" s="3">
        <f t="shared" si="7"/>
        <v>3.6583744552088155E+27</v>
      </c>
      <c r="Q114" s="22">
        <v>7777178</v>
      </c>
      <c r="R114" s="23">
        <f t="shared" si="5"/>
        <v>2013778446.4489677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4:28" ht="15" customHeight="1" x14ac:dyDescent="0.3">
      <c r="D115" s="10"/>
      <c r="E115" s="10"/>
      <c r="F115" s="10"/>
      <c r="G115" s="46"/>
      <c r="H115" s="46"/>
      <c r="I115" s="42">
        <f>I13+((J14-J13)/(J14-J13)+(J14-J15))*E13</f>
        <v>8129290.9090909082</v>
      </c>
      <c r="L115" s="22">
        <v>7843087</v>
      </c>
      <c r="M115" s="23">
        <f t="shared" si="6"/>
        <v>1920332240346.9458</v>
      </c>
      <c r="N115" s="3">
        <f t="shared" si="4"/>
        <v>4.8245976108648065E+20</v>
      </c>
      <c r="O115" s="3">
        <f t="shared" si="7"/>
        <v>3.7839738802004826E+27</v>
      </c>
      <c r="Q115" s="22">
        <v>7843087</v>
      </c>
      <c r="R115" s="23">
        <f t="shared" si="5"/>
        <v>12273126308.591806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4:28" x14ac:dyDescent="0.3">
      <c r="D116" s="32" t="s">
        <v>10</v>
      </c>
      <c r="E116" s="32"/>
      <c r="F116" s="32"/>
      <c r="G116" s="46"/>
      <c r="H116" s="46"/>
      <c r="I116" s="42"/>
      <c r="L116" s="22">
        <v>7919076</v>
      </c>
      <c r="M116" s="23">
        <f t="shared" si="6"/>
        <v>1715501454977.3347</v>
      </c>
      <c r="N116" s="3">
        <f t="shared" si="4"/>
        <v>4.9661923070412888E+20</v>
      </c>
      <c r="O116" s="3">
        <f t="shared" si="7"/>
        <v>3.9327654310075299E+27</v>
      </c>
      <c r="Q116" s="22">
        <v>7919076</v>
      </c>
      <c r="R116" s="23"/>
      <c r="S116" s="3">
        <f t="shared" ref="S116:S118" si="8">POWER(Q116-$F$151,2)</f>
        <v>6742052100</v>
      </c>
      <c r="T116" s="3"/>
      <c r="U116" s="3"/>
      <c r="V116" s="3"/>
      <c r="W116" s="3"/>
      <c r="X116" s="3"/>
      <c r="Y116" s="3"/>
      <c r="Z116" s="3"/>
      <c r="AA116" s="3"/>
      <c r="AB116" s="3"/>
    </row>
    <row r="117" spans="4:28" x14ac:dyDescent="0.3">
      <c r="D117" s="10"/>
      <c r="E117" s="10"/>
      <c r="F117" s="10"/>
      <c r="G117" s="46"/>
      <c r="H117" s="46"/>
      <c r="I117" s="42"/>
      <c r="L117" s="22">
        <v>8000761</v>
      </c>
      <c r="M117" s="23">
        <f t="shared" si="6"/>
        <v>1508196519709.2791</v>
      </c>
      <c r="N117" s="3">
        <f t="shared" si="4"/>
        <v>5.1214612589934471E+20</v>
      </c>
      <c r="O117" s="3">
        <f t="shared" si="7"/>
        <v>4.0975587503965673E+27</v>
      </c>
      <c r="Q117" s="22">
        <v>8000761</v>
      </c>
      <c r="R117" s="23"/>
      <c r="S117" s="3">
        <f t="shared" si="8"/>
        <v>180625</v>
      </c>
      <c r="T117" s="3"/>
      <c r="U117" s="3"/>
      <c r="V117" s="3"/>
      <c r="W117" s="3"/>
      <c r="X117" s="3"/>
      <c r="Y117" s="3"/>
      <c r="Z117" s="3"/>
      <c r="AA117" s="3"/>
      <c r="AB117" s="3"/>
    </row>
    <row r="118" spans="4:28" ht="15" customHeight="1" x14ac:dyDescent="0.3">
      <c r="D118" s="10"/>
      <c r="E118" s="10"/>
      <c r="F118" s="10"/>
      <c r="G118" s="47" t="s">
        <v>104</v>
      </c>
      <c r="H118" s="47"/>
      <c r="I118" s="42">
        <f>MEDIAN(L109:L180)</f>
        <v>9445440</v>
      </c>
      <c r="L118" s="22">
        <v>8083721</v>
      </c>
      <c r="M118" s="23">
        <f t="shared" si="6"/>
        <v>1311314764620.3901</v>
      </c>
      <c r="N118" s="3">
        <f t="shared" si="4"/>
        <v>5.2824323975790618E+20</v>
      </c>
      <c r="O118" s="3">
        <f t="shared" si="7"/>
        <v>4.2701709703390216E+27</v>
      </c>
      <c r="Q118" s="22">
        <v>8083721</v>
      </c>
      <c r="R118" s="23"/>
      <c r="S118" s="3">
        <f t="shared" si="8"/>
        <v>6812026225</v>
      </c>
      <c r="T118" s="3"/>
      <c r="U118" s="3"/>
      <c r="V118" s="3"/>
      <c r="W118" s="3"/>
      <c r="X118" s="3"/>
      <c r="Y118" s="3"/>
      <c r="Z118" s="3"/>
      <c r="AA118" s="3"/>
      <c r="AB118" s="3"/>
    </row>
    <row r="119" spans="4:28" x14ac:dyDescent="0.3">
      <c r="D119" s="32" t="s">
        <v>11</v>
      </c>
      <c r="E119" s="32"/>
      <c r="F119" s="32"/>
      <c r="G119" s="47"/>
      <c r="H119" s="47"/>
      <c r="I119" s="42"/>
      <c r="L119" s="22">
        <v>8164939</v>
      </c>
      <c r="M119" s="23">
        <f t="shared" si="6"/>
        <v>1131901355478.2791</v>
      </c>
      <c r="N119" s="3">
        <f t="shared" si="4"/>
        <v>5.4432569211397066E+20</v>
      </c>
      <c r="O119" s="3">
        <f t="shared" si="7"/>
        <v>4.4443860722433516E+27</v>
      </c>
      <c r="Q119" s="22">
        <v>8164939</v>
      </c>
      <c r="R119" s="23"/>
      <c r="S119" s="3"/>
      <c r="T119" s="3">
        <f t="shared" ref="T119:T121" si="9">POWER(Q119-$F$152,2)</f>
        <v>5849496324</v>
      </c>
      <c r="U119" s="3"/>
      <c r="V119" s="3"/>
      <c r="W119" s="3"/>
      <c r="X119" s="3"/>
      <c r="Y119" s="3"/>
      <c r="Z119" s="3"/>
      <c r="AA119" s="3"/>
      <c r="AB119" s="3"/>
    </row>
    <row r="120" spans="4:28" x14ac:dyDescent="0.3">
      <c r="D120" s="10"/>
      <c r="E120" s="10"/>
      <c r="F120" s="10"/>
      <c r="G120" s="47"/>
      <c r="H120" s="47"/>
      <c r="I120" s="42"/>
      <c r="L120" s="22">
        <v>8242429</v>
      </c>
      <c r="M120" s="23">
        <f t="shared" si="6"/>
        <v>973021511943.27893</v>
      </c>
      <c r="N120" s="3">
        <f t="shared" si="4"/>
        <v>5.5997113967454473E+20</v>
      </c>
      <c r="O120" s="3">
        <f t="shared" si="7"/>
        <v>4.6155223608165178E+27</v>
      </c>
      <c r="Q120" s="22">
        <v>8242429</v>
      </c>
      <c r="R120" s="23"/>
      <c r="S120" s="3"/>
      <c r="T120" s="3">
        <f t="shared" si="9"/>
        <v>1016064</v>
      </c>
      <c r="U120" s="3"/>
      <c r="V120" s="3"/>
      <c r="W120" s="3"/>
      <c r="X120" s="3"/>
      <c r="Y120" s="3"/>
      <c r="Z120" s="3"/>
      <c r="AA120" s="3"/>
      <c r="AB120" s="3"/>
    </row>
    <row r="121" spans="4:28" x14ac:dyDescent="0.3">
      <c r="D121" s="10"/>
      <c r="E121" s="10"/>
      <c r="F121" s="10"/>
      <c r="G121" s="33" t="s">
        <v>93</v>
      </c>
      <c r="H121" s="33"/>
      <c r="I121" s="42">
        <f>MAX(B4:T4,B6:T6,B8:T8,B10:P10)-MIN(B4:T4,B6:T6,B8:T8,B10:P10)</f>
        <v>1858965</v>
      </c>
      <c r="L121" s="22">
        <v>8316895</v>
      </c>
      <c r="M121" s="23">
        <f t="shared" si="6"/>
        <v>831657412920.27893</v>
      </c>
      <c r="N121" s="3">
        <f t="shared" si="4"/>
        <v>5.7528580195404861E+20</v>
      </c>
      <c r="O121" s="3">
        <f t="shared" si="7"/>
        <v>4.7845916098426169E+27</v>
      </c>
      <c r="Q121" s="22">
        <v>8316895</v>
      </c>
      <c r="R121" s="23"/>
      <c r="S121" s="3"/>
      <c r="T121" s="3">
        <f t="shared" si="9"/>
        <v>5696324676</v>
      </c>
      <c r="U121" s="3"/>
      <c r="V121" s="3"/>
      <c r="W121" s="3"/>
      <c r="X121" s="3"/>
      <c r="Y121" s="3"/>
      <c r="Z121" s="3"/>
      <c r="AA121" s="3"/>
      <c r="AB121" s="3"/>
    </row>
    <row r="122" spans="4:28" x14ac:dyDescent="0.3">
      <c r="D122" s="32" t="s">
        <v>92</v>
      </c>
      <c r="E122" s="32"/>
      <c r="F122" s="32"/>
      <c r="G122" s="33"/>
      <c r="H122" s="33"/>
      <c r="I122" s="42"/>
      <c r="L122" s="22">
        <v>8390770</v>
      </c>
      <c r="M122" s="23">
        <f t="shared" si="6"/>
        <v>702373942566.11218</v>
      </c>
      <c r="N122" s="3">
        <f t="shared" si="4"/>
        <v>5.9075233967474947E+20</v>
      </c>
      <c r="O122" s="3">
        <f t="shared" si="7"/>
        <v>4.9568670091726983E+27</v>
      </c>
      <c r="Q122" s="22">
        <v>8390770</v>
      </c>
      <c r="R122" s="23"/>
      <c r="S122" s="3"/>
      <c r="T122" s="3"/>
      <c r="U122" s="3">
        <f t="shared" ref="U122:U124" si="10">POWER(Q122-$F$153,2)</f>
        <v>5998295968.4443483</v>
      </c>
      <c r="V122" s="3"/>
      <c r="W122" s="3"/>
      <c r="X122" s="3"/>
      <c r="Y122" s="3"/>
      <c r="Z122" s="3"/>
      <c r="AA122" s="3"/>
      <c r="AB122" s="3"/>
    </row>
    <row r="123" spans="4:28" x14ac:dyDescent="0.3">
      <c r="D123" s="10"/>
      <c r="E123" s="10"/>
      <c r="F123" s="10"/>
      <c r="G123" s="33"/>
      <c r="H123" s="33"/>
      <c r="I123" s="42"/>
      <c r="L123" s="22">
        <v>8467102</v>
      </c>
      <c r="M123" s="23">
        <f t="shared" si="6"/>
        <v>580256249089.44556</v>
      </c>
      <c r="N123" s="3">
        <f t="shared" si="4"/>
        <v>6.070219209945071E+20</v>
      </c>
      <c r="O123" s="3">
        <f t="shared" si="7"/>
        <v>5.1397165212964325E+27</v>
      </c>
      <c r="Q123" s="22">
        <v>8467102</v>
      </c>
      <c r="R123" s="23"/>
      <c r="S123" s="3"/>
      <c r="T123" s="3"/>
      <c r="U123" s="3">
        <f t="shared" si="10"/>
        <v>1246944.4444430578</v>
      </c>
      <c r="V123" s="3"/>
      <c r="W123" s="3"/>
      <c r="X123" s="3"/>
      <c r="Y123" s="3"/>
      <c r="Z123" s="3"/>
      <c r="AA123" s="3"/>
      <c r="AB123" s="3"/>
    </row>
    <row r="124" spans="4:28" x14ac:dyDescent="0.3">
      <c r="D124" s="10"/>
      <c r="E124" s="10"/>
      <c r="F124" s="10"/>
      <c r="G124" s="33"/>
      <c r="H124" s="33"/>
      <c r="I124" s="42"/>
      <c r="L124" s="22">
        <v>8546784</v>
      </c>
      <c r="M124" s="23">
        <f t="shared" si="6"/>
        <v>465210655924.66772</v>
      </c>
      <c r="N124" s="3">
        <f t="shared" si="4"/>
        <v>6.2432134733586445E+20</v>
      </c>
      <c r="O124" s="3">
        <f t="shared" si="7"/>
        <v>5.335939702268609E+27</v>
      </c>
      <c r="Q124" s="22">
        <v>8546784</v>
      </c>
      <c r="R124" s="23"/>
      <c r="S124" s="3"/>
      <c r="T124" s="3"/>
      <c r="U124" s="3">
        <f t="shared" si="10"/>
        <v>6172511601.7778749</v>
      </c>
      <c r="V124" s="3"/>
      <c r="W124" s="3"/>
      <c r="X124" s="3"/>
      <c r="Y124" s="3"/>
      <c r="Z124" s="3"/>
      <c r="AA124" s="3"/>
      <c r="AB124" s="3"/>
    </row>
    <row r="125" spans="4:28" ht="15" customHeight="1" x14ac:dyDescent="0.3">
      <c r="D125" s="47" t="s">
        <v>94</v>
      </c>
      <c r="E125" s="47"/>
      <c r="F125" s="47"/>
      <c r="G125" s="32"/>
      <c r="H125" s="32"/>
      <c r="I125" s="33">
        <f>SQRT(I112)</f>
        <v>744712.9256201674</v>
      </c>
      <c r="L125" s="22">
        <v>8629213</v>
      </c>
      <c r="M125" s="23">
        <f t="shared" si="6"/>
        <v>359561566903.27881</v>
      </c>
      <c r="N125" s="3">
        <f t="shared" si="4"/>
        <v>6.42559823074076E+20</v>
      </c>
      <c r="O125" s="3">
        <f t="shared" si="7"/>
        <v>5.5447855785485161E+27</v>
      </c>
      <c r="Q125" s="22">
        <v>8629213</v>
      </c>
      <c r="R125" s="23"/>
      <c r="S125" s="3"/>
      <c r="T125" s="3"/>
      <c r="U125" s="3"/>
      <c r="V125" s="3">
        <f t="shared" ref="V125:V127" si="11">POWER(Q125-$F$154,2)</f>
        <v>6916306338.7778807</v>
      </c>
      <c r="W125" s="3"/>
      <c r="X125" s="3"/>
      <c r="Y125" s="3"/>
      <c r="Z125" s="3"/>
      <c r="AA125" s="3"/>
      <c r="AB125" s="3"/>
    </row>
    <row r="126" spans="4:28" x14ac:dyDescent="0.3">
      <c r="D126" s="20"/>
      <c r="E126" s="20"/>
      <c r="F126" s="20"/>
      <c r="G126" s="32"/>
      <c r="H126" s="32"/>
      <c r="I126" s="33"/>
      <c r="L126" s="22">
        <v>8712612</v>
      </c>
      <c r="M126" s="23">
        <f t="shared" si="6"/>
        <v>266499120140.00098</v>
      </c>
      <c r="N126" s="3">
        <f t="shared" si="4"/>
        <v>6.6137096037849524E+20</v>
      </c>
      <c r="O126" s="3">
        <f t="shared" si="7"/>
        <v>5.7622685658452021E+27</v>
      </c>
      <c r="Q126" s="22">
        <v>8712612</v>
      </c>
      <c r="R126" s="23"/>
      <c r="S126" s="3"/>
      <c r="T126" s="3"/>
      <c r="U126" s="3"/>
      <c r="V126" s="3">
        <f t="shared" si="11"/>
        <v>55068.444444153043</v>
      </c>
      <c r="W126" s="3"/>
      <c r="X126" s="3"/>
      <c r="Y126" s="3"/>
      <c r="Z126" s="3"/>
      <c r="AA126" s="3"/>
      <c r="AB126" s="3"/>
    </row>
    <row r="127" spans="4:28" x14ac:dyDescent="0.3">
      <c r="D127" s="10"/>
      <c r="E127" s="10"/>
      <c r="F127" s="10"/>
      <c r="G127" s="32"/>
      <c r="H127" s="32"/>
      <c r="I127" s="33"/>
      <c r="L127" s="22">
        <v>8795307</v>
      </c>
      <c r="M127" s="23">
        <f t="shared" si="6"/>
        <v>187957389225.83429</v>
      </c>
      <c r="N127" s="3">
        <f t="shared" si="4"/>
        <v>6.8038230357681386E+20</v>
      </c>
      <c r="O127" s="3">
        <f t="shared" si="7"/>
        <v>5.984171237325275E+27</v>
      </c>
      <c r="Q127" s="22">
        <v>8795307</v>
      </c>
      <c r="R127" s="23"/>
      <c r="S127" s="3"/>
      <c r="T127" s="3"/>
      <c r="U127" s="3"/>
      <c r="V127" s="3">
        <f t="shared" si="11"/>
        <v>6877329613.4443417</v>
      </c>
      <c r="W127" s="3"/>
      <c r="X127" s="3"/>
      <c r="Y127" s="3"/>
      <c r="Z127" s="3"/>
      <c r="AA127" s="3"/>
      <c r="AB127" s="3"/>
    </row>
    <row r="128" spans="4:28" x14ac:dyDescent="0.3">
      <c r="D128" s="10"/>
      <c r="E128" s="10"/>
      <c r="F128" s="10"/>
      <c r="G128" s="32"/>
      <c r="H128" s="32"/>
      <c r="I128" s="33">
        <f>I125/I109*100</f>
        <v>8.069403285498721</v>
      </c>
      <c r="J128" s="33" t="s">
        <v>96</v>
      </c>
      <c r="L128" s="22">
        <v>8874966</v>
      </c>
      <c r="M128" s="23">
        <f t="shared" si="6"/>
        <v>125232135702.33426</v>
      </c>
      <c r="N128" s="3">
        <f t="shared" si="4"/>
        <v>6.990368878120285E+20</v>
      </c>
      <c r="O128" s="3">
        <f t="shared" si="7"/>
        <v>6.2039286120775666E+27</v>
      </c>
      <c r="Q128" s="22">
        <v>8874966</v>
      </c>
      <c r="R128" s="23"/>
      <c r="S128" s="3"/>
      <c r="T128" s="3"/>
      <c r="U128" s="3"/>
      <c r="V128" s="3"/>
      <c r="W128" s="3">
        <f t="shared" ref="W128:W130" si="12">POWER(Q128-$F$155,2)</f>
        <v>5512270528.4443521</v>
      </c>
      <c r="X128" s="3"/>
      <c r="Y128" s="3"/>
      <c r="Z128" s="3"/>
      <c r="AA128" s="3"/>
      <c r="AB128" s="3"/>
    </row>
    <row r="129" spans="4:28" x14ac:dyDescent="0.3">
      <c r="D129" s="32" t="s">
        <v>95</v>
      </c>
      <c r="E129" s="32"/>
      <c r="F129" s="32"/>
      <c r="G129" s="32"/>
      <c r="H129" s="32"/>
      <c r="I129" s="33"/>
      <c r="J129" s="33"/>
      <c r="L129" s="22">
        <v>8950593</v>
      </c>
      <c r="M129" s="23">
        <f t="shared" si="6"/>
        <v>77425582228.834213</v>
      </c>
      <c r="N129" s="3">
        <f t="shared" si="4"/>
        <v>7.1705988678948422E+20</v>
      </c>
      <c r="O129" s="3">
        <f t="shared" si="7"/>
        <v>6.4181112032787496E+27</v>
      </c>
      <c r="Q129" s="22">
        <v>8950593</v>
      </c>
      <c r="R129" s="23"/>
      <c r="S129" s="3"/>
      <c r="T129" s="3"/>
      <c r="U129" s="3"/>
      <c r="V129" s="3"/>
      <c r="W129" s="3">
        <f t="shared" si="12"/>
        <v>1910845.4444461609</v>
      </c>
      <c r="X129" s="3"/>
      <c r="Y129" s="3"/>
      <c r="Z129" s="3"/>
      <c r="AA129" s="3"/>
      <c r="AB129" s="3"/>
    </row>
    <row r="130" spans="4:28" x14ac:dyDescent="0.3">
      <c r="D130" s="10"/>
      <c r="E130" s="10"/>
      <c r="F130" s="10"/>
      <c r="G130" s="32"/>
      <c r="H130" s="32"/>
      <c r="I130" s="33"/>
      <c r="J130" s="33"/>
      <c r="L130" s="22">
        <v>9022073</v>
      </c>
      <c r="M130" s="23">
        <f t="shared" si="6"/>
        <v>42755705337.723076</v>
      </c>
      <c r="N130" s="3">
        <f t="shared" si="4"/>
        <v>7.3437690462223113E+20</v>
      </c>
      <c r="O130" s="3">
        <f t="shared" si="7"/>
        <v>6.6256020430158065E+27</v>
      </c>
      <c r="Q130" s="22">
        <v>9022073</v>
      </c>
      <c r="R130" s="23"/>
      <c r="S130" s="3"/>
      <c r="T130" s="3"/>
      <c r="U130" s="3"/>
      <c r="V130" s="3"/>
      <c r="W130" s="3">
        <f t="shared" si="12"/>
        <v>5308919618.7778683</v>
      </c>
      <c r="X130" s="3"/>
      <c r="Y130" s="3"/>
      <c r="Z130" s="3"/>
      <c r="AA130" s="3"/>
      <c r="AB130" s="3"/>
    </row>
    <row r="131" spans="4:28" x14ac:dyDescent="0.3">
      <c r="D131" s="10"/>
      <c r="E131" s="10"/>
      <c r="F131" s="10"/>
      <c r="G131" s="32"/>
      <c r="H131" s="32"/>
      <c r="I131" s="33">
        <f>N181/POWER(I125,3)</f>
        <v>139647.18981674474</v>
      </c>
      <c r="L131" s="22">
        <v>9090366</v>
      </c>
      <c r="M131" s="23">
        <f t="shared" si="6"/>
        <v>19177133535.667496</v>
      </c>
      <c r="N131" s="3">
        <f t="shared" si="4"/>
        <v>7.5118015830682921E+20</v>
      </c>
      <c r="O131" s="3">
        <f t="shared" si="7"/>
        <v>6.828502570947017E+27</v>
      </c>
      <c r="Q131" s="22">
        <v>9090366</v>
      </c>
      <c r="R131" s="23"/>
      <c r="S131" s="3"/>
      <c r="T131" s="3"/>
      <c r="U131" s="3"/>
      <c r="V131" s="3"/>
      <c r="W131" s="3"/>
      <c r="X131" s="3">
        <f t="shared" ref="X131:X133" si="13">POWER(Q131-$F$156,2)</f>
        <v>658802.77777676983</v>
      </c>
      <c r="Y131" s="3"/>
      <c r="Z131" s="3"/>
      <c r="AA131" s="3"/>
      <c r="AB131" s="3"/>
    </row>
    <row r="132" spans="4:28" x14ac:dyDescent="0.3">
      <c r="D132" s="32" t="s">
        <v>97</v>
      </c>
      <c r="E132" s="32"/>
      <c r="F132" s="32"/>
      <c r="G132" s="32"/>
      <c r="H132" s="32"/>
      <c r="I132" s="33"/>
      <c r="L132" s="22">
        <v>9156224</v>
      </c>
      <c r="M132" s="23">
        <f t="shared" si="6"/>
        <v>5274176786.8896904</v>
      </c>
      <c r="N132" s="3">
        <f t="shared" si="4"/>
        <v>7.6762520512403761E+20</v>
      </c>
      <c r="O132" s="3">
        <f t="shared" si="7"/>
        <v>7.0285483261616359E+27</v>
      </c>
      <c r="Q132" s="22">
        <v>9156224</v>
      </c>
      <c r="R132" s="23"/>
      <c r="S132" s="3"/>
      <c r="T132" s="3"/>
      <c r="U132" s="3"/>
      <c r="V132" s="3"/>
      <c r="W132" s="3"/>
      <c r="X132" s="3">
        <f t="shared" si="13"/>
        <v>4444844453.4443617</v>
      </c>
      <c r="Y132" s="3"/>
      <c r="Z132" s="3"/>
      <c r="AA132" s="3"/>
      <c r="AB132" s="3"/>
    </row>
    <row r="133" spans="4:28" x14ac:dyDescent="0.3">
      <c r="D133" s="10"/>
      <c r="E133" s="10"/>
      <c r="F133" s="10"/>
      <c r="G133" s="32"/>
      <c r="H133" s="32"/>
      <c r="I133" s="33"/>
      <c r="L133" s="22">
        <v>9220886</v>
      </c>
      <c r="M133" s="23">
        <f t="shared" si="6"/>
        <v>63385924.556330457</v>
      </c>
      <c r="N133" s="3">
        <f t="shared" si="4"/>
        <v>7.840034220408849E+20</v>
      </c>
      <c r="O133" s="3">
        <f t="shared" si="7"/>
        <v>7.2292061782488861E+27</v>
      </c>
      <c r="Q133" s="22">
        <v>9220886</v>
      </c>
      <c r="R133" s="23"/>
      <c r="S133" s="3"/>
      <c r="T133" s="3"/>
      <c r="U133" s="3"/>
      <c r="V133" s="3"/>
      <c r="W133" s="3"/>
      <c r="X133" s="3">
        <f t="shared" si="13"/>
        <v>17248006669.444283</v>
      </c>
      <c r="Y133" s="3"/>
      <c r="Z133" s="3"/>
      <c r="AA133" s="3"/>
      <c r="AB133" s="3"/>
    </row>
    <row r="134" spans="4:28" x14ac:dyDescent="0.3">
      <c r="D134" s="10"/>
      <c r="E134" s="10"/>
      <c r="F134" s="10"/>
      <c r="G134" s="32"/>
      <c r="H134" s="32"/>
      <c r="I134" s="48">
        <f>O181/POWER(I125,4)-3</f>
        <v>1761795.0490494175</v>
      </c>
      <c r="L134" s="22">
        <v>9284726</v>
      </c>
      <c r="M134" s="23">
        <f t="shared" si="6"/>
        <v>3122403657.8896375</v>
      </c>
      <c r="N134" s="3">
        <f t="shared" si="4"/>
        <v>8.0040036058927137E+20</v>
      </c>
      <c r="O134" s="3">
        <f t="shared" si="7"/>
        <v>7.4314980383725835E+27</v>
      </c>
      <c r="Q134" s="22">
        <v>9284726</v>
      </c>
      <c r="R134" s="23"/>
      <c r="S134" s="3"/>
      <c r="T134" s="3"/>
      <c r="U134" s="3"/>
      <c r="V134" s="3"/>
      <c r="W134" s="3"/>
      <c r="X134" s="3"/>
      <c r="Y134" s="3">
        <f t="shared" ref="Y134:Y152" si="14">POWER(Q134-$F$157,2)</f>
        <v>20343106708.964016</v>
      </c>
      <c r="Z134" s="3"/>
      <c r="AA134" s="3"/>
      <c r="AB134" s="3"/>
    </row>
    <row r="135" spans="4:28" x14ac:dyDescent="0.3">
      <c r="D135" s="32" t="s">
        <v>98</v>
      </c>
      <c r="E135" s="32"/>
      <c r="F135" s="32"/>
      <c r="G135" s="32"/>
      <c r="H135" s="32"/>
      <c r="I135" s="48"/>
      <c r="L135" s="22">
        <v>9347881</v>
      </c>
      <c r="M135" s="23">
        <f t="shared" si="6"/>
        <v>14168967509.2785</v>
      </c>
      <c r="N135" s="3">
        <f t="shared" si="4"/>
        <v>8.1684475610700146E+20</v>
      </c>
      <c r="O135" s="3">
        <f t="shared" si="7"/>
        <v>7.6357675755622722E+27</v>
      </c>
      <c r="Q135" s="22">
        <v>9347881</v>
      </c>
      <c r="R135" s="23"/>
      <c r="S135" s="3"/>
      <c r="T135" s="3"/>
      <c r="U135" s="3"/>
      <c r="V135" s="3"/>
      <c r="W135" s="3"/>
      <c r="X135" s="3"/>
      <c r="Y135" s="3">
        <f t="shared" si="14"/>
        <v>6316158504.4903202</v>
      </c>
      <c r="Z135" s="3"/>
      <c r="AA135" s="3"/>
      <c r="AB135" s="3"/>
    </row>
    <row r="136" spans="4:28" x14ac:dyDescent="0.3">
      <c r="D136" s="10"/>
      <c r="E136" s="10"/>
      <c r="F136" s="10"/>
      <c r="G136" s="32"/>
      <c r="H136" s="32"/>
      <c r="I136" s="48"/>
      <c r="L136" s="22">
        <v>9410426</v>
      </c>
      <c r="M136" s="23">
        <f t="shared" si="6"/>
        <v>32970741574.556252</v>
      </c>
      <c r="N136" s="3">
        <f t="shared" si="4"/>
        <v>8.3335079059494483E+20</v>
      </c>
      <c r="O136" s="3">
        <f t="shared" si="7"/>
        <v>7.8421859469352236E+27</v>
      </c>
      <c r="Q136" s="22">
        <v>9410426</v>
      </c>
      <c r="R136" s="23"/>
      <c r="S136" s="3"/>
      <c r="T136" s="3"/>
      <c r="U136" s="3"/>
      <c r="V136" s="3"/>
      <c r="W136" s="3"/>
      <c r="X136" s="3"/>
      <c r="Y136" s="3">
        <f t="shared" si="14"/>
        <v>286599951.06925541</v>
      </c>
      <c r="Z136" s="3"/>
      <c r="AA136" s="3"/>
      <c r="AB136" s="3"/>
    </row>
    <row r="137" spans="4:28" x14ac:dyDescent="0.3">
      <c r="D137" s="10"/>
      <c r="E137" s="10"/>
      <c r="F137" s="10"/>
      <c r="G137" s="32"/>
      <c r="H137" s="32"/>
      <c r="I137" s="48"/>
      <c r="L137" s="22">
        <v>9416185</v>
      </c>
      <c r="M137" s="23">
        <f t="shared" si="6"/>
        <v>35095328498.611809</v>
      </c>
      <c r="N137" s="3">
        <f t="shared" si="4"/>
        <v>8.3488171114887407E+20</v>
      </c>
      <c r="O137" s="3">
        <f t="shared" si="7"/>
        <v>7.8614006452943616E+27</v>
      </c>
      <c r="Q137" s="22">
        <v>9416185</v>
      </c>
      <c r="R137" s="23"/>
      <c r="S137" s="3"/>
      <c r="T137" s="3"/>
      <c r="U137" s="3"/>
      <c r="V137" s="3"/>
      <c r="W137" s="3"/>
      <c r="X137" s="3"/>
      <c r="Y137" s="3">
        <f t="shared" si="14"/>
        <v>124774779.01662269</v>
      </c>
      <c r="Z137" s="3"/>
      <c r="AA137" s="3"/>
      <c r="AB137" s="3"/>
    </row>
    <row r="138" spans="4:28" x14ac:dyDescent="0.3">
      <c r="L138" s="22">
        <v>9417924</v>
      </c>
      <c r="M138" s="23">
        <f t="shared" si="6"/>
        <v>35749912348.000694</v>
      </c>
      <c r="N138" s="3">
        <f t="shared" si="4"/>
        <v>8.3534435948612262E+20</v>
      </c>
      <c r="O138" s="3">
        <f t="shared" si="7"/>
        <v>7.8672096914689825E+27</v>
      </c>
      <c r="Q138" s="22">
        <v>9417924</v>
      </c>
      <c r="R138" s="23"/>
      <c r="S138" s="3"/>
      <c r="T138" s="3"/>
      <c r="U138" s="3"/>
      <c r="V138" s="3"/>
      <c r="W138" s="3"/>
      <c r="X138" s="3"/>
      <c r="Y138" s="3">
        <f t="shared" si="14"/>
        <v>88948724.75346446</v>
      </c>
      <c r="Z138" s="3"/>
      <c r="AA138" s="3"/>
      <c r="AB138" s="3"/>
    </row>
    <row r="139" spans="4:28" x14ac:dyDescent="0.3">
      <c r="L139" s="22">
        <v>9420300</v>
      </c>
      <c r="M139" s="23">
        <f t="shared" si="6"/>
        <v>36654049120.000694</v>
      </c>
      <c r="N139" s="3">
        <f t="shared" si="4"/>
        <v>8.3597675330342696E+20</v>
      </c>
      <c r="O139" s="3">
        <f t="shared" si="7"/>
        <v>7.8751518091442732E+27</v>
      </c>
      <c r="Q139" s="22">
        <v>9420300</v>
      </c>
      <c r="R139" s="23"/>
      <c r="S139" s="3"/>
      <c r="T139" s="3"/>
      <c r="U139" s="3"/>
      <c r="V139" s="3"/>
      <c r="W139" s="3"/>
      <c r="X139" s="3"/>
      <c r="Y139" s="3">
        <f t="shared" si="14"/>
        <v>49776738.227148198</v>
      </c>
      <c r="Z139" s="3"/>
      <c r="AA139" s="3"/>
      <c r="AB139" s="3"/>
    </row>
    <row r="140" spans="4:28" x14ac:dyDescent="0.3">
      <c r="L140" s="22">
        <v>9426816</v>
      </c>
      <c r="M140" s="23">
        <f t="shared" si="6"/>
        <v>39191515994.000687</v>
      </c>
      <c r="N140" s="3">
        <f t="shared" si="4"/>
        <v>8.3771268312286731E+20</v>
      </c>
      <c r="O140" s="3">
        <f t="shared" si="7"/>
        <v>7.896963324665575E+27</v>
      </c>
      <c r="Q140" s="22">
        <v>9426816</v>
      </c>
      <c r="R140" s="23"/>
      <c r="S140" s="3"/>
      <c r="T140" s="3"/>
      <c r="U140" s="3"/>
      <c r="V140" s="3"/>
      <c r="W140" s="3"/>
      <c r="X140" s="3"/>
      <c r="Y140" s="3">
        <f t="shared" si="14"/>
        <v>290804.7534627096</v>
      </c>
      <c r="Z140" s="3"/>
      <c r="AA140" s="3"/>
      <c r="AB140" s="3"/>
    </row>
    <row r="141" spans="4:28" x14ac:dyDescent="0.3">
      <c r="L141" s="22">
        <v>9427656</v>
      </c>
      <c r="M141" s="23">
        <f t="shared" si="6"/>
        <v>39524808627.334023</v>
      </c>
      <c r="N141" s="3">
        <f t="shared" si="4"/>
        <v>8.3793664252508674E+20</v>
      </c>
      <c r="O141" s="3">
        <f t="shared" si="7"/>
        <v>7.8997784155214888E+27</v>
      </c>
      <c r="Q141" s="22">
        <v>9427656</v>
      </c>
      <c r="R141" s="23"/>
      <c r="S141" s="3"/>
      <c r="T141" s="3"/>
      <c r="U141" s="3"/>
      <c r="V141" s="3"/>
      <c r="W141" s="3"/>
      <c r="X141" s="3"/>
      <c r="Y141" s="3">
        <f t="shared" si="14"/>
        <v>90442.648199387026</v>
      </c>
      <c r="Z141" s="3"/>
      <c r="AA141" s="3"/>
      <c r="AB141" s="3"/>
    </row>
    <row r="142" spans="4:28" x14ac:dyDescent="0.3">
      <c r="L142" s="22">
        <v>9435615</v>
      </c>
      <c r="M142" s="23">
        <f t="shared" si="6"/>
        <v>42752787569.167351</v>
      </c>
      <c r="N142" s="3">
        <f t="shared" si="4"/>
        <v>8.4006063905101618E+20</v>
      </c>
      <c r="O142" s="3">
        <f t="shared" si="7"/>
        <v>7.9264887667393545E+27</v>
      </c>
      <c r="Q142" s="22">
        <v>9435615</v>
      </c>
      <c r="R142" s="23"/>
      <c r="S142" s="3"/>
      <c r="T142" s="3"/>
      <c r="U142" s="3"/>
      <c r="V142" s="3"/>
      <c r="W142" s="3"/>
      <c r="X142" s="3"/>
      <c r="Y142" s="3">
        <f t="shared" si="14"/>
        <v>68223252.700829402</v>
      </c>
      <c r="Z142" s="3"/>
      <c r="AA142" s="3"/>
      <c r="AB142" s="3"/>
    </row>
    <row r="143" spans="4:28" x14ac:dyDescent="0.3">
      <c r="L143" s="22">
        <v>9442548</v>
      </c>
      <c r="M143" s="23">
        <f t="shared" si="6"/>
        <v>45667891828.000687</v>
      </c>
      <c r="N143" s="3">
        <f t="shared" si="4"/>
        <v>8.4191375223699171E+20</v>
      </c>
      <c r="O143" s="3">
        <f t="shared" si="7"/>
        <v>7.9498110173579017E+27</v>
      </c>
      <c r="Q143" s="22">
        <v>9442548</v>
      </c>
      <c r="R143" s="23"/>
      <c r="S143" s="3"/>
      <c r="T143" s="3"/>
      <c r="U143" s="3"/>
      <c r="V143" s="3"/>
      <c r="W143" s="3"/>
      <c r="X143" s="3"/>
      <c r="Y143" s="3">
        <f t="shared" si="14"/>
        <v>230819252.75345963</v>
      </c>
      <c r="Z143" s="3"/>
      <c r="AA143" s="3"/>
      <c r="AB143" s="3"/>
    </row>
    <row r="144" spans="4:28" x14ac:dyDescent="0.3">
      <c r="L144" s="22">
        <v>9442926</v>
      </c>
      <c r="M144" s="23">
        <f t="shared" si="6"/>
        <v>45829592269.000687</v>
      </c>
      <c r="N144" s="3">
        <f t="shared" si="4"/>
        <v>8.4201486566685121E+20</v>
      </c>
      <c r="O144" s="3">
        <f t="shared" si="7"/>
        <v>7.9510840673920162E+27</v>
      </c>
      <c r="Q144" s="22">
        <v>9442926</v>
      </c>
      <c r="R144" s="23"/>
      <c r="S144" s="3"/>
      <c r="T144" s="3"/>
      <c r="U144" s="3"/>
      <c r="V144" s="3"/>
      <c r="W144" s="3"/>
      <c r="X144" s="3"/>
      <c r="Y144" s="3">
        <f t="shared" si="14"/>
        <v>242447845.80609113</v>
      </c>
      <c r="Z144" s="3"/>
      <c r="AA144" s="3"/>
      <c r="AB144" s="3"/>
    </row>
    <row r="145" spans="4:28" x14ac:dyDescent="0.3">
      <c r="L145" s="22">
        <v>9447954</v>
      </c>
      <c r="M145" s="23">
        <f t="shared" si="6"/>
        <v>48007646169.667351</v>
      </c>
      <c r="N145" s="3">
        <f t="shared" si="4"/>
        <v>8.4336060492282384E+20</v>
      </c>
      <c r="O145" s="3">
        <f t="shared" si="7"/>
        <v>7.9680322007230132E+27</v>
      </c>
      <c r="Q145" s="22">
        <v>9447954</v>
      </c>
      <c r="R145" s="23"/>
      <c r="S145" s="3"/>
      <c r="T145" s="3"/>
      <c r="U145" s="3"/>
      <c r="V145" s="3"/>
      <c r="W145" s="3"/>
      <c r="X145" s="3"/>
      <c r="Y145" s="3">
        <f t="shared" si="14"/>
        <v>424307959.49030066</v>
      </c>
      <c r="Z145" s="3"/>
      <c r="AA145" s="3"/>
      <c r="AB145" s="3"/>
    </row>
    <row r="146" spans="4:28" x14ac:dyDescent="0.3">
      <c r="L146" s="22">
        <v>9450857</v>
      </c>
      <c r="M146" s="23">
        <f t="shared" si="6"/>
        <v>49288205756.389572</v>
      </c>
      <c r="N146" s="3">
        <f t="shared" si="4"/>
        <v>8.4413824254975856E+20</v>
      </c>
      <c r="O146" s="3">
        <f t="shared" si="7"/>
        <v>7.9778298185690837E+27</v>
      </c>
      <c r="Q146" s="22">
        <v>9450857</v>
      </c>
      <c r="R146" s="23"/>
      <c r="S146" s="3"/>
      <c r="T146" s="3"/>
      <c r="U146" s="3"/>
      <c r="V146" s="3"/>
      <c r="W146" s="3"/>
      <c r="X146" s="3"/>
      <c r="Y146" s="3">
        <f t="shared" si="14"/>
        <v>552331634.59556329</v>
      </c>
      <c r="Z146" s="3"/>
      <c r="AA146" s="3"/>
      <c r="AB146" s="3"/>
    </row>
    <row r="147" spans="4:28" x14ac:dyDescent="0.3">
      <c r="L147" s="22">
        <v>9451434</v>
      </c>
      <c r="M147" s="23">
        <f t="shared" si="6"/>
        <v>49544737616.334015</v>
      </c>
      <c r="N147" s="3">
        <f t="shared" si="4"/>
        <v>8.4429286265564142E+20</v>
      </c>
      <c r="O147" s="3">
        <f t="shared" si="7"/>
        <v>7.9797782680608593E+27</v>
      </c>
      <c r="Q147" s="22">
        <v>9451434</v>
      </c>
      <c r="R147" s="23"/>
      <c r="S147" s="3"/>
      <c r="T147" s="3"/>
      <c r="U147" s="3"/>
      <c r="V147" s="3"/>
      <c r="W147" s="3"/>
      <c r="X147" s="3"/>
      <c r="Y147" s="3">
        <f t="shared" si="14"/>
        <v>579785567.91135263</v>
      </c>
      <c r="Z147" s="3"/>
      <c r="AA147" s="3"/>
      <c r="AB147" s="3"/>
    </row>
    <row r="148" spans="4:28" x14ac:dyDescent="0.3">
      <c r="L148" s="22">
        <v>9451613</v>
      </c>
      <c r="M148" s="23">
        <f t="shared" si="6"/>
        <v>49624455614.389565</v>
      </c>
      <c r="N148" s="3">
        <f t="shared" si="4"/>
        <v>8.4434083356184779E+20</v>
      </c>
      <c r="O148" s="3">
        <f t="shared" si="7"/>
        <v>7.980382798923997E+27</v>
      </c>
      <c r="Q148" s="22">
        <v>9451613</v>
      </c>
      <c r="R148" s="23"/>
      <c r="S148" s="3"/>
      <c r="T148" s="3"/>
      <c r="U148" s="3"/>
      <c r="V148" s="3"/>
      <c r="W148" s="3"/>
      <c r="X148" s="3"/>
      <c r="Y148" s="3">
        <f t="shared" si="14"/>
        <v>588437796.70082629</v>
      </c>
      <c r="Z148" s="3"/>
      <c r="AA148" s="3"/>
      <c r="AB148" s="3"/>
    </row>
    <row r="149" spans="4:28" x14ac:dyDescent="0.3">
      <c r="D149" s="36" t="s">
        <v>74</v>
      </c>
      <c r="E149" s="36"/>
      <c r="F149" s="3"/>
      <c r="G149" s="21" t="s">
        <v>1</v>
      </c>
      <c r="L149" s="22">
        <v>9452369</v>
      </c>
      <c r="M149" s="23">
        <f t="shared" si="6"/>
        <v>49961848544.389565</v>
      </c>
      <c r="N149" s="3">
        <f t="shared" si="4"/>
        <v>8.445434569855596E+20</v>
      </c>
      <c r="O149" s="3">
        <f t="shared" si="7"/>
        <v>7.9829363919631369E+27</v>
      </c>
      <c r="Q149" s="22">
        <v>9452369</v>
      </c>
      <c r="R149" s="23"/>
      <c r="S149" s="3"/>
      <c r="T149" s="3"/>
      <c r="U149" s="3"/>
      <c r="V149" s="3"/>
      <c r="W149" s="3"/>
      <c r="X149" s="3"/>
      <c r="Y149" s="3">
        <f t="shared" si="14"/>
        <v>625687030.80608928</v>
      </c>
      <c r="Z149" s="3"/>
      <c r="AA149" s="3"/>
      <c r="AB149" s="3"/>
    </row>
    <row r="150" spans="4:28" x14ac:dyDescent="0.3">
      <c r="D150" s="12">
        <v>7678568</v>
      </c>
      <c r="E150" s="12">
        <f>D150+$E$13</f>
        <v>7903929.4545454541</v>
      </c>
      <c r="F150" s="12">
        <f>SUM(L109:L115)/G150</f>
        <v>7732302.8571428573</v>
      </c>
      <c r="G150" s="8">
        <v>7</v>
      </c>
      <c r="L150" s="22">
        <v>9452511</v>
      </c>
      <c r="M150" s="23">
        <f t="shared" si="6"/>
        <v>50025348806.500679</v>
      </c>
      <c r="N150" s="3">
        <f t="shared" si="4"/>
        <v>8.4458151949851256E+20</v>
      </c>
      <c r="O150" s="3">
        <f t="shared" si="7"/>
        <v>7.983416103456404E+27</v>
      </c>
      <c r="Q150" s="22">
        <v>9452511</v>
      </c>
      <c r="R150" s="23"/>
      <c r="S150" s="3"/>
      <c r="T150" s="3"/>
      <c r="U150" s="3"/>
      <c r="V150" s="3"/>
      <c r="W150" s="3"/>
      <c r="X150" s="3"/>
      <c r="Y150" s="3">
        <f t="shared" si="14"/>
        <v>632811096.06924713</v>
      </c>
      <c r="Z150" s="3"/>
      <c r="AA150" s="3"/>
      <c r="AB150" s="3"/>
    </row>
    <row r="151" spans="4:28" x14ac:dyDescent="0.3">
      <c r="D151" s="12">
        <f>D150+$E$13</f>
        <v>7903929.4545454541</v>
      </c>
      <c r="E151" s="12">
        <f>E150+$E$13</f>
        <v>8129290.9090909082</v>
      </c>
      <c r="F151" s="12">
        <f>SUM(L116:L118)/G151</f>
        <v>8001186</v>
      </c>
      <c r="G151" s="8">
        <v>3</v>
      </c>
      <c r="L151" s="22">
        <f>9466609</f>
        <v>9466609</v>
      </c>
      <c r="M151" s="23">
        <f t="shared" si="6"/>
        <v>56530517673.27845</v>
      </c>
      <c r="N151" s="3">
        <f t="shared" si="4"/>
        <v>8.4836612584851649E+20</v>
      </c>
      <c r="O151" s="3">
        <f t="shared" si="7"/>
        <v>8.0311504022526989E+27</v>
      </c>
      <c r="Q151" s="22">
        <f>9466609</f>
        <v>9466609</v>
      </c>
      <c r="R151" s="23"/>
      <c r="S151" s="3"/>
      <c r="T151" s="3"/>
      <c r="U151" s="3"/>
      <c r="V151" s="3"/>
      <c r="W151" s="3"/>
      <c r="X151" s="3"/>
      <c r="Y151" s="3">
        <f t="shared" si="14"/>
        <v>1540855856.0692444</v>
      </c>
      <c r="Z151" s="3"/>
      <c r="AA151" s="3"/>
      <c r="AB151" s="3"/>
    </row>
    <row r="152" spans="4:28" x14ac:dyDescent="0.3">
      <c r="D152" s="12">
        <f t="shared" ref="D152:E160" si="15">D151+$E$13</f>
        <v>8129290.9090909082</v>
      </c>
      <c r="E152" s="12">
        <f t="shared" si="15"/>
        <v>8354652.3636363624</v>
      </c>
      <c r="F152" s="12">
        <f>SUM(L119:L121)/G152</f>
        <v>8241421</v>
      </c>
      <c r="G152" s="8">
        <v>3</v>
      </c>
      <c r="L152" s="22">
        <v>9473400</v>
      </c>
      <c r="M152" s="23">
        <f t="shared" si="6"/>
        <v>59805911670.000671</v>
      </c>
      <c r="N152" s="3">
        <f t="shared" si="4"/>
        <v>8.5019319663890399E+20</v>
      </c>
      <c r="O152" s="3">
        <f t="shared" si="7"/>
        <v>8.0542202290389933E+27</v>
      </c>
      <c r="Q152" s="22">
        <v>9473400</v>
      </c>
      <c r="R152" s="23"/>
      <c r="S152" s="3"/>
      <c r="T152" s="3"/>
      <c r="U152" s="3"/>
      <c r="V152" s="3"/>
      <c r="W152" s="3"/>
      <c r="X152" s="3"/>
      <c r="Y152" s="3">
        <f t="shared" si="14"/>
        <v>2120117790.8587167</v>
      </c>
      <c r="Z152" s="3"/>
      <c r="AA152" s="3"/>
      <c r="AB152" s="3"/>
    </row>
    <row r="153" spans="4:28" x14ac:dyDescent="0.3">
      <c r="D153" s="12">
        <f t="shared" si="15"/>
        <v>8354652.3636363624</v>
      </c>
      <c r="E153" s="12">
        <f t="shared" si="15"/>
        <v>8580013.8181818165</v>
      </c>
      <c r="F153" s="12">
        <f>SUM(L122:L124)/G153</f>
        <v>8468218.666666666</v>
      </c>
      <c r="G153" s="8">
        <v>3</v>
      </c>
      <c r="L153" s="22">
        <v>9498550</v>
      </c>
      <c r="M153" s="23">
        <f t="shared" si="6"/>
        <v>72739423522.778442</v>
      </c>
      <c r="N153" s="3">
        <f t="shared" si="4"/>
        <v>8.5698247241820144E+20</v>
      </c>
      <c r="O153" s="3">
        <f t="shared" si="7"/>
        <v>8.1400908633879065E+27</v>
      </c>
      <c r="Q153" s="22">
        <v>9498550</v>
      </c>
      <c r="R153" s="23"/>
      <c r="S153" s="3"/>
      <c r="T153" s="3"/>
      <c r="U153" s="3"/>
      <c r="V153" s="3"/>
      <c r="W153" s="3"/>
      <c r="X153" s="3"/>
      <c r="Y153" s="3"/>
      <c r="Z153" s="3">
        <f t="shared" ref="Z153:Z159" si="16">POWER(Q153-$F$158,2)</f>
        <v>7239311365.7348299</v>
      </c>
      <c r="AA153" s="3"/>
      <c r="AB153" s="3"/>
    </row>
    <row r="154" spans="4:28" x14ac:dyDescent="0.3">
      <c r="D154" s="12">
        <f t="shared" si="15"/>
        <v>8580013.8181818165</v>
      </c>
      <c r="E154" s="12">
        <f t="shared" si="15"/>
        <v>8805375.2727272715</v>
      </c>
      <c r="F154" s="12">
        <f>SUM(L125:L127)/G154</f>
        <v>8712377.333333334</v>
      </c>
      <c r="G154" s="8">
        <v>3</v>
      </c>
      <c r="L154" s="22">
        <v>9537533</v>
      </c>
      <c r="M154" s="23">
        <f t="shared" si="6"/>
        <v>95286720761.056198</v>
      </c>
      <c r="N154" s="3">
        <f t="shared" si="4"/>
        <v>8.6757726131725284E+20</v>
      </c>
      <c r="O154" s="3">
        <f t="shared" si="7"/>
        <v>8.2745467598629221E+27</v>
      </c>
      <c r="Q154" s="22">
        <v>9537533</v>
      </c>
      <c r="R154" s="23"/>
      <c r="S154" s="3"/>
      <c r="T154" s="3"/>
      <c r="U154" s="3"/>
      <c r="V154" s="3"/>
      <c r="W154" s="3"/>
      <c r="X154" s="3"/>
      <c r="Y154" s="3"/>
      <c r="Z154" s="3">
        <f t="shared" si="16"/>
        <v>2125315372.7347674</v>
      </c>
      <c r="AA154" s="3"/>
      <c r="AB154" s="3"/>
    </row>
    <row r="155" spans="4:28" x14ac:dyDescent="0.3">
      <c r="D155" s="12">
        <f t="shared" si="15"/>
        <v>8805375.2727272715</v>
      </c>
      <c r="E155" s="12">
        <f t="shared" si="15"/>
        <v>9030736.7272727266</v>
      </c>
      <c r="F155" s="12">
        <f>SUM(L128:L130)/G155</f>
        <v>8949210.666666666</v>
      </c>
      <c r="G155" s="8">
        <v>3</v>
      </c>
      <c r="L155" s="22">
        <v>9539298</v>
      </c>
      <c r="M155" s="23">
        <f t="shared" si="6"/>
        <v>96379495703.000641</v>
      </c>
      <c r="N155" s="3">
        <f t="shared" si="4"/>
        <v>8.6805900767410455E+20</v>
      </c>
      <c r="O155" s="3">
        <f t="shared" si="7"/>
        <v>8.2806735557875698E+27</v>
      </c>
      <c r="Q155" s="22">
        <v>9539298</v>
      </c>
      <c r="R155" s="23"/>
      <c r="S155" s="3"/>
      <c r="T155" s="3"/>
      <c r="U155" s="3"/>
      <c r="V155" s="3"/>
      <c r="W155" s="3"/>
      <c r="X155" s="3"/>
      <c r="Y155" s="3"/>
      <c r="Z155" s="3">
        <f t="shared" si="16"/>
        <v>1965693563.4490504</v>
      </c>
      <c r="AA155" s="3"/>
      <c r="AB155" s="3"/>
    </row>
    <row r="156" spans="4:28" x14ac:dyDescent="0.3">
      <c r="D156" s="12">
        <f t="shared" si="15"/>
        <v>9030736.7272727266</v>
      </c>
      <c r="E156" s="12">
        <f t="shared" si="15"/>
        <v>9256098.1818181816</v>
      </c>
      <c r="F156" s="12">
        <f>SUM(L130:L132)/G156</f>
        <v>9089554.333333334</v>
      </c>
      <c r="G156" s="8">
        <v>3</v>
      </c>
      <c r="L156" s="22">
        <v>9589131</v>
      </c>
      <c r="M156" s="23">
        <f t="shared" si="6"/>
        <v>129804180356.50063</v>
      </c>
      <c r="N156" s="3">
        <f t="shared" si="4"/>
        <v>8.8173433988862575E+20</v>
      </c>
      <c r="O156" s="3">
        <f t="shared" si="7"/>
        <v>8.4550660923905577E+27</v>
      </c>
      <c r="Q156" s="22">
        <v>9589131</v>
      </c>
      <c r="R156" s="23"/>
      <c r="S156" s="3"/>
      <c r="T156" s="3"/>
      <c r="U156" s="3"/>
      <c r="V156" s="3"/>
      <c r="W156" s="3"/>
      <c r="X156" s="3"/>
      <c r="Y156" s="3"/>
      <c r="Z156" s="3">
        <f t="shared" si="16"/>
        <v>30215438.448970817</v>
      </c>
      <c r="AA156" s="3"/>
      <c r="AB156" s="3"/>
    </row>
    <row r="157" spans="4:28" x14ac:dyDescent="0.3">
      <c r="D157" s="12">
        <f t="shared" si="15"/>
        <v>9256098.1818181816</v>
      </c>
      <c r="E157" s="12">
        <f t="shared" si="15"/>
        <v>9481459.6363636367</v>
      </c>
      <c r="F157" s="12">
        <f>SUM(L134:L152)/G157</f>
        <v>9427355.2631578948</v>
      </c>
      <c r="G157" s="8">
        <v>19</v>
      </c>
      <c r="L157" s="22">
        <v>9603272</v>
      </c>
      <c r="M157" s="23">
        <f t="shared" si="6"/>
        <v>140193685398.8895</v>
      </c>
      <c r="N157" s="3">
        <f t="shared" si="4"/>
        <v>8.8564095092736918E+20</v>
      </c>
      <c r="O157" s="3">
        <f t="shared" si="7"/>
        <v>8.5050509460941785E+27</v>
      </c>
      <c r="Q157" s="22">
        <v>9603272</v>
      </c>
      <c r="R157" s="23"/>
      <c r="S157" s="3"/>
      <c r="T157" s="3"/>
      <c r="U157" s="3"/>
      <c r="V157" s="3"/>
      <c r="W157" s="3"/>
      <c r="X157" s="3"/>
      <c r="Y157" s="3"/>
      <c r="Z157" s="3">
        <f t="shared" si="16"/>
        <v>385645433.16323394</v>
      </c>
      <c r="AA157" s="3"/>
      <c r="AB157" s="3"/>
    </row>
    <row r="158" spans="4:28" x14ac:dyDescent="0.3">
      <c r="D158" s="12">
        <f t="shared" si="15"/>
        <v>9481459.6363636367</v>
      </c>
      <c r="E158" s="12">
        <f t="shared" si="15"/>
        <v>9706821.0909090918</v>
      </c>
      <c r="F158" s="12">
        <f>SUM(L153:L159)/G158</f>
        <v>9583634.1428571437</v>
      </c>
      <c r="G158" s="8">
        <v>7</v>
      </c>
      <c r="L158" s="22">
        <v>9647760</v>
      </c>
      <c r="M158" s="23">
        <f t="shared" si="6"/>
        <v>175487659383.33392</v>
      </c>
      <c r="N158" s="3">
        <f t="shared" si="4"/>
        <v>8.980064870482806E+20</v>
      </c>
      <c r="O158" s="3">
        <f t="shared" si="7"/>
        <v>8.6637510654849194E+27</v>
      </c>
      <c r="Q158" s="22">
        <v>9647760</v>
      </c>
      <c r="R158" s="23"/>
      <c r="S158" s="3"/>
      <c r="T158" s="3"/>
      <c r="U158" s="3"/>
      <c r="V158" s="3"/>
      <c r="W158" s="3"/>
      <c r="X158" s="3"/>
      <c r="Y158" s="3"/>
      <c r="Z158" s="3">
        <f t="shared" si="16"/>
        <v>4112125554.3060203</v>
      </c>
      <c r="AA158" s="3"/>
      <c r="AB158" s="3"/>
    </row>
    <row r="159" spans="4:28" x14ac:dyDescent="0.3">
      <c r="D159" s="12">
        <f t="shared" si="15"/>
        <v>9706821.0909090918</v>
      </c>
      <c r="E159" s="12">
        <f t="shared" si="15"/>
        <v>9932182.5454545468</v>
      </c>
      <c r="F159" s="12">
        <f>SUM(L160:L166)/G159</f>
        <v>9805655.4285714291</v>
      </c>
      <c r="G159" s="8">
        <v>7</v>
      </c>
      <c r="L159" s="22">
        <v>9669895</v>
      </c>
      <c r="M159" s="23">
        <f t="shared" si="6"/>
        <v>194522872753.61169</v>
      </c>
      <c r="N159" s="3">
        <f t="shared" si="4"/>
        <v>9.0420160801633403E+20</v>
      </c>
      <c r="O159" s="3">
        <f t="shared" si="7"/>
        <v>8.7435346083491092E+27</v>
      </c>
      <c r="Q159" s="22">
        <v>9669895</v>
      </c>
      <c r="R159" s="23"/>
      <c r="S159" s="3"/>
      <c r="T159" s="3"/>
      <c r="U159" s="3"/>
      <c r="V159" s="3"/>
      <c r="W159" s="3"/>
      <c r="X159" s="3"/>
      <c r="Y159" s="3"/>
      <c r="Z159" s="3">
        <f t="shared" si="16"/>
        <v>7440935475.0202703</v>
      </c>
      <c r="AA159" s="3"/>
      <c r="AB159" s="3"/>
    </row>
    <row r="160" spans="4:28" x14ac:dyDescent="0.3">
      <c r="D160" s="12">
        <f t="shared" si="15"/>
        <v>9932182.5454545468</v>
      </c>
      <c r="E160" s="12">
        <f t="shared" si="15"/>
        <v>10157544.000000002</v>
      </c>
      <c r="F160" s="12">
        <f>SUM(L167:L180)/G160</f>
        <v>10065814.857142856</v>
      </c>
      <c r="G160" s="8">
        <v>14</v>
      </c>
      <c r="L160" s="22">
        <v>9712309</v>
      </c>
      <c r="M160" s="23">
        <f t="shared" si="6"/>
        <v>233734995123.27835</v>
      </c>
      <c r="N160" s="3">
        <f t="shared" si="4"/>
        <v>9.1615187227905189E+20</v>
      </c>
      <c r="O160" s="3">
        <f t="shared" si="7"/>
        <v>8.897950074502686E+27</v>
      </c>
      <c r="Q160" s="22">
        <v>9712309</v>
      </c>
      <c r="R160" s="23"/>
      <c r="S160" s="3"/>
      <c r="T160" s="3"/>
      <c r="U160" s="3"/>
      <c r="V160" s="3"/>
      <c r="W160" s="3"/>
      <c r="X160" s="3"/>
      <c r="Y160" s="3"/>
      <c r="Z160" s="3"/>
      <c r="AA160" s="3">
        <f t="shared" ref="AA160:AA166" si="17">POWER(Q160-$F$159,2)</f>
        <v>8713555727.0409164</v>
      </c>
      <c r="AB160" s="3"/>
    </row>
    <row r="161" spans="4:28" x14ac:dyDescent="0.3">
      <c r="D161" s="12"/>
      <c r="E161" s="12"/>
      <c r="F161" s="12"/>
      <c r="G161" s="17"/>
      <c r="L161" s="22">
        <v>9736882</v>
      </c>
      <c r="M161" s="23">
        <f t="shared" si="6"/>
        <v>258099024966.11166</v>
      </c>
      <c r="N161" s="3">
        <f t="shared" si="4"/>
        <v>9.2312331651390636E+20</v>
      </c>
      <c r="O161" s="3">
        <f t="shared" si="7"/>
        <v>8.9883428043445577E+27</v>
      </c>
      <c r="Q161" s="22">
        <v>9736882</v>
      </c>
      <c r="R161" s="23"/>
      <c r="S161" s="3"/>
      <c r="T161" s="3"/>
      <c r="U161" s="3"/>
      <c r="V161" s="3"/>
      <c r="W161" s="3"/>
      <c r="X161" s="3"/>
      <c r="Y161" s="3"/>
      <c r="Z161" s="3"/>
      <c r="AA161" s="3">
        <f t="shared" si="17"/>
        <v>4729784477.4694605</v>
      </c>
      <c r="AB161" s="3"/>
    </row>
    <row r="162" spans="4:28" x14ac:dyDescent="0.3">
      <c r="L162" s="22">
        <v>9778396</v>
      </c>
      <c r="M162" s="23">
        <f t="shared" si="6"/>
        <v>302003523321.77832</v>
      </c>
      <c r="N162" s="3">
        <f t="shared" si="4"/>
        <v>9.3498116738149463E+20</v>
      </c>
      <c r="O162" s="3">
        <f t="shared" si="7"/>
        <v>9.1426161071985375E+27</v>
      </c>
      <c r="Q162" s="22">
        <v>9778396</v>
      </c>
      <c r="R162" s="23"/>
      <c r="S162" s="3"/>
      <c r="T162" s="3"/>
      <c r="U162" s="3"/>
      <c r="V162" s="3"/>
      <c r="W162" s="3"/>
      <c r="X162" s="3"/>
      <c r="Y162" s="3"/>
      <c r="Z162" s="3"/>
      <c r="AA162" s="3">
        <f t="shared" si="17"/>
        <v>743076446.04084539</v>
      </c>
      <c r="AB162" s="3"/>
    </row>
    <row r="163" spans="4:28" x14ac:dyDescent="0.3">
      <c r="L163" s="22">
        <v>9803535</v>
      </c>
      <c r="M163" s="23">
        <f t="shared" si="6"/>
        <v>330265690729.16718</v>
      </c>
      <c r="N163" s="3">
        <f t="shared" si="4"/>
        <v>9.4221087163318914E+20</v>
      </c>
      <c r="O163" s="3">
        <f t="shared" si="7"/>
        <v>9.2369972574364773E+27</v>
      </c>
      <c r="Q163" s="22">
        <v>9803535</v>
      </c>
      <c r="R163" s="23"/>
      <c r="S163" s="3"/>
      <c r="T163" s="3"/>
      <c r="U163" s="3"/>
      <c r="V163" s="3"/>
      <c r="W163" s="3"/>
      <c r="X163" s="3"/>
      <c r="Y163" s="3"/>
      <c r="Z163" s="3"/>
      <c r="AA163" s="3">
        <f t="shared" si="17"/>
        <v>4496217.3265328696</v>
      </c>
      <c r="AB163" s="3"/>
    </row>
    <row r="164" spans="4:28" x14ac:dyDescent="0.3">
      <c r="L164" s="22">
        <v>9841269</v>
      </c>
      <c r="M164" s="23">
        <f t="shared" si="6"/>
        <v>375060059638.83386</v>
      </c>
      <c r="N164" s="3">
        <f t="shared" si="4"/>
        <v>9.5313256659910027E+20</v>
      </c>
      <c r="O164" s="3">
        <f t="shared" si="7"/>
        <v>9.3800339805621604E+27</v>
      </c>
      <c r="Q164" s="22">
        <v>9841269</v>
      </c>
      <c r="R164" s="23"/>
      <c r="S164" s="3"/>
      <c r="T164" s="3"/>
      <c r="U164" s="3"/>
      <c r="V164" s="3"/>
      <c r="W164" s="3"/>
      <c r="X164" s="3"/>
      <c r="Y164" s="3"/>
      <c r="Z164" s="3"/>
      <c r="AA164" s="3">
        <f t="shared" si="17"/>
        <v>1268326469.8979213</v>
      </c>
      <c r="AB164" s="3"/>
    </row>
    <row r="165" spans="4:28" x14ac:dyDescent="0.3">
      <c r="L165" s="22">
        <v>9869304</v>
      </c>
      <c r="M165" s="23">
        <f t="shared" si="6"/>
        <v>410184492811.33386</v>
      </c>
      <c r="N165" s="3">
        <f t="shared" si="4"/>
        <v>9.6130141085602061E+20</v>
      </c>
      <c r="O165" s="3">
        <f t="shared" si="7"/>
        <v>9.4873758593669677E+27</v>
      </c>
      <c r="Q165" s="22">
        <v>9869304</v>
      </c>
      <c r="R165" s="23"/>
      <c r="S165" s="3"/>
      <c r="T165" s="3"/>
      <c r="U165" s="3"/>
      <c r="V165" s="3"/>
      <c r="W165" s="3"/>
      <c r="X165" s="3"/>
      <c r="Y165" s="3"/>
      <c r="Z165" s="3"/>
      <c r="AA165" s="3">
        <f t="shared" si="17"/>
        <v>4051140644.8978915</v>
      </c>
      <c r="AB165" s="3"/>
    </row>
    <row r="166" spans="4:28" x14ac:dyDescent="0.3">
      <c r="L166" s="22">
        <v>9897893</v>
      </c>
      <c r="M166" s="23">
        <f t="shared" si="6"/>
        <v>447621843901.05603</v>
      </c>
      <c r="N166" s="3">
        <f t="shared" si="4"/>
        <v>9.6967961063228139E+20</v>
      </c>
      <c r="O166" s="3">
        <f t="shared" si="7"/>
        <v>9.5977850303199831E+27</v>
      </c>
      <c r="Q166" s="22">
        <v>9897893</v>
      </c>
      <c r="R166" s="23"/>
      <c r="S166" s="3"/>
      <c r="T166" s="3"/>
      <c r="U166" s="3"/>
      <c r="V166" s="3"/>
      <c r="W166" s="3"/>
      <c r="X166" s="3"/>
      <c r="Y166" s="3"/>
      <c r="Z166" s="3"/>
      <c r="AA166" s="3">
        <f t="shared" si="17"/>
        <v>8507769583.0407181</v>
      </c>
      <c r="AB166" s="3"/>
    </row>
    <row r="167" spans="4:28" x14ac:dyDescent="0.3">
      <c r="L167" s="22">
        <v>9933597</v>
      </c>
      <c r="M167" s="23">
        <f t="shared" si="6"/>
        <v>496671818597.50049</v>
      </c>
      <c r="N167" s="3">
        <f t="shared" si="4"/>
        <v>9.8021108795764362E+20</v>
      </c>
      <c r="O167" s="3">
        <f t="shared" si="7"/>
        <v>9.7370219227027842E+27</v>
      </c>
      <c r="Q167" s="22">
        <v>9933597</v>
      </c>
      <c r="R167" s="23"/>
      <c r="S167" s="3"/>
      <c r="T167" s="3"/>
      <c r="U167" s="3"/>
      <c r="V167" s="3"/>
      <c r="W167" s="3"/>
      <c r="X167" s="3"/>
      <c r="Y167" s="3"/>
      <c r="Z167" s="3"/>
      <c r="AA167" s="3"/>
      <c r="AB167" s="3">
        <f t="shared" ref="AB167:AB180" si="18">POWER(Q167-$F$160,2)</f>
        <v>17481561747.448769</v>
      </c>
    </row>
    <row r="168" spans="4:28" x14ac:dyDescent="0.3">
      <c r="L168" s="22">
        <v>9947026</v>
      </c>
      <c r="M168" s="23">
        <f t="shared" si="6"/>
        <v>515780317963.44495</v>
      </c>
      <c r="N168" s="3">
        <f t="shared" si="4"/>
        <v>9.8419183868227459E+20</v>
      </c>
      <c r="O168" s="3">
        <f t="shared" si="7"/>
        <v>9.78978180836039E+27</v>
      </c>
      <c r="Q168" s="22">
        <v>9947026</v>
      </c>
      <c r="R168" s="23"/>
      <c r="S168" s="3"/>
      <c r="T168" s="3"/>
      <c r="U168" s="3"/>
      <c r="V168" s="3"/>
      <c r="W168" s="3"/>
      <c r="X168" s="3"/>
      <c r="Y168" s="3"/>
      <c r="Z168" s="3"/>
      <c r="AA168" s="3"/>
      <c r="AB168" s="3">
        <f t="shared" si="18"/>
        <v>14110792581.305933</v>
      </c>
    </row>
    <row r="169" spans="4:28" x14ac:dyDescent="0.3">
      <c r="L169" s="22">
        <v>9989528</v>
      </c>
      <c r="M169" s="23">
        <f t="shared" si="6"/>
        <v>578634780820.22266</v>
      </c>
      <c r="N169" s="3">
        <f t="shared" si="4"/>
        <v>9.9686168873513137E+20</v>
      </c>
      <c r="O169" s="3">
        <f t="shared" si="7"/>
        <v>9.9581777517468782E+27</v>
      </c>
      <c r="Q169" s="22">
        <v>9989528</v>
      </c>
      <c r="R169" s="23"/>
      <c r="S169" s="3"/>
      <c r="T169" s="3"/>
      <c r="U169" s="3"/>
      <c r="V169" s="3"/>
      <c r="W169" s="3"/>
      <c r="X169" s="3"/>
      <c r="Y169" s="3"/>
      <c r="Z169" s="3"/>
      <c r="AA169" s="3"/>
      <c r="AB169" s="3">
        <f t="shared" si="18"/>
        <v>5819684572.7345724</v>
      </c>
    </row>
    <row r="170" spans="4:28" x14ac:dyDescent="0.3">
      <c r="L170" s="22">
        <v>9996076</v>
      </c>
      <c r="M170" s="23">
        <f t="shared" si="6"/>
        <v>588639528588.44495</v>
      </c>
      <c r="N170" s="3">
        <f t="shared" si="4"/>
        <v>9.9882326187285912E+20</v>
      </c>
      <c r="O170" s="3">
        <f t="shared" si="7"/>
        <v>9.9843132362490019E+27</v>
      </c>
      <c r="Q170" s="22">
        <v>9996076</v>
      </c>
      <c r="R170" s="23"/>
      <c r="S170" s="3"/>
      <c r="T170" s="3"/>
      <c r="U170" s="3"/>
      <c r="V170" s="3"/>
      <c r="W170" s="3"/>
      <c r="X170" s="3"/>
      <c r="Y170" s="3"/>
      <c r="Z170" s="3"/>
      <c r="AA170" s="3"/>
      <c r="AB170" s="3">
        <f t="shared" si="18"/>
        <v>4863508195.5917253</v>
      </c>
    </row>
    <row r="171" spans="4:28" x14ac:dyDescent="0.3">
      <c r="L171" s="22">
        <v>10026978</v>
      </c>
      <c r="M171" s="23">
        <f t="shared" si="6"/>
        <v>637012250689.66711</v>
      </c>
      <c r="N171" s="3">
        <f t="shared" si="4"/>
        <v>1.0081152540094452E+21</v>
      </c>
      <c r="O171" s="3">
        <f t="shared" si="7"/>
        <v>1.0108349473417118E+28</v>
      </c>
      <c r="Q171" s="22">
        <v>10026978</v>
      </c>
      <c r="R171" s="23"/>
      <c r="S171" s="3"/>
      <c r="T171" s="3"/>
      <c r="U171" s="3"/>
      <c r="V171" s="3"/>
      <c r="W171" s="3"/>
      <c r="X171" s="3"/>
      <c r="Y171" s="3"/>
      <c r="Z171" s="3"/>
      <c r="AA171" s="3"/>
      <c r="AB171" s="3">
        <f t="shared" si="18"/>
        <v>1508301472.7346318</v>
      </c>
    </row>
    <row r="172" spans="4:28" x14ac:dyDescent="0.3">
      <c r="L172" s="22">
        <v>10053989</v>
      </c>
      <c r="M172" s="23">
        <f t="shared" si="6"/>
        <v>680858449181.05603</v>
      </c>
      <c r="N172" s="3">
        <f t="shared" si="4"/>
        <v>1.0162843017314216E+21</v>
      </c>
      <c r="O172" s="3">
        <f t="shared" si="7"/>
        <v>1.0217711190480395E+28</v>
      </c>
      <c r="Q172" s="22">
        <v>10053989</v>
      </c>
      <c r="R172" s="23"/>
      <c r="S172" s="3"/>
      <c r="T172" s="3"/>
      <c r="U172" s="3"/>
      <c r="V172" s="3"/>
      <c r="W172" s="3"/>
      <c r="X172" s="3"/>
      <c r="Y172" s="3"/>
      <c r="Z172" s="3"/>
      <c r="AA172" s="3"/>
      <c r="AB172" s="3">
        <f t="shared" si="18"/>
        <v>139850897.16324642</v>
      </c>
    </row>
    <row r="173" spans="4:28" x14ac:dyDescent="0.3">
      <c r="L173" s="22">
        <v>10061141</v>
      </c>
      <c r="M173" s="23">
        <f t="shared" si="6"/>
        <v>692712423903.72266</v>
      </c>
      <c r="N173" s="3">
        <f t="shared" ref="N173:N180" si="19">POWER(L173-$T$230,3)</f>
        <v>1.018454675215054E+21</v>
      </c>
      <c r="O173" s="3">
        <f t="shared" si="7"/>
        <v>1.0246816089447864E+28</v>
      </c>
      <c r="Q173" s="22">
        <v>10061141</v>
      </c>
      <c r="R173" s="23"/>
      <c r="S173" s="3"/>
      <c r="T173" s="3"/>
      <c r="U173" s="3"/>
      <c r="V173" s="3"/>
      <c r="W173" s="3"/>
      <c r="X173" s="3"/>
      <c r="Y173" s="3"/>
      <c r="Z173" s="3"/>
      <c r="AA173" s="3"/>
      <c r="AB173" s="3">
        <f t="shared" si="18"/>
        <v>21844940.591829274</v>
      </c>
    </row>
    <row r="174" spans="4:28" x14ac:dyDescent="0.3">
      <c r="L174" s="22">
        <v>10092817</v>
      </c>
      <c r="M174" s="23">
        <f t="shared" ref="M174:M180" si="20">POWER(L174-$I$109,2)</f>
        <v>746443248931.94482</v>
      </c>
      <c r="N174" s="3">
        <f t="shared" si="19"/>
        <v>1.0281043494827063E+21</v>
      </c>
      <c r="O174" s="3">
        <f t="shared" ref="O174:O180" si="21">POWER(L174-$T$230,4)</f>
        <v>1.0376469056232999E+28</v>
      </c>
      <c r="Q174" s="22">
        <v>10092817</v>
      </c>
      <c r="R174" s="23"/>
      <c r="S174" s="3"/>
      <c r="T174" s="3"/>
      <c r="U174" s="3"/>
      <c r="V174" s="3"/>
      <c r="W174" s="3"/>
      <c r="X174" s="3"/>
      <c r="Y174" s="3"/>
      <c r="Z174" s="3"/>
      <c r="AA174" s="3"/>
      <c r="AB174" s="3">
        <f t="shared" si="18"/>
        <v>729115718.87759411</v>
      </c>
    </row>
    <row r="175" spans="4:28" x14ac:dyDescent="0.3">
      <c r="L175" s="22">
        <v>10102780</v>
      </c>
      <c r="M175" s="23">
        <f t="shared" si="20"/>
        <v>763757966004.44482</v>
      </c>
      <c r="N175" s="3">
        <f t="shared" si="19"/>
        <v>1.031151997592005E+21</v>
      </c>
      <c r="O175" s="3">
        <f t="shared" si="21"/>
        <v>1.0417501778232556E+28</v>
      </c>
      <c r="Q175" s="22">
        <v>10102780</v>
      </c>
      <c r="R175" s="23"/>
      <c r="S175" s="3"/>
      <c r="T175" s="3"/>
      <c r="U175" s="3"/>
      <c r="V175" s="3"/>
      <c r="W175" s="3"/>
      <c r="X175" s="3"/>
      <c r="Y175" s="3"/>
      <c r="Z175" s="3"/>
      <c r="AA175" s="3"/>
      <c r="AB175" s="3">
        <f t="shared" si="18"/>
        <v>1366421786.4490385</v>
      </c>
    </row>
    <row r="176" spans="4:28" x14ac:dyDescent="0.3">
      <c r="L176" s="22">
        <v>10121596</v>
      </c>
      <c r="M176" s="23">
        <f t="shared" si="20"/>
        <v>796999834655.11157</v>
      </c>
      <c r="N176" s="3">
        <f t="shared" si="19"/>
        <v>1.0369241654847431E+21</v>
      </c>
      <c r="O176" s="3">
        <f t="shared" si="21"/>
        <v>1.0495327485673715E+28</v>
      </c>
      <c r="Q176" s="22">
        <v>10121596</v>
      </c>
      <c r="R176" s="23"/>
      <c r="S176" s="3"/>
      <c r="T176" s="3"/>
      <c r="U176" s="3"/>
      <c r="V176" s="3"/>
      <c r="W176" s="3"/>
      <c r="X176" s="3"/>
      <c r="Y176" s="3"/>
      <c r="Z176" s="3"/>
      <c r="AA176" s="3"/>
      <c r="AB176" s="3">
        <f t="shared" si="18"/>
        <v>3111535898.4490685</v>
      </c>
    </row>
    <row r="177" spans="11:29" x14ac:dyDescent="0.3">
      <c r="L177" s="22">
        <v>10137679</v>
      </c>
      <c r="M177" s="23">
        <f t="shared" si="20"/>
        <v>825974644901.61145</v>
      </c>
      <c r="N177" s="3">
        <f t="shared" si="19"/>
        <v>1.0418749749864839E+21</v>
      </c>
      <c r="O177" s="3">
        <f t="shared" si="21"/>
        <v>1.0562194054546002E+28</v>
      </c>
      <c r="Q177" s="22">
        <v>10137679</v>
      </c>
      <c r="R177" s="23"/>
      <c r="S177" s="3"/>
      <c r="T177" s="3"/>
      <c r="U177" s="3"/>
      <c r="V177" s="3"/>
      <c r="W177" s="3"/>
      <c r="X177" s="3"/>
      <c r="Y177" s="3"/>
      <c r="Z177" s="3"/>
      <c r="AA177" s="3"/>
      <c r="AB177" s="3">
        <f t="shared" si="18"/>
        <v>5164455028.5919514</v>
      </c>
    </row>
    <row r="178" spans="11:29" x14ac:dyDescent="0.3">
      <c r="L178" s="22">
        <v>10144657</v>
      </c>
      <c r="M178" s="23">
        <f t="shared" si="20"/>
        <v>838706989411.94482</v>
      </c>
      <c r="N178" s="3">
        <f t="shared" si="19"/>
        <v>1.044027896470882E+21</v>
      </c>
      <c r="O178" s="3">
        <f t="shared" si="21"/>
        <v>1.0591304908128609E+28</v>
      </c>
      <c r="Q178" s="22">
        <v>10144657</v>
      </c>
      <c r="R178" s="23"/>
      <c r="S178" s="3"/>
      <c r="T178" s="3"/>
      <c r="U178" s="3"/>
      <c r="V178" s="3"/>
      <c r="W178" s="3"/>
      <c r="X178" s="3"/>
      <c r="Y178" s="3"/>
      <c r="Z178" s="3"/>
      <c r="AA178" s="3"/>
      <c r="AB178" s="3">
        <f t="shared" si="18"/>
        <v>6216083490.3062487</v>
      </c>
    </row>
    <row r="179" spans="11:29" x14ac:dyDescent="0.3">
      <c r="L179" s="22">
        <v>10156000</v>
      </c>
      <c r="M179" s="23">
        <f t="shared" si="20"/>
        <v>859611706747.7782</v>
      </c>
      <c r="N179" s="3">
        <f t="shared" si="19"/>
        <v>1.047533876416E+21</v>
      </c>
      <c r="O179" s="3">
        <f t="shared" si="21"/>
        <v>1.0638754048880897E+28</v>
      </c>
      <c r="Q179" s="22">
        <v>10156000</v>
      </c>
      <c r="R179" s="23"/>
      <c r="S179" s="3"/>
      <c r="T179" s="3"/>
      <c r="U179" s="3"/>
      <c r="V179" s="3"/>
      <c r="W179" s="3"/>
      <c r="X179" s="3"/>
      <c r="Y179" s="3"/>
      <c r="Z179" s="3"/>
      <c r="AA179" s="3"/>
      <c r="AB179" s="3">
        <f t="shared" si="18"/>
        <v>8133359992.1634092</v>
      </c>
    </row>
    <row r="180" spans="11:29" x14ac:dyDescent="0.3">
      <c r="L180" s="22">
        <v>10157544</v>
      </c>
      <c r="M180" s="23">
        <f t="shared" si="20"/>
        <v>862477137518.00037</v>
      </c>
      <c r="N180" s="3">
        <f t="shared" si="19"/>
        <v>1.0480117136177948E+21</v>
      </c>
      <c r="O180" s="3">
        <f t="shared" si="21"/>
        <v>1.0645225093588149E+28</v>
      </c>
      <c r="Q180" s="22">
        <v>10157544</v>
      </c>
      <c r="R180" s="23"/>
      <c r="S180" s="3"/>
      <c r="T180" s="3"/>
      <c r="U180" s="3"/>
      <c r="V180" s="3"/>
      <c r="W180" s="3"/>
      <c r="X180" s="3"/>
      <c r="Y180" s="3"/>
      <c r="Z180" s="3"/>
      <c r="AA180" s="3"/>
      <c r="AB180" s="3">
        <f t="shared" si="18"/>
        <v>8414235649.3062687</v>
      </c>
    </row>
    <row r="181" spans="11:29" x14ac:dyDescent="0.3">
      <c r="K181" s="3" t="s">
        <v>99</v>
      </c>
      <c r="L181" s="12">
        <f>SUM(L109:L180)</f>
        <v>664477022</v>
      </c>
      <c r="M181" s="24">
        <f>SUM(M109:M180)</f>
        <v>39931008594173.93</v>
      </c>
      <c r="N181" s="24">
        <f>SUM(N109:N180)</f>
        <v>5.7676497047900914E+22</v>
      </c>
      <c r="O181" s="24">
        <f>SUM(O109:O180)</f>
        <v>5.4189069258784341E+29</v>
      </c>
      <c r="P181" s="3" t="s">
        <v>99</v>
      </c>
      <c r="Q181" s="12">
        <f>SUM(Q109:Q180)</f>
        <v>664477022</v>
      </c>
      <c r="R181" s="24">
        <f>SUM(R109:R115)</f>
        <v>20925435586.85714</v>
      </c>
      <c r="S181" s="24">
        <f>SUM(S116:S118)</f>
        <v>13554258950</v>
      </c>
      <c r="T181" s="24">
        <f>SUM(T119:T121)</f>
        <v>11546837064</v>
      </c>
      <c r="U181" s="24">
        <f>SUM(U122:U124)</f>
        <v>12172054514.666666</v>
      </c>
      <c r="V181" s="24">
        <f>SUM(V125:V127)</f>
        <v>13793691020.666666</v>
      </c>
      <c r="W181" s="24">
        <f>SUM(W128:W130)</f>
        <v>10823100992.666668</v>
      </c>
      <c r="X181" s="24">
        <f>SUM(X131:X133)</f>
        <v>21693509925.66642</v>
      </c>
      <c r="Y181" s="24">
        <f>SUM(Y134:Y152)</f>
        <v>34815571737.684212</v>
      </c>
      <c r="Z181" s="24">
        <f>SUM(Z153:Z159)</f>
        <v>23299242202.857143</v>
      </c>
      <c r="AA181" s="24">
        <f>SUM(AA160:AA166)</f>
        <v>28018149565.714283</v>
      </c>
      <c r="AB181" s="24">
        <f>SUM(AB167:AB180)</f>
        <v>77080751971.714279</v>
      </c>
      <c r="AC181" s="24"/>
    </row>
    <row r="183" spans="11:29" x14ac:dyDescent="0.3">
      <c r="Q183" s="36" t="s">
        <v>106</v>
      </c>
      <c r="R183" s="36"/>
    </row>
    <row r="184" spans="11:29" x14ac:dyDescent="0.3">
      <c r="Q184" s="3"/>
      <c r="R184" s="24">
        <f>R181/G150</f>
        <v>2989347940.9795914</v>
      </c>
      <c r="S184" s="24">
        <f>S181/G151</f>
        <v>4518086316.666667</v>
      </c>
      <c r="T184" s="24">
        <f>T181/G152</f>
        <v>3848945688</v>
      </c>
      <c r="U184" s="24">
        <f>U181/G153</f>
        <v>4057351504.8888888</v>
      </c>
      <c r="V184" s="24">
        <f>V181/G154</f>
        <v>4597897006.8888884</v>
      </c>
      <c r="W184" s="24">
        <f>W181/G155</f>
        <v>3607700330.8888893</v>
      </c>
      <c r="X184" s="24">
        <f>X181/G156</f>
        <v>7231169975.2221403</v>
      </c>
      <c r="Y184" s="24">
        <f>Y181/G157</f>
        <v>1832398512.5096953</v>
      </c>
      <c r="Z184" s="24">
        <f>Z181/G158</f>
        <v>3328463171.8367348</v>
      </c>
      <c r="AA184" s="24">
        <f>AA181/G159</f>
        <v>4002592795.1020403</v>
      </c>
      <c r="AB184" s="24">
        <f>AB181/G160</f>
        <v>5505767997.9795914</v>
      </c>
      <c r="AC184" s="24"/>
    </row>
    <row r="186" spans="11:29" x14ac:dyDescent="0.3">
      <c r="Q186" s="36" t="s">
        <v>100</v>
      </c>
      <c r="R186" s="36"/>
      <c r="S186" s="36"/>
      <c r="T186" s="3"/>
      <c r="U186" s="3"/>
      <c r="V186" s="3"/>
      <c r="X186" s="3"/>
      <c r="Y186" s="3"/>
    </row>
    <row r="187" spans="11:29" x14ac:dyDescent="0.3">
      <c r="Q187" s="3"/>
      <c r="R187" s="3"/>
      <c r="S187" s="3"/>
      <c r="T187" s="3"/>
      <c r="U187" s="2" t="s">
        <v>107</v>
      </c>
      <c r="V187" s="23">
        <f>SUM(R184:AB184)/E15</f>
        <v>632218350.56893241</v>
      </c>
      <c r="X187" s="3"/>
      <c r="Y187" s="3">
        <f>POWER(F150-$I$109,2)*G150</f>
        <v>15677521658440.482</v>
      </c>
    </row>
    <row r="188" spans="11:29" x14ac:dyDescent="0.3">
      <c r="Q188" s="3"/>
      <c r="R188" s="3"/>
      <c r="S188" s="3"/>
      <c r="T188" s="3"/>
      <c r="U188" s="3"/>
      <c r="V188" s="3"/>
      <c r="X188" s="3"/>
      <c r="Y188" s="3">
        <f>POWER(F151-$I$109,2)*G151</f>
        <v>4521458480357.0039</v>
      </c>
    </row>
    <row r="189" spans="11:29" x14ac:dyDescent="0.3">
      <c r="Q189" s="37" t="s">
        <v>101</v>
      </c>
      <c r="R189" s="37"/>
      <c r="S189" s="37"/>
      <c r="T189" s="3"/>
      <c r="U189" s="3"/>
      <c r="V189" s="3"/>
      <c r="X189" s="3"/>
      <c r="Y189" s="3">
        <f t="shared" ref="Y189:Y197" si="22">POWER(F152-$I$109,2)*G152</f>
        <v>2925033443277.8369</v>
      </c>
    </row>
    <row r="190" spans="11:29" x14ac:dyDescent="0.3">
      <c r="Q190" s="3"/>
      <c r="R190" s="3"/>
      <c r="S190" s="3"/>
      <c r="T190" s="3"/>
      <c r="U190" s="2" t="s">
        <v>107</v>
      </c>
      <c r="V190" s="3">
        <f>SUM(Y187:Y197)/$E$15</f>
        <v>551648230366.32776</v>
      </c>
      <c r="X190" s="3"/>
      <c r="Y190" s="3">
        <f t="shared" si="22"/>
        <v>1735668793065.5618</v>
      </c>
    </row>
    <row r="191" spans="11:29" x14ac:dyDescent="0.3">
      <c r="Q191" s="3"/>
      <c r="R191" s="3"/>
      <c r="S191" s="3"/>
      <c r="T191" s="3"/>
      <c r="U191" s="3"/>
      <c r="V191" s="3"/>
      <c r="X191" s="3"/>
      <c r="Y191" s="3">
        <f t="shared" si="22"/>
        <v>800224385248.44543</v>
      </c>
    </row>
    <row r="192" spans="11:29" x14ac:dyDescent="0.3">
      <c r="Q192" s="36" t="s">
        <v>102</v>
      </c>
      <c r="R192" s="36"/>
      <c r="S192" s="36"/>
      <c r="T192" s="36"/>
      <c r="U192" s="36"/>
      <c r="V192" s="3"/>
      <c r="X192" s="3"/>
      <c r="Y192" s="3">
        <f t="shared" si="22"/>
        <v>234590322276.22589</v>
      </c>
    </row>
    <row r="193" spans="1:29" x14ac:dyDescent="0.3">
      <c r="Q193" s="3"/>
      <c r="R193" s="3"/>
      <c r="S193" s="3"/>
      <c r="T193" s="3"/>
      <c r="U193" s="2" t="s">
        <v>107</v>
      </c>
      <c r="V193" s="23">
        <f>V187+V190</f>
        <v>552280448716.89673</v>
      </c>
      <c r="X193" s="3"/>
      <c r="Y193" s="3">
        <f t="shared" si="22"/>
        <v>58207782055.613083</v>
      </c>
    </row>
    <row r="194" spans="1:29" x14ac:dyDescent="0.3">
      <c r="X194" s="3"/>
      <c r="Y194" s="3">
        <f t="shared" si="22"/>
        <v>748701099109.10742</v>
      </c>
    </row>
    <row r="195" spans="1:29" x14ac:dyDescent="0.3">
      <c r="X195" s="3"/>
      <c r="Y195" s="3">
        <f t="shared" si="22"/>
        <v>881114795676.31787</v>
      </c>
    </row>
    <row r="196" spans="1:29" x14ac:dyDescent="0.3">
      <c r="X196" s="3"/>
      <c r="Y196" s="3">
        <f t="shared" si="22"/>
        <v>2328951480925.8491</v>
      </c>
    </row>
    <row r="197" spans="1:29" x14ac:dyDescent="0.3">
      <c r="X197" s="3"/>
      <c r="Y197" s="3">
        <f t="shared" si="22"/>
        <v>9807200345943.1621</v>
      </c>
    </row>
    <row r="202" spans="1:29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5" spans="1:29" ht="15" customHeight="1" x14ac:dyDescent="0.3"/>
    <row r="209" spans="3:11" x14ac:dyDescent="0.3">
      <c r="C209" s="50"/>
      <c r="D209" s="50"/>
      <c r="G209" s="50"/>
      <c r="H209" s="50"/>
    </row>
    <row r="210" spans="3:11" x14ac:dyDescent="0.3">
      <c r="G210" s="50"/>
      <c r="H210" s="50"/>
      <c r="J210" s="50"/>
      <c r="K210" s="50"/>
    </row>
    <row r="211" spans="3:11" x14ac:dyDescent="0.3">
      <c r="G211" s="50"/>
      <c r="H211" s="50"/>
      <c r="J211" s="50"/>
      <c r="K211" s="50"/>
    </row>
    <row r="212" spans="3:11" x14ac:dyDescent="0.3">
      <c r="G212" s="50"/>
      <c r="H212" s="50"/>
      <c r="J212" s="50"/>
      <c r="K212" s="50"/>
    </row>
    <row r="213" spans="3:11" x14ac:dyDescent="0.3">
      <c r="G213" s="50"/>
      <c r="H213" s="50"/>
      <c r="J213" s="50"/>
      <c r="K213" s="50"/>
    </row>
    <row r="214" spans="3:11" x14ac:dyDescent="0.3">
      <c r="G214" s="50"/>
      <c r="H214" s="50"/>
      <c r="J214" s="50"/>
      <c r="K214" s="50"/>
    </row>
    <row r="215" spans="3:11" x14ac:dyDescent="0.3">
      <c r="G215" s="50"/>
      <c r="H215" s="50"/>
      <c r="J215" s="50"/>
      <c r="K215" s="50"/>
    </row>
    <row r="216" spans="3:11" x14ac:dyDescent="0.3">
      <c r="G216" s="50"/>
      <c r="H216" s="50"/>
      <c r="J216" s="50"/>
      <c r="K216" s="50"/>
    </row>
    <row r="217" spans="3:11" x14ac:dyDescent="0.3">
      <c r="G217" s="50"/>
      <c r="H217" s="50"/>
      <c r="J217" s="50"/>
      <c r="K217" s="50"/>
    </row>
    <row r="218" spans="3:11" x14ac:dyDescent="0.3">
      <c r="G218" s="50"/>
      <c r="H218" s="50"/>
      <c r="J218" s="50"/>
      <c r="K218" s="50"/>
    </row>
    <row r="219" spans="3:11" x14ac:dyDescent="0.3">
      <c r="G219" s="50"/>
      <c r="H219" s="50"/>
      <c r="J219" s="50"/>
      <c r="K219" s="50"/>
    </row>
    <row r="220" spans="3:11" x14ac:dyDescent="0.3">
      <c r="G220" s="50"/>
      <c r="H220" s="50"/>
      <c r="J220" s="50"/>
      <c r="K220" s="50"/>
    </row>
    <row r="221" spans="3:11" x14ac:dyDescent="0.3">
      <c r="G221" s="50"/>
      <c r="H221" s="50"/>
      <c r="J221" s="50"/>
      <c r="K221" s="50"/>
    </row>
    <row r="222" spans="3:11" x14ac:dyDescent="0.3">
      <c r="G222" s="50"/>
      <c r="H222" s="50"/>
      <c r="J222" s="50"/>
      <c r="K222" s="50"/>
    </row>
    <row r="223" spans="3:11" x14ac:dyDescent="0.3">
      <c r="G223" s="50"/>
      <c r="H223" s="50"/>
      <c r="J223" s="50"/>
      <c r="K223" s="50"/>
    </row>
    <row r="224" spans="3:11" x14ac:dyDescent="0.3">
      <c r="H224" s="50"/>
      <c r="I224" s="50"/>
      <c r="J224" s="50"/>
      <c r="K224" s="50"/>
    </row>
    <row r="225" spans="9:11" x14ac:dyDescent="0.3">
      <c r="J225" s="50"/>
      <c r="K225" s="50"/>
    </row>
    <row r="228" spans="9:11" x14ac:dyDescent="0.3">
      <c r="I228" s="31"/>
      <c r="J228" s="31"/>
      <c r="K228" s="31"/>
    </row>
    <row r="229" spans="9:11" x14ac:dyDescent="0.3">
      <c r="I229" s="31"/>
      <c r="J229" s="31"/>
      <c r="K229" s="31"/>
    </row>
    <row r="230" spans="9:11" x14ac:dyDescent="0.3">
      <c r="I230" s="31"/>
      <c r="J230" s="31"/>
      <c r="K230" s="31"/>
    </row>
    <row r="231" spans="9:11" x14ac:dyDescent="0.3">
      <c r="I231" s="31"/>
      <c r="J231" s="31"/>
      <c r="K231" s="31"/>
    </row>
    <row r="232" spans="9:11" x14ac:dyDescent="0.3">
      <c r="I232" s="31"/>
      <c r="J232" s="31"/>
      <c r="K232" s="31"/>
    </row>
  </sheetData>
  <mergeCells count="99">
    <mergeCell ref="A1:C1"/>
    <mergeCell ref="A2:E2"/>
    <mergeCell ref="C12:D12"/>
    <mergeCell ref="H12:I12"/>
    <mergeCell ref="C13:D14"/>
    <mergeCell ref="E13:E14"/>
    <mergeCell ref="A15:B15"/>
    <mergeCell ref="C15:D15"/>
    <mergeCell ref="A16:B16"/>
    <mergeCell ref="A17:B17"/>
    <mergeCell ref="A27:C29"/>
    <mergeCell ref="C71:E71"/>
    <mergeCell ref="AA47:AD47"/>
    <mergeCell ref="N48:Q48"/>
    <mergeCell ref="A60:E62"/>
    <mergeCell ref="C63:E63"/>
    <mergeCell ref="C64:E64"/>
    <mergeCell ref="C65:E65"/>
    <mergeCell ref="N47:Q47"/>
    <mergeCell ref="C66:E66"/>
    <mergeCell ref="C67:E67"/>
    <mergeCell ref="C68:E68"/>
    <mergeCell ref="C69:E69"/>
    <mergeCell ref="C70:E70"/>
    <mergeCell ref="G112:H114"/>
    <mergeCell ref="I112:I114"/>
    <mergeCell ref="D113:F113"/>
    <mergeCell ref="C72:E72"/>
    <mergeCell ref="C73:E73"/>
    <mergeCell ref="C74:E74"/>
    <mergeCell ref="C75:E75"/>
    <mergeCell ref="C76:E76"/>
    <mergeCell ref="A108:C108"/>
    <mergeCell ref="D108:F108"/>
    <mergeCell ref="H108:I108"/>
    <mergeCell ref="A109:C109"/>
    <mergeCell ref="G109:H111"/>
    <mergeCell ref="I109:I111"/>
    <mergeCell ref="D110:F110"/>
    <mergeCell ref="G115:H117"/>
    <mergeCell ref="I115:I117"/>
    <mergeCell ref="D116:F116"/>
    <mergeCell ref="G118:H120"/>
    <mergeCell ref="I118:I120"/>
    <mergeCell ref="D119:F119"/>
    <mergeCell ref="G121:H124"/>
    <mergeCell ref="I121:I124"/>
    <mergeCell ref="D122:F122"/>
    <mergeCell ref="D125:F125"/>
    <mergeCell ref="G125:H127"/>
    <mergeCell ref="I125:I127"/>
    <mergeCell ref="G128:H130"/>
    <mergeCell ref="I128:I130"/>
    <mergeCell ref="J128:J130"/>
    <mergeCell ref="D129:F129"/>
    <mergeCell ref="G131:H133"/>
    <mergeCell ref="I131:I133"/>
    <mergeCell ref="D132:F132"/>
    <mergeCell ref="Q189:S189"/>
    <mergeCell ref="Q192:U192"/>
    <mergeCell ref="C209:D209"/>
    <mergeCell ref="G209:H209"/>
    <mergeCell ref="G134:H137"/>
    <mergeCell ref="I134:I137"/>
    <mergeCell ref="D135:F135"/>
    <mergeCell ref="D149:E149"/>
    <mergeCell ref="Q183:R183"/>
    <mergeCell ref="Q186:S186"/>
    <mergeCell ref="G210:H210"/>
    <mergeCell ref="J210:K210"/>
    <mergeCell ref="G211:H211"/>
    <mergeCell ref="J211:K211"/>
    <mergeCell ref="G212:H212"/>
    <mergeCell ref="J212:K212"/>
    <mergeCell ref="G213:H213"/>
    <mergeCell ref="J213:K213"/>
    <mergeCell ref="G214:H214"/>
    <mergeCell ref="J214:K214"/>
    <mergeCell ref="G215:H215"/>
    <mergeCell ref="J215:K215"/>
    <mergeCell ref="G216:H216"/>
    <mergeCell ref="J216:K216"/>
    <mergeCell ref="G217:H217"/>
    <mergeCell ref="J217:K217"/>
    <mergeCell ref="G218:H218"/>
    <mergeCell ref="J218:K218"/>
    <mergeCell ref="G219:H219"/>
    <mergeCell ref="J219:K219"/>
    <mergeCell ref="G220:H220"/>
    <mergeCell ref="J220:K220"/>
    <mergeCell ref="G221:H221"/>
    <mergeCell ref="J221:K221"/>
    <mergeCell ref="J225:K225"/>
    <mergeCell ref="G222:H222"/>
    <mergeCell ref="J222:K222"/>
    <mergeCell ref="G223:H223"/>
    <mergeCell ref="J223:K223"/>
    <mergeCell ref="H224:I224"/>
    <mergeCell ref="J224:K2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Непрерывные данные(взятые)</vt:lpstr>
      <vt:lpstr>n+1</vt:lpstr>
      <vt:lpstr>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2022-12-06T13:20:07Z</dcterms:created>
  <dcterms:modified xsi:type="dcterms:W3CDTF">2024-09-06T13:31:07Z</dcterms:modified>
</cp:coreProperties>
</file>