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DED0807C-0E43-4AAF-846F-EA196EE53FEC}" xr6:coauthVersionLast="47" xr6:coauthVersionMax="47" xr10:uidLastSave="{00000000-0000-0000-0000-000000000000}"/>
  <bookViews>
    <workbookView xWindow="-120" yWindow="-120" windowWidth="29040" windowHeight="15840" xr2:uid="{0494598A-C607-4C7E-8004-C5B953CD7B4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4" i="1" l="1"/>
  <c r="R163" i="1"/>
  <c r="R162" i="1"/>
  <c r="R161" i="1"/>
  <c r="R160" i="1"/>
  <c r="R159" i="1"/>
  <c r="R158" i="1"/>
  <c r="R157" i="1"/>
  <c r="R156" i="1"/>
  <c r="P157" i="1"/>
  <c r="P158" i="1"/>
  <c r="P159" i="1"/>
  <c r="P160" i="1"/>
  <c r="P161" i="1"/>
  <c r="P162" i="1"/>
  <c r="P163" i="1"/>
  <c r="P164" i="1"/>
  <c r="P156" i="1"/>
  <c r="O157" i="1"/>
  <c r="O158" i="1"/>
  <c r="O159" i="1"/>
  <c r="O160" i="1"/>
  <c r="O161" i="1"/>
  <c r="O162" i="1"/>
  <c r="O163" i="1"/>
  <c r="O164" i="1"/>
  <c r="O156" i="1"/>
  <c r="N157" i="1"/>
  <c r="N158" i="1"/>
  <c r="N159" i="1"/>
  <c r="N160" i="1"/>
  <c r="N161" i="1"/>
  <c r="N162" i="1"/>
  <c r="N163" i="1"/>
  <c r="N164" i="1"/>
  <c r="N156" i="1"/>
  <c r="M157" i="1"/>
  <c r="M158" i="1"/>
  <c r="M159" i="1"/>
  <c r="M160" i="1"/>
  <c r="M161" i="1"/>
  <c r="M162" i="1"/>
  <c r="M163" i="1"/>
  <c r="M164" i="1"/>
  <c r="M156" i="1"/>
  <c r="L157" i="1"/>
  <c r="L158" i="1"/>
  <c r="L159" i="1"/>
  <c r="L160" i="1"/>
  <c r="L161" i="1"/>
  <c r="L162" i="1"/>
  <c r="L163" i="1"/>
  <c r="L164" i="1"/>
  <c r="L156" i="1"/>
  <c r="K157" i="1"/>
  <c r="K158" i="1"/>
  <c r="K159" i="1"/>
  <c r="K160" i="1"/>
  <c r="K161" i="1"/>
  <c r="K162" i="1"/>
  <c r="K163" i="1"/>
  <c r="K164" i="1"/>
  <c r="K156" i="1"/>
  <c r="G72" i="1"/>
  <c r="I157" i="1"/>
  <c r="I158" i="1"/>
  <c r="I159" i="1"/>
  <c r="I160" i="1"/>
  <c r="I161" i="1"/>
  <c r="I162" i="1"/>
  <c r="I163" i="1"/>
  <c r="I164" i="1"/>
  <c r="I156" i="1"/>
  <c r="K144" i="1"/>
  <c r="K141" i="1"/>
  <c r="K142" i="1"/>
  <c r="K140" i="1"/>
  <c r="J135" i="1"/>
  <c r="M122" i="1"/>
  <c r="M123" i="1"/>
  <c r="M121" i="1"/>
  <c r="K122" i="1"/>
  <c r="K123" i="1"/>
  <c r="K121" i="1"/>
  <c r="J122" i="1"/>
  <c r="J123" i="1"/>
  <c r="J121" i="1"/>
  <c r="L122" i="1"/>
  <c r="L123" i="1"/>
  <c r="L121" i="1"/>
  <c r="K108" i="1"/>
  <c r="K97" i="1"/>
  <c r="K92" i="1"/>
  <c r="K93" i="1"/>
  <c r="K91" i="1"/>
  <c r="K86" i="1"/>
  <c r="K80" i="1"/>
  <c r="E73" i="1"/>
  <c r="E72" i="1"/>
  <c r="K74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52" i="1"/>
  <c r="D72" i="1"/>
  <c r="D73" i="1" s="1"/>
  <c r="C72" i="1"/>
  <c r="C73" i="1" s="1"/>
  <c r="E71" i="1"/>
  <c r="H70" i="1"/>
  <c r="I70" i="1" s="1"/>
  <c r="E70" i="1"/>
  <c r="E69" i="1"/>
  <c r="H68" i="1"/>
  <c r="I68" i="1" s="1"/>
  <c r="E68" i="1"/>
  <c r="E67" i="1"/>
  <c r="E66" i="1"/>
  <c r="E65" i="1"/>
  <c r="E64" i="1"/>
  <c r="E63" i="1"/>
  <c r="E62" i="1"/>
  <c r="E61" i="1"/>
  <c r="E60" i="1"/>
  <c r="E59" i="1"/>
  <c r="E58" i="1"/>
  <c r="E57" i="1"/>
  <c r="H56" i="1"/>
  <c r="E56" i="1"/>
  <c r="E55" i="1"/>
  <c r="E54" i="1"/>
  <c r="E53" i="1"/>
  <c r="E52" i="1"/>
  <c r="H35" i="1"/>
  <c r="I35" i="1" s="1"/>
  <c r="H46" i="1"/>
  <c r="I46" i="1" s="1"/>
  <c r="H27" i="1"/>
  <c r="I27" i="1" s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7" i="1"/>
  <c r="D47" i="1"/>
  <c r="D48" i="1" s="1"/>
  <c r="H63" i="1" s="1"/>
  <c r="I63" i="1" s="1"/>
  <c r="C47" i="1"/>
  <c r="C48" i="1" s="1"/>
  <c r="F68" i="1" s="1"/>
  <c r="H34" i="1" l="1"/>
  <c r="I34" i="1" s="1"/>
  <c r="H61" i="1"/>
  <c r="I61" i="1" s="1"/>
  <c r="J68" i="1"/>
  <c r="G68" i="1"/>
  <c r="F54" i="1"/>
  <c r="G54" i="1" s="1"/>
  <c r="F59" i="1"/>
  <c r="F66" i="1"/>
  <c r="G66" i="1" s="1"/>
  <c r="H33" i="1"/>
  <c r="I33" i="1" s="1"/>
  <c r="H54" i="1"/>
  <c r="J54" i="1" s="1"/>
  <c r="H66" i="1"/>
  <c r="J66" i="1" s="1"/>
  <c r="H31" i="1"/>
  <c r="I31" i="1" s="1"/>
  <c r="H57" i="1"/>
  <c r="I57" i="1" s="1"/>
  <c r="F67" i="1"/>
  <c r="H29" i="1"/>
  <c r="I29" i="1" s="1"/>
  <c r="H40" i="1"/>
  <c r="I40" i="1" s="1"/>
  <c r="H55" i="1"/>
  <c r="I55" i="1" s="1"/>
  <c r="H62" i="1"/>
  <c r="I62" i="1" s="1"/>
  <c r="H39" i="1"/>
  <c r="I39" i="1" s="1"/>
  <c r="H60" i="1"/>
  <c r="J56" i="1"/>
  <c r="H44" i="1"/>
  <c r="I44" i="1" s="1"/>
  <c r="F57" i="1"/>
  <c r="F69" i="1"/>
  <c r="H30" i="1"/>
  <c r="I30" i="1" s="1"/>
  <c r="F55" i="1"/>
  <c r="F62" i="1"/>
  <c r="G62" i="1" s="1"/>
  <c r="H41" i="1"/>
  <c r="I41" i="1" s="1"/>
  <c r="H69" i="1"/>
  <c r="I69" i="1" s="1"/>
  <c r="F65" i="1"/>
  <c r="H38" i="1"/>
  <c r="I38" i="1" s="1"/>
  <c r="H53" i="1"/>
  <c r="I53" i="1" s="1"/>
  <c r="F58" i="1"/>
  <c r="G58" i="1" s="1"/>
  <c r="H65" i="1"/>
  <c r="I65" i="1" s="1"/>
  <c r="H37" i="1"/>
  <c r="I37" i="1" s="1"/>
  <c r="F70" i="1"/>
  <c r="H45" i="1"/>
  <c r="I45" i="1" s="1"/>
  <c r="H32" i="1"/>
  <c r="I32" i="1" s="1"/>
  <c r="F52" i="1"/>
  <c r="G52" i="1" s="1"/>
  <c r="H59" i="1"/>
  <c r="I59" i="1" s="1"/>
  <c r="F64" i="1"/>
  <c r="G64" i="1" s="1"/>
  <c r="F71" i="1"/>
  <c r="H43" i="1"/>
  <c r="I43" i="1" s="1"/>
  <c r="H42" i="1"/>
  <c r="I42" i="1" s="1"/>
  <c r="H52" i="1"/>
  <c r="I52" i="1" s="1"/>
  <c r="H64" i="1"/>
  <c r="J64" i="1" s="1"/>
  <c r="H71" i="1"/>
  <c r="I71" i="1" s="1"/>
  <c r="H28" i="1"/>
  <c r="I28" i="1" s="1"/>
  <c r="F53" i="1"/>
  <c r="F60" i="1"/>
  <c r="G60" i="1" s="1"/>
  <c r="H67" i="1"/>
  <c r="I67" i="1" s="1"/>
  <c r="F63" i="1"/>
  <c r="H36" i="1"/>
  <c r="I36" i="1" s="1"/>
  <c r="F56" i="1"/>
  <c r="G56" i="1" s="1"/>
  <c r="H58" i="1"/>
  <c r="F61" i="1"/>
  <c r="I56" i="1"/>
  <c r="I58" i="1"/>
  <c r="I60" i="1"/>
  <c r="F32" i="1"/>
  <c r="F44" i="1"/>
  <c r="F27" i="1"/>
  <c r="F40" i="1"/>
  <c r="F41" i="1"/>
  <c r="F30" i="1"/>
  <c r="F43" i="1"/>
  <c r="F33" i="1"/>
  <c r="F45" i="1"/>
  <c r="F37" i="1"/>
  <c r="F39" i="1"/>
  <c r="F29" i="1"/>
  <c r="F42" i="1"/>
  <c r="F34" i="1"/>
  <c r="F46" i="1"/>
  <c r="F35" i="1"/>
  <c r="F36" i="1"/>
  <c r="F38" i="1"/>
  <c r="F28" i="1"/>
  <c r="F31" i="1"/>
  <c r="I54" i="1" l="1"/>
  <c r="I64" i="1"/>
  <c r="J67" i="1"/>
  <c r="G67" i="1"/>
  <c r="J69" i="1"/>
  <c r="G69" i="1"/>
  <c r="J60" i="1"/>
  <c r="G37" i="1"/>
  <c r="J37" i="1"/>
  <c r="G33" i="1"/>
  <c r="J33" i="1"/>
  <c r="G28" i="1"/>
  <c r="J28" i="1"/>
  <c r="J57" i="1"/>
  <c r="G57" i="1"/>
  <c r="J52" i="1"/>
  <c r="J59" i="1"/>
  <c r="G59" i="1"/>
  <c r="G38" i="1"/>
  <c r="J38" i="1"/>
  <c r="G41" i="1"/>
  <c r="J41" i="1"/>
  <c r="G40" i="1"/>
  <c r="J40" i="1"/>
  <c r="G46" i="1"/>
  <c r="J46" i="1"/>
  <c r="J58" i="1"/>
  <c r="J65" i="1"/>
  <c r="G65" i="1"/>
  <c r="J62" i="1"/>
  <c r="G43" i="1"/>
  <c r="J43" i="1"/>
  <c r="G36" i="1"/>
  <c r="J36" i="1"/>
  <c r="G27" i="1"/>
  <c r="J27" i="1"/>
  <c r="G44" i="1"/>
  <c r="J44" i="1"/>
  <c r="G42" i="1"/>
  <c r="J42" i="1"/>
  <c r="G39" i="1"/>
  <c r="J39" i="1"/>
  <c r="J55" i="1"/>
  <c r="G55" i="1"/>
  <c r="G45" i="1"/>
  <c r="J45" i="1"/>
  <c r="J53" i="1"/>
  <c r="G53" i="1"/>
  <c r="G31" i="1"/>
  <c r="J31" i="1"/>
  <c r="G70" i="1"/>
  <c r="J70" i="1"/>
  <c r="G30" i="1"/>
  <c r="J30" i="1"/>
  <c r="G35" i="1"/>
  <c r="J35" i="1"/>
  <c r="J61" i="1"/>
  <c r="G61" i="1"/>
  <c r="G34" i="1"/>
  <c r="J34" i="1"/>
  <c r="G71" i="1"/>
  <c r="J71" i="1"/>
  <c r="G32" i="1"/>
  <c r="J32" i="1"/>
  <c r="G29" i="1"/>
  <c r="J29" i="1"/>
  <c r="I66" i="1"/>
  <c r="G63" i="1"/>
  <c r="J63" i="1"/>
  <c r="L32" i="1" l="1"/>
  <c r="L37" i="1" s="1"/>
</calcChain>
</file>

<file path=xl/sharedStrings.xml><?xml version="1.0" encoding="utf-8"?>
<sst xmlns="http://schemas.openxmlformats.org/spreadsheetml/2006/main" count="30" uniqueCount="19">
  <si>
    <t>t</t>
  </si>
  <si>
    <t>xt</t>
  </si>
  <si>
    <t>yt</t>
  </si>
  <si>
    <t>Сумма</t>
  </si>
  <si>
    <t>Среднее</t>
  </si>
  <si>
    <t>-</t>
  </si>
  <si>
    <t>Несмещенная оценка дисперсии случайных переменных S</t>
  </si>
  <si>
    <t>Несмещенная оценка дисперсии переменной а1</t>
  </si>
  <si>
    <t>Несмещенная оценка дисперсии переменной а0</t>
  </si>
  <si>
    <t>Квантиль распределения Стьюдента</t>
  </si>
  <si>
    <t>Уровни</t>
  </si>
  <si>
    <t>Наблюдаемое значение статистики Стьюдента для параметра а1</t>
  </si>
  <si>
    <t>Наблюдаемое значение статистики Стьюдента для параметра а0</t>
  </si>
  <si>
    <t>Уровень</t>
  </si>
  <si>
    <t>Квантиль распределения Фишера</t>
  </si>
  <si>
    <t>0.9</t>
  </si>
  <si>
    <t>0.95</t>
  </si>
  <si>
    <t>0.99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</si>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</sst>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</a:t>
            </a:r>
            <a:r>
              <a:rPr lang="ru-RU" baseline="0"/>
              <a:t> диаграмма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Лист1!$B$2:$B$21</c:f>
              <c:numCache>
                <c:formatCode>General</c:formatCode>
                <c:ptCount val="2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222</c:v>
                </c:pt>
                <c:pt idx="1">
                  <c:v>241</c:v>
                </c:pt>
                <c:pt idx="2">
                  <c:v>243</c:v>
                </c:pt>
                <c:pt idx="3">
                  <c:v>285</c:v>
                </c:pt>
                <c:pt idx="4">
                  <c:v>253</c:v>
                </c:pt>
                <c:pt idx="5">
                  <c:v>247</c:v>
                </c:pt>
                <c:pt idx="6">
                  <c:v>246</c:v>
                </c:pt>
                <c:pt idx="7">
                  <c:v>276</c:v>
                </c:pt>
                <c:pt idx="8">
                  <c:v>261</c:v>
                </c:pt>
                <c:pt idx="9">
                  <c:v>254</c:v>
                </c:pt>
                <c:pt idx="10">
                  <c:v>229</c:v>
                </c:pt>
                <c:pt idx="11">
                  <c:v>249</c:v>
                </c:pt>
                <c:pt idx="12">
                  <c:v>252</c:v>
                </c:pt>
                <c:pt idx="13">
                  <c:v>279</c:v>
                </c:pt>
                <c:pt idx="14">
                  <c:v>262</c:v>
                </c:pt>
                <c:pt idx="15">
                  <c:v>275</c:v>
                </c:pt>
                <c:pt idx="16">
                  <c:v>211</c:v>
                </c:pt>
                <c:pt idx="17">
                  <c:v>220</c:v>
                </c:pt>
                <c:pt idx="18">
                  <c:v>218</c:v>
                </c:pt>
                <c:pt idx="19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D-4894-811A-CD7646C82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95183"/>
        <c:axId val="1349194223"/>
      </c:scatterChart>
      <c:valAx>
        <c:axId val="1349195183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194223"/>
        <c:crosses val="autoZero"/>
        <c:crossBetween val="midCat"/>
      </c:valAx>
      <c:valAx>
        <c:axId val="1349194223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19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ru-RU"/>
              <a:t>пр</a:t>
            </a:r>
            <a:r>
              <a:rPr lang="en-US" baseline="0"/>
              <a:t> X</a:t>
            </a:r>
            <a:r>
              <a:rPr lang="ru-RU" baseline="0"/>
              <a:t>пр</a:t>
            </a:r>
            <a:endParaRPr lang="ru-RU"/>
          </a:p>
        </c:rich>
      </c:tx>
      <c:layout>
        <c:manualLayout>
          <c:xMode val="edge"/>
          <c:yMode val="edge"/>
          <c:x val="0.320569335083114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Лист1!$H$156:$H$164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Лист1!$I$156:$I$164</c:f>
              <c:numCache>
                <c:formatCode>General</c:formatCode>
                <c:ptCount val="9"/>
                <c:pt idx="0">
                  <c:v>216.64726788094183</c:v>
                </c:pt>
                <c:pt idx="1">
                  <c:v>224.72589960017771</c:v>
                </c:pt>
                <c:pt idx="2">
                  <c:v>232.80453131941363</c:v>
                </c:pt>
                <c:pt idx="3">
                  <c:v>240.88316303864951</c:v>
                </c:pt>
                <c:pt idx="4">
                  <c:v>248.9617947578854</c:v>
                </c:pt>
                <c:pt idx="5">
                  <c:v>257.04042647712129</c:v>
                </c:pt>
                <c:pt idx="6">
                  <c:v>265.11905819635717</c:v>
                </c:pt>
                <c:pt idx="7">
                  <c:v>273.19768991559306</c:v>
                </c:pt>
                <c:pt idx="8">
                  <c:v>281.27632163482895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D-470B-B648-075AC3F8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9727"/>
        <c:axId val="183158767"/>
      </c:scatterChart>
      <c:valAx>
        <c:axId val="183159727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58767"/>
        <c:crosses val="autoZero"/>
        <c:crossBetween val="midCat"/>
      </c:valAx>
      <c:valAx>
        <c:axId val="183158767"/>
        <c:scaling>
          <c:orientation val="minMax"/>
          <c:max val="31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Нижняя граница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Лист1!$H$156:$H$164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Лист1!$K$156:$K$164</c:f>
              <c:numCache>
                <c:formatCode>General</c:formatCode>
                <c:ptCount val="9"/>
                <c:pt idx="0">
                  <c:v>210.21224177817754</c:v>
                </c:pt>
                <c:pt idx="1">
                  <c:v>219.4492894832417</c:v>
                </c:pt>
                <c:pt idx="2">
                  <c:v>228.52370166616632</c:v>
                </c:pt>
                <c:pt idx="3">
                  <c:v>237.29732624298131</c:v>
                </c:pt>
                <c:pt idx="4">
                  <c:v>245.57937205495614</c:v>
                </c:pt>
                <c:pt idx="5">
                  <c:v>253.28900328471937</c:v>
                </c:pt>
                <c:pt idx="6">
                  <c:v>260.56324834444638</c:v>
                </c:pt>
                <c:pt idx="7">
                  <c:v>267.58632059464117</c:v>
                </c:pt>
                <c:pt idx="8">
                  <c:v>274.4741629541931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7-4178-A25F-C77C1FFEB4A5}"/>
            </c:ext>
          </c:extLst>
        </c:ser>
        <c:ser>
          <c:idx val="1"/>
          <c:order val="1"/>
          <c:tx>
            <c:v>Верхняя граница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Лист1!$H$156:$H$164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Лист1!$L$156:$L$164</c:f>
              <c:numCache>
                <c:formatCode>General</c:formatCode>
                <c:ptCount val="9"/>
                <c:pt idx="0">
                  <c:v>223.08229398370611</c:v>
                </c:pt>
                <c:pt idx="1">
                  <c:v>230.00250971711372</c:v>
                </c:pt>
                <c:pt idx="2">
                  <c:v>237.08536097266094</c:v>
                </c:pt>
                <c:pt idx="3">
                  <c:v>244.46899983431771</c:v>
                </c:pt>
                <c:pt idx="4">
                  <c:v>252.34421746081466</c:v>
                </c:pt>
                <c:pt idx="5">
                  <c:v>260.79184966952323</c:v>
                </c:pt>
                <c:pt idx="6">
                  <c:v>269.67486804826797</c:v>
                </c:pt>
                <c:pt idx="7">
                  <c:v>278.80905923654495</c:v>
                </c:pt>
                <c:pt idx="8">
                  <c:v>288.07848031546479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7-4178-A25F-C77C1FFEB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2575"/>
        <c:axId val="2063235503"/>
      </c:scatterChart>
      <c:valAx>
        <c:axId val="14902575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235503"/>
        <c:crosses val="autoZero"/>
        <c:crossBetween val="midCat"/>
      </c:valAx>
      <c:valAx>
        <c:axId val="2063235503"/>
        <c:scaling>
          <c:orientation val="minMax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0.95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Нижняя граница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Лист1!$H$156:$H$164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Лист1!$M$156:$M$164</c:f>
              <c:numCache>
                <c:formatCode>General</c:formatCode>
                <c:ptCount val="9"/>
                <c:pt idx="0">
                  <c:v>208.85084788963886</c:v>
                </c:pt>
                <c:pt idx="1">
                  <c:v>218.33297003858365</c:v>
                </c:pt>
                <c:pt idx="2">
                  <c:v>227.61804950023298</c:v>
                </c:pt>
                <c:pt idx="3">
                  <c:v>236.53870674075074</c:v>
                </c:pt>
                <c:pt idx="4">
                  <c:v>244.8637868307961</c:v>
                </c:pt>
                <c:pt idx="5">
                  <c:v>252.49535233041098</c:v>
                </c:pt>
                <c:pt idx="6">
                  <c:v>259.59942137767291</c:v>
                </c:pt>
                <c:pt idx="7">
                  <c:v>266.39917950494214</c:v>
                </c:pt>
                <c:pt idx="8">
                  <c:v>273.03509851081657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B-4D5F-B83E-5BCFBBBFE022}"/>
            </c:ext>
          </c:extLst>
        </c:ser>
        <c:ser>
          <c:idx val="1"/>
          <c:order val="1"/>
          <c:tx>
            <c:v>Верхняя граница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Лист1!$H$156:$H$164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Лист1!$N$156:$N$164</c:f>
              <c:numCache>
                <c:formatCode>General</c:formatCode>
                <c:ptCount val="9"/>
                <c:pt idx="0">
                  <c:v>224.44368787224479</c:v>
                </c:pt>
                <c:pt idx="1">
                  <c:v>231.11882916177177</c:v>
                </c:pt>
                <c:pt idx="2">
                  <c:v>237.99101313859427</c:v>
                </c:pt>
                <c:pt idx="3">
                  <c:v>245.22761933654829</c:v>
                </c:pt>
                <c:pt idx="4">
                  <c:v>253.0598026849747</c:v>
                </c:pt>
                <c:pt idx="5">
                  <c:v>261.58550062383159</c:v>
                </c:pt>
                <c:pt idx="6">
                  <c:v>270.63869501504143</c:v>
                </c:pt>
                <c:pt idx="7">
                  <c:v>279.99620032624398</c:v>
                </c:pt>
                <c:pt idx="8">
                  <c:v>289.51754475884132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B-4D5F-B83E-5BCFBBBFE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6815"/>
        <c:axId val="181019215"/>
      </c:scatterChart>
      <c:valAx>
        <c:axId val="181016815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19215"/>
        <c:crosses val="autoZero"/>
        <c:crossBetween val="midCat"/>
      </c:valAx>
      <c:valAx>
        <c:axId val="181019215"/>
        <c:scaling>
          <c:orientation val="minMax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1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Нижняя граница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Лист1!$H$156:$H$164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Лист1!$O$156:$O$164</c:f>
              <c:numCache>
                <c:formatCode>General</c:formatCode>
                <c:ptCount val="9"/>
                <c:pt idx="0">
                  <c:v>205.96551462423358</c:v>
                </c:pt>
                <c:pt idx="1">
                  <c:v>215.96704665990001</c:v>
                </c:pt>
                <c:pt idx="2">
                  <c:v>225.69861358734028</c:v>
                </c:pt>
                <c:pt idx="3">
                  <c:v>234.93089132156987</c:v>
                </c:pt>
                <c:pt idx="4">
                  <c:v>243.3471781043402</c:v>
                </c:pt>
                <c:pt idx="5">
                  <c:v>250.81329137886325</c:v>
                </c:pt>
                <c:pt idx="6">
                  <c:v>257.55669000305846</c:v>
                </c:pt>
                <c:pt idx="7">
                  <c:v>263.88315698884662</c:v>
                </c:pt>
                <c:pt idx="8">
                  <c:v>269.98515055343796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8-4097-BE66-A9DF7DCEE550}"/>
            </c:ext>
          </c:extLst>
        </c:ser>
        <c:ser>
          <c:idx val="1"/>
          <c:order val="1"/>
          <c:tx>
            <c:v>Верхняя граница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Лист1!$H$156:$H$164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Лист1!$P$156:$P$164</c:f>
              <c:numCache>
                <c:formatCode>General</c:formatCode>
                <c:ptCount val="9"/>
                <c:pt idx="0">
                  <c:v>227.32902113765007</c:v>
                </c:pt>
                <c:pt idx="1">
                  <c:v>233.48475254045542</c:v>
                </c:pt>
                <c:pt idx="2">
                  <c:v>239.91044905148698</c:v>
                </c:pt>
                <c:pt idx="3">
                  <c:v>246.83543475572915</c:v>
                </c:pt>
                <c:pt idx="4">
                  <c:v>254.5764114114306</c:v>
                </c:pt>
                <c:pt idx="5">
                  <c:v>263.26756157537932</c:v>
                </c:pt>
                <c:pt idx="6">
                  <c:v>272.68142638965588</c:v>
                </c:pt>
                <c:pt idx="7">
                  <c:v>282.5122228423395</c:v>
                </c:pt>
                <c:pt idx="8">
                  <c:v>292.56749271621993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8-4097-BE66-A9DF7DCE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7375"/>
        <c:axId val="185436895"/>
      </c:scatterChart>
      <c:valAx>
        <c:axId val="185437375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36895"/>
        <c:crosses val="autoZero"/>
        <c:crossBetween val="midCat"/>
      </c:valAx>
      <c:valAx>
        <c:axId val="185436895"/>
        <c:scaling>
          <c:orientation val="minMax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3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 X</a:t>
            </a:r>
            <a:r>
              <a:rPr lang="ru-RU"/>
              <a:t>пр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Лист1!$H$156:$H$164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Лист1!$R$156:$R$164</c:f>
              <c:numCache>
                <c:formatCode>General</c:formatCode>
                <c:ptCount val="9"/>
                <c:pt idx="0">
                  <c:v>-5.6472678809418255</c:v>
                </c:pt>
                <c:pt idx="1">
                  <c:v>-4.725899600177712</c:v>
                </c:pt>
                <c:pt idx="2">
                  <c:v>-10.804531319413627</c:v>
                </c:pt>
                <c:pt idx="3">
                  <c:v>6.1168369613504865</c:v>
                </c:pt>
                <c:pt idx="4">
                  <c:v>-7.9617947578854</c:v>
                </c:pt>
                <c:pt idx="5">
                  <c:v>-14.040426477121287</c:v>
                </c:pt>
                <c:pt idx="6">
                  <c:v>-12.119058196357173</c:v>
                </c:pt>
                <c:pt idx="7">
                  <c:v>1.3527321190581745</c:v>
                </c:pt>
                <c:pt idx="8">
                  <c:v>-6.2763216348289461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7-4D22-A678-56F2F591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777951"/>
        <c:axId val="2063778431"/>
      </c:scatterChart>
      <c:valAx>
        <c:axId val="206377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778431"/>
        <c:crosses val="autoZero"/>
        <c:crossBetween val="midCat"/>
      </c:valAx>
      <c:valAx>
        <c:axId val="20637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77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chart" Target="../charts/chart3.xml"/><Relationship Id="rId26" Type="http://schemas.openxmlformats.org/officeDocument/2006/relationships/image" Target="../media/image20.png"/><Relationship Id="rId3" Type="http://schemas.openxmlformats.org/officeDocument/2006/relationships/image" Target="../media/image2.png"/><Relationship Id="rId21" Type="http://schemas.openxmlformats.org/officeDocument/2006/relationships/chart" Target="../charts/chart6.xml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chart" Target="../charts/chart2.xml"/><Relationship Id="rId25" Type="http://schemas.openxmlformats.org/officeDocument/2006/relationships/image" Target="../media/image19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18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image" Target="../media/image17.png"/><Relationship Id="rId10" Type="http://schemas.openxmlformats.org/officeDocument/2006/relationships/image" Target="../media/image9.png"/><Relationship Id="rId19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0</xdr:rowOff>
    </xdr:from>
    <xdr:to>
      <xdr:col>11</xdr:col>
      <xdr:colOff>297180</xdr:colOff>
      <xdr:row>15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789A0C-0FD7-451F-2F60-7F08820A9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15240</xdr:rowOff>
    </xdr:from>
    <xdr:to>
      <xdr:col>12</xdr:col>
      <xdr:colOff>373380</xdr:colOff>
      <xdr:row>22</xdr:row>
      <xdr:rowOff>22860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9E59117-959E-D6AB-7DA3-321D713D5B94}"/>
            </a:ext>
          </a:extLst>
        </xdr:cNvPr>
        <xdr:cNvSpPr txBox="1"/>
      </xdr:nvSpPr>
      <xdr:spPr>
        <a:xfrm>
          <a:off x="2438400" y="2758440"/>
          <a:ext cx="5250180" cy="1287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Yx= </a:t>
          </a:r>
          <a:r>
            <a:rPr lang="ru-RU" sz="1100"/>
            <a:t>а0+ а1 </a:t>
          </a:r>
          <a:r>
            <a:rPr lang="en-US" sz="1100"/>
            <a:t>x</a:t>
          </a:r>
          <a:r>
            <a:rPr lang="ru-RU" sz="1100"/>
            <a:t>. Предварительная</a:t>
          </a:r>
          <a:r>
            <a:rPr lang="ru-RU" sz="1100" baseline="0"/>
            <a:t> оценка</a:t>
          </a:r>
          <a:r>
            <a:rPr lang="en-US" sz="1100" baseline="0"/>
            <a:t>:</a:t>
          </a:r>
        </a:p>
        <a:p>
          <a:endParaRPr lang="ru-BY" sz="1100"/>
        </a:p>
      </xdr:txBody>
    </xdr:sp>
    <xdr:clientData/>
  </xdr:twoCellAnchor>
  <xdr:oneCellAnchor>
    <xdr:from>
      <xdr:col>4</xdr:col>
      <xdr:colOff>137161</xdr:colOff>
      <xdr:row>25</xdr:row>
      <xdr:rowOff>1</xdr:rowOff>
    </xdr:from>
    <xdr:ext cx="23622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7C81B8-0F60-C5DD-F25D-B98F0B4A7D85}"/>
                </a:ext>
              </a:extLst>
            </xdr:cNvPr>
            <xdr:cNvSpPr txBox="1"/>
          </xdr:nvSpPr>
          <xdr:spPr>
            <a:xfrm>
              <a:off x="1965961" y="4572001"/>
              <a:ext cx="2362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ru-B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7C81B8-0F60-C5DD-F25D-B98F0B4A7D85}"/>
                </a:ext>
              </a:extLst>
            </xdr:cNvPr>
            <xdr:cNvSpPr txBox="1"/>
          </xdr:nvSpPr>
          <xdr:spPr>
            <a:xfrm>
              <a:off x="1965961" y="4572001"/>
              <a:ext cx="2362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5</xdr:col>
      <xdr:colOff>68580</xdr:colOff>
      <xdr:row>24</xdr:row>
      <xdr:rowOff>167640</xdr:rowOff>
    </xdr:from>
    <xdr:ext cx="4380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102559A-5414-14A1-5BE6-7043701DEFBF}"/>
                </a:ext>
              </a:extLst>
            </xdr:cNvPr>
            <xdr:cNvSpPr txBox="1"/>
          </xdr:nvSpPr>
          <xdr:spPr>
            <a:xfrm>
              <a:off x="3116580" y="4556760"/>
              <a:ext cx="43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102559A-5414-14A1-5BE6-7043701DEFBF}"/>
                </a:ext>
              </a:extLst>
            </xdr:cNvPr>
            <xdr:cNvSpPr txBox="1"/>
          </xdr:nvSpPr>
          <xdr:spPr>
            <a:xfrm>
              <a:off x="3116580" y="4556760"/>
              <a:ext cx="43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 𝑥 ̅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24</xdr:row>
      <xdr:rowOff>175260</xdr:rowOff>
    </xdr:from>
    <xdr:ext cx="61561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ECCB64B-A7C9-8930-F517-1D3A1656F4A1}"/>
                </a:ext>
              </a:extLst>
            </xdr:cNvPr>
            <xdr:cNvSpPr txBox="1"/>
          </xdr:nvSpPr>
          <xdr:spPr>
            <a:xfrm>
              <a:off x="3657600" y="4564380"/>
              <a:ext cx="61561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ECCB64B-A7C9-8930-F517-1D3A1656F4A1}"/>
                </a:ext>
              </a:extLst>
            </xdr:cNvPr>
            <xdr:cNvSpPr txBox="1"/>
          </xdr:nvSpPr>
          <xdr:spPr>
            <a:xfrm>
              <a:off x="3657600" y="4564380"/>
              <a:ext cx="61561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𝑡− 𝑥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7</xdr:col>
      <xdr:colOff>91440</xdr:colOff>
      <xdr:row>24</xdr:row>
      <xdr:rowOff>152400</xdr:rowOff>
    </xdr:from>
    <xdr:ext cx="4409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E4A4A66-0181-4A05-8A05-45BD034A48DB}"/>
                </a:ext>
              </a:extLst>
            </xdr:cNvPr>
            <xdr:cNvSpPr txBox="1"/>
          </xdr:nvSpPr>
          <xdr:spPr>
            <a:xfrm>
              <a:off x="4358640" y="4541520"/>
              <a:ext cx="440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E4A4A66-0181-4A05-8A05-45BD034A48DB}"/>
                </a:ext>
              </a:extLst>
            </xdr:cNvPr>
            <xdr:cNvSpPr txBox="1"/>
          </xdr:nvSpPr>
          <xdr:spPr>
            <a:xfrm>
              <a:off x="4358640" y="4541520"/>
              <a:ext cx="440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 𝑦 ̅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8</xdr:col>
      <xdr:colOff>38100</xdr:colOff>
      <xdr:row>24</xdr:row>
      <xdr:rowOff>160020</xdr:rowOff>
    </xdr:from>
    <xdr:ext cx="61850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9CF6D1-7009-4F81-8AFC-566C6A16EBCF}"/>
                </a:ext>
              </a:extLst>
            </xdr:cNvPr>
            <xdr:cNvSpPr txBox="1"/>
          </xdr:nvSpPr>
          <xdr:spPr>
            <a:xfrm>
              <a:off x="4914900" y="4549140"/>
              <a:ext cx="618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9CF6D1-7009-4F81-8AFC-566C6A16EBCF}"/>
                </a:ext>
              </a:extLst>
            </xdr:cNvPr>
            <xdr:cNvSpPr txBox="1"/>
          </xdr:nvSpPr>
          <xdr:spPr>
            <a:xfrm>
              <a:off x="4914900" y="4549140"/>
              <a:ext cx="618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9</xdr:col>
      <xdr:colOff>38100</xdr:colOff>
      <xdr:row>24</xdr:row>
      <xdr:rowOff>175261</xdr:rowOff>
    </xdr:from>
    <xdr:ext cx="1325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C88EF5B-C6A5-C8B7-DD2D-8453E0CDD9D8}"/>
                </a:ext>
              </a:extLst>
            </xdr:cNvPr>
            <xdr:cNvSpPr txBox="1"/>
          </xdr:nvSpPr>
          <xdr:spPr>
            <a:xfrm>
              <a:off x="5615940" y="4564381"/>
              <a:ext cx="1325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C88EF5B-C6A5-C8B7-DD2D-8453E0CDD9D8}"/>
                </a:ext>
              </a:extLst>
            </xdr:cNvPr>
            <xdr:cNvSpPr txBox="1"/>
          </xdr:nvSpPr>
          <xdr:spPr>
            <a:xfrm>
              <a:off x="5615940" y="4564381"/>
              <a:ext cx="1325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(𝑥_𝑡  − 𝑥 ̅ )∗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  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 )</a:t>
              </a:r>
              <a:endParaRPr lang="ru-BY" sz="1100"/>
            </a:p>
          </xdr:txBody>
        </xdr:sp>
      </mc:Fallback>
    </mc:AlternateContent>
    <xdr:clientData/>
  </xdr:oneCellAnchor>
  <xdr:twoCellAnchor editAs="oneCell">
    <xdr:from>
      <xdr:col>11</xdr:col>
      <xdr:colOff>0</xdr:colOff>
      <xdr:row>24</xdr:row>
      <xdr:rowOff>103982</xdr:rowOff>
    </xdr:from>
    <xdr:to>
      <xdr:col>14</xdr:col>
      <xdr:colOff>3541</xdr:colOff>
      <xdr:row>30</xdr:row>
      <xdr:rowOff>125565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E9A337BC-3969-745C-756C-72CB4C1F6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2380" y="4493102"/>
          <a:ext cx="1832341" cy="1118863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</xdr:colOff>
      <xdr:row>33</xdr:row>
      <xdr:rowOff>53340</xdr:rowOff>
    </xdr:from>
    <xdr:to>
      <xdr:col>13</xdr:col>
      <xdr:colOff>3661</xdr:colOff>
      <xdr:row>35</xdr:row>
      <xdr:rowOff>106628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8FABE298-12A3-DDFA-FF39-3D618B89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5240" y="6088380"/>
          <a:ext cx="1190476" cy="419048"/>
        </a:xfrm>
        <a:prstGeom prst="rect">
          <a:avLst/>
        </a:prstGeom>
      </xdr:spPr>
    </xdr:pic>
    <xdr:clientData/>
  </xdr:twoCellAnchor>
  <xdr:oneCellAnchor>
    <xdr:from>
      <xdr:col>4</xdr:col>
      <xdr:colOff>137161</xdr:colOff>
      <xdr:row>50</xdr:row>
      <xdr:rowOff>1</xdr:rowOff>
    </xdr:from>
    <xdr:ext cx="23622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8CBB9483-3A90-457A-89A4-4F7A7928B5EF}"/>
                </a:ext>
              </a:extLst>
            </xdr:cNvPr>
            <xdr:cNvSpPr txBox="1"/>
          </xdr:nvSpPr>
          <xdr:spPr>
            <a:xfrm>
              <a:off x="2575561" y="4572001"/>
              <a:ext cx="2362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ru-B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8CBB9483-3A90-457A-89A4-4F7A7928B5EF}"/>
                </a:ext>
              </a:extLst>
            </xdr:cNvPr>
            <xdr:cNvSpPr txBox="1"/>
          </xdr:nvSpPr>
          <xdr:spPr>
            <a:xfrm>
              <a:off x="2575561" y="4572001"/>
              <a:ext cx="2362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5</xdr:col>
      <xdr:colOff>68580</xdr:colOff>
      <xdr:row>49</xdr:row>
      <xdr:rowOff>167640</xdr:rowOff>
    </xdr:from>
    <xdr:ext cx="4380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B9D29016-3396-41B0-A00B-067AA8636857}"/>
                </a:ext>
              </a:extLst>
            </xdr:cNvPr>
            <xdr:cNvSpPr txBox="1"/>
          </xdr:nvSpPr>
          <xdr:spPr>
            <a:xfrm>
              <a:off x="3116580" y="4556760"/>
              <a:ext cx="43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B9D29016-3396-41B0-A00B-067AA8636857}"/>
                </a:ext>
              </a:extLst>
            </xdr:cNvPr>
            <xdr:cNvSpPr txBox="1"/>
          </xdr:nvSpPr>
          <xdr:spPr>
            <a:xfrm>
              <a:off x="3116580" y="4556760"/>
              <a:ext cx="43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 𝑥 ̅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49</xdr:row>
      <xdr:rowOff>175260</xdr:rowOff>
    </xdr:from>
    <xdr:ext cx="61561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946DE78B-F9E4-4158-B82F-2715B6D372AC}"/>
                </a:ext>
              </a:extLst>
            </xdr:cNvPr>
            <xdr:cNvSpPr txBox="1"/>
          </xdr:nvSpPr>
          <xdr:spPr>
            <a:xfrm>
              <a:off x="3657600" y="4564380"/>
              <a:ext cx="61561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946DE78B-F9E4-4158-B82F-2715B6D372AC}"/>
                </a:ext>
              </a:extLst>
            </xdr:cNvPr>
            <xdr:cNvSpPr txBox="1"/>
          </xdr:nvSpPr>
          <xdr:spPr>
            <a:xfrm>
              <a:off x="3657600" y="4564380"/>
              <a:ext cx="61561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𝑡− 𝑥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7</xdr:col>
      <xdr:colOff>91440</xdr:colOff>
      <xdr:row>49</xdr:row>
      <xdr:rowOff>152400</xdr:rowOff>
    </xdr:from>
    <xdr:ext cx="4409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8897221-2FF5-40C2-9C28-6A364AF0B0B3}"/>
                </a:ext>
              </a:extLst>
            </xdr:cNvPr>
            <xdr:cNvSpPr txBox="1"/>
          </xdr:nvSpPr>
          <xdr:spPr>
            <a:xfrm>
              <a:off x="4358640" y="4541520"/>
              <a:ext cx="440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8897221-2FF5-40C2-9C28-6A364AF0B0B3}"/>
                </a:ext>
              </a:extLst>
            </xdr:cNvPr>
            <xdr:cNvSpPr txBox="1"/>
          </xdr:nvSpPr>
          <xdr:spPr>
            <a:xfrm>
              <a:off x="4358640" y="4541520"/>
              <a:ext cx="440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 𝑦 ̅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8</xdr:col>
      <xdr:colOff>38100</xdr:colOff>
      <xdr:row>49</xdr:row>
      <xdr:rowOff>160020</xdr:rowOff>
    </xdr:from>
    <xdr:ext cx="61850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BAEB2F6E-32B0-421F-AE88-19C90D10B9CD}"/>
                </a:ext>
              </a:extLst>
            </xdr:cNvPr>
            <xdr:cNvSpPr txBox="1"/>
          </xdr:nvSpPr>
          <xdr:spPr>
            <a:xfrm>
              <a:off x="4914900" y="4549140"/>
              <a:ext cx="618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BY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BAEB2F6E-32B0-421F-AE88-19C90D10B9CD}"/>
                </a:ext>
              </a:extLst>
            </xdr:cNvPr>
            <xdr:cNvSpPr txBox="1"/>
          </xdr:nvSpPr>
          <xdr:spPr>
            <a:xfrm>
              <a:off x="4914900" y="4549140"/>
              <a:ext cx="6185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ru-BY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9</xdr:col>
      <xdr:colOff>38100</xdr:colOff>
      <xdr:row>49</xdr:row>
      <xdr:rowOff>175261</xdr:rowOff>
    </xdr:from>
    <xdr:ext cx="1325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DA0A3072-B717-467E-8316-4DE0828E2AAC}"/>
                </a:ext>
              </a:extLst>
            </xdr:cNvPr>
            <xdr:cNvSpPr txBox="1"/>
          </xdr:nvSpPr>
          <xdr:spPr>
            <a:xfrm>
              <a:off x="5615940" y="4564381"/>
              <a:ext cx="1325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DA0A3072-B717-467E-8316-4DE0828E2AAC}"/>
                </a:ext>
              </a:extLst>
            </xdr:cNvPr>
            <xdr:cNvSpPr txBox="1"/>
          </xdr:nvSpPr>
          <xdr:spPr>
            <a:xfrm>
              <a:off x="5615940" y="4564381"/>
              <a:ext cx="1325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(𝑥_𝑡  − 𝑥 ̅ )∗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  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 )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49</xdr:row>
      <xdr:rowOff>167640</xdr:rowOff>
    </xdr:from>
    <xdr:ext cx="1604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BCBE75ED-23B9-72BA-EE7B-58D1E8FA6838}"/>
                </a:ext>
              </a:extLst>
            </xdr:cNvPr>
            <xdr:cNvSpPr txBox="1"/>
          </xdr:nvSpPr>
          <xdr:spPr>
            <a:xfrm>
              <a:off x="7231380" y="912876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B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BCBE75ED-23B9-72BA-EE7B-58D1E8FA6838}"/>
                </a:ext>
              </a:extLst>
            </xdr:cNvPr>
            <xdr:cNvSpPr txBox="1"/>
          </xdr:nvSpPr>
          <xdr:spPr>
            <a:xfrm>
              <a:off x="7231380" y="912876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BY" sz="1100" b="0" i="0">
                  <a:latin typeface="Cambria Math" panose="02040503050406030204" pitchFamily="18" charset="0"/>
                </a:rPr>
                <a:t> ) ̂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11</xdr:col>
      <xdr:colOff>243840</xdr:colOff>
      <xdr:row>49</xdr:row>
      <xdr:rowOff>175260</xdr:rowOff>
    </xdr:from>
    <xdr:ext cx="1516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1DC17925-55E0-9156-2A6B-2D2C02B9FCCB}"/>
                </a:ext>
              </a:extLst>
            </xdr:cNvPr>
            <xdr:cNvSpPr txBox="1"/>
          </xdr:nvSpPr>
          <xdr:spPr>
            <a:xfrm>
              <a:off x="7856220" y="9136380"/>
              <a:ext cx="151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1DC17925-55E0-9156-2A6B-2D2C02B9FCCB}"/>
                </a:ext>
              </a:extLst>
            </xdr:cNvPr>
            <xdr:cNvSpPr txBox="1"/>
          </xdr:nvSpPr>
          <xdr:spPr>
            <a:xfrm>
              <a:off x="7856220" y="9136380"/>
              <a:ext cx="151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12</xdr:col>
      <xdr:colOff>205740</xdr:colOff>
      <xdr:row>49</xdr:row>
      <xdr:rowOff>167640</xdr:rowOff>
    </xdr:from>
    <xdr:ext cx="21704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95E29316-3A1C-3B1D-BEFB-E4FEDC202165}"/>
                </a:ext>
              </a:extLst>
            </xdr:cNvPr>
            <xdr:cNvSpPr txBox="1"/>
          </xdr:nvSpPr>
          <xdr:spPr>
            <a:xfrm>
              <a:off x="8427720" y="9128760"/>
              <a:ext cx="2170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ru-B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95E29316-3A1C-3B1D-BEFB-E4FEDC202165}"/>
                </a:ext>
              </a:extLst>
            </xdr:cNvPr>
            <xdr:cNvSpPr txBox="1"/>
          </xdr:nvSpPr>
          <xdr:spPr>
            <a:xfrm>
              <a:off x="8427720" y="9128760"/>
              <a:ext cx="2170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𝑒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oneCellAnchor>
    <xdr:from>
      <xdr:col>13</xdr:col>
      <xdr:colOff>251461</xdr:colOff>
      <xdr:row>49</xdr:row>
      <xdr:rowOff>152401</xdr:rowOff>
    </xdr:from>
    <xdr:ext cx="175260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2226B3DE-8ECF-4EBD-838A-17572D3C485F}"/>
                </a:ext>
              </a:extLst>
            </xdr:cNvPr>
            <xdr:cNvSpPr txBox="1"/>
          </xdr:nvSpPr>
          <xdr:spPr>
            <a:xfrm>
              <a:off x="9083041" y="9113521"/>
              <a:ext cx="175260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B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ru-B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BY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2226B3DE-8ECF-4EBD-838A-17572D3C485F}"/>
                </a:ext>
              </a:extLst>
            </xdr:cNvPr>
            <xdr:cNvSpPr txBox="1"/>
          </xdr:nvSpPr>
          <xdr:spPr>
            <a:xfrm>
              <a:off x="9083041" y="9113521"/>
              <a:ext cx="175260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BY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BY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BY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BY" sz="1100"/>
            </a:p>
          </xdr:txBody>
        </xdr:sp>
      </mc:Fallback>
    </mc:AlternateContent>
    <xdr:clientData/>
  </xdr:oneCellAnchor>
  <xdr:twoCellAnchor editAs="oneCell">
    <xdr:from>
      <xdr:col>9</xdr:col>
      <xdr:colOff>1394460</xdr:colOff>
      <xdr:row>47</xdr:row>
      <xdr:rowOff>134065</xdr:rowOff>
    </xdr:from>
    <xdr:to>
      <xdr:col>18</xdr:col>
      <xdr:colOff>84462</xdr:colOff>
      <xdr:row>49</xdr:row>
      <xdr:rowOff>144685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12C7E684-D111-875D-0A00-04D233D58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72300" y="8729425"/>
          <a:ext cx="4991742" cy="376380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495301</xdr:colOff>
      <xdr:row>73</xdr:row>
      <xdr:rowOff>15240</xdr:rowOff>
    </xdr:from>
    <xdr:to>
      <xdr:col>9</xdr:col>
      <xdr:colOff>1379221</xdr:colOff>
      <xdr:row>76</xdr:row>
      <xdr:rowOff>24461</xdr:rowOff>
    </xdr:to>
    <xdr:pic>
      <xdr:nvPicPr>
        <xdr:cNvPr id="102" name="Рисунок 101">
          <a:extLst>
            <a:ext uri="{FF2B5EF4-FFF2-40B4-BE49-F238E27FC236}">
              <a16:creationId xmlns:a16="http://schemas.microsoft.com/office/drawing/2014/main" id="{DDC4DDE5-DD74-715C-2263-38545918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73141" y="13365480"/>
          <a:ext cx="922020" cy="557861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79</xdr:row>
      <xdr:rowOff>10808</xdr:rowOff>
    </xdr:from>
    <xdr:to>
      <xdr:col>9</xdr:col>
      <xdr:colOff>1379001</xdr:colOff>
      <xdr:row>82</xdr:row>
      <xdr:rowOff>58969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id="{4B2E6FF4-C191-C3C6-C818-A7D579BE6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48300" y="14458328"/>
          <a:ext cx="1546641" cy="596801"/>
        </a:xfrm>
        <a:prstGeom prst="rect">
          <a:avLst/>
        </a:prstGeom>
      </xdr:spPr>
    </xdr:pic>
    <xdr:clientData/>
  </xdr:twoCellAnchor>
  <xdr:twoCellAnchor editAs="oneCell">
    <xdr:from>
      <xdr:col>9</xdr:col>
      <xdr:colOff>198120</xdr:colOff>
      <xdr:row>85</xdr:row>
      <xdr:rowOff>53340</xdr:rowOff>
    </xdr:from>
    <xdr:to>
      <xdr:col>9</xdr:col>
      <xdr:colOff>1379069</xdr:colOff>
      <xdr:row>87</xdr:row>
      <xdr:rowOff>173294</xdr:rowOff>
    </xdr:to>
    <xdr:pic>
      <xdr:nvPicPr>
        <xdr:cNvPr id="106" name="Рисунок 105">
          <a:extLst>
            <a:ext uri="{FF2B5EF4-FFF2-40B4-BE49-F238E27FC236}">
              <a16:creationId xmlns:a16="http://schemas.microsoft.com/office/drawing/2014/main" id="{F394FF07-AA03-A55F-E9EF-815F2098E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75960" y="15598140"/>
          <a:ext cx="1209524" cy="4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723900</xdr:colOff>
      <xdr:row>96</xdr:row>
      <xdr:rowOff>22860</xdr:rowOff>
    </xdr:from>
    <xdr:to>
      <xdr:col>10</xdr:col>
      <xdr:colOff>3810</xdr:colOff>
      <xdr:row>99</xdr:row>
      <xdr:rowOff>152069</xdr:rowOff>
    </xdr:to>
    <xdr:pic>
      <xdr:nvPicPr>
        <xdr:cNvPr id="108" name="Рисунок 107">
          <a:extLst>
            <a:ext uri="{FF2B5EF4-FFF2-40B4-BE49-F238E27FC236}">
              <a16:creationId xmlns:a16="http://schemas.microsoft.com/office/drawing/2014/main" id="{886F311C-EC20-4745-4334-A4E1FBF41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01740" y="17579340"/>
          <a:ext cx="670560" cy="677849"/>
        </a:xfrm>
        <a:prstGeom prst="rect">
          <a:avLst/>
        </a:prstGeom>
      </xdr:spPr>
    </xdr:pic>
    <xdr:clientData/>
  </xdr:twoCellAnchor>
  <xdr:oneCellAnchor>
    <xdr:from>
      <xdr:col>17</xdr:col>
      <xdr:colOff>457200</xdr:colOff>
      <xdr:row>85</xdr:row>
      <xdr:rowOff>180975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582838-9193-82C6-FD97-99159C09C7B6}"/>
            </a:ext>
          </a:extLst>
        </xdr:cNvPr>
        <xdr:cNvSpPr txBox="1"/>
      </xdr:nvSpPr>
      <xdr:spPr>
        <a:xfrm>
          <a:off x="11382375" y="1637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9</xdr:col>
      <xdr:colOff>47625</xdr:colOff>
      <xdr:row>100</xdr:row>
      <xdr:rowOff>180975</xdr:rowOff>
    </xdr:from>
    <xdr:to>
      <xdr:col>13</xdr:col>
      <xdr:colOff>457200</xdr:colOff>
      <xdr:row>104</xdr:row>
      <xdr:rowOff>142875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774A5C9-B5B6-F757-3621-8E809A3F6705}"/>
            </a:ext>
          </a:extLst>
        </xdr:cNvPr>
        <xdr:cNvSpPr txBox="1"/>
      </xdr:nvSpPr>
      <xdr:spPr>
        <a:xfrm>
          <a:off x="5457825" y="19230975"/>
          <a:ext cx="35623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всех уровней значимости распределения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Стьюдента коэффициент является значимым,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т.к. значение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&gt; 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кр.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при всех уровнях значимости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 editAs="oneCell">
    <xdr:from>
      <xdr:col>9</xdr:col>
      <xdr:colOff>723901</xdr:colOff>
      <xdr:row>107</xdr:row>
      <xdr:rowOff>19051</xdr:rowOff>
    </xdr:from>
    <xdr:to>
      <xdr:col>9</xdr:col>
      <xdr:colOff>1333500</xdr:colOff>
      <xdr:row>110</xdr:row>
      <xdr:rowOff>98985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50406E91-47D5-BEE2-302E-C78859514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4101" y="20402551"/>
          <a:ext cx="609599" cy="651434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111</xdr:row>
      <xdr:rowOff>28575</xdr:rowOff>
    </xdr:from>
    <xdr:to>
      <xdr:col>13</xdr:col>
      <xdr:colOff>428625</xdr:colOff>
      <xdr:row>114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7559315-F8E7-4420-9761-27E423B94A00}"/>
            </a:ext>
          </a:extLst>
        </xdr:cNvPr>
        <xdr:cNvSpPr txBox="1"/>
      </xdr:nvSpPr>
      <xdr:spPr>
        <a:xfrm>
          <a:off x="5429250" y="21174075"/>
          <a:ext cx="35623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всех уровней значимости распределения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Стьюдента коэффициент является значимым,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т.к. значение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&gt; 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кр.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при всех уровнях значимости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9</xdr:col>
      <xdr:colOff>66675</xdr:colOff>
      <xdr:row>116</xdr:row>
      <xdr:rowOff>66675</xdr:rowOff>
    </xdr:from>
    <xdr:to>
      <xdr:col>12</xdr:col>
      <xdr:colOff>533400</xdr:colOff>
      <xdr:row>117</xdr:row>
      <xdr:rowOff>142875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027B65C-A2CD-0EE1-E307-8C1564518D90}"/>
            </a:ext>
          </a:extLst>
        </xdr:cNvPr>
        <xdr:cNvSpPr txBox="1"/>
      </xdr:nvSpPr>
      <xdr:spPr>
        <a:xfrm>
          <a:off x="5476875" y="22164675"/>
          <a:ext cx="30289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Доверительные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интервалы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 editAs="oneCell">
    <xdr:from>
      <xdr:col>11</xdr:col>
      <xdr:colOff>535781</xdr:colOff>
      <xdr:row>118</xdr:row>
      <xdr:rowOff>53578</xdr:rowOff>
    </xdr:from>
    <xdr:to>
      <xdr:col>12</xdr:col>
      <xdr:colOff>145018</xdr:colOff>
      <xdr:row>119</xdr:row>
      <xdr:rowOff>134492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A66F1BA4-8B9C-37CC-095A-DC9A76415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05750" y="22532578"/>
          <a:ext cx="198596" cy="271414"/>
        </a:xfrm>
        <a:prstGeom prst="rect">
          <a:avLst/>
        </a:prstGeom>
      </xdr:spPr>
    </xdr:pic>
    <xdr:clientData/>
  </xdr:twoCellAnchor>
  <xdr:twoCellAnchor editAs="oneCell">
    <xdr:from>
      <xdr:col>9</xdr:col>
      <xdr:colOff>945801</xdr:colOff>
      <xdr:row>118</xdr:row>
      <xdr:rowOff>77390</xdr:rowOff>
    </xdr:from>
    <xdr:to>
      <xdr:col>9</xdr:col>
      <xdr:colOff>1129976</xdr:colOff>
      <xdr:row>119</xdr:row>
      <xdr:rowOff>154781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69E29905-6065-966E-D147-03D76FCFF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45285" y="22556390"/>
          <a:ext cx="184175" cy="267891"/>
        </a:xfrm>
        <a:prstGeom prst="rect">
          <a:avLst/>
        </a:prstGeom>
      </xdr:spPr>
    </xdr:pic>
    <xdr:clientData/>
  </xdr:twoCellAnchor>
  <xdr:twoCellAnchor editAs="oneCell">
    <xdr:from>
      <xdr:col>9</xdr:col>
      <xdr:colOff>99391</xdr:colOff>
      <xdr:row>124</xdr:row>
      <xdr:rowOff>82826</xdr:rowOff>
    </xdr:from>
    <xdr:to>
      <xdr:col>10</xdr:col>
      <xdr:colOff>582862</xdr:colOff>
      <xdr:row>132</xdr:row>
      <xdr:rowOff>35016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6E4C4431-76CA-28C6-AA47-E3BA1ADE0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91369" y="23704826"/>
          <a:ext cx="1866667" cy="14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33131</xdr:colOff>
      <xdr:row>143</xdr:row>
      <xdr:rowOff>41413</xdr:rowOff>
    </xdr:from>
    <xdr:to>
      <xdr:col>9</xdr:col>
      <xdr:colOff>1326627</xdr:colOff>
      <xdr:row>146</xdr:row>
      <xdr:rowOff>174675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9007BF58-8FB7-25F1-2B4B-4A937A085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37653" y="27282913"/>
          <a:ext cx="1980952" cy="704762"/>
        </a:xfrm>
        <a:prstGeom prst="rect">
          <a:avLst/>
        </a:prstGeom>
      </xdr:spPr>
    </xdr:pic>
    <xdr:clientData/>
  </xdr:twoCellAnchor>
  <xdr:twoCellAnchor>
    <xdr:from>
      <xdr:col>7</xdr:col>
      <xdr:colOff>577297</xdr:colOff>
      <xdr:row>148</xdr:row>
      <xdr:rowOff>31888</xdr:rowOff>
    </xdr:from>
    <xdr:to>
      <xdr:col>11</xdr:col>
      <xdr:colOff>538370</xdr:colOff>
      <xdr:row>152</xdr:row>
      <xdr:rowOff>99391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18A3300-9889-872D-A301-1642C932F423}"/>
            </a:ext>
          </a:extLst>
        </xdr:cNvPr>
        <xdr:cNvSpPr txBox="1"/>
      </xdr:nvSpPr>
      <xdr:spPr>
        <a:xfrm>
          <a:off x="4693754" y="28225888"/>
          <a:ext cx="3207855" cy="8295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всех уровней значимости распределения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Фишера коэффициент является значимым,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т.к. значение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&gt; F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кр.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при всех уровнях значимости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Модель адекватна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 editAs="oneCell">
    <xdr:from>
      <xdr:col>8</xdr:col>
      <xdr:colOff>231912</xdr:colOff>
      <xdr:row>153</xdr:row>
      <xdr:rowOff>5010</xdr:rowOff>
    </xdr:from>
    <xdr:to>
      <xdr:col>8</xdr:col>
      <xdr:colOff>496955</xdr:colOff>
      <xdr:row>154</xdr:row>
      <xdr:rowOff>165846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8E82B0FA-4819-F93D-F991-3F3E41B8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36434" y="29151510"/>
          <a:ext cx="265043" cy="351336"/>
        </a:xfrm>
        <a:prstGeom prst="rect">
          <a:avLst/>
        </a:prstGeom>
      </xdr:spPr>
    </xdr:pic>
    <xdr:clientData/>
  </xdr:twoCellAnchor>
  <xdr:twoCellAnchor editAs="oneCell">
    <xdr:from>
      <xdr:col>7</xdr:col>
      <xdr:colOff>41412</xdr:colOff>
      <xdr:row>153</xdr:row>
      <xdr:rowOff>8283</xdr:rowOff>
    </xdr:from>
    <xdr:to>
      <xdr:col>7</xdr:col>
      <xdr:colOff>479507</xdr:colOff>
      <xdr:row>154</xdr:row>
      <xdr:rowOff>179688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A58E9949-6EDA-0AB5-7AAF-1043FA148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57869" y="29154783"/>
          <a:ext cx="438095" cy="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314740</xdr:colOff>
      <xdr:row>143</xdr:row>
      <xdr:rowOff>49695</xdr:rowOff>
    </xdr:from>
    <xdr:to>
      <xdr:col>27</xdr:col>
      <xdr:colOff>422316</xdr:colOff>
      <xdr:row>152</xdr:row>
      <xdr:rowOff>182218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8CEFFA93-D195-EEDF-FF4B-F321A4C7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266044" y="27291195"/>
          <a:ext cx="8928555" cy="1847023"/>
        </a:xfrm>
        <a:prstGeom prst="rect">
          <a:avLst/>
        </a:prstGeom>
      </xdr:spPr>
    </xdr:pic>
    <xdr:clientData/>
  </xdr:twoCellAnchor>
  <xdr:twoCellAnchor>
    <xdr:from>
      <xdr:col>3</xdr:col>
      <xdr:colOff>397564</xdr:colOff>
      <xdr:row>165</xdr:row>
      <xdr:rowOff>69573</xdr:rowOff>
    </xdr:from>
    <xdr:to>
      <xdr:col>9</xdr:col>
      <xdr:colOff>1341782</xdr:colOff>
      <xdr:row>179</xdr:row>
      <xdr:rowOff>145773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1B7F97B5-C16C-C440-4407-278A124B7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202921</xdr:colOff>
      <xdr:row>165</xdr:row>
      <xdr:rowOff>53008</xdr:rowOff>
    </xdr:from>
    <xdr:to>
      <xdr:col>18</xdr:col>
      <xdr:colOff>70399</xdr:colOff>
      <xdr:row>179</xdr:row>
      <xdr:rowOff>129208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A06D701C-9B5E-D6AB-C9E4-571E45BAE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401706</xdr:colOff>
      <xdr:row>180</xdr:row>
      <xdr:rowOff>168964</xdr:rowOff>
    </xdr:from>
    <xdr:to>
      <xdr:col>9</xdr:col>
      <xdr:colOff>1345924</xdr:colOff>
      <xdr:row>195</xdr:row>
      <xdr:rowOff>54664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C0DE290A-9BAE-235E-9FC7-7B8ED0215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144945</xdr:colOff>
      <xdr:row>180</xdr:row>
      <xdr:rowOff>177247</xdr:rowOff>
    </xdr:from>
    <xdr:to>
      <xdr:col>18</xdr:col>
      <xdr:colOff>12423</xdr:colOff>
      <xdr:row>195</xdr:row>
      <xdr:rowOff>62947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D3DBD775-C4A9-B4B3-BB69-AC6DBA3A7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327161</xdr:colOff>
      <xdr:row>165</xdr:row>
      <xdr:rowOff>53008</xdr:rowOff>
    </xdr:from>
    <xdr:to>
      <xdr:col>26</xdr:col>
      <xdr:colOff>194640</xdr:colOff>
      <xdr:row>179</xdr:row>
      <xdr:rowOff>129208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D6F1E776-100A-434B-7603-E7268437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477908</xdr:colOff>
      <xdr:row>197</xdr:row>
      <xdr:rowOff>31888</xdr:rowOff>
    </xdr:from>
    <xdr:to>
      <xdr:col>14</xdr:col>
      <xdr:colOff>49697</xdr:colOff>
      <xdr:row>200</xdr:row>
      <xdr:rowOff>184288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E1BF1AE-0743-D433-28BF-D77E11670536}"/>
            </a:ext>
          </a:extLst>
        </xdr:cNvPr>
        <xdr:cNvSpPr txBox="1"/>
      </xdr:nvSpPr>
      <xdr:spPr>
        <a:xfrm>
          <a:off x="5182430" y="37560388"/>
          <a:ext cx="3994702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Построение модели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простой линейной регрессии в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EViews</a:t>
          </a:r>
          <a:endParaRPr lang="ru-RU">
            <a:effectLst/>
          </a:endParaRPr>
        </a:p>
        <a:p>
          <a:pPr algn="ctr"/>
          <a:endParaRPr lang="ru-RU" sz="1100"/>
        </a:p>
      </xdr:txBody>
    </xdr:sp>
    <xdr:clientData/>
  </xdr:twoCellAnchor>
  <xdr:twoCellAnchor editAs="oneCell">
    <xdr:from>
      <xdr:col>1</xdr:col>
      <xdr:colOff>115957</xdr:colOff>
      <xdr:row>201</xdr:row>
      <xdr:rowOff>82826</xdr:rowOff>
    </xdr:from>
    <xdr:to>
      <xdr:col>9</xdr:col>
      <xdr:colOff>883473</xdr:colOff>
      <xdr:row>225</xdr:row>
      <xdr:rowOff>82255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E315C85-EB9D-08BC-7921-FB9C88AFC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04022" y="38373326"/>
          <a:ext cx="5571429" cy="45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1151283</xdr:colOff>
      <xdr:row>201</xdr:row>
      <xdr:rowOff>132522</xdr:rowOff>
    </xdr:from>
    <xdr:to>
      <xdr:col>18</xdr:col>
      <xdr:colOff>92136</xdr:colOff>
      <xdr:row>229</xdr:row>
      <xdr:rowOff>27093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5AFD5CF7-5C7B-EC44-5AF2-D050CA5EF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43261" y="38423022"/>
          <a:ext cx="5028571" cy="5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82826</xdr:colOff>
      <xdr:row>227</xdr:row>
      <xdr:rowOff>182218</xdr:rowOff>
    </xdr:from>
    <xdr:to>
      <xdr:col>9</xdr:col>
      <xdr:colOff>174151</xdr:colOff>
      <xdr:row>239</xdr:row>
      <xdr:rowOff>10504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8E280FBB-14B6-1972-B6D7-3CA8FE23B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70891" y="43425718"/>
          <a:ext cx="4895238" cy="21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704023</xdr:colOff>
      <xdr:row>230</xdr:row>
      <xdr:rowOff>57978</xdr:rowOff>
    </xdr:from>
    <xdr:to>
      <xdr:col>18</xdr:col>
      <xdr:colOff>168686</xdr:colOff>
      <xdr:row>253</xdr:row>
      <xdr:rowOff>57430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3213F87-9692-8F98-5EA4-C44BA26FC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96001" y="43872978"/>
          <a:ext cx="5552381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422413</xdr:colOff>
      <xdr:row>240</xdr:row>
      <xdr:rowOff>149087</xdr:rowOff>
    </xdr:from>
    <xdr:to>
      <xdr:col>9</xdr:col>
      <xdr:colOff>20911</xdr:colOff>
      <xdr:row>268</xdr:row>
      <xdr:rowOff>24611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C6C42F82-A909-B21D-ECEC-3A2AAF542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22413" y="45869087"/>
          <a:ext cx="4990476" cy="5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BE04-7868-4E57-8663-1BD484DA44BB}">
  <dimension ref="A1:V164"/>
  <sheetViews>
    <sheetView tabSelected="1" topLeftCell="A185" zoomScale="115" zoomScaleNormal="115" workbookViewId="0">
      <selection activeCell="Q199" sqref="Q199"/>
    </sheetView>
  </sheetViews>
  <sheetFormatPr defaultColWidth="8.85546875" defaultRowHeight="15" x14ac:dyDescent="0.25"/>
  <cols>
    <col min="1" max="8" width="8.85546875" style="1"/>
    <col min="9" max="9" width="10.28515625" style="1" customWidth="1"/>
    <col min="10" max="10" width="20.7109375" style="1" customWidth="1"/>
    <col min="11" max="16384" width="8.85546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14</v>
      </c>
      <c r="C2" s="1">
        <v>222</v>
      </c>
    </row>
    <row r="3" spans="1:3" x14ac:dyDescent="0.25">
      <c r="A3" s="1">
        <v>2</v>
      </c>
      <c r="B3" s="1">
        <v>16</v>
      </c>
      <c r="C3" s="1">
        <v>241</v>
      </c>
    </row>
    <row r="4" spans="1:3" x14ac:dyDescent="0.25">
      <c r="A4" s="1">
        <v>3</v>
      </c>
      <c r="B4" s="1">
        <v>17</v>
      </c>
      <c r="C4" s="1">
        <v>243</v>
      </c>
    </row>
    <row r="5" spans="1:3" x14ac:dyDescent="0.25">
      <c r="A5" s="1">
        <v>4</v>
      </c>
      <c r="B5" s="1">
        <v>19</v>
      </c>
      <c r="C5" s="1">
        <v>285</v>
      </c>
    </row>
    <row r="6" spans="1:3" x14ac:dyDescent="0.25">
      <c r="A6" s="1">
        <v>5</v>
      </c>
      <c r="B6" s="1">
        <v>18</v>
      </c>
      <c r="C6" s="1">
        <v>253</v>
      </c>
    </row>
    <row r="7" spans="1:3" x14ac:dyDescent="0.25">
      <c r="A7" s="1">
        <v>6</v>
      </c>
      <c r="B7" s="1">
        <v>15</v>
      </c>
      <c r="C7" s="1">
        <v>247</v>
      </c>
    </row>
    <row r="8" spans="1:3" x14ac:dyDescent="0.25">
      <c r="A8" s="1">
        <v>7</v>
      </c>
      <c r="B8" s="1">
        <v>14</v>
      </c>
      <c r="C8" s="1">
        <v>246</v>
      </c>
    </row>
    <row r="9" spans="1:3" x14ac:dyDescent="0.25">
      <c r="A9" s="1">
        <v>8</v>
      </c>
      <c r="B9" s="1">
        <v>18</v>
      </c>
      <c r="C9" s="1">
        <v>276</v>
      </c>
    </row>
    <row r="10" spans="1:3" x14ac:dyDescent="0.25">
      <c r="A10" s="1">
        <v>9</v>
      </c>
      <c r="B10" s="1">
        <v>17</v>
      </c>
      <c r="C10" s="1">
        <v>261</v>
      </c>
    </row>
    <row r="11" spans="1:3" x14ac:dyDescent="0.25">
      <c r="A11" s="1">
        <v>10</v>
      </c>
      <c r="B11" s="1">
        <v>15</v>
      </c>
      <c r="C11" s="1">
        <v>254</v>
      </c>
    </row>
    <row r="12" spans="1:3" x14ac:dyDescent="0.25">
      <c r="A12" s="1">
        <v>11</v>
      </c>
      <c r="B12" s="1">
        <v>13</v>
      </c>
      <c r="C12" s="1">
        <v>229</v>
      </c>
    </row>
    <row r="13" spans="1:3" x14ac:dyDescent="0.25">
      <c r="A13" s="1">
        <v>12</v>
      </c>
      <c r="B13" s="1">
        <v>16</v>
      </c>
      <c r="C13" s="1">
        <v>249</v>
      </c>
    </row>
    <row r="14" spans="1:3" x14ac:dyDescent="0.25">
      <c r="A14" s="1">
        <v>13</v>
      </c>
      <c r="B14" s="1">
        <v>17</v>
      </c>
      <c r="C14" s="1">
        <v>252</v>
      </c>
    </row>
    <row r="15" spans="1:3" x14ac:dyDescent="0.25">
      <c r="A15" s="1">
        <v>14</v>
      </c>
      <c r="B15" s="1">
        <v>19</v>
      </c>
      <c r="C15" s="1">
        <v>279</v>
      </c>
    </row>
    <row r="16" spans="1:3" x14ac:dyDescent="0.25">
      <c r="A16" s="1">
        <v>15</v>
      </c>
      <c r="B16" s="1">
        <v>18</v>
      </c>
      <c r="C16" s="1">
        <v>262</v>
      </c>
    </row>
    <row r="17" spans="1:14" x14ac:dyDescent="0.25">
      <c r="A17" s="1">
        <v>16</v>
      </c>
      <c r="B17" s="1">
        <v>20</v>
      </c>
      <c r="C17" s="1">
        <v>275</v>
      </c>
    </row>
    <row r="18" spans="1:14" x14ac:dyDescent="0.25">
      <c r="A18" s="1">
        <v>17</v>
      </c>
      <c r="B18" s="1">
        <v>12</v>
      </c>
      <c r="C18" s="1">
        <v>211</v>
      </c>
    </row>
    <row r="19" spans="1:14" x14ac:dyDescent="0.25">
      <c r="A19" s="1">
        <v>18</v>
      </c>
      <c r="B19" s="1">
        <v>13</v>
      </c>
      <c r="C19" s="1">
        <v>220</v>
      </c>
    </row>
    <row r="20" spans="1:14" x14ac:dyDescent="0.25">
      <c r="A20" s="1">
        <v>19</v>
      </c>
      <c r="B20" s="1">
        <v>12</v>
      </c>
      <c r="C20" s="1">
        <v>218</v>
      </c>
    </row>
    <row r="21" spans="1:14" x14ac:dyDescent="0.25">
      <c r="A21" s="1">
        <v>20</v>
      </c>
      <c r="B21" s="1">
        <v>14</v>
      </c>
      <c r="C21" s="1">
        <v>232</v>
      </c>
    </row>
    <row r="26" spans="1:14" x14ac:dyDescent="0.25">
      <c r="B26" s="2" t="s">
        <v>0</v>
      </c>
      <c r="C26" s="2" t="s">
        <v>1</v>
      </c>
      <c r="D26" s="2" t="s">
        <v>2</v>
      </c>
      <c r="E26" s="2"/>
      <c r="F26" s="2"/>
      <c r="G26" s="2"/>
      <c r="H26" s="2"/>
      <c r="I26" s="2"/>
      <c r="J26" s="2"/>
    </row>
    <row r="27" spans="1:14" x14ac:dyDescent="0.25">
      <c r="B27" s="1">
        <v>1</v>
      </c>
      <c r="C27" s="1">
        <v>14</v>
      </c>
      <c r="D27" s="1">
        <v>222</v>
      </c>
      <c r="E27" s="1">
        <f>POWER(C27,2)</f>
        <v>196</v>
      </c>
      <c r="F27" s="1">
        <f>C27-$C$48</f>
        <v>-1.8499999999999996</v>
      </c>
      <c r="G27" s="1">
        <f>POWER(F27,2)</f>
        <v>3.4224999999999985</v>
      </c>
      <c r="H27" s="1">
        <f>D27-$D$48</f>
        <v>-25.75</v>
      </c>
      <c r="I27" s="1">
        <f>POWER(H27,2)</f>
        <v>663.0625</v>
      </c>
      <c r="J27" s="1">
        <f>F27*H27</f>
        <v>47.637499999999989</v>
      </c>
    </row>
    <row r="28" spans="1:14" x14ac:dyDescent="0.25">
      <c r="B28" s="1">
        <v>2</v>
      </c>
      <c r="C28" s="1">
        <v>16</v>
      </c>
      <c r="D28" s="1">
        <v>241</v>
      </c>
      <c r="E28" s="1">
        <f t="shared" ref="E28:E46" si="0">POWER(C28,2)</f>
        <v>256</v>
      </c>
      <c r="F28" s="1">
        <f t="shared" ref="F28:F46" si="1">C28-$C$48</f>
        <v>0.15000000000000036</v>
      </c>
      <c r="G28" s="1">
        <f t="shared" ref="G28:G46" si="2">POWER(F28,2)</f>
        <v>2.2500000000000107E-2</v>
      </c>
      <c r="H28" s="1">
        <f t="shared" ref="H28:H46" si="3">D28-$D$48</f>
        <v>-6.75</v>
      </c>
      <c r="I28" s="1">
        <f t="shared" ref="I28:I46" si="4">POWER(H28,2)</f>
        <v>45.5625</v>
      </c>
      <c r="J28" s="1">
        <f t="shared" ref="J28:J45" si="5">F28*H28</f>
        <v>-1.0125000000000024</v>
      </c>
    </row>
    <row r="29" spans="1:14" x14ac:dyDescent="0.25">
      <c r="B29" s="1">
        <v>3</v>
      </c>
      <c r="C29" s="1">
        <v>17</v>
      </c>
      <c r="D29" s="1">
        <v>243</v>
      </c>
      <c r="E29" s="1">
        <f t="shared" si="0"/>
        <v>289</v>
      </c>
      <c r="F29" s="1">
        <f t="shared" si="1"/>
        <v>1.1500000000000004</v>
      </c>
      <c r="G29" s="1">
        <f t="shared" si="2"/>
        <v>1.3225000000000009</v>
      </c>
      <c r="H29" s="1">
        <f t="shared" si="3"/>
        <v>-4.75</v>
      </c>
      <c r="I29" s="1">
        <f t="shared" si="4"/>
        <v>22.5625</v>
      </c>
      <c r="J29" s="1">
        <f t="shared" si="5"/>
        <v>-5.4625000000000021</v>
      </c>
    </row>
    <row r="30" spans="1:14" x14ac:dyDescent="0.25">
      <c r="B30" s="1">
        <v>4</v>
      </c>
      <c r="C30" s="1">
        <v>19</v>
      </c>
      <c r="D30" s="1">
        <v>285</v>
      </c>
      <c r="E30" s="1">
        <f t="shared" si="0"/>
        <v>361</v>
      </c>
      <c r="F30" s="1">
        <f t="shared" si="1"/>
        <v>3.1500000000000004</v>
      </c>
      <c r="G30" s="1">
        <f t="shared" si="2"/>
        <v>9.922500000000003</v>
      </c>
      <c r="H30" s="1">
        <f t="shared" si="3"/>
        <v>37.25</v>
      </c>
      <c r="I30" s="1">
        <f t="shared" si="4"/>
        <v>1387.5625</v>
      </c>
      <c r="J30" s="1">
        <f t="shared" si="5"/>
        <v>117.33750000000002</v>
      </c>
    </row>
    <row r="31" spans="1:14" x14ac:dyDescent="0.25">
      <c r="B31" s="1">
        <v>5</v>
      </c>
      <c r="C31" s="1">
        <v>18</v>
      </c>
      <c r="D31" s="1">
        <v>253</v>
      </c>
      <c r="E31" s="1">
        <f t="shared" si="0"/>
        <v>324</v>
      </c>
      <c r="F31" s="1">
        <f t="shared" si="1"/>
        <v>2.1500000000000004</v>
      </c>
      <c r="G31" s="1">
        <f t="shared" si="2"/>
        <v>4.6225000000000014</v>
      </c>
      <c r="H31" s="1">
        <f t="shared" si="3"/>
        <v>5.25</v>
      </c>
      <c r="I31" s="1">
        <f t="shared" si="4"/>
        <v>27.5625</v>
      </c>
      <c r="J31" s="1">
        <f t="shared" si="5"/>
        <v>11.287500000000001</v>
      </c>
    </row>
    <row r="32" spans="1:14" x14ac:dyDescent="0.25">
      <c r="B32" s="1">
        <v>6</v>
      </c>
      <c r="C32" s="1">
        <v>15</v>
      </c>
      <c r="D32" s="1">
        <v>247</v>
      </c>
      <c r="E32" s="1">
        <f t="shared" si="0"/>
        <v>225</v>
      </c>
      <c r="F32" s="1">
        <f t="shared" si="1"/>
        <v>-0.84999999999999964</v>
      </c>
      <c r="G32" s="1">
        <f t="shared" si="2"/>
        <v>0.72249999999999936</v>
      </c>
      <c r="H32" s="1">
        <f t="shared" si="3"/>
        <v>-0.75</v>
      </c>
      <c r="I32" s="1">
        <f t="shared" si="4"/>
        <v>0.5625</v>
      </c>
      <c r="J32" s="1">
        <f t="shared" si="5"/>
        <v>0.63749999999999973</v>
      </c>
      <c r="L32" s="3">
        <f>SUM(J27:J46)/SUM(G27:G46)</f>
        <v>8.0786317192358954</v>
      </c>
      <c r="M32" s="3"/>
      <c r="N32" s="3"/>
    </row>
    <row r="33" spans="1:14" x14ac:dyDescent="0.25">
      <c r="B33" s="1">
        <v>7</v>
      </c>
      <c r="C33" s="1">
        <v>14</v>
      </c>
      <c r="D33" s="1">
        <v>246</v>
      </c>
      <c r="E33" s="1">
        <f t="shared" si="0"/>
        <v>196</v>
      </c>
      <c r="F33" s="1">
        <f t="shared" si="1"/>
        <v>-1.8499999999999996</v>
      </c>
      <c r="G33" s="1">
        <f t="shared" si="2"/>
        <v>3.4224999999999985</v>
      </c>
      <c r="H33" s="1">
        <f t="shared" si="3"/>
        <v>-1.75</v>
      </c>
      <c r="I33" s="1">
        <f t="shared" si="4"/>
        <v>3.0625</v>
      </c>
      <c r="J33" s="1">
        <f t="shared" si="5"/>
        <v>3.2374999999999994</v>
      </c>
    </row>
    <row r="34" spans="1:14" x14ac:dyDescent="0.25">
      <c r="B34" s="1">
        <v>8</v>
      </c>
      <c r="C34" s="1">
        <v>18</v>
      </c>
      <c r="D34" s="1">
        <v>276</v>
      </c>
      <c r="E34" s="1">
        <f t="shared" si="0"/>
        <v>324</v>
      </c>
      <c r="F34" s="1">
        <f t="shared" si="1"/>
        <v>2.1500000000000004</v>
      </c>
      <c r="G34" s="1">
        <f t="shared" si="2"/>
        <v>4.6225000000000014</v>
      </c>
      <c r="H34" s="1">
        <f t="shared" si="3"/>
        <v>28.25</v>
      </c>
      <c r="I34" s="1">
        <f t="shared" si="4"/>
        <v>798.0625</v>
      </c>
      <c r="J34" s="1">
        <f t="shared" si="5"/>
        <v>60.737500000000011</v>
      </c>
    </row>
    <row r="35" spans="1:14" x14ac:dyDescent="0.25">
      <c r="B35" s="1">
        <v>9</v>
      </c>
      <c r="C35" s="1">
        <v>17</v>
      </c>
      <c r="D35" s="1">
        <v>261</v>
      </c>
      <c r="E35" s="1">
        <f t="shared" si="0"/>
        <v>289</v>
      </c>
      <c r="F35" s="1">
        <f t="shared" si="1"/>
        <v>1.1500000000000004</v>
      </c>
      <c r="G35" s="1">
        <f t="shared" si="2"/>
        <v>1.3225000000000009</v>
      </c>
      <c r="H35" s="1">
        <f t="shared" si="3"/>
        <v>13.25</v>
      </c>
      <c r="I35" s="1">
        <f t="shared" si="4"/>
        <v>175.5625</v>
      </c>
      <c r="J35" s="1">
        <f t="shared" si="5"/>
        <v>15.237500000000004</v>
      </c>
    </row>
    <row r="36" spans="1:14" x14ac:dyDescent="0.25">
      <c r="B36" s="1">
        <v>10</v>
      </c>
      <c r="C36" s="1">
        <v>15</v>
      </c>
      <c r="D36" s="1">
        <v>254</v>
      </c>
      <c r="E36" s="1">
        <f t="shared" si="0"/>
        <v>225</v>
      </c>
      <c r="F36" s="1">
        <f t="shared" si="1"/>
        <v>-0.84999999999999964</v>
      </c>
      <c r="G36" s="1">
        <f t="shared" si="2"/>
        <v>0.72249999999999936</v>
      </c>
      <c r="H36" s="1">
        <f t="shared" si="3"/>
        <v>6.25</v>
      </c>
      <c r="I36" s="1">
        <f t="shared" si="4"/>
        <v>39.0625</v>
      </c>
      <c r="J36" s="1">
        <f t="shared" si="5"/>
        <v>-5.3124999999999982</v>
      </c>
    </row>
    <row r="37" spans="1:14" x14ac:dyDescent="0.25">
      <c r="B37" s="1">
        <v>11</v>
      </c>
      <c r="C37" s="1">
        <v>13</v>
      </c>
      <c r="D37" s="1">
        <v>229</v>
      </c>
      <c r="E37" s="1">
        <f t="shared" si="0"/>
        <v>169</v>
      </c>
      <c r="F37" s="1">
        <f t="shared" si="1"/>
        <v>-2.8499999999999996</v>
      </c>
      <c r="G37" s="1">
        <f t="shared" si="2"/>
        <v>8.1224999999999987</v>
      </c>
      <c r="H37" s="1">
        <f t="shared" si="3"/>
        <v>-18.75</v>
      </c>
      <c r="I37" s="1">
        <f t="shared" si="4"/>
        <v>351.5625</v>
      </c>
      <c r="J37" s="1">
        <f t="shared" si="5"/>
        <v>53.437499999999993</v>
      </c>
      <c r="L37" s="3">
        <f>D48-L32*C48</f>
        <v>119.70368725011107</v>
      </c>
      <c r="M37" s="3"/>
      <c r="N37" s="3"/>
    </row>
    <row r="38" spans="1:14" x14ac:dyDescent="0.25">
      <c r="B38" s="1">
        <v>12</v>
      </c>
      <c r="C38" s="1">
        <v>16</v>
      </c>
      <c r="D38" s="1">
        <v>249</v>
      </c>
      <c r="E38" s="1">
        <f t="shared" si="0"/>
        <v>256</v>
      </c>
      <c r="F38" s="1">
        <f t="shared" si="1"/>
        <v>0.15000000000000036</v>
      </c>
      <c r="G38" s="1">
        <f t="shared" si="2"/>
        <v>2.2500000000000107E-2</v>
      </c>
      <c r="H38" s="1">
        <f t="shared" si="3"/>
        <v>1.25</v>
      </c>
      <c r="I38" s="1">
        <f t="shared" si="4"/>
        <v>1.5625</v>
      </c>
      <c r="J38" s="1">
        <f t="shared" si="5"/>
        <v>0.18750000000000044</v>
      </c>
    </row>
    <row r="39" spans="1:14" x14ac:dyDescent="0.25">
      <c r="B39" s="1">
        <v>13</v>
      </c>
      <c r="C39" s="1">
        <v>17</v>
      </c>
      <c r="D39" s="1">
        <v>252</v>
      </c>
      <c r="E39" s="1">
        <f t="shared" si="0"/>
        <v>289</v>
      </c>
      <c r="F39" s="1">
        <f t="shared" si="1"/>
        <v>1.1500000000000004</v>
      </c>
      <c r="G39" s="1">
        <f t="shared" si="2"/>
        <v>1.3225000000000009</v>
      </c>
      <c r="H39" s="1">
        <f t="shared" si="3"/>
        <v>4.25</v>
      </c>
      <c r="I39" s="1">
        <f t="shared" si="4"/>
        <v>18.0625</v>
      </c>
      <c r="J39" s="1">
        <f t="shared" si="5"/>
        <v>4.8875000000000011</v>
      </c>
    </row>
    <row r="40" spans="1:14" x14ac:dyDescent="0.25">
      <c r="B40" s="1">
        <v>14</v>
      </c>
      <c r="C40" s="1">
        <v>19</v>
      </c>
      <c r="D40" s="1">
        <v>279</v>
      </c>
      <c r="E40" s="1">
        <f t="shared" si="0"/>
        <v>361</v>
      </c>
      <c r="F40" s="1">
        <f t="shared" si="1"/>
        <v>3.1500000000000004</v>
      </c>
      <c r="G40" s="1">
        <f t="shared" si="2"/>
        <v>9.922500000000003</v>
      </c>
      <c r="H40" s="1">
        <f t="shared" si="3"/>
        <v>31.25</v>
      </c>
      <c r="I40" s="1">
        <f t="shared" si="4"/>
        <v>976.5625</v>
      </c>
      <c r="J40" s="1">
        <f t="shared" si="5"/>
        <v>98.437500000000014</v>
      </c>
    </row>
    <row r="41" spans="1:14" x14ac:dyDescent="0.25">
      <c r="B41" s="1">
        <v>15</v>
      </c>
      <c r="C41" s="1">
        <v>18</v>
      </c>
      <c r="D41" s="1">
        <v>262</v>
      </c>
      <c r="E41" s="1">
        <f t="shared" si="0"/>
        <v>324</v>
      </c>
      <c r="F41" s="1">
        <f t="shared" si="1"/>
        <v>2.1500000000000004</v>
      </c>
      <c r="G41" s="1">
        <f t="shared" si="2"/>
        <v>4.6225000000000014</v>
      </c>
      <c r="H41" s="1">
        <f t="shared" si="3"/>
        <v>14.25</v>
      </c>
      <c r="I41" s="1">
        <f t="shared" si="4"/>
        <v>203.0625</v>
      </c>
      <c r="J41" s="1">
        <f t="shared" si="5"/>
        <v>30.637500000000006</v>
      </c>
    </row>
    <row r="42" spans="1:14" x14ac:dyDescent="0.25">
      <c r="B42" s="1">
        <v>16</v>
      </c>
      <c r="C42" s="1">
        <v>20</v>
      </c>
      <c r="D42" s="1">
        <v>275</v>
      </c>
      <c r="E42" s="1">
        <f t="shared" si="0"/>
        <v>400</v>
      </c>
      <c r="F42" s="1">
        <f t="shared" si="1"/>
        <v>4.1500000000000004</v>
      </c>
      <c r="G42" s="1">
        <f t="shared" si="2"/>
        <v>17.222500000000004</v>
      </c>
      <c r="H42" s="1">
        <f t="shared" si="3"/>
        <v>27.25</v>
      </c>
      <c r="I42" s="1">
        <f t="shared" si="4"/>
        <v>742.5625</v>
      </c>
      <c r="J42" s="1">
        <f t="shared" si="5"/>
        <v>113.08750000000001</v>
      </c>
    </row>
    <row r="43" spans="1:14" x14ac:dyDescent="0.25">
      <c r="B43" s="1">
        <v>17</v>
      </c>
      <c r="C43" s="1">
        <v>12</v>
      </c>
      <c r="D43" s="1">
        <v>211</v>
      </c>
      <c r="E43" s="1">
        <f t="shared" si="0"/>
        <v>144</v>
      </c>
      <c r="F43" s="1">
        <f t="shared" si="1"/>
        <v>-3.8499999999999996</v>
      </c>
      <c r="G43" s="1">
        <f t="shared" si="2"/>
        <v>14.822499999999998</v>
      </c>
      <c r="H43" s="1">
        <f t="shared" si="3"/>
        <v>-36.75</v>
      </c>
      <c r="I43" s="1">
        <f t="shared" si="4"/>
        <v>1350.5625</v>
      </c>
      <c r="J43" s="1">
        <f t="shared" si="5"/>
        <v>141.48749999999998</v>
      </c>
    </row>
    <row r="44" spans="1:14" x14ac:dyDescent="0.25">
      <c r="B44" s="1">
        <v>18</v>
      </c>
      <c r="C44" s="1">
        <v>13</v>
      </c>
      <c r="D44" s="1">
        <v>220</v>
      </c>
      <c r="E44" s="1">
        <f t="shared" si="0"/>
        <v>169</v>
      </c>
      <c r="F44" s="1">
        <f t="shared" si="1"/>
        <v>-2.8499999999999996</v>
      </c>
      <c r="G44" s="1">
        <f t="shared" si="2"/>
        <v>8.1224999999999987</v>
      </c>
      <c r="H44" s="1">
        <f t="shared" si="3"/>
        <v>-27.75</v>
      </c>
      <c r="I44" s="1">
        <f t="shared" si="4"/>
        <v>770.0625</v>
      </c>
      <c r="J44" s="1">
        <f t="shared" si="5"/>
        <v>79.087499999999991</v>
      </c>
    </row>
    <row r="45" spans="1:14" x14ac:dyDescent="0.25">
      <c r="B45" s="1">
        <v>19</v>
      </c>
      <c r="C45" s="1">
        <v>12</v>
      </c>
      <c r="D45" s="1">
        <v>218</v>
      </c>
      <c r="E45" s="1">
        <f t="shared" si="0"/>
        <v>144</v>
      </c>
      <c r="F45" s="1">
        <f t="shared" si="1"/>
        <v>-3.8499999999999996</v>
      </c>
      <c r="G45" s="1">
        <f t="shared" si="2"/>
        <v>14.822499999999998</v>
      </c>
      <c r="H45" s="1">
        <f t="shared" si="3"/>
        <v>-29.75</v>
      </c>
      <c r="I45" s="1">
        <f t="shared" si="4"/>
        <v>885.0625</v>
      </c>
      <c r="J45" s="1">
        <f t="shared" si="5"/>
        <v>114.53749999999999</v>
      </c>
    </row>
    <row r="46" spans="1:14" x14ac:dyDescent="0.25">
      <c r="B46" s="1">
        <v>20</v>
      </c>
      <c r="C46" s="1">
        <v>14</v>
      </c>
      <c r="D46" s="1">
        <v>232</v>
      </c>
      <c r="E46" s="1">
        <f t="shared" si="0"/>
        <v>196</v>
      </c>
      <c r="F46" s="1">
        <f t="shared" si="1"/>
        <v>-1.8499999999999996</v>
      </c>
      <c r="G46" s="1">
        <f t="shared" si="2"/>
        <v>3.4224999999999985</v>
      </c>
      <c r="H46" s="1">
        <f t="shared" si="3"/>
        <v>-15.75</v>
      </c>
      <c r="I46" s="1">
        <f t="shared" si="4"/>
        <v>248.0625</v>
      </c>
      <c r="J46" s="1">
        <f>F46*H46</f>
        <v>29.137499999999996</v>
      </c>
    </row>
    <row r="47" spans="1:14" x14ac:dyDescent="0.25">
      <c r="A47" s="1" t="s">
        <v>3</v>
      </c>
      <c r="B47" s="1" t="s">
        <v>5</v>
      </c>
      <c r="C47" s="1">
        <f>SUM(C27:C46)</f>
        <v>317</v>
      </c>
      <c r="D47" s="1">
        <f>SUM(D27:D46)</f>
        <v>4955</v>
      </c>
    </row>
    <row r="48" spans="1:14" x14ac:dyDescent="0.25">
      <c r="A48" s="1" t="s">
        <v>4</v>
      </c>
      <c r="B48" s="1" t="s">
        <v>5</v>
      </c>
      <c r="C48" s="1">
        <f>C47/COUNT(C27:C46)</f>
        <v>15.85</v>
      </c>
      <c r="D48" s="1">
        <f>D47/COUNT(D27:D46)</f>
        <v>247.75</v>
      </c>
    </row>
    <row r="51" spans="2:14" x14ac:dyDescent="0.25">
      <c r="B51" s="2" t="s">
        <v>0</v>
      </c>
      <c r="C51" s="2" t="s">
        <v>1</v>
      </c>
      <c r="D51" s="2" t="s"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2:14" x14ac:dyDescent="0.25">
      <c r="B52" s="1">
        <v>1</v>
      </c>
      <c r="C52" s="1">
        <v>14</v>
      </c>
      <c r="D52" s="1">
        <v>222</v>
      </c>
      <c r="E52" s="1">
        <f>POWER(C52,2)</f>
        <v>196</v>
      </c>
      <c r="F52" s="1">
        <f>C52-$C$48</f>
        <v>-1.8499999999999996</v>
      </c>
      <c r="G52" s="1">
        <f>POWER(F52,2)</f>
        <v>3.4224999999999985</v>
      </c>
      <c r="H52" s="1">
        <f>D52-$D$48</f>
        <v>-25.75</v>
      </c>
      <c r="I52" s="1">
        <f>POWER(H52,2)</f>
        <v>663.0625</v>
      </c>
      <c r="J52" s="1">
        <f>F52*H52</f>
        <v>47.637499999999989</v>
      </c>
      <c r="K52" s="1">
        <f>$L$37+$L$32*C52</f>
        <v>232.80453131941363</v>
      </c>
      <c r="L52" s="1">
        <f>D52-K52</f>
        <v>-10.804531319413627</v>
      </c>
      <c r="M52" s="1">
        <f>POWER(L52,2)</f>
        <v>116.73789703218998</v>
      </c>
      <c r="N52" s="1">
        <f>M52/($B$71-2)</f>
        <v>6.485438724010554</v>
      </c>
    </row>
    <row r="53" spans="2:14" x14ac:dyDescent="0.25">
      <c r="B53" s="1">
        <v>2</v>
      </c>
      <c r="C53" s="1">
        <v>16</v>
      </c>
      <c r="D53" s="1">
        <v>241</v>
      </c>
      <c r="E53" s="1">
        <f t="shared" ref="E53:E71" si="6">POWER(C53,2)</f>
        <v>256</v>
      </c>
      <c r="F53" s="1">
        <f t="shared" ref="F53:F71" si="7">C53-$C$48</f>
        <v>0.15000000000000036</v>
      </c>
      <c r="G53" s="1">
        <f t="shared" ref="G53:G71" si="8">POWER(F53,2)</f>
        <v>2.2500000000000107E-2</v>
      </c>
      <c r="H53" s="1">
        <f t="shared" ref="H53:H71" si="9">D53-$D$48</f>
        <v>-6.75</v>
      </c>
      <c r="I53" s="1">
        <f t="shared" ref="I53:I71" si="10">POWER(H53,2)</f>
        <v>45.5625</v>
      </c>
      <c r="J53" s="1">
        <f t="shared" ref="J53:J70" si="11">F53*H53</f>
        <v>-1.0125000000000024</v>
      </c>
      <c r="K53" s="1">
        <f t="shared" ref="K53:K71" si="12">$L$37+$L$32*C53</f>
        <v>248.9617947578854</v>
      </c>
      <c r="L53" s="1">
        <f t="shared" ref="L53:L71" si="13">D53-K53</f>
        <v>-7.9617947578854</v>
      </c>
      <c r="M53" s="1">
        <f t="shared" ref="M53:M71" si="14">POWER(L53,2)</f>
        <v>63.390175766691435</v>
      </c>
      <c r="N53" s="1">
        <f t="shared" ref="N53:N71" si="15">M53/($B$71-2)</f>
        <v>3.5216764314828577</v>
      </c>
    </row>
    <row r="54" spans="2:14" x14ac:dyDescent="0.25">
      <c r="B54" s="1">
        <v>3</v>
      </c>
      <c r="C54" s="1">
        <v>17</v>
      </c>
      <c r="D54" s="1">
        <v>243</v>
      </c>
      <c r="E54" s="1">
        <f t="shared" si="6"/>
        <v>289</v>
      </c>
      <c r="F54" s="1">
        <f t="shared" si="7"/>
        <v>1.1500000000000004</v>
      </c>
      <c r="G54" s="1">
        <f t="shared" si="8"/>
        <v>1.3225000000000009</v>
      </c>
      <c r="H54" s="1">
        <f t="shared" si="9"/>
        <v>-4.75</v>
      </c>
      <c r="I54" s="1">
        <f t="shared" si="10"/>
        <v>22.5625</v>
      </c>
      <c r="J54" s="1">
        <f t="shared" si="11"/>
        <v>-5.4625000000000021</v>
      </c>
      <c r="K54" s="1">
        <f t="shared" si="12"/>
        <v>257.04042647712129</v>
      </c>
      <c r="L54" s="1">
        <f t="shared" si="13"/>
        <v>-14.040426477121287</v>
      </c>
      <c r="M54" s="1">
        <f t="shared" si="14"/>
        <v>197.13357565944847</v>
      </c>
      <c r="N54" s="1">
        <f t="shared" si="15"/>
        <v>10.951865314413803</v>
      </c>
    </row>
    <row r="55" spans="2:14" x14ac:dyDescent="0.25">
      <c r="B55" s="1">
        <v>4</v>
      </c>
      <c r="C55" s="1">
        <v>19</v>
      </c>
      <c r="D55" s="1">
        <v>285</v>
      </c>
      <c r="E55" s="1">
        <f t="shared" si="6"/>
        <v>361</v>
      </c>
      <c r="F55" s="1">
        <f t="shared" si="7"/>
        <v>3.1500000000000004</v>
      </c>
      <c r="G55" s="1">
        <f t="shared" si="8"/>
        <v>9.922500000000003</v>
      </c>
      <c r="H55" s="1">
        <f t="shared" si="9"/>
        <v>37.25</v>
      </c>
      <c r="I55" s="1">
        <f t="shared" si="10"/>
        <v>1387.5625</v>
      </c>
      <c r="J55" s="1">
        <f t="shared" si="11"/>
        <v>117.33750000000002</v>
      </c>
      <c r="K55" s="1">
        <f t="shared" si="12"/>
        <v>273.19768991559306</v>
      </c>
      <c r="L55" s="1">
        <f t="shared" si="13"/>
        <v>11.80231008440694</v>
      </c>
      <c r="M55" s="1">
        <f t="shared" si="14"/>
        <v>139.29452332849377</v>
      </c>
      <c r="N55" s="1">
        <f t="shared" si="15"/>
        <v>7.7385846293607647</v>
      </c>
    </row>
    <row r="56" spans="2:14" x14ac:dyDescent="0.25">
      <c r="B56" s="1">
        <v>5</v>
      </c>
      <c r="C56" s="1">
        <v>18</v>
      </c>
      <c r="D56" s="1">
        <v>253</v>
      </c>
      <c r="E56" s="1">
        <f t="shared" si="6"/>
        <v>324</v>
      </c>
      <c r="F56" s="1">
        <f t="shared" si="7"/>
        <v>2.1500000000000004</v>
      </c>
      <c r="G56" s="1">
        <f t="shared" si="8"/>
        <v>4.6225000000000014</v>
      </c>
      <c r="H56" s="1">
        <f t="shared" si="9"/>
        <v>5.25</v>
      </c>
      <c r="I56" s="1">
        <f t="shared" si="10"/>
        <v>27.5625</v>
      </c>
      <c r="J56" s="1">
        <f t="shared" si="11"/>
        <v>11.287500000000001</v>
      </c>
      <c r="K56" s="1">
        <f t="shared" si="12"/>
        <v>265.11905819635717</v>
      </c>
      <c r="L56" s="1">
        <f t="shared" si="13"/>
        <v>-12.119058196357173</v>
      </c>
      <c r="M56" s="1">
        <f t="shared" si="14"/>
        <v>146.87157156669198</v>
      </c>
      <c r="N56" s="1">
        <f t="shared" si="15"/>
        <v>8.1595317537051102</v>
      </c>
    </row>
    <row r="57" spans="2:14" x14ac:dyDescent="0.25">
      <c r="B57" s="1">
        <v>6</v>
      </c>
      <c r="C57" s="1">
        <v>15</v>
      </c>
      <c r="D57" s="1">
        <v>247</v>
      </c>
      <c r="E57" s="1">
        <f t="shared" si="6"/>
        <v>225</v>
      </c>
      <c r="F57" s="1">
        <f t="shared" si="7"/>
        <v>-0.84999999999999964</v>
      </c>
      <c r="G57" s="1">
        <f t="shared" si="8"/>
        <v>0.72249999999999936</v>
      </c>
      <c r="H57" s="1">
        <f t="shared" si="9"/>
        <v>-0.75</v>
      </c>
      <c r="I57" s="1">
        <f t="shared" si="10"/>
        <v>0.5625</v>
      </c>
      <c r="J57" s="1">
        <f t="shared" si="11"/>
        <v>0.63749999999999973</v>
      </c>
      <c r="K57" s="1">
        <f t="shared" si="12"/>
        <v>240.88316303864951</v>
      </c>
      <c r="L57" s="1">
        <f t="shared" si="13"/>
        <v>6.1168369613504865</v>
      </c>
      <c r="M57" s="1">
        <f t="shared" si="14"/>
        <v>37.415694411743452</v>
      </c>
      <c r="N57" s="1">
        <f t="shared" si="15"/>
        <v>2.0786496895413027</v>
      </c>
    </row>
    <row r="58" spans="2:14" x14ac:dyDescent="0.25">
      <c r="B58" s="1">
        <v>7</v>
      </c>
      <c r="C58" s="1">
        <v>14</v>
      </c>
      <c r="D58" s="1">
        <v>246</v>
      </c>
      <c r="E58" s="1">
        <f t="shared" si="6"/>
        <v>196</v>
      </c>
      <c r="F58" s="1">
        <f t="shared" si="7"/>
        <v>-1.8499999999999996</v>
      </c>
      <c r="G58" s="1">
        <f t="shared" si="8"/>
        <v>3.4224999999999985</v>
      </c>
      <c r="H58" s="1">
        <f t="shared" si="9"/>
        <v>-1.75</v>
      </c>
      <c r="I58" s="1">
        <f t="shared" si="10"/>
        <v>3.0625</v>
      </c>
      <c r="J58" s="1">
        <f t="shared" si="11"/>
        <v>3.2374999999999994</v>
      </c>
      <c r="K58" s="1">
        <f t="shared" si="12"/>
        <v>232.80453131941363</v>
      </c>
      <c r="L58" s="1">
        <f t="shared" si="13"/>
        <v>13.195468680586373</v>
      </c>
      <c r="M58" s="1">
        <f t="shared" si="14"/>
        <v>174.12039370033588</v>
      </c>
      <c r="N58" s="1">
        <f t="shared" si="15"/>
        <v>9.6733552055742162</v>
      </c>
    </row>
    <row r="59" spans="2:14" x14ac:dyDescent="0.25">
      <c r="B59" s="1">
        <v>8</v>
      </c>
      <c r="C59" s="1">
        <v>18</v>
      </c>
      <c r="D59" s="1">
        <v>276</v>
      </c>
      <c r="E59" s="1">
        <f t="shared" si="6"/>
        <v>324</v>
      </c>
      <c r="F59" s="1">
        <f t="shared" si="7"/>
        <v>2.1500000000000004</v>
      </c>
      <c r="G59" s="1">
        <f t="shared" si="8"/>
        <v>4.6225000000000014</v>
      </c>
      <c r="H59" s="1">
        <f t="shared" si="9"/>
        <v>28.25</v>
      </c>
      <c r="I59" s="1">
        <f t="shared" si="10"/>
        <v>798.0625</v>
      </c>
      <c r="J59" s="1">
        <f t="shared" si="11"/>
        <v>60.737500000000011</v>
      </c>
      <c r="K59" s="1">
        <f t="shared" si="12"/>
        <v>265.11905819635717</v>
      </c>
      <c r="L59" s="1">
        <f t="shared" si="13"/>
        <v>10.880941803642827</v>
      </c>
      <c r="M59" s="1">
        <f t="shared" si="14"/>
        <v>118.39489453426202</v>
      </c>
      <c r="N59" s="1">
        <f t="shared" si="15"/>
        <v>6.5774941407923349</v>
      </c>
    </row>
    <row r="60" spans="2:14" x14ac:dyDescent="0.25">
      <c r="B60" s="1">
        <v>9</v>
      </c>
      <c r="C60" s="1">
        <v>17</v>
      </c>
      <c r="D60" s="1">
        <v>261</v>
      </c>
      <c r="E60" s="1">
        <f t="shared" si="6"/>
        <v>289</v>
      </c>
      <c r="F60" s="1">
        <f t="shared" si="7"/>
        <v>1.1500000000000004</v>
      </c>
      <c r="G60" s="1">
        <f t="shared" si="8"/>
        <v>1.3225000000000009</v>
      </c>
      <c r="H60" s="1">
        <f t="shared" si="9"/>
        <v>13.25</v>
      </c>
      <c r="I60" s="1">
        <f t="shared" si="10"/>
        <v>175.5625</v>
      </c>
      <c r="J60" s="1">
        <f t="shared" si="11"/>
        <v>15.237500000000004</v>
      </c>
      <c r="K60" s="1">
        <f t="shared" si="12"/>
        <v>257.04042647712129</v>
      </c>
      <c r="L60" s="1">
        <f t="shared" si="13"/>
        <v>3.9595735228787134</v>
      </c>
      <c r="M60" s="1">
        <f t="shared" si="14"/>
        <v>15.678222483082145</v>
      </c>
      <c r="N60" s="1">
        <f t="shared" si="15"/>
        <v>0.87101236017123029</v>
      </c>
    </row>
    <row r="61" spans="2:14" x14ac:dyDescent="0.25">
      <c r="B61" s="1">
        <v>10</v>
      </c>
      <c r="C61" s="1">
        <v>15</v>
      </c>
      <c r="D61" s="1">
        <v>254</v>
      </c>
      <c r="E61" s="1">
        <f t="shared" si="6"/>
        <v>225</v>
      </c>
      <c r="F61" s="1">
        <f t="shared" si="7"/>
        <v>-0.84999999999999964</v>
      </c>
      <c r="G61" s="1">
        <f t="shared" si="8"/>
        <v>0.72249999999999936</v>
      </c>
      <c r="H61" s="1">
        <f t="shared" si="9"/>
        <v>6.25</v>
      </c>
      <c r="I61" s="1">
        <f t="shared" si="10"/>
        <v>39.0625</v>
      </c>
      <c r="J61" s="1">
        <f t="shared" si="11"/>
        <v>-5.3124999999999982</v>
      </c>
      <c r="K61" s="1">
        <f t="shared" si="12"/>
        <v>240.88316303864951</v>
      </c>
      <c r="L61" s="1">
        <f t="shared" si="13"/>
        <v>13.116836961350486</v>
      </c>
      <c r="M61" s="1">
        <f t="shared" si="14"/>
        <v>172.05141187065027</v>
      </c>
      <c r="N61" s="1">
        <f t="shared" si="15"/>
        <v>9.5584117705916825</v>
      </c>
    </row>
    <row r="62" spans="2:14" x14ac:dyDescent="0.25">
      <c r="B62" s="1">
        <v>11</v>
      </c>
      <c r="C62" s="1">
        <v>13</v>
      </c>
      <c r="D62" s="1">
        <v>229</v>
      </c>
      <c r="E62" s="1">
        <f t="shared" si="6"/>
        <v>169</v>
      </c>
      <c r="F62" s="1">
        <f t="shared" si="7"/>
        <v>-2.8499999999999996</v>
      </c>
      <c r="G62" s="1">
        <f t="shared" si="8"/>
        <v>8.1224999999999987</v>
      </c>
      <c r="H62" s="1">
        <f t="shared" si="9"/>
        <v>-18.75</v>
      </c>
      <c r="I62" s="1">
        <f t="shared" si="10"/>
        <v>351.5625</v>
      </c>
      <c r="J62" s="1">
        <f t="shared" si="11"/>
        <v>53.437499999999993</v>
      </c>
      <c r="K62" s="1">
        <f t="shared" si="12"/>
        <v>224.72589960017771</v>
      </c>
      <c r="L62" s="1">
        <f t="shared" si="13"/>
        <v>4.274100399822288</v>
      </c>
      <c r="M62" s="1">
        <f t="shared" si="14"/>
        <v>18.267934227761042</v>
      </c>
      <c r="N62" s="1">
        <f t="shared" si="15"/>
        <v>1.0148852348756134</v>
      </c>
    </row>
    <row r="63" spans="2:14" x14ac:dyDescent="0.25">
      <c r="B63" s="1">
        <v>12</v>
      </c>
      <c r="C63" s="1">
        <v>16</v>
      </c>
      <c r="D63" s="1">
        <v>249</v>
      </c>
      <c r="E63" s="1">
        <f t="shared" si="6"/>
        <v>256</v>
      </c>
      <c r="F63" s="1">
        <f t="shared" si="7"/>
        <v>0.15000000000000036</v>
      </c>
      <c r="G63" s="1">
        <f t="shared" si="8"/>
        <v>2.2500000000000107E-2</v>
      </c>
      <c r="H63" s="1">
        <f t="shared" si="9"/>
        <v>1.25</v>
      </c>
      <c r="I63" s="1">
        <f t="shared" si="10"/>
        <v>1.5625</v>
      </c>
      <c r="J63" s="1">
        <f t="shared" si="11"/>
        <v>0.18750000000000044</v>
      </c>
      <c r="K63" s="1">
        <f t="shared" si="12"/>
        <v>248.9617947578854</v>
      </c>
      <c r="L63" s="1">
        <f t="shared" si="13"/>
        <v>3.8205242114599969E-2</v>
      </c>
      <c r="M63" s="1">
        <f t="shared" si="14"/>
        <v>1.4596405250352031E-3</v>
      </c>
      <c r="N63" s="1">
        <f t="shared" si="15"/>
        <v>8.1091140279733508E-5</v>
      </c>
    </row>
    <row r="64" spans="2:14" x14ac:dyDescent="0.25">
      <c r="B64" s="1">
        <v>13</v>
      </c>
      <c r="C64" s="1">
        <v>17</v>
      </c>
      <c r="D64" s="1">
        <v>252</v>
      </c>
      <c r="E64" s="1">
        <f t="shared" si="6"/>
        <v>289</v>
      </c>
      <c r="F64" s="1">
        <f t="shared" si="7"/>
        <v>1.1500000000000004</v>
      </c>
      <c r="G64" s="1">
        <f t="shared" si="8"/>
        <v>1.3225000000000009</v>
      </c>
      <c r="H64" s="1">
        <f t="shared" si="9"/>
        <v>4.25</v>
      </c>
      <c r="I64" s="1">
        <f t="shared" si="10"/>
        <v>18.0625</v>
      </c>
      <c r="J64" s="1">
        <f t="shared" si="11"/>
        <v>4.8875000000000011</v>
      </c>
      <c r="K64" s="1">
        <f t="shared" si="12"/>
        <v>257.04042647712129</v>
      </c>
      <c r="L64" s="1">
        <f t="shared" si="13"/>
        <v>-5.0404264771212866</v>
      </c>
      <c r="M64" s="1">
        <f t="shared" si="14"/>
        <v>25.405899071265303</v>
      </c>
      <c r="N64" s="1">
        <f t="shared" si="15"/>
        <v>1.4114388372925168</v>
      </c>
    </row>
    <row r="65" spans="1:15" x14ac:dyDescent="0.25">
      <c r="B65" s="1">
        <v>14</v>
      </c>
      <c r="C65" s="1">
        <v>19</v>
      </c>
      <c r="D65" s="1">
        <v>279</v>
      </c>
      <c r="E65" s="1">
        <f t="shared" si="6"/>
        <v>361</v>
      </c>
      <c r="F65" s="1">
        <f t="shared" si="7"/>
        <v>3.1500000000000004</v>
      </c>
      <c r="G65" s="1">
        <f t="shared" si="8"/>
        <v>9.922500000000003</v>
      </c>
      <c r="H65" s="1">
        <f t="shared" si="9"/>
        <v>31.25</v>
      </c>
      <c r="I65" s="1">
        <f t="shared" si="10"/>
        <v>976.5625</v>
      </c>
      <c r="J65" s="1">
        <f t="shared" si="11"/>
        <v>98.437500000000014</v>
      </c>
      <c r="K65" s="1">
        <f t="shared" si="12"/>
        <v>273.19768991559306</v>
      </c>
      <c r="L65" s="1">
        <f t="shared" si="13"/>
        <v>5.8023100844069404</v>
      </c>
      <c r="M65" s="1">
        <f t="shared" si="14"/>
        <v>33.666802315610475</v>
      </c>
      <c r="N65" s="1">
        <f t="shared" si="15"/>
        <v>1.8703779064228041</v>
      </c>
    </row>
    <row r="66" spans="1:15" x14ac:dyDescent="0.25">
      <c r="B66" s="1">
        <v>15</v>
      </c>
      <c r="C66" s="1">
        <v>18</v>
      </c>
      <c r="D66" s="1">
        <v>262</v>
      </c>
      <c r="E66" s="1">
        <f t="shared" si="6"/>
        <v>324</v>
      </c>
      <c r="F66" s="1">
        <f t="shared" si="7"/>
        <v>2.1500000000000004</v>
      </c>
      <c r="G66" s="1">
        <f t="shared" si="8"/>
        <v>4.6225000000000014</v>
      </c>
      <c r="H66" s="1">
        <f t="shared" si="9"/>
        <v>14.25</v>
      </c>
      <c r="I66" s="1">
        <f t="shared" si="10"/>
        <v>203.0625</v>
      </c>
      <c r="J66" s="1">
        <f t="shared" si="11"/>
        <v>30.637500000000006</v>
      </c>
      <c r="K66" s="1">
        <f t="shared" si="12"/>
        <v>265.11905819635717</v>
      </c>
      <c r="L66" s="1">
        <f t="shared" si="13"/>
        <v>-3.1190581963571731</v>
      </c>
      <c r="M66" s="1">
        <f t="shared" si="14"/>
        <v>9.728524032262861</v>
      </c>
      <c r="N66" s="1">
        <f t="shared" si="15"/>
        <v>0.54047355734793667</v>
      </c>
    </row>
    <row r="67" spans="1:15" x14ac:dyDescent="0.25">
      <c r="B67" s="1">
        <v>16</v>
      </c>
      <c r="C67" s="1">
        <v>20</v>
      </c>
      <c r="D67" s="1">
        <v>275</v>
      </c>
      <c r="E67" s="1">
        <f t="shared" si="6"/>
        <v>400</v>
      </c>
      <c r="F67" s="1">
        <f t="shared" si="7"/>
        <v>4.1500000000000004</v>
      </c>
      <c r="G67" s="1">
        <f t="shared" si="8"/>
        <v>17.222500000000004</v>
      </c>
      <c r="H67" s="1">
        <f t="shared" si="9"/>
        <v>27.25</v>
      </c>
      <c r="I67" s="1">
        <f t="shared" si="10"/>
        <v>742.5625</v>
      </c>
      <c r="J67" s="1">
        <f t="shared" si="11"/>
        <v>113.08750000000001</v>
      </c>
      <c r="K67" s="1">
        <f t="shared" si="12"/>
        <v>281.27632163482895</v>
      </c>
      <c r="L67" s="1">
        <f t="shared" si="13"/>
        <v>-6.2763216348289461</v>
      </c>
      <c r="M67" s="1">
        <f t="shared" si="14"/>
        <v>39.392213263821894</v>
      </c>
      <c r="N67" s="1">
        <f t="shared" si="15"/>
        <v>2.1884562924345499</v>
      </c>
    </row>
    <row r="68" spans="1:15" x14ac:dyDescent="0.25">
      <c r="B68" s="1">
        <v>17</v>
      </c>
      <c r="C68" s="1">
        <v>12</v>
      </c>
      <c r="D68" s="1">
        <v>211</v>
      </c>
      <c r="E68" s="1">
        <f t="shared" si="6"/>
        <v>144</v>
      </c>
      <c r="F68" s="1">
        <f t="shared" si="7"/>
        <v>-3.8499999999999996</v>
      </c>
      <c r="G68" s="1">
        <f t="shared" si="8"/>
        <v>14.822499999999998</v>
      </c>
      <c r="H68" s="1">
        <f t="shared" si="9"/>
        <v>-36.75</v>
      </c>
      <c r="I68" s="1">
        <f t="shared" si="10"/>
        <v>1350.5625</v>
      </c>
      <c r="J68" s="1">
        <f t="shared" si="11"/>
        <v>141.48749999999998</v>
      </c>
      <c r="K68" s="1">
        <f t="shared" si="12"/>
        <v>216.64726788094183</v>
      </c>
      <c r="L68" s="1">
        <f t="shared" si="13"/>
        <v>-5.6472678809418255</v>
      </c>
      <c r="M68" s="1">
        <f t="shared" si="14"/>
        <v>31.891634519117176</v>
      </c>
      <c r="N68" s="1">
        <f t="shared" si="15"/>
        <v>1.7717574732842876</v>
      </c>
    </row>
    <row r="69" spans="1:15" x14ac:dyDescent="0.25">
      <c r="B69" s="1">
        <v>18</v>
      </c>
      <c r="C69" s="1">
        <v>13</v>
      </c>
      <c r="D69" s="1">
        <v>220</v>
      </c>
      <c r="E69" s="1">
        <f t="shared" si="6"/>
        <v>169</v>
      </c>
      <c r="F69" s="1">
        <f t="shared" si="7"/>
        <v>-2.8499999999999996</v>
      </c>
      <c r="G69" s="1">
        <f t="shared" si="8"/>
        <v>8.1224999999999987</v>
      </c>
      <c r="H69" s="1">
        <f t="shared" si="9"/>
        <v>-27.75</v>
      </c>
      <c r="I69" s="1">
        <f t="shared" si="10"/>
        <v>770.0625</v>
      </c>
      <c r="J69" s="1">
        <f t="shared" si="11"/>
        <v>79.087499999999991</v>
      </c>
      <c r="K69" s="1">
        <f t="shared" si="12"/>
        <v>224.72589960017771</v>
      </c>
      <c r="L69" s="1">
        <f t="shared" si="13"/>
        <v>-4.725899600177712</v>
      </c>
      <c r="M69" s="1">
        <f t="shared" si="14"/>
        <v>22.334127030959859</v>
      </c>
      <c r="N69" s="1">
        <f t="shared" si="15"/>
        <v>1.2407848350533255</v>
      </c>
    </row>
    <row r="70" spans="1:15" x14ac:dyDescent="0.25">
      <c r="B70" s="1">
        <v>19</v>
      </c>
      <c r="C70" s="1">
        <v>12</v>
      </c>
      <c r="D70" s="1">
        <v>218</v>
      </c>
      <c r="E70" s="1">
        <f t="shared" si="6"/>
        <v>144</v>
      </c>
      <c r="F70" s="1">
        <f t="shared" si="7"/>
        <v>-3.8499999999999996</v>
      </c>
      <c r="G70" s="1">
        <f t="shared" si="8"/>
        <v>14.822499999999998</v>
      </c>
      <c r="H70" s="1">
        <f t="shared" si="9"/>
        <v>-29.75</v>
      </c>
      <c r="I70" s="1">
        <f t="shared" si="10"/>
        <v>885.0625</v>
      </c>
      <c r="J70" s="1">
        <f t="shared" si="11"/>
        <v>114.53749999999999</v>
      </c>
      <c r="K70" s="1">
        <f t="shared" si="12"/>
        <v>216.64726788094183</v>
      </c>
      <c r="L70" s="1">
        <f t="shared" si="13"/>
        <v>1.3527321190581745</v>
      </c>
      <c r="M70" s="1">
        <f t="shared" si="14"/>
        <v>1.8298841859316191</v>
      </c>
      <c r="N70" s="1">
        <f t="shared" si="15"/>
        <v>0.10166023255175662</v>
      </c>
    </row>
    <row r="71" spans="1:15" x14ac:dyDescent="0.25">
      <c r="B71" s="1">
        <v>20</v>
      </c>
      <c r="C71" s="1">
        <v>14</v>
      </c>
      <c r="D71" s="1">
        <v>232</v>
      </c>
      <c r="E71" s="1">
        <f t="shared" si="6"/>
        <v>196</v>
      </c>
      <c r="F71" s="1">
        <f t="shared" si="7"/>
        <v>-1.8499999999999996</v>
      </c>
      <c r="G71" s="1">
        <f t="shared" si="8"/>
        <v>3.4224999999999985</v>
      </c>
      <c r="H71" s="1">
        <f t="shared" si="9"/>
        <v>-15.75</v>
      </c>
      <c r="I71" s="1">
        <f t="shared" si="10"/>
        <v>248.0625</v>
      </c>
      <c r="J71" s="1">
        <f>F71*H71</f>
        <v>29.137499999999996</v>
      </c>
      <c r="K71" s="1">
        <f t="shared" si="12"/>
        <v>232.80453131941363</v>
      </c>
      <c r="L71" s="1">
        <f t="shared" si="13"/>
        <v>-0.80453131941362699</v>
      </c>
      <c r="M71" s="1">
        <f t="shared" si="14"/>
        <v>0.6472706439174315</v>
      </c>
      <c r="N71" s="1">
        <f t="shared" si="15"/>
        <v>3.5959480217635086E-2</v>
      </c>
    </row>
    <row r="72" spans="1:15" x14ac:dyDescent="0.25">
      <c r="A72" s="1" t="s">
        <v>3</v>
      </c>
      <c r="B72" s="1" t="s">
        <v>5</v>
      </c>
      <c r="C72" s="1">
        <f>SUM(C52:C71)</f>
        <v>317</v>
      </c>
      <c r="D72" s="1">
        <f>SUM(D52:D71)</f>
        <v>4955</v>
      </c>
      <c r="E72" s="1">
        <f>SUM(E52:E71)</f>
        <v>5137</v>
      </c>
      <c r="G72" s="1">
        <f>SUM(G52:G71)</f>
        <v>112.55</v>
      </c>
    </row>
    <row r="73" spans="1:15" x14ac:dyDescent="0.25">
      <c r="A73" s="1" t="s">
        <v>4</v>
      </c>
      <c r="B73" s="1" t="s">
        <v>5</v>
      </c>
      <c r="C73" s="1">
        <f>C72/COUNT(C52:C71)</f>
        <v>15.85</v>
      </c>
      <c r="D73" s="1">
        <f>D72/COUNT(D52:D71)</f>
        <v>247.75</v>
      </c>
      <c r="E73" s="1">
        <f>E72/COUNT(E52:E71)</f>
        <v>256.85000000000002</v>
      </c>
      <c r="J73" s="3" t="s">
        <v>6</v>
      </c>
      <c r="K73" s="3"/>
      <c r="L73" s="3"/>
      <c r="M73" s="3"/>
      <c r="N73" s="3"/>
      <c r="O73" s="3"/>
    </row>
    <row r="74" spans="1:15" x14ac:dyDescent="0.25">
      <c r="K74" s="3">
        <f>SUM(N52:N71)</f>
        <v>75.791894960264543</v>
      </c>
    </row>
    <row r="75" spans="1:15" x14ac:dyDescent="0.25">
      <c r="K75" s="3"/>
    </row>
    <row r="76" spans="1:15" x14ac:dyDescent="0.25">
      <c r="K76" s="3"/>
    </row>
    <row r="79" spans="1:15" x14ac:dyDescent="0.25">
      <c r="J79" s="3" t="s">
        <v>7</v>
      </c>
      <c r="K79" s="3"/>
      <c r="L79" s="3"/>
      <c r="M79" s="3"/>
      <c r="N79" s="3"/>
      <c r="O79" s="3"/>
    </row>
    <row r="80" spans="1:15" x14ac:dyDescent="0.25">
      <c r="K80" s="3">
        <f>K74/(B71*(E73-POWER(C73,2)))</f>
        <v>0.67340644122846904</v>
      </c>
    </row>
    <row r="81" spans="9:15" x14ac:dyDescent="0.25">
      <c r="K81" s="3"/>
    </row>
    <row r="82" spans="9:15" x14ac:dyDescent="0.25">
      <c r="K82" s="3"/>
    </row>
    <row r="85" spans="9:15" x14ac:dyDescent="0.25">
      <c r="J85" s="3" t="s">
        <v>8</v>
      </c>
      <c r="K85" s="3"/>
      <c r="L85" s="3"/>
      <c r="M85" s="3"/>
      <c r="N85" s="3"/>
      <c r="O85" s="3"/>
    </row>
    <row r="86" spans="9:15" x14ac:dyDescent="0.25">
      <c r="K86" s="3">
        <f>K80*E73</f>
        <v>172.96444442953228</v>
      </c>
    </row>
    <row r="87" spans="9:15" x14ac:dyDescent="0.25">
      <c r="K87" s="3"/>
    </row>
    <row r="88" spans="9:15" x14ac:dyDescent="0.25">
      <c r="K88" s="3"/>
    </row>
    <row r="90" spans="9:15" x14ac:dyDescent="0.25">
      <c r="J90" s="3" t="s">
        <v>9</v>
      </c>
      <c r="K90" s="3"/>
      <c r="L90" s="3"/>
      <c r="M90" s="3"/>
      <c r="N90" s="3"/>
      <c r="O90" s="3"/>
    </row>
    <row r="91" spans="9:15" x14ac:dyDescent="0.25">
      <c r="I91" s="1" t="s">
        <v>10</v>
      </c>
      <c r="J91" s="1">
        <v>0.9</v>
      </c>
      <c r="K91" s="3">
        <f>TINV(1-J91,$B$71-2)</f>
        <v>1.7340636066175394</v>
      </c>
      <c r="L91" s="3"/>
      <c r="M91" s="3"/>
      <c r="N91" s="3"/>
      <c r="O91" s="3"/>
    </row>
    <row r="92" spans="9:15" x14ac:dyDescent="0.25">
      <c r="J92" s="1">
        <v>0.95</v>
      </c>
      <c r="K92" s="3">
        <f t="shared" ref="K92:K93" si="16">TINV(1-J92,$B$71-2)</f>
        <v>2.1009220402410378</v>
      </c>
      <c r="L92" s="3"/>
      <c r="M92" s="3"/>
      <c r="N92" s="3"/>
      <c r="O92" s="3"/>
    </row>
    <row r="93" spans="9:15" x14ac:dyDescent="0.25">
      <c r="J93" s="1">
        <v>0.99</v>
      </c>
      <c r="K93" s="3">
        <f t="shared" si="16"/>
        <v>2.8784404727386073</v>
      </c>
      <c r="L93" s="3"/>
      <c r="M93" s="3"/>
      <c r="N93" s="3"/>
      <c r="O93" s="3"/>
    </row>
    <row r="96" spans="9:15" x14ac:dyDescent="0.25">
      <c r="J96" s="3" t="s">
        <v>11</v>
      </c>
      <c r="K96" s="3"/>
      <c r="L96" s="3"/>
      <c r="M96" s="3"/>
      <c r="N96" s="3"/>
      <c r="O96" s="3"/>
    </row>
    <row r="97" spans="10:15" x14ac:dyDescent="0.25">
      <c r="K97" s="3">
        <f>$L$32/SQRT(K80)</f>
        <v>9.8446249909771932</v>
      </c>
    </row>
    <row r="98" spans="10:15" x14ac:dyDescent="0.25">
      <c r="K98" s="3"/>
    </row>
    <row r="99" spans="10:15" x14ac:dyDescent="0.25">
      <c r="K99" s="3"/>
    </row>
    <row r="102" spans="10:15" x14ac:dyDescent="0.25">
      <c r="J102" s="5"/>
      <c r="K102" s="5"/>
      <c r="L102" s="5"/>
      <c r="M102" s="5"/>
      <c r="N102" s="5"/>
      <c r="O102" s="5"/>
    </row>
    <row r="103" spans="10:15" x14ac:dyDescent="0.25">
      <c r="J103" s="5"/>
      <c r="K103" s="5"/>
      <c r="L103" s="5"/>
      <c r="M103" s="5"/>
      <c r="N103" s="5"/>
      <c r="O103" s="5"/>
    </row>
    <row r="104" spans="10:15" x14ac:dyDescent="0.25">
      <c r="J104" s="5"/>
      <c r="K104" s="5"/>
      <c r="L104" s="5"/>
      <c r="M104" s="5"/>
      <c r="N104" s="5"/>
      <c r="O104" s="5"/>
    </row>
    <row r="107" spans="10:15" x14ac:dyDescent="0.25">
      <c r="J107" s="3" t="s">
        <v>12</v>
      </c>
      <c r="K107" s="3"/>
      <c r="L107" s="3"/>
      <c r="M107" s="3"/>
      <c r="N107" s="3"/>
      <c r="O107" s="3"/>
    </row>
    <row r="108" spans="10:15" x14ac:dyDescent="0.25">
      <c r="K108" s="3">
        <f>$L$37/SQRT(K86)</f>
        <v>9.1018381830462811</v>
      </c>
    </row>
    <row r="109" spans="10:15" x14ac:dyDescent="0.25">
      <c r="K109" s="3"/>
    </row>
    <row r="110" spans="10:15" x14ac:dyDescent="0.25">
      <c r="K110" s="3"/>
    </row>
    <row r="119" spans="10:13" x14ac:dyDescent="0.25">
      <c r="J119" s="4"/>
      <c r="K119" s="4"/>
      <c r="L119" s="4"/>
      <c r="M119" s="4"/>
    </row>
    <row r="120" spans="10:13" x14ac:dyDescent="0.25">
      <c r="J120" s="4"/>
      <c r="K120" s="4"/>
      <c r="L120" s="4"/>
      <c r="M120" s="4"/>
    </row>
    <row r="121" spans="10:13" x14ac:dyDescent="0.25">
      <c r="J121" s="1">
        <f>$L$32-K91*SQRT($K$80)</f>
        <v>6.6556357931917374</v>
      </c>
      <c r="K121" s="1">
        <f>$L$32+K91*SQRT($K$80)</f>
        <v>9.5016276452800525</v>
      </c>
      <c r="L121" s="1">
        <f>$L$37-K91*SQRT($K$86)</f>
        <v>96.897985427704796</v>
      </c>
      <c r="M121" s="1">
        <f>$L$37+K91*SQRT($K$86)</f>
        <v>142.50938907251734</v>
      </c>
    </row>
    <row r="122" spans="10:13" x14ac:dyDescent="0.25">
      <c r="J122" s="1">
        <f t="shared" ref="J122:J123" si="17">$L$32-K92*SQRT($K$80)</f>
        <v>6.3545868267703352</v>
      </c>
      <c r="K122" s="1">
        <f t="shared" ref="K122:K123" si="18">$L$32+K92*SQRT($K$80)</f>
        <v>9.8026766117014557</v>
      </c>
      <c r="L122" s="1">
        <f t="shared" ref="L122:L123" si="19">$L$37-K92*SQRT($K$86)</f>
        <v>92.07321197860847</v>
      </c>
      <c r="M122" s="1">
        <f t="shared" ref="M122:M123" si="20">$L$37+K92*SQRT($K$86)</f>
        <v>147.33416252161368</v>
      </c>
    </row>
    <row r="123" spans="10:13" x14ac:dyDescent="0.25">
      <c r="J123" s="1">
        <f t="shared" si="17"/>
        <v>5.7165447401675067</v>
      </c>
      <c r="K123" s="1">
        <f t="shared" si="18"/>
        <v>10.440718698304284</v>
      </c>
      <c r="L123" s="1">
        <f t="shared" si="19"/>
        <v>81.847604644889032</v>
      </c>
      <c r="M123" s="1">
        <f t="shared" si="20"/>
        <v>157.55976985533312</v>
      </c>
    </row>
    <row r="135" spans="9:16" x14ac:dyDescent="0.25">
      <c r="J135" s="4">
        <f>1-SUM(M52:M71)/SUM(I52:I71)</f>
        <v>0.84336472237610005</v>
      </c>
      <c r="K135" s="4"/>
    </row>
    <row r="136" spans="9:16" x14ac:dyDescent="0.25">
      <c r="J136" s="4"/>
      <c r="K136" s="4"/>
    </row>
    <row r="137" spans="9:16" x14ac:dyDescent="0.25">
      <c r="J137" s="4"/>
      <c r="K137" s="4"/>
    </row>
    <row r="139" spans="9:16" x14ac:dyDescent="0.25">
      <c r="J139" s="3" t="s">
        <v>14</v>
      </c>
      <c r="K139" s="3"/>
      <c r="L139" s="3"/>
      <c r="M139"/>
      <c r="N139"/>
      <c r="O139"/>
      <c r="P139"/>
    </row>
    <row r="140" spans="9:16" x14ac:dyDescent="0.25">
      <c r="I140" s="1" t="s">
        <v>13</v>
      </c>
      <c r="J140" s="1">
        <v>0.9</v>
      </c>
      <c r="K140" s="4">
        <f>FINV(1-J140,2,$B$71-2)</f>
        <v>2.6239469851339554</v>
      </c>
      <c r="L140" s="4"/>
    </row>
    <row r="141" spans="9:16" x14ac:dyDescent="0.25">
      <c r="J141" s="1">
        <v>0.95</v>
      </c>
      <c r="K141" s="4">
        <f t="shared" ref="K141:K142" si="21">FINV(1-J141,2,$B$71-2)</f>
        <v>3.5545571456617857</v>
      </c>
      <c r="L141" s="4"/>
    </row>
    <row r="142" spans="9:16" x14ac:dyDescent="0.25">
      <c r="J142" s="1">
        <v>0.99</v>
      </c>
      <c r="K142" s="4">
        <f t="shared" si="21"/>
        <v>6.0129048348005281</v>
      </c>
      <c r="L142" s="4"/>
    </row>
    <row r="144" spans="9:16" x14ac:dyDescent="0.25">
      <c r="K144" s="4">
        <f>$J$135/(1-$J$135)*($B$71-2)</f>
        <v>96.916641212972181</v>
      </c>
      <c r="L144" s="4"/>
    </row>
    <row r="145" spans="8:22" x14ac:dyDescent="0.25">
      <c r="K145" s="4"/>
      <c r="L145" s="4"/>
    </row>
    <row r="146" spans="8:22" x14ac:dyDescent="0.25">
      <c r="K146" s="4"/>
      <c r="L146" s="4"/>
    </row>
    <row r="147" spans="8:22" x14ac:dyDescent="0.25">
      <c r="K147" s="4"/>
      <c r="L147" s="4"/>
    </row>
    <row r="154" spans="8:22" x14ac:dyDescent="0.25">
      <c r="H154" s="4"/>
      <c r="I154" s="4"/>
    </row>
    <row r="155" spans="8:22" x14ac:dyDescent="0.25">
      <c r="H155" s="4"/>
      <c r="I155" s="4"/>
      <c r="K155" s="4" t="s">
        <v>15</v>
      </c>
      <c r="L155" s="4"/>
      <c r="M155" s="4" t="s">
        <v>16</v>
      </c>
      <c r="N155" s="4"/>
      <c r="O155" s="4" t="s">
        <v>17</v>
      </c>
      <c r="P155" s="4"/>
      <c r="R155" s="5" t="s">
        <v>18</v>
      </c>
      <c r="S155" s="5"/>
      <c r="T155" s="5"/>
      <c r="U155" s="5"/>
      <c r="V155" s="5"/>
    </row>
    <row r="156" spans="8:22" x14ac:dyDescent="0.25">
      <c r="H156" s="1">
        <v>12</v>
      </c>
      <c r="I156" s="1">
        <f>$L$32*H156+$L$37</f>
        <v>216.64726788094183</v>
      </c>
      <c r="K156" s="1">
        <f>I156-$K$91*SQRT($K$74)*SQRT(1/$B$71+POWER(H156-$C$73,2)/$G$72)</f>
        <v>210.21224177817754</v>
      </c>
      <c r="L156" s="1">
        <f>I156+$K$91*SQRT($K$74)*SQRT(1/$B$71+POWER(H156-$C$73,2)/$G$72)</f>
        <v>223.08229398370611</v>
      </c>
      <c r="M156" s="1">
        <f>I156-$K$92*SQRT($K$74)*SQRT(1/$B$71+POWER(H156-$C$73,2)/$G$72)</f>
        <v>208.85084788963886</v>
      </c>
      <c r="N156" s="1">
        <f>I156+$K$92*SQRT($K$74)*SQRT(1/$B$71+POWER(H156-$C$73,2)/$G$72)</f>
        <v>224.44368787224479</v>
      </c>
      <c r="O156" s="1">
        <f>I156-$K$93*SQRT($K$74)*SQRT(1/$B$71+POWER(H156-$C$73,2)/$G$72)</f>
        <v>205.96551462423358</v>
      </c>
      <c r="P156" s="1">
        <f>I156+$K$93*SQRT($K$74)*SQRT(1/$B$71+POWER(H156-$C$73,2)/$G$72)</f>
        <v>227.32902113765007</v>
      </c>
      <c r="R156" s="1">
        <f>L68</f>
        <v>-5.6472678809418255</v>
      </c>
    </row>
    <row r="157" spans="8:22" x14ac:dyDescent="0.25">
      <c r="H157" s="1">
        <v>13</v>
      </c>
      <c r="I157" s="1">
        <f t="shared" ref="I157:I164" si="22">$L$32*H157+$L$37</f>
        <v>224.72589960017771</v>
      </c>
      <c r="K157" s="1">
        <f t="shared" ref="K157:K164" si="23">I157-$K$91*SQRT($K$74)*SQRT(1/$B$71+POWER(H157-$C$73,2)/$G$72)</f>
        <v>219.4492894832417</v>
      </c>
      <c r="L157" s="1">
        <f t="shared" ref="L157:L164" si="24">I157+$K$91*SQRT($K$74)*SQRT(1/$B$71+POWER(H157-$C$73,2)/$G$72)</f>
        <v>230.00250971711372</v>
      </c>
      <c r="M157" s="1">
        <f t="shared" ref="M157:M164" si="25">I157-$K$92*SQRT($K$74)*SQRT(1/$B$71+POWER(H157-$C$73,2)/$G$72)</f>
        <v>218.33297003858365</v>
      </c>
      <c r="N157" s="1">
        <f t="shared" ref="N157:N164" si="26">I157+$K$92*SQRT($K$74)*SQRT(1/$B$71+POWER(H157-$C$73,2)/$G$72)</f>
        <v>231.11882916177177</v>
      </c>
      <c r="O157" s="1">
        <f t="shared" ref="O157:O164" si="27">I157-$K$93*SQRT($K$74)*SQRT(1/$B$71+POWER(H157-$C$73,2)/$G$72)</f>
        <v>215.96704665990001</v>
      </c>
      <c r="P157" s="1">
        <f t="shared" ref="P157:P164" si="28">I157+$K$93*SQRT($K$74)*SQRT(1/$B$71+POWER(H157-$C$73,2)/$G$72)</f>
        <v>233.48475254045542</v>
      </c>
      <c r="R157" s="1">
        <f>L69</f>
        <v>-4.725899600177712</v>
      </c>
    </row>
    <row r="158" spans="8:22" x14ac:dyDescent="0.25">
      <c r="H158" s="1">
        <v>14</v>
      </c>
      <c r="I158" s="1">
        <f t="shared" si="22"/>
        <v>232.80453131941363</v>
      </c>
      <c r="K158" s="1">
        <f t="shared" si="23"/>
        <v>228.52370166616632</v>
      </c>
      <c r="L158" s="1">
        <f t="shared" si="24"/>
        <v>237.08536097266094</v>
      </c>
      <c r="M158" s="1">
        <f t="shared" si="25"/>
        <v>227.61804950023298</v>
      </c>
      <c r="N158" s="1">
        <f t="shared" si="26"/>
        <v>237.99101313859427</v>
      </c>
      <c r="O158" s="1">
        <f t="shared" si="27"/>
        <v>225.69861358734028</v>
      </c>
      <c r="P158" s="1">
        <f t="shared" si="28"/>
        <v>239.91044905148698</v>
      </c>
      <c r="R158" s="1">
        <f>L52</f>
        <v>-10.804531319413627</v>
      </c>
    </row>
    <row r="159" spans="8:22" x14ac:dyDescent="0.25">
      <c r="H159" s="1">
        <v>15</v>
      </c>
      <c r="I159" s="1">
        <f t="shared" si="22"/>
        <v>240.88316303864951</v>
      </c>
      <c r="K159" s="1">
        <f t="shared" si="23"/>
        <v>237.29732624298131</v>
      </c>
      <c r="L159" s="1">
        <f t="shared" si="24"/>
        <v>244.46899983431771</v>
      </c>
      <c r="M159" s="1">
        <f t="shared" si="25"/>
        <v>236.53870674075074</v>
      </c>
      <c r="N159" s="1">
        <f t="shared" si="26"/>
        <v>245.22761933654829</v>
      </c>
      <c r="O159" s="1">
        <f t="shared" si="27"/>
        <v>234.93089132156987</v>
      </c>
      <c r="P159" s="1">
        <f t="shared" si="28"/>
        <v>246.83543475572915</v>
      </c>
      <c r="R159" s="1">
        <f>L57</f>
        <v>6.1168369613504865</v>
      </c>
    </row>
    <row r="160" spans="8:22" x14ac:dyDescent="0.25">
      <c r="H160" s="1">
        <v>16</v>
      </c>
      <c r="I160" s="1">
        <f t="shared" si="22"/>
        <v>248.9617947578854</v>
      </c>
      <c r="K160" s="1">
        <f t="shared" si="23"/>
        <v>245.57937205495614</v>
      </c>
      <c r="L160" s="1">
        <f t="shared" si="24"/>
        <v>252.34421746081466</v>
      </c>
      <c r="M160" s="1">
        <f t="shared" si="25"/>
        <v>244.8637868307961</v>
      </c>
      <c r="N160" s="1">
        <f t="shared" si="26"/>
        <v>253.0598026849747</v>
      </c>
      <c r="O160" s="1">
        <f t="shared" si="27"/>
        <v>243.3471781043402</v>
      </c>
      <c r="P160" s="1">
        <f t="shared" si="28"/>
        <v>254.5764114114306</v>
      </c>
      <c r="R160" s="1">
        <f>L53</f>
        <v>-7.9617947578854</v>
      </c>
    </row>
    <row r="161" spans="8:18" x14ac:dyDescent="0.25">
      <c r="H161" s="1">
        <v>17</v>
      </c>
      <c r="I161" s="1">
        <f t="shared" si="22"/>
        <v>257.04042647712129</v>
      </c>
      <c r="K161" s="1">
        <f t="shared" si="23"/>
        <v>253.28900328471937</v>
      </c>
      <c r="L161" s="1">
        <f t="shared" si="24"/>
        <v>260.79184966952323</v>
      </c>
      <c r="M161" s="1">
        <f t="shared" si="25"/>
        <v>252.49535233041098</v>
      </c>
      <c r="N161" s="1">
        <f t="shared" si="26"/>
        <v>261.58550062383159</v>
      </c>
      <c r="O161" s="1">
        <f t="shared" si="27"/>
        <v>250.81329137886325</v>
      </c>
      <c r="P161" s="1">
        <f t="shared" si="28"/>
        <v>263.26756157537932</v>
      </c>
      <c r="R161" s="1">
        <f>L54</f>
        <v>-14.040426477121287</v>
      </c>
    </row>
    <row r="162" spans="8:18" x14ac:dyDescent="0.25">
      <c r="H162" s="1">
        <v>18</v>
      </c>
      <c r="I162" s="1">
        <f t="shared" si="22"/>
        <v>265.11905819635717</v>
      </c>
      <c r="K162" s="1">
        <f t="shared" si="23"/>
        <v>260.56324834444638</v>
      </c>
      <c r="L162" s="1">
        <f t="shared" si="24"/>
        <v>269.67486804826797</v>
      </c>
      <c r="M162" s="1">
        <f t="shared" si="25"/>
        <v>259.59942137767291</v>
      </c>
      <c r="N162" s="1">
        <f t="shared" si="26"/>
        <v>270.63869501504143</v>
      </c>
      <c r="O162" s="1">
        <f t="shared" si="27"/>
        <v>257.55669000305846</v>
      </c>
      <c r="P162" s="1">
        <f t="shared" si="28"/>
        <v>272.68142638965588</v>
      </c>
      <c r="R162" s="1">
        <f>L56</f>
        <v>-12.119058196357173</v>
      </c>
    </row>
    <row r="163" spans="8:18" x14ac:dyDescent="0.25">
      <c r="H163" s="1">
        <v>19</v>
      </c>
      <c r="I163" s="1">
        <f t="shared" si="22"/>
        <v>273.19768991559306</v>
      </c>
      <c r="K163" s="1">
        <f t="shared" si="23"/>
        <v>267.58632059464117</v>
      </c>
      <c r="L163" s="1">
        <f t="shared" si="24"/>
        <v>278.80905923654495</v>
      </c>
      <c r="M163" s="1">
        <f t="shared" si="25"/>
        <v>266.39917950494214</v>
      </c>
      <c r="N163" s="1">
        <f t="shared" si="26"/>
        <v>279.99620032624398</v>
      </c>
      <c r="O163" s="1">
        <f t="shared" si="27"/>
        <v>263.88315698884662</v>
      </c>
      <c r="P163" s="1">
        <f t="shared" si="28"/>
        <v>282.5122228423395</v>
      </c>
      <c r="R163" s="1">
        <f>L70</f>
        <v>1.3527321190581745</v>
      </c>
    </row>
    <row r="164" spans="8:18" x14ac:dyDescent="0.25">
      <c r="H164" s="1">
        <v>20</v>
      </c>
      <c r="I164" s="1">
        <f t="shared" si="22"/>
        <v>281.27632163482895</v>
      </c>
      <c r="K164" s="1">
        <f t="shared" si="23"/>
        <v>274.4741629541931</v>
      </c>
      <c r="L164" s="1">
        <f t="shared" si="24"/>
        <v>288.07848031546479</v>
      </c>
      <c r="M164" s="1">
        <f t="shared" si="25"/>
        <v>273.03509851081657</v>
      </c>
      <c r="N164" s="1">
        <f t="shared" si="26"/>
        <v>289.51754475884132</v>
      </c>
      <c r="O164" s="1">
        <f t="shared" si="27"/>
        <v>269.98515055343796</v>
      </c>
      <c r="P164" s="1">
        <f t="shared" si="28"/>
        <v>292.56749271621993</v>
      </c>
      <c r="R164" s="1">
        <f>L67</f>
        <v>-6.2763216348289461</v>
      </c>
    </row>
  </sheetData>
  <mergeCells count="29">
    <mergeCell ref="K155:L155"/>
    <mergeCell ref="M155:N155"/>
    <mergeCell ref="O155:P155"/>
    <mergeCell ref="K142:L142"/>
    <mergeCell ref="K144:L147"/>
    <mergeCell ref="I154:I155"/>
    <mergeCell ref="H154:H155"/>
    <mergeCell ref="J135:K137"/>
    <mergeCell ref="J139:L139"/>
    <mergeCell ref="K140:L140"/>
    <mergeCell ref="K141:L141"/>
    <mergeCell ref="J107:O107"/>
    <mergeCell ref="K108:K110"/>
    <mergeCell ref="J119:K120"/>
    <mergeCell ref="L119:M120"/>
    <mergeCell ref="J90:O90"/>
    <mergeCell ref="L32:N32"/>
    <mergeCell ref="L37:N37"/>
    <mergeCell ref="J73:O73"/>
    <mergeCell ref="K74:K76"/>
    <mergeCell ref="J79:O79"/>
    <mergeCell ref="K80:K82"/>
    <mergeCell ref="J85:O85"/>
    <mergeCell ref="K86:K88"/>
    <mergeCell ref="K91:O91"/>
    <mergeCell ref="K92:O92"/>
    <mergeCell ref="K93:O93"/>
    <mergeCell ref="J96:O96"/>
    <mergeCell ref="K97:K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Тайдхантер</dc:creator>
  <cp:lastModifiedBy>Роман Барановский</cp:lastModifiedBy>
  <dcterms:created xsi:type="dcterms:W3CDTF">2024-09-25T15:58:26Z</dcterms:created>
  <dcterms:modified xsi:type="dcterms:W3CDTF">2024-09-25T21:45:37Z</dcterms:modified>
</cp:coreProperties>
</file>