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s\semester_7\SMAD\"/>
    </mc:Choice>
  </mc:AlternateContent>
  <xr:revisionPtr revIDLastSave="0" documentId="13_ncr:1_{4A3EF053-6A2D-4E76-BE9A-086379F8F2D9}" xr6:coauthVersionLast="47" xr6:coauthVersionMax="47" xr10:uidLastSave="{00000000-0000-0000-0000-000000000000}"/>
  <bookViews>
    <workbookView xWindow="-120" yWindow="-120" windowWidth="29040" windowHeight="15840" xr2:uid="{0494598A-C607-4C7E-8004-C5B953CD7B45}"/>
  </bookViews>
  <sheets>
    <sheet name="Результат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0" i="2" l="1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179" i="2"/>
  <c r="L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C153" i="2"/>
  <c r="C154" i="2"/>
  <c r="C152" i="2"/>
  <c r="C112" i="2"/>
  <c r="C113" i="2"/>
  <c r="C111" i="2"/>
  <c r="H48" i="2"/>
  <c r="I48" i="2" s="1"/>
  <c r="H54" i="2"/>
  <c r="I54" i="2" s="1"/>
  <c r="H60" i="2"/>
  <c r="I60" i="2" s="1"/>
  <c r="H66" i="2"/>
  <c r="I66" i="2" s="1"/>
  <c r="H72" i="2"/>
  <c r="I72" i="2" s="1"/>
  <c r="H78" i="2"/>
  <c r="I78" i="2" s="1"/>
  <c r="H84" i="2"/>
  <c r="I84" i="2" s="1"/>
  <c r="F46" i="2"/>
  <c r="F52" i="2"/>
  <c r="F58" i="2"/>
  <c r="F64" i="2"/>
  <c r="F70" i="2"/>
  <c r="F76" i="2"/>
  <c r="F81" i="2"/>
  <c r="F82" i="2"/>
  <c r="C86" i="2"/>
  <c r="F47" i="2" s="1"/>
  <c r="D85" i="2"/>
  <c r="D86" i="2" s="1"/>
  <c r="C8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45" i="2"/>
  <c r="J76" i="2" l="1"/>
  <c r="G76" i="2"/>
  <c r="H55" i="2"/>
  <c r="I55" i="2" s="1"/>
  <c r="H67" i="2"/>
  <c r="I67" i="2" s="1"/>
  <c r="H79" i="2"/>
  <c r="I79" i="2" s="1"/>
  <c r="H46" i="2"/>
  <c r="I46" i="2" s="1"/>
  <c r="H82" i="2"/>
  <c r="I82" i="2" s="1"/>
  <c r="H56" i="2"/>
  <c r="I56" i="2" s="1"/>
  <c r="H68" i="2"/>
  <c r="I68" i="2" s="1"/>
  <c r="H80" i="2"/>
  <c r="I80" i="2" s="1"/>
  <c r="H58" i="2"/>
  <c r="I58" i="2" s="1"/>
  <c r="H47" i="2"/>
  <c r="I47" i="2" s="1"/>
  <c r="H71" i="2"/>
  <c r="I71" i="2" s="1"/>
  <c r="H57" i="2"/>
  <c r="I57" i="2" s="1"/>
  <c r="H69" i="2"/>
  <c r="I69" i="2" s="1"/>
  <c r="H81" i="2"/>
  <c r="I81" i="2" s="1"/>
  <c r="H70" i="2"/>
  <c r="I70" i="2" s="1"/>
  <c r="H59" i="2"/>
  <c r="I59" i="2" s="1"/>
  <c r="H83" i="2"/>
  <c r="I83" i="2" s="1"/>
  <c r="H49" i="2"/>
  <c r="I49" i="2" s="1"/>
  <c r="H61" i="2"/>
  <c r="I61" i="2" s="1"/>
  <c r="H73" i="2"/>
  <c r="I73" i="2" s="1"/>
  <c r="H45" i="2"/>
  <c r="I45" i="2" s="1"/>
  <c r="H50" i="2"/>
  <c r="I50" i="2" s="1"/>
  <c r="H74" i="2"/>
  <c r="I74" i="2" s="1"/>
  <c r="H65" i="2"/>
  <c r="I65" i="2" s="1"/>
  <c r="H62" i="2"/>
  <c r="I62" i="2" s="1"/>
  <c r="H77" i="2"/>
  <c r="I77" i="2" s="1"/>
  <c r="H51" i="2"/>
  <c r="I51" i="2" s="1"/>
  <c r="H63" i="2"/>
  <c r="I63" i="2" s="1"/>
  <c r="H75" i="2"/>
  <c r="I75" i="2" s="1"/>
  <c r="H52" i="2"/>
  <c r="I52" i="2" s="1"/>
  <c r="H64" i="2"/>
  <c r="I64" i="2" s="1"/>
  <c r="H76" i="2"/>
  <c r="I76" i="2" s="1"/>
  <c r="H53" i="2"/>
  <c r="I53" i="2" s="1"/>
  <c r="E85" i="2"/>
  <c r="E86" i="2" s="1"/>
  <c r="G58" i="2"/>
  <c r="J58" i="2"/>
  <c r="G52" i="2"/>
  <c r="J47" i="2"/>
  <c r="G47" i="2"/>
  <c r="J70" i="2"/>
  <c r="G70" i="2"/>
  <c r="G64" i="2"/>
  <c r="G46" i="2"/>
  <c r="G82" i="2"/>
  <c r="F69" i="2"/>
  <c r="F80" i="2"/>
  <c r="F68" i="2"/>
  <c r="F56" i="2"/>
  <c r="F57" i="2"/>
  <c r="F79" i="2"/>
  <c r="F67" i="2"/>
  <c r="F55" i="2"/>
  <c r="F54" i="2"/>
  <c r="F78" i="2"/>
  <c r="F66" i="2"/>
  <c r="F77" i="2"/>
  <c r="F65" i="2"/>
  <c r="F53" i="2"/>
  <c r="G81" i="2"/>
  <c r="F75" i="2"/>
  <c r="F51" i="2"/>
  <c r="F45" i="2"/>
  <c r="F73" i="2"/>
  <c r="F61" i="2"/>
  <c r="F49" i="2"/>
  <c r="F63" i="2"/>
  <c r="F74" i="2"/>
  <c r="F50" i="2"/>
  <c r="F84" i="2"/>
  <c r="F72" i="2"/>
  <c r="F60" i="2"/>
  <c r="F48" i="2"/>
  <c r="F62" i="2"/>
  <c r="F83" i="2"/>
  <c r="F71" i="2"/>
  <c r="F59" i="2"/>
  <c r="J51" i="2" l="1"/>
  <c r="G51" i="2"/>
  <c r="J57" i="2"/>
  <c r="G57" i="2"/>
  <c r="G56" i="2"/>
  <c r="J56" i="2"/>
  <c r="J80" i="2"/>
  <c r="G80" i="2"/>
  <c r="J84" i="2"/>
  <c r="G84" i="2"/>
  <c r="J65" i="2"/>
  <c r="G65" i="2"/>
  <c r="J69" i="2"/>
  <c r="G69" i="2"/>
  <c r="J52" i="2"/>
  <c r="J71" i="2"/>
  <c r="G71" i="2"/>
  <c r="J67" i="2"/>
  <c r="G67" i="2"/>
  <c r="G45" i="2"/>
  <c r="J45" i="2"/>
  <c r="J79" i="2"/>
  <c r="G79" i="2"/>
  <c r="J60" i="2"/>
  <c r="G60" i="2"/>
  <c r="J68" i="2"/>
  <c r="G68" i="2"/>
  <c r="J53" i="2"/>
  <c r="G53" i="2"/>
  <c r="G50" i="2"/>
  <c r="J50" i="2"/>
  <c r="J77" i="2"/>
  <c r="G77" i="2"/>
  <c r="J82" i="2"/>
  <c r="J75" i="2"/>
  <c r="G75" i="2"/>
  <c r="J63" i="2"/>
  <c r="G63" i="2"/>
  <c r="G73" i="2"/>
  <c r="J73" i="2"/>
  <c r="J74" i="2"/>
  <c r="G74" i="2"/>
  <c r="J49" i="2"/>
  <c r="G49" i="2"/>
  <c r="J46" i="2"/>
  <c r="I85" i="2"/>
  <c r="J64" i="2"/>
  <c r="J83" i="2"/>
  <c r="G83" i="2"/>
  <c r="G62" i="2"/>
  <c r="J62" i="2"/>
  <c r="J48" i="2"/>
  <c r="G48" i="2"/>
  <c r="J72" i="2"/>
  <c r="G72" i="2"/>
  <c r="J66" i="2"/>
  <c r="G66" i="2"/>
  <c r="G78" i="2"/>
  <c r="J78" i="2"/>
  <c r="J54" i="2"/>
  <c r="G54" i="2"/>
  <c r="J59" i="2"/>
  <c r="G59" i="2"/>
  <c r="J61" i="2"/>
  <c r="G61" i="2"/>
  <c r="J55" i="2"/>
  <c r="G55" i="2"/>
  <c r="J81" i="2"/>
  <c r="G85" i="2" l="1"/>
  <c r="J85" i="2"/>
  <c r="E25" i="2" s="1"/>
  <c r="E30" i="2" l="1"/>
  <c r="C199" i="2" s="1"/>
  <c r="C209" i="2" l="1"/>
  <c r="C194" i="2"/>
  <c r="C180" i="2"/>
  <c r="C212" i="2"/>
  <c r="C178" i="2"/>
  <c r="C192" i="2"/>
  <c r="K47" i="2"/>
  <c r="L47" i="2" s="1"/>
  <c r="M47" i="2" s="1"/>
  <c r="N47" i="2" s="1"/>
  <c r="K59" i="2"/>
  <c r="L59" i="2" s="1"/>
  <c r="M59" i="2" s="1"/>
  <c r="N59" i="2" s="1"/>
  <c r="K71" i="2"/>
  <c r="L71" i="2" s="1"/>
  <c r="M71" i="2" s="1"/>
  <c r="N71" i="2" s="1"/>
  <c r="K83" i="2"/>
  <c r="L83" i="2" s="1"/>
  <c r="M83" i="2" s="1"/>
  <c r="N83" i="2" s="1"/>
  <c r="K74" i="2"/>
  <c r="L74" i="2" s="1"/>
  <c r="M74" i="2" s="1"/>
  <c r="N74" i="2" s="1"/>
  <c r="K48" i="2"/>
  <c r="L48" i="2" s="1"/>
  <c r="M48" i="2" s="1"/>
  <c r="N48" i="2" s="1"/>
  <c r="K60" i="2"/>
  <c r="L60" i="2" s="1"/>
  <c r="M60" i="2" s="1"/>
  <c r="N60" i="2" s="1"/>
  <c r="K72" i="2"/>
  <c r="L72" i="2" s="1"/>
  <c r="M72" i="2" s="1"/>
  <c r="N72" i="2" s="1"/>
  <c r="K84" i="2"/>
  <c r="L84" i="2" s="1"/>
  <c r="M84" i="2" s="1"/>
  <c r="N84" i="2" s="1"/>
  <c r="K62" i="2"/>
  <c r="L62" i="2" s="1"/>
  <c r="M62" i="2" s="1"/>
  <c r="N62" i="2" s="1"/>
  <c r="K51" i="2"/>
  <c r="L51" i="2" s="1"/>
  <c r="M51" i="2" s="1"/>
  <c r="N51" i="2" s="1"/>
  <c r="K63" i="2"/>
  <c r="L63" i="2" s="1"/>
  <c r="M63" i="2" s="1"/>
  <c r="N63" i="2" s="1"/>
  <c r="K75" i="2"/>
  <c r="L75" i="2" s="1"/>
  <c r="M75" i="2" s="1"/>
  <c r="N75" i="2" s="1"/>
  <c r="K49" i="2"/>
  <c r="L49" i="2" s="1"/>
  <c r="M49" i="2" s="1"/>
  <c r="N49" i="2" s="1"/>
  <c r="K61" i="2"/>
  <c r="L61" i="2" s="1"/>
  <c r="M61" i="2" s="1"/>
  <c r="N61" i="2" s="1"/>
  <c r="K73" i="2"/>
  <c r="L73" i="2" s="1"/>
  <c r="M73" i="2" s="1"/>
  <c r="N73" i="2" s="1"/>
  <c r="K45" i="2"/>
  <c r="L45" i="2" s="1"/>
  <c r="M45" i="2" s="1"/>
  <c r="K50" i="2"/>
  <c r="L50" i="2" s="1"/>
  <c r="M50" i="2" s="1"/>
  <c r="N50" i="2" s="1"/>
  <c r="K52" i="2"/>
  <c r="L52" i="2" s="1"/>
  <c r="M52" i="2" s="1"/>
  <c r="N52" i="2" s="1"/>
  <c r="K64" i="2"/>
  <c r="L64" i="2" s="1"/>
  <c r="M64" i="2" s="1"/>
  <c r="N64" i="2" s="1"/>
  <c r="K53" i="2"/>
  <c r="L53" i="2" s="1"/>
  <c r="M53" i="2" s="1"/>
  <c r="N53" i="2" s="1"/>
  <c r="K65" i="2"/>
  <c r="L65" i="2" s="1"/>
  <c r="M65" i="2" s="1"/>
  <c r="N65" i="2" s="1"/>
  <c r="K77" i="2"/>
  <c r="L77" i="2" s="1"/>
  <c r="M77" i="2" s="1"/>
  <c r="N77" i="2" s="1"/>
  <c r="K57" i="2"/>
  <c r="L57" i="2" s="1"/>
  <c r="M57" i="2" s="1"/>
  <c r="N57" i="2" s="1"/>
  <c r="K54" i="2"/>
  <c r="L54" i="2" s="1"/>
  <c r="M54" i="2" s="1"/>
  <c r="N54" i="2" s="1"/>
  <c r="K66" i="2"/>
  <c r="L66" i="2" s="1"/>
  <c r="M66" i="2" s="1"/>
  <c r="N66" i="2" s="1"/>
  <c r="K78" i="2"/>
  <c r="L78" i="2" s="1"/>
  <c r="M78" i="2" s="1"/>
  <c r="N78" i="2" s="1"/>
  <c r="K55" i="2"/>
  <c r="L55" i="2" s="1"/>
  <c r="M55" i="2" s="1"/>
  <c r="N55" i="2" s="1"/>
  <c r="K67" i="2"/>
  <c r="L67" i="2" s="1"/>
  <c r="M67" i="2" s="1"/>
  <c r="N67" i="2" s="1"/>
  <c r="K79" i="2"/>
  <c r="L79" i="2" s="1"/>
  <c r="M79" i="2" s="1"/>
  <c r="N79" i="2" s="1"/>
  <c r="K69" i="2"/>
  <c r="L69" i="2" s="1"/>
  <c r="M69" i="2" s="1"/>
  <c r="N69" i="2" s="1"/>
  <c r="K56" i="2"/>
  <c r="L56" i="2" s="1"/>
  <c r="M56" i="2" s="1"/>
  <c r="N56" i="2" s="1"/>
  <c r="K68" i="2"/>
  <c r="L68" i="2" s="1"/>
  <c r="M68" i="2" s="1"/>
  <c r="N68" i="2" s="1"/>
  <c r="K80" i="2"/>
  <c r="L80" i="2" s="1"/>
  <c r="M80" i="2" s="1"/>
  <c r="N80" i="2" s="1"/>
  <c r="K81" i="2"/>
  <c r="L81" i="2" s="1"/>
  <c r="M81" i="2" s="1"/>
  <c r="N81" i="2" s="1"/>
  <c r="K70" i="2"/>
  <c r="L70" i="2" s="1"/>
  <c r="M70" i="2" s="1"/>
  <c r="N70" i="2" s="1"/>
  <c r="K76" i="2"/>
  <c r="L76" i="2" s="1"/>
  <c r="M76" i="2" s="1"/>
  <c r="N76" i="2" s="1"/>
  <c r="K82" i="2"/>
  <c r="L82" i="2" s="1"/>
  <c r="M82" i="2" s="1"/>
  <c r="N82" i="2" s="1"/>
  <c r="K46" i="2"/>
  <c r="L46" i="2" s="1"/>
  <c r="M46" i="2" s="1"/>
  <c r="N46" i="2" s="1"/>
  <c r="K58" i="2"/>
  <c r="L58" i="2" s="1"/>
  <c r="M58" i="2" s="1"/>
  <c r="N58" i="2" s="1"/>
  <c r="C206" i="2"/>
  <c r="C185" i="2"/>
  <c r="C188" i="2"/>
  <c r="C187" i="2"/>
  <c r="C204" i="2"/>
  <c r="C215" i="2"/>
  <c r="C197" i="2"/>
  <c r="C191" i="2"/>
  <c r="C217" i="2"/>
  <c r="C214" i="2"/>
  <c r="C181" i="2"/>
  <c r="C190" i="2"/>
  <c r="C210" i="2"/>
  <c r="C182" i="2"/>
  <c r="C208" i="2"/>
  <c r="C179" i="2"/>
  <c r="C195" i="2"/>
  <c r="C193" i="2"/>
  <c r="C196" i="2"/>
  <c r="C184" i="2"/>
  <c r="C213" i="2"/>
  <c r="C198" i="2"/>
  <c r="C189" i="2"/>
  <c r="C200" i="2"/>
  <c r="C203" i="2"/>
  <c r="C211" i="2"/>
  <c r="C207" i="2"/>
  <c r="C205" i="2"/>
  <c r="C183" i="2"/>
  <c r="C202" i="2"/>
  <c r="C216" i="2"/>
  <c r="C201" i="2"/>
  <c r="C186" i="2"/>
  <c r="H212" i="2" l="1"/>
  <c r="E212" i="2"/>
  <c r="F198" i="2"/>
  <c r="H198" i="2"/>
  <c r="E198" i="2"/>
  <c r="G198" i="2"/>
  <c r="G180" i="2"/>
  <c r="F180" i="2"/>
  <c r="G200" i="2"/>
  <c r="F200" i="2"/>
  <c r="H200" i="2"/>
  <c r="E200" i="2"/>
  <c r="G189" i="2"/>
  <c r="F189" i="2"/>
  <c r="H189" i="2"/>
  <c r="E189" i="2"/>
  <c r="H217" i="2"/>
  <c r="E217" i="2"/>
  <c r="G217" i="2"/>
  <c r="M85" i="2"/>
  <c r="C138" i="2" s="1"/>
  <c r="C157" i="2" s="1"/>
  <c r="N45" i="2"/>
  <c r="C91" i="2" s="1"/>
  <c r="G206" i="2" s="1"/>
  <c r="E194" i="2"/>
  <c r="G194" i="2"/>
  <c r="F207" i="2"/>
  <c r="H207" i="2"/>
  <c r="E207" i="2"/>
  <c r="G207" i="2"/>
  <c r="G188" i="2"/>
  <c r="G203" i="2"/>
  <c r="F203" i="2"/>
  <c r="F184" i="2"/>
  <c r="H184" i="2"/>
  <c r="E184" i="2"/>
  <c r="G184" i="2"/>
  <c r="F196" i="2"/>
  <c r="E197" i="2"/>
  <c r="G197" i="2"/>
  <c r="F182" i="2"/>
  <c r="H182" i="2"/>
  <c r="E182" i="2"/>
  <c r="G182" i="2"/>
  <c r="F210" i="2"/>
  <c r="G192" i="2"/>
  <c r="F192" i="2"/>
  <c r="H190" i="2"/>
  <c r="E190" i="2"/>
  <c r="G190" i="2"/>
  <c r="F190" i="2"/>
  <c r="H181" i="2"/>
  <c r="F181" i="2"/>
  <c r="H211" i="2"/>
  <c r="E211" i="2"/>
  <c r="F185" i="2"/>
  <c r="H185" i="2"/>
  <c r="E185" i="2"/>
  <c r="G185" i="2"/>
  <c r="G213" i="2"/>
  <c r="E213" i="2"/>
  <c r="H191" i="2"/>
  <c r="G191" i="2"/>
  <c r="F191" i="2"/>
  <c r="F209" i="2"/>
  <c r="G209" i="2"/>
  <c r="H209" i="2"/>
  <c r="E209" i="2"/>
  <c r="F195" i="2"/>
  <c r="G195" i="2"/>
  <c r="F208" i="2"/>
  <c r="H208" i="2"/>
  <c r="E208" i="2"/>
  <c r="G208" i="2"/>
  <c r="F186" i="2"/>
  <c r="G186" i="2"/>
  <c r="H186" i="2"/>
  <c r="E186" i="2"/>
  <c r="G201" i="2"/>
  <c r="E201" i="2"/>
  <c r="H216" i="2"/>
  <c r="E216" i="2"/>
  <c r="G216" i="2"/>
  <c r="F216" i="2"/>
  <c r="H202" i="2"/>
  <c r="E202" i="2"/>
  <c r="G202" i="2"/>
  <c r="F202" i="2"/>
  <c r="H193" i="2"/>
  <c r="F193" i="2"/>
  <c r="H215" i="2"/>
  <c r="E215" i="2"/>
  <c r="G215" i="2"/>
  <c r="F215" i="2"/>
  <c r="F183" i="2"/>
  <c r="H183" i="2"/>
  <c r="E183" i="2"/>
  <c r="G183" i="2"/>
  <c r="H204" i="2"/>
  <c r="F204" i="2"/>
  <c r="H205" i="2"/>
  <c r="E205" i="2"/>
  <c r="G205" i="2"/>
  <c r="F205" i="2"/>
  <c r="H179" i="2"/>
  <c r="E179" i="2"/>
  <c r="G179" i="2"/>
  <c r="F179" i="2"/>
  <c r="G187" i="2"/>
  <c r="E187" i="2"/>
  <c r="E180" i="2" l="1"/>
  <c r="F212" i="2"/>
  <c r="E191" i="2"/>
  <c r="F211" i="2"/>
  <c r="E192" i="2"/>
  <c r="H197" i="2"/>
  <c r="E203" i="2"/>
  <c r="H194" i="2"/>
  <c r="G178" i="2"/>
  <c r="H180" i="2"/>
  <c r="G212" i="2"/>
  <c r="G211" i="2"/>
  <c r="H192" i="2"/>
  <c r="F197" i="2"/>
  <c r="H203" i="2"/>
  <c r="F194" i="2"/>
  <c r="H178" i="2"/>
  <c r="F214" i="2"/>
  <c r="C97" i="2"/>
  <c r="G199" i="2"/>
  <c r="F199" i="2"/>
  <c r="H199" i="2"/>
  <c r="E199" i="2"/>
  <c r="E178" i="2"/>
  <c r="G214" i="2"/>
  <c r="E206" i="2"/>
  <c r="G196" i="2"/>
  <c r="H187" i="2"/>
  <c r="E195" i="2"/>
  <c r="F178" i="2"/>
  <c r="E214" i="2"/>
  <c r="H206" i="2"/>
  <c r="G210" i="2"/>
  <c r="H188" i="2"/>
  <c r="G204" i="2"/>
  <c r="G193" i="2"/>
  <c r="F201" i="2"/>
  <c r="H213" i="2"/>
  <c r="G181" i="2"/>
  <c r="E210" i="2"/>
  <c r="E196" i="2"/>
  <c r="E188" i="2"/>
  <c r="F187" i="2"/>
  <c r="E204" i="2"/>
  <c r="E193" i="2"/>
  <c r="H201" i="2"/>
  <c r="H195" i="2"/>
  <c r="F213" i="2"/>
  <c r="E181" i="2"/>
  <c r="H210" i="2"/>
  <c r="H196" i="2"/>
  <c r="F188" i="2"/>
  <c r="F217" i="2"/>
  <c r="I178" i="2"/>
  <c r="H214" i="2"/>
  <c r="F206" i="2"/>
  <c r="C103" i="2" l="1"/>
  <c r="C135" i="2"/>
  <c r="C134" i="2"/>
  <c r="B135" i="2"/>
  <c r="B134" i="2"/>
  <c r="B133" i="2"/>
  <c r="C133" i="2"/>
  <c r="C117" i="2"/>
  <c r="D133" i="2" l="1"/>
  <c r="C123" i="2"/>
  <c r="E133" i="2"/>
  <c r="E134" i="2"/>
  <c r="D135" i="2"/>
  <c r="E135" i="2"/>
  <c r="D134" i="2"/>
</calcChain>
</file>

<file path=xl/sharedStrings.xml><?xml version="1.0" encoding="utf-8"?>
<sst xmlns="http://schemas.openxmlformats.org/spreadsheetml/2006/main" count="63" uniqueCount="59">
  <si>
    <t>t</t>
  </si>
  <si>
    <t>xt</t>
  </si>
  <si>
    <t>yt</t>
  </si>
  <si>
    <t>Сумма</t>
  </si>
  <si>
    <t>Среднее</t>
  </si>
  <si>
    <t>-</t>
  </si>
  <si>
    <t>Несмещенная оценка дисперсии случайных переменных S</t>
  </si>
  <si>
    <t>Несмещенная оценка дисперсии переменной а1</t>
  </si>
  <si>
    <t>Несмещенная оценка дисперсии переменной а0</t>
  </si>
  <si>
    <t>Квантиль распределения Стьюдента</t>
  </si>
  <si>
    <t>Уровни</t>
  </si>
  <si>
    <t>Наблюдаемое значение статистики Стьюдента для параметра а1</t>
  </si>
  <si>
    <t>Наблюдаемое значение статистики Стьюдента для параметра а0</t>
  </si>
  <si>
    <t>Квантиль распределения Фишера</t>
  </si>
  <si>
    <t>0.9</t>
  </si>
  <si>
    <t>0.95</t>
  </si>
  <si>
    <t>0.99</t>
  </si>
  <si>
    <t>et</t>
  </si>
  <si>
    <t>Страна</t>
  </si>
  <si>
    <t>Индия</t>
  </si>
  <si>
    <t>Индонезия</t>
  </si>
  <si>
    <t>Китай</t>
  </si>
  <si>
    <t>Россия</t>
  </si>
  <si>
    <t>Бразилия</t>
  </si>
  <si>
    <t>Соединенные Штаты</t>
  </si>
  <si>
    <t>Сингапур</t>
  </si>
  <si>
    <t>Испания</t>
  </si>
  <si>
    <t>Турция</t>
  </si>
  <si>
    <t>Южная Корея</t>
  </si>
  <si>
    <t>Мексика</t>
  </si>
  <si>
    <t>Швейцария</t>
  </si>
  <si>
    <t>Австралия</t>
  </si>
  <si>
    <t>Франция</t>
  </si>
  <si>
    <t>Италия</t>
  </si>
  <si>
    <t>Великобритания</t>
  </si>
  <si>
    <t>Нидерланды</t>
  </si>
  <si>
    <t>Канада</t>
  </si>
  <si>
    <t>ЮАР</t>
  </si>
  <si>
    <t>Германия</t>
  </si>
  <si>
    <t>Япония</t>
  </si>
  <si>
    <t>Саудовская Аравия</t>
  </si>
  <si>
    <t>Аргентина</t>
  </si>
  <si>
    <t>Монако</t>
  </si>
  <si>
    <t>Украина</t>
  </si>
  <si>
    <t>Косово</t>
  </si>
  <si>
    <t>Мальта</t>
  </si>
  <si>
    <t>Норвегия</t>
  </si>
  <si>
    <t>Беларусь</t>
  </si>
  <si>
    <t>Сербия</t>
  </si>
  <si>
    <t>Польша</t>
  </si>
  <si>
    <t>Литва</t>
  </si>
  <si>
    <t>Бельгия</t>
  </si>
  <si>
    <t>Румыния</t>
  </si>
  <si>
    <t>Австрия</t>
  </si>
  <si>
    <t>Эстония</t>
  </si>
  <si>
    <t>Португалия</t>
  </si>
  <si>
    <t>Словакия</t>
  </si>
  <si>
    <t>Темпы роста ВВП % (yt)</t>
  </si>
  <si>
    <t>Государственные расходы к ВВП % (xt)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</si>
</sst>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Результат!$B$2:$B$41</c:f>
              <c:numCache>
                <c:formatCode>General</c:formatCode>
                <c:ptCount val="40"/>
                <c:pt idx="0">
                  <c:v>14.92</c:v>
                </c:pt>
                <c:pt idx="1">
                  <c:v>23</c:v>
                </c:pt>
                <c:pt idx="2">
                  <c:v>7.4</c:v>
                </c:pt>
                <c:pt idx="3">
                  <c:v>24</c:v>
                </c:pt>
                <c:pt idx="4">
                  <c:v>18</c:v>
                </c:pt>
                <c:pt idx="5">
                  <c:v>34.880000000000003</c:v>
                </c:pt>
                <c:pt idx="6">
                  <c:v>20</c:v>
                </c:pt>
                <c:pt idx="7">
                  <c:v>46.7</c:v>
                </c:pt>
                <c:pt idx="8">
                  <c:v>35</c:v>
                </c:pt>
                <c:pt idx="9">
                  <c:v>37.75</c:v>
                </c:pt>
                <c:pt idx="10">
                  <c:v>52</c:v>
                </c:pt>
                <c:pt idx="11">
                  <c:v>32</c:v>
                </c:pt>
                <c:pt idx="12">
                  <c:v>26.8</c:v>
                </c:pt>
                <c:pt idx="13">
                  <c:v>57.3</c:v>
                </c:pt>
                <c:pt idx="14">
                  <c:v>55.2</c:v>
                </c:pt>
                <c:pt idx="15">
                  <c:v>44.5</c:v>
                </c:pt>
                <c:pt idx="16">
                  <c:v>43.5</c:v>
                </c:pt>
                <c:pt idx="17">
                  <c:v>33</c:v>
                </c:pt>
                <c:pt idx="18">
                  <c:v>14</c:v>
                </c:pt>
                <c:pt idx="19">
                  <c:v>48.6</c:v>
                </c:pt>
                <c:pt idx="20">
                  <c:v>44.5</c:v>
                </c:pt>
                <c:pt idx="21">
                  <c:v>30</c:v>
                </c:pt>
                <c:pt idx="22">
                  <c:v>84</c:v>
                </c:pt>
                <c:pt idx="23">
                  <c:v>26</c:v>
                </c:pt>
                <c:pt idx="24">
                  <c:v>27</c:v>
                </c:pt>
                <c:pt idx="25">
                  <c:v>2.7</c:v>
                </c:pt>
                <c:pt idx="26">
                  <c:v>38.4</c:v>
                </c:pt>
                <c:pt idx="27">
                  <c:v>46.4</c:v>
                </c:pt>
                <c:pt idx="28">
                  <c:v>36</c:v>
                </c:pt>
                <c:pt idx="29">
                  <c:v>46.6</c:v>
                </c:pt>
                <c:pt idx="30">
                  <c:v>44.8</c:v>
                </c:pt>
                <c:pt idx="31">
                  <c:v>46.7</c:v>
                </c:pt>
                <c:pt idx="32">
                  <c:v>38.200000000000003</c:v>
                </c:pt>
                <c:pt idx="33">
                  <c:v>54.6</c:v>
                </c:pt>
                <c:pt idx="34">
                  <c:v>40.200000000000003</c:v>
                </c:pt>
                <c:pt idx="35">
                  <c:v>52.1</c:v>
                </c:pt>
                <c:pt idx="36">
                  <c:v>43.7</c:v>
                </c:pt>
                <c:pt idx="37">
                  <c:v>48.6</c:v>
                </c:pt>
                <c:pt idx="38">
                  <c:v>42.3</c:v>
                </c:pt>
                <c:pt idx="39">
                  <c:v>47.9</c:v>
                </c:pt>
              </c:numCache>
            </c:numRef>
          </c:xVal>
          <c:yVal>
            <c:numRef>
              <c:f>Результат!$C$2:$C$41</c:f>
              <c:numCache>
                <c:formatCode>0.00</c:formatCode>
                <c:ptCount val="40"/>
                <c:pt idx="0">
                  <c:v>6.7</c:v>
                </c:pt>
                <c:pt idx="1">
                  <c:v>5.05</c:v>
                </c:pt>
                <c:pt idx="2">
                  <c:v>4.7</c:v>
                </c:pt>
                <c:pt idx="3">
                  <c:v>4</c:v>
                </c:pt>
                <c:pt idx="4">
                  <c:v>3.3</c:v>
                </c:pt>
                <c:pt idx="5">
                  <c:v>3.1</c:v>
                </c:pt>
                <c:pt idx="6">
                  <c:v>2.9</c:v>
                </c:pt>
                <c:pt idx="7">
                  <c:v>2.5</c:v>
                </c:pt>
                <c:pt idx="8">
                  <c:v>2.2999999999999998</c:v>
                </c:pt>
                <c:pt idx="9">
                  <c:v>2.1</c:v>
                </c:pt>
                <c:pt idx="10">
                  <c:v>1.8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0.6</c:v>
                </c:pt>
                <c:pt idx="17">
                  <c:v>0.3</c:v>
                </c:pt>
                <c:pt idx="18">
                  <c:v>0.3</c:v>
                </c:pt>
                <c:pt idx="19">
                  <c:v>0</c:v>
                </c:pt>
                <c:pt idx="20">
                  <c:v>-0.2</c:v>
                </c:pt>
                <c:pt idx="21">
                  <c:v>-0.3</c:v>
                </c:pt>
                <c:pt idx="22">
                  <c:v>-5.0999999999999996</c:v>
                </c:pt>
                <c:pt idx="23">
                  <c:v>11.1</c:v>
                </c:pt>
                <c:pt idx="24">
                  <c:v>6.5</c:v>
                </c:pt>
                <c:pt idx="25">
                  <c:v>5.62</c:v>
                </c:pt>
                <c:pt idx="26">
                  <c:v>4.4000000000000004</c:v>
                </c:pt>
                <c:pt idx="27">
                  <c:v>4.2</c:v>
                </c:pt>
                <c:pt idx="28">
                  <c:v>4.0999999999999996</c:v>
                </c:pt>
                <c:pt idx="29">
                  <c:v>2.9</c:v>
                </c:pt>
                <c:pt idx="30">
                  <c:v>4</c:v>
                </c:pt>
                <c:pt idx="31">
                  <c:v>3.2</c:v>
                </c:pt>
                <c:pt idx="32">
                  <c:v>1.8</c:v>
                </c:pt>
                <c:pt idx="33">
                  <c:v>1.1000000000000001</c:v>
                </c:pt>
                <c:pt idx="34">
                  <c:v>0.8</c:v>
                </c:pt>
                <c:pt idx="35">
                  <c:v>-0.6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3-4647-9ACA-395052AB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42975"/>
        <c:axId val="2042884143"/>
      </c:scatterChart>
      <c:valAx>
        <c:axId val="20989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884143"/>
        <c:crosses val="autoZero"/>
        <c:crossBetween val="midCat"/>
      </c:valAx>
      <c:valAx>
        <c:axId val="2042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94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ru-RU"/>
              <a:t>пр</a:t>
            </a:r>
            <a:r>
              <a:rPr lang="ru-RU" baseline="0"/>
              <a:t> </a:t>
            </a:r>
            <a:r>
              <a:rPr lang="en-US" baseline="0"/>
              <a:t>X</a:t>
            </a:r>
            <a:r>
              <a:rPr lang="ru-RU" baseline="0"/>
              <a:t>пр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Результат!$B$178:$B$217</c:f>
              <c:numCache>
                <c:formatCode>General</c:formatCode>
                <c:ptCount val="40"/>
                <c:pt idx="0">
                  <c:v>2.7</c:v>
                </c:pt>
                <c:pt idx="1">
                  <c:v>7.4</c:v>
                </c:pt>
                <c:pt idx="2">
                  <c:v>14</c:v>
                </c:pt>
                <c:pt idx="3">
                  <c:v>14.92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26.8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34.880000000000003</c:v>
                </c:pt>
                <c:pt idx="15">
                  <c:v>35</c:v>
                </c:pt>
                <c:pt idx="16">
                  <c:v>36</c:v>
                </c:pt>
                <c:pt idx="17">
                  <c:v>37.75</c:v>
                </c:pt>
                <c:pt idx="18">
                  <c:v>38.200000000000003</c:v>
                </c:pt>
                <c:pt idx="19">
                  <c:v>38.4</c:v>
                </c:pt>
                <c:pt idx="20">
                  <c:v>40.200000000000003</c:v>
                </c:pt>
                <c:pt idx="21">
                  <c:v>42.3</c:v>
                </c:pt>
                <c:pt idx="22">
                  <c:v>43.5</c:v>
                </c:pt>
                <c:pt idx="23">
                  <c:v>43.7</c:v>
                </c:pt>
                <c:pt idx="24">
                  <c:v>44.5</c:v>
                </c:pt>
                <c:pt idx="25">
                  <c:v>44.5</c:v>
                </c:pt>
                <c:pt idx="26">
                  <c:v>44.8</c:v>
                </c:pt>
                <c:pt idx="27">
                  <c:v>46.4</c:v>
                </c:pt>
                <c:pt idx="28">
                  <c:v>46.6</c:v>
                </c:pt>
                <c:pt idx="29">
                  <c:v>46.7</c:v>
                </c:pt>
                <c:pt idx="30">
                  <c:v>46.7</c:v>
                </c:pt>
                <c:pt idx="31">
                  <c:v>47.9</c:v>
                </c:pt>
                <c:pt idx="32">
                  <c:v>48.6</c:v>
                </c:pt>
                <c:pt idx="33">
                  <c:v>48.6</c:v>
                </c:pt>
                <c:pt idx="34">
                  <c:v>52</c:v>
                </c:pt>
                <c:pt idx="35">
                  <c:v>52.1</c:v>
                </c:pt>
                <c:pt idx="36">
                  <c:v>54.6</c:v>
                </c:pt>
                <c:pt idx="37">
                  <c:v>55.2</c:v>
                </c:pt>
                <c:pt idx="38">
                  <c:v>57.3</c:v>
                </c:pt>
                <c:pt idx="39">
                  <c:v>84</c:v>
                </c:pt>
              </c:numCache>
            </c:numRef>
          </c:xVal>
          <c:yVal>
            <c:numRef>
              <c:f>Результат!$C$178:$C$217</c:f>
              <c:numCache>
                <c:formatCode>General</c:formatCode>
                <c:ptCount val="40"/>
                <c:pt idx="0">
                  <c:v>5.9387486355087509</c:v>
                </c:pt>
                <c:pt idx="1">
                  <c:v>5.4427374002005298</c:v>
                </c:pt>
                <c:pt idx="2">
                  <c:v>4.7462109846613245</c:v>
                </c:pt>
                <c:pt idx="3">
                  <c:v>4.6491194237073756</c:v>
                </c:pt>
                <c:pt idx="4">
                  <c:v>4.3240737631224135</c:v>
                </c:pt>
                <c:pt idx="5">
                  <c:v>4.1130051523529572</c:v>
                </c:pt>
                <c:pt idx="6">
                  <c:v>3.796402236198773</c:v>
                </c:pt>
                <c:pt idx="7">
                  <c:v>3.6908679308140453</c:v>
                </c:pt>
                <c:pt idx="8">
                  <c:v>3.4797993200445894</c:v>
                </c:pt>
                <c:pt idx="9">
                  <c:v>3.395371875736807</c:v>
                </c:pt>
                <c:pt idx="10">
                  <c:v>3.3742650146598612</c:v>
                </c:pt>
                <c:pt idx="11">
                  <c:v>3.0576620985056775</c:v>
                </c:pt>
                <c:pt idx="12">
                  <c:v>2.8465934877362216</c:v>
                </c:pt>
                <c:pt idx="13">
                  <c:v>2.7410591823514938</c:v>
                </c:pt>
                <c:pt idx="14">
                  <c:v>2.5426546882282048</c:v>
                </c:pt>
                <c:pt idx="15">
                  <c:v>2.5299905715820374</c:v>
                </c:pt>
                <c:pt idx="16">
                  <c:v>2.4244562661973097</c:v>
                </c:pt>
                <c:pt idx="17">
                  <c:v>2.2397712317740357</c:v>
                </c:pt>
                <c:pt idx="18">
                  <c:v>2.1922807943509079</c:v>
                </c:pt>
                <c:pt idx="19">
                  <c:v>2.1711739332739626</c:v>
                </c:pt>
                <c:pt idx="20">
                  <c:v>1.9812121835814516</c:v>
                </c:pt>
                <c:pt idx="21">
                  <c:v>1.7595901422735238</c:v>
                </c:pt>
                <c:pt idx="22">
                  <c:v>1.6329489758118498</c:v>
                </c:pt>
                <c:pt idx="23">
                  <c:v>1.6118421147349045</c:v>
                </c:pt>
                <c:pt idx="24">
                  <c:v>1.5274146704271221</c:v>
                </c:pt>
                <c:pt idx="25">
                  <c:v>1.5274146704271221</c:v>
                </c:pt>
                <c:pt idx="26">
                  <c:v>1.4957543788117036</c:v>
                </c:pt>
                <c:pt idx="27">
                  <c:v>1.3268994901961388</c:v>
                </c:pt>
                <c:pt idx="28">
                  <c:v>1.3057926291191935</c:v>
                </c:pt>
                <c:pt idx="29">
                  <c:v>1.2952391985807203</c:v>
                </c:pt>
                <c:pt idx="30">
                  <c:v>1.2952391985807203</c:v>
                </c:pt>
                <c:pt idx="31">
                  <c:v>1.1685980321190472</c:v>
                </c:pt>
                <c:pt idx="32">
                  <c:v>1.0947240183497371</c:v>
                </c:pt>
                <c:pt idx="33">
                  <c:v>1.0947240183497371</c:v>
                </c:pt>
                <c:pt idx="34">
                  <c:v>0.73590738004166223</c:v>
                </c:pt>
                <c:pt idx="35">
                  <c:v>0.7253539495031891</c:v>
                </c:pt>
                <c:pt idx="36">
                  <c:v>0.46151818604136974</c:v>
                </c:pt>
                <c:pt idx="37">
                  <c:v>0.39819760281053274</c:v>
                </c:pt>
                <c:pt idx="38">
                  <c:v>0.17657556150260412</c:v>
                </c:pt>
                <c:pt idx="39">
                  <c:v>-2.6411903922696318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97F-A495-76C6473E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75071"/>
        <c:axId val="2115280351"/>
      </c:scatterChart>
      <c:valAx>
        <c:axId val="21152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280351"/>
        <c:crosses val="autoZero"/>
        <c:crossBetween val="midCat"/>
      </c:valAx>
      <c:valAx>
        <c:axId val="21152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27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0.9</a:t>
            </a:r>
          </a:p>
        </c:rich>
      </c:tx>
      <c:layout>
        <c:manualLayout>
          <c:xMode val="edge"/>
          <c:yMode val="edge"/>
          <c:x val="0.45390266841644794"/>
          <c:y val="3.9920159680638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0.15227183428418753"/>
          <c:w val="0.89521062992125988"/>
          <c:h val="0.81830795102707965"/>
        </c:manualLayout>
      </c:layout>
      <c:scatterChart>
        <c:scatterStyle val="lineMarker"/>
        <c:varyColors val="0"/>
        <c:ser>
          <c:idx val="0"/>
          <c:order val="0"/>
          <c:tx>
            <c:v>Нижняя граница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Результат!$B$178:$B$217</c:f>
              <c:numCache>
                <c:formatCode>General</c:formatCode>
                <c:ptCount val="40"/>
                <c:pt idx="0">
                  <c:v>2.7</c:v>
                </c:pt>
                <c:pt idx="1">
                  <c:v>7.4</c:v>
                </c:pt>
                <c:pt idx="2">
                  <c:v>14</c:v>
                </c:pt>
                <c:pt idx="3">
                  <c:v>14.92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26.8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34.880000000000003</c:v>
                </c:pt>
                <c:pt idx="15">
                  <c:v>35</c:v>
                </c:pt>
                <c:pt idx="16">
                  <c:v>36</c:v>
                </c:pt>
                <c:pt idx="17">
                  <c:v>37.75</c:v>
                </c:pt>
                <c:pt idx="18">
                  <c:v>38.200000000000003</c:v>
                </c:pt>
                <c:pt idx="19">
                  <c:v>38.4</c:v>
                </c:pt>
                <c:pt idx="20">
                  <c:v>40.200000000000003</c:v>
                </c:pt>
                <c:pt idx="21">
                  <c:v>42.3</c:v>
                </c:pt>
                <c:pt idx="22">
                  <c:v>43.5</c:v>
                </c:pt>
                <c:pt idx="23">
                  <c:v>43.7</c:v>
                </c:pt>
                <c:pt idx="24">
                  <c:v>44.5</c:v>
                </c:pt>
                <c:pt idx="25">
                  <c:v>44.5</c:v>
                </c:pt>
                <c:pt idx="26">
                  <c:v>44.8</c:v>
                </c:pt>
                <c:pt idx="27">
                  <c:v>46.4</c:v>
                </c:pt>
                <c:pt idx="28">
                  <c:v>46.6</c:v>
                </c:pt>
                <c:pt idx="29">
                  <c:v>46.7</c:v>
                </c:pt>
                <c:pt idx="30">
                  <c:v>46.7</c:v>
                </c:pt>
                <c:pt idx="31">
                  <c:v>47.9</c:v>
                </c:pt>
                <c:pt idx="32">
                  <c:v>48.6</c:v>
                </c:pt>
                <c:pt idx="33">
                  <c:v>48.6</c:v>
                </c:pt>
                <c:pt idx="34">
                  <c:v>52</c:v>
                </c:pt>
                <c:pt idx="35">
                  <c:v>52.1</c:v>
                </c:pt>
                <c:pt idx="36">
                  <c:v>54.6</c:v>
                </c:pt>
                <c:pt idx="37">
                  <c:v>55.2</c:v>
                </c:pt>
                <c:pt idx="38">
                  <c:v>57.3</c:v>
                </c:pt>
                <c:pt idx="39">
                  <c:v>84</c:v>
                </c:pt>
              </c:numCache>
            </c:numRef>
          </c:xVal>
          <c:yVal>
            <c:numRef>
              <c:f>Результат!$E$178:$E$217</c:f>
              <c:numCache>
                <c:formatCode>General</c:formatCode>
                <c:ptCount val="40"/>
                <c:pt idx="0">
                  <c:v>4.4828592565073713</c:v>
                </c:pt>
                <c:pt idx="1">
                  <c:v>4.1492029374041222</c:v>
                </c:pt>
                <c:pt idx="2">
                  <c:v>3.671611094588648</c:v>
                </c:pt>
                <c:pt idx="3">
                  <c:v>3.6038698741068425</c:v>
                </c:pt>
                <c:pt idx="4">
                  <c:v>3.3742568636760484</c:v>
                </c:pt>
                <c:pt idx="5">
                  <c:v>3.2223411559351853</c:v>
                </c:pt>
                <c:pt idx="6">
                  <c:v>2.9890773784608964</c:v>
                </c:pt>
                <c:pt idx="7">
                  <c:v>2.9095767021745198</c:v>
                </c:pt>
                <c:pt idx="8">
                  <c:v>2.7473927380545922</c:v>
                </c:pt>
                <c:pt idx="9">
                  <c:v>2.6811761036973065</c:v>
                </c:pt>
                <c:pt idx="10">
                  <c:v>2.6644902188915784</c:v>
                </c:pt>
                <c:pt idx="11">
                  <c:v>2.4070474341451695</c:v>
                </c:pt>
                <c:pt idx="12">
                  <c:v>2.2267741074112832</c:v>
                </c:pt>
                <c:pt idx="13">
                  <c:v>2.1336272715432556</c:v>
                </c:pt>
                <c:pt idx="14">
                  <c:v>1.9525189834669048</c:v>
                </c:pt>
                <c:pt idx="15">
                  <c:v>1.940680168068132</c:v>
                </c:pt>
                <c:pt idx="16">
                  <c:v>1.8406733313066608</c:v>
                </c:pt>
                <c:pt idx="17">
                  <c:v>1.6597299356730977</c:v>
                </c:pt>
                <c:pt idx="18">
                  <c:v>1.6119647872693101</c:v>
                </c:pt>
                <c:pt idx="19">
                  <c:v>1.5905731780205237</c:v>
                </c:pt>
                <c:pt idx="20">
                  <c:v>1.393587015523349</c:v>
                </c:pt>
                <c:pt idx="21">
                  <c:v>1.1539684747956973</c:v>
                </c:pt>
                <c:pt idx="22">
                  <c:v>1.0126243090968599</c:v>
                </c:pt>
                <c:pt idx="23">
                  <c:v>0.98877411881986832</c:v>
                </c:pt>
                <c:pt idx="24">
                  <c:v>0.89257586466139693</c:v>
                </c:pt>
                <c:pt idx="25">
                  <c:v>0.89257586466139693</c:v>
                </c:pt>
                <c:pt idx="26">
                  <c:v>0.85618242504549702</c:v>
                </c:pt>
                <c:pt idx="27">
                  <c:v>0.65933669265592521</c:v>
                </c:pt>
                <c:pt idx="28">
                  <c:v>0.6344233847261217</c:v>
                </c:pt>
                <c:pt idx="29">
                  <c:v>0.62194242846206127</c:v>
                </c:pt>
                <c:pt idx="30">
                  <c:v>0.62194242846206127</c:v>
                </c:pt>
                <c:pt idx="31">
                  <c:v>0.47096070583579519</c:v>
                </c:pt>
                <c:pt idx="32">
                  <c:v>0.38191561501105098</c:v>
                </c:pt>
                <c:pt idx="33">
                  <c:v>0.38191561501105098</c:v>
                </c:pt>
                <c:pt idx="34">
                  <c:v>-5.9255741465717771E-2</c:v>
                </c:pt>
                <c:pt idx="35">
                  <c:v>-7.2421433910905386E-2</c:v>
                </c:pt>
                <c:pt idx="36">
                  <c:v>-0.40446085714310509</c:v>
                </c:pt>
                <c:pt idx="37">
                  <c:v>-0.48489705262243032</c:v>
                </c:pt>
                <c:pt idx="38">
                  <c:v>-0.76834380039406491</c:v>
                </c:pt>
                <c:pt idx="39">
                  <c:v>-4.4978360994039992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1-42A7-8711-16D05E6C8C93}"/>
            </c:ext>
          </c:extLst>
        </c:ser>
        <c:ser>
          <c:idx val="1"/>
          <c:order val="1"/>
          <c:tx>
            <c:v>Верхняя граница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Результат!$B$178:$B$217</c:f>
              <c:numCache>
                <c:formatCode>General</c:formatCode>
                <c:ptCount val="40"/>
                <c:pt idx="0">
                  <c:v>2.7</c:v>
                </c:pt>
                <c:pt idx="1">
                  <c:v>7.4</c:v>
                </c:pt>
                <c:pt idx="2">
                  <c:v>14</c:v>
                </c:pt>
                <c:pt idx="3">
                  <c:v>14.92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26.8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34.880000000000003</c:v>
                </c:pt>
                <c:pt idx="15">
                  <c:v>35</c:v>
                </c:pt>
                <c:pt idx="16">
                  <c:v>36</c:v>
                </c:pt>
                <c:pt idx="17">
                  <c:v>37.75</c:v>
                </c:pt>
                <c:pt idx="18">
                  <c:v>38.200000000000003</c:v>
                </c:pt>
                <c:pt idx="19">
                  <c:v>38.4</c:v>
                </c:pt>
                <c:pt idx="20">
                  <c:v>40.200000000000003</c:v>
                </c:pt>
                <c:pt idx="21">
                  <c:v>42.3</c:v>
                </c:pt>
                <c:pt idx="22">
                  <c:v>43.5</c:v>
                </c:pt>
                <c:pt idx="23">
                  <c:v>43.7</c:v>
                </c:pt>
                <c:pt idx="24">
                  <c:v>44.5</c:v>
                </c:pt>
                <c:pt idx="25">
                  <c:v>44.5</c:v>
                </c:pt>
                <c:pt idx="26">
                  <c:v>44.8</c:v>
                </c:pt>
                <c:pt idx="27">
                  <c:v>46.4</c:v>
                </c:pt>
                <c:pt idx="28">
                  <c:v>46.6</c:v>
                </c:pt>
                <c:pt idx="29">
                  <c:v>46.7</c:v>
                </c:pt>
                <c:pt idx="30">
                  <c:v>46.7</c:v>
                </c:pt>
                <c:pt idx="31">
                  <c:v>47.9</c:v>
                </c:pt>
                <c:pt idx="32">
                  <c:v>48.6</c:v>
                </c:pt>
                <c:pt idx="33">
                  <c:v>48.6</c:v>
                </c:pt>
                <c:pt idx="34">
                  <c:v>52</c:v>
                </c:pt>
                <c:pt idx="35">
                  <c:v>52.1</c:v>
                </c:pt>
                <c:pt idx="36">
                  <c:v>54.6</c:v>
                </c:pt>
                <c:pt idx="37">
                  <c:v>55.2</c:v>
                </c:pt>
                <c:pt idx="38">
                  <c:v>57.3</c:v>
                </c:pt>
                <c:pt idx="39">
                  <c:v>84</c:v>
                </c:pt>
              </c:numCache>
            </c:numRef>
          </c:xVal>
          <c:yVal>
            <c:numRef>
              <c:f>Результат!$F$178:$F$217</c:f>
              <c:numCache>
                <c:formatCode>General</c:formatCode>
                <c:ptCount val="40"/>
                <c:pt idx="0">
                  <c:v>7.3946380145101305</c:v>
                </c:pt>
                <c:pt idx="1">
                  <c:v>6.7362718629969374</c:v>
                </c:pt>
                <c:pt idx="2">
                  <c:v>5.8208108747340006</c:v>
                </c:pt>
                <c:pt idx="3">
                  <c:v>5.6943689733079088</c:v>
                </c:pt>
                <c:pt idx="4">
                  <c:v>5.2738906625687783</c:v>
                </c:pt>
                <c:pt idx="5">
                  <c:v>5.0036691487707294</c:v>
                </c:pt>
                <c:pt idx="6">
                  <c:v>4.6037270939366497</c:v>
                </c:pt>
                <c:pt idx="7">
                  <c:v>4.4721591594535708</c:v>
                </c:pt>
                <c:pt idx="8">
                  <c:v>4.2122059020345866</c:v>
                </c:pt>
                <c:pt idx="9">
                  <c:v>4.1095676477763075</c:v>
                </c:pt>
                <c:pt idx="10">
                  <c:v>4.0840398104281439</c:v>
                </c:pt>
                <c:pt idx="11">
                  <c:v>3.7082767628661855</c:v>
                </c:pt>
                <c:pt idx="12">
                  <c:v>3.4664128680611599</c:v>
                </c:pt>
                <c:pt idx="13">
                  <c:v>3.348491093159732</c:v>
                </c:pt>
                <c:pt idx="14">
                  <c:v>3.1327903929895049</c:v>
                </c:pt>
                <c:pt idx="15">
                  <c:v>3.1193009750959426</c:v>
                </c:pt>
                <c:pt idx="16">
                  <c:v>3.0082392010879584</c:v>
                </c:pt>
                <c:pt idx="17">
                  <c:v>2.8198125278749737</c:v>
                </c:pt>
                <c:pt idx="18">
                  <c:v>2.7725968014325058</c:v>
                </c:pt>
                <c:pt idx="19">
                  <c:v>2.7517746885274015</c:v>
                </c:pt>
                <c:pt idx="20">
                  <c:v>2.5688373516395542</c:v>
                </c:pt>
                <c:pt idx="21">
                  <c:v>2.3652118097513504</c:v>
                </c:pt>
                <c:pt idx="22">
                  <c:v>2.2532736425268398</c:v>
                </c:pt>
                <c:pt idx="23">
                  <c:v>2.2349101106499405</c:v>
                </c:pt>
                <c:pt idx="24">
                  <c:v>2.1622534761928471</c:v>
                </c:pt>
                <c:pt idx="25">
                  <c:v>2.1622534761928471</c:v>
                </c:pt>
                <c:pt idx="26">
                  <c:v>2.1353263325779102</c:v>
                </c:pt>
                <c:pt idx="27">
                  <c:v>1.9944622877363525</c:v>
                </c:pt>
                <c:pt idx="28">
                  <c:v>1.9771618735122654</c:v>
                </c:pt>
                <c:pt idx="29">
                  <c:v>1.9685359686993795</c:v>
                </c:pt>
                <c:pt idx="30">
                  <c:v>1.9685359686993795</c:v>
                </c:pt>
                <c:pt idx="31">
                  <c:v>1.8662353584022993</c:v>
                </c:pt>
                <c:pt idx="32">
                  <c:v>1.8075324216884232</c:v>
                </c:pt>
                <c:pt idx="33">
                  <c:v>1.8075324216884232</c:v>
                </c:pt>
                <c:pt idx="34">
                  <c:v>1.5310705015490422</c:v>
                </c:pt>
                <c:pt idx="35">
                  <c:v>1.5231293329172835</c:v>
                </c:pt>
                <c:pt idx="36">
                  <c:v>1.3274972292258447</c:v>
                </c:pt>
                <c:pt idx="37">
                  <c:v>1.2812922582434958</c:v>
                </c:pt>
                <c:pt idx="38">
                  <c:v>1.1214949233992733</c:v>
                </c:pt>
                <c:pt idx="39">
                  <c:v>-0.78454468513526399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1-42A7-8711-16D05E6C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51071"/>
        <c:axId val="2036953951"/>
      </c:scatterChart>
      <c:valAx>
        <c:axId val="203695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953951"/>
        <c:crosses val="autoZero"/>
        <c:crossBetween val="midCat"/>
      </c:valAx>
      <c:valAx>
        <c:axId val="20369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95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0.95</a:t>
            </a:r>
          </a:p>
        </c:rich>
      </c:tx>
      <c:layout>
        <c:manualLayout>
          <c:xMode val="edge"/>
          <c:yMode val="edge"/>
          <c:x val="0.45390266841644794"/>
          <c:y val="7.1065970911181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0642972502771892"/>
          <c:w val="0.89297462817147866"/>
          <c:h val="0.7563452425902335"/>
        </c:manualLayout>
      </c:layout>
      <c:scatterChart>
        <c:scatterStyle val="lineMarker"/>
        <c:varyColors val="0"/>
        <c:ser>
          <c:idx val="0"/>
          <c:order val="0"/>
          <c:tx>
            <c:v>Нижняя граница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Результат!$B$178:$B$217</c:f>
              <c:numCache>
                <c:formatCode>General</c:formatCode>
                <c:ptCount val="40"/>
                <c:pt idx="0">
                  <c:v>2.7</c:v>
                </c:pt>
                <c:pt idx="1">
                  <c:v>7.4</c:v>
                </c:pt>
                <c:pt idx="2">
                  <c:v>14</c:v>
                </c:pt>
                <c:pt idx="3">
                  <c:v>14.92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26.8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34.880000000000003</c:v>
                </c:pt>
                <c:pt idx="15">
                  <c:v>35</c:v>
                </c:pt>
                <c:pt idx="16">
                  <c:v>36</c:v>
                </c:pt>
                <c:pt idx="17">
                  <c:v>37.75</c:v>
                </c:pt>
                <c:pt idx="18">
                  <c:v>38.200000000000003</c:v>
                </c:pt>
                <c:pt idx="19">
                  <c:v>38.4</c:v>
                </c:pt>
                <c:pt idx="20">
                  <c:v>40.200000000000003</c:v>
                </c:pt>
                <c:pt idx="21">
                  <c:v>42.3</c:v>
                </c:pt>
                <c:pt idx="22">
                  <c:v>43.5</c:v>
                </c:pt>
                <c:pt idx="23">
                  <c:v>43.7</c:v>
                </c:pt>
                <c:pt idx="24">
                  <c:v>44.5</c:v>
                </c:pt>
                <c:pt idx="25">
                  <c:v>44.5</c:v>
                </c:pt>
                <c:pt idx="26">
                  <c:v>44.8</c:v>
                </c:pt>
                <c:pt idx="27">
                  <c:v>46.4</c:v>
                </c:pt>
                <c:pt idx="28">
                  <c:v>46.6</c:v>
                </c:pt>
                <c:pt idx="29">
                  <c:v>46.7</c:v>
                </c:pt>
                <c:pt idx="30">
                  <c:v>46.7</c:v>
                </c:pt>
                <c:pt idx="31">
                  <c:v>47.9</c:v>
                </c:pt>
                <c:pt idx="32">
                  <c:v>48.6</c:v>
                </c:pt>
                <c:pt idx="33">
                  <c:v>48.6</c:v>
                </c:pt>
                <c:pt idx="34">
                  <c:v>52</c:v>
                </c:pt>
                <c:pt idx="35">
                  <c:v>52.1</c:v>
                </c:pt>
                <c:pt idx="36">
                  <c:v>54.6</c:v>
                </c:pt>
                <c:pt idx="37">
                  <c:v>55.2</c:v>
                </c:pt>
                <c:pt idx="38">
                  <c:v>57.3</c:v>
                </c:pt>
                <c:pt idx="39">
                  <c:v>84</c:v>
                </c:pt>
              </c:numCache>
            </c:numRef>
          </c:xVal>
          <c:yVal>
            <c:numRef>
              <c:f>Результат!$G$178:$G$217</c:f>
              <c:numCache>
                <c:formatCode>General</c:formatCode>
                <c:ptCount val="40"/>
                <c:pt idx="0">
                  <c:v>4.1906029816455197</c:v>
                </c:pt>
                <c:pt idx="1">
                  <c:v>3.889537904500584</c:v>
                </c:pt>
                <c:pt idx="2">
                  <c:v>3.4558951443459076</c:v>
                </c:pt>
                <c:pt idx="3">
                  <c:v>3.3940457321951714</c:v>
                </c:pt>
                <c:pt idx="4">
                  <c:v>3.1835899401880612</c:v>
                </c:pt>
                <c:pt idx="5">
                  <c:v>3.0435486284938671</c:v>
                </c:pt>
                <c:pt idx="6">
                  <c:v>2.8270144093033864</c:v>
                </c:pt>
                <c:pt idx="7">
                  <c:v>2.7527397423355469</c:v>
                </c:pt>
                <c:pt idx="8">
                  <c:v>2.6003689171352313</c:v>
                </c:pt>
                <c:pt idx="9">
                  <c:v>2.5378079337876396</c:v>
                </c:pt>
                <c:pt idx="10">
                  <c:v>2.5220095189194733</c:v>
                </c:pt>
                <c:pt idx="11">
                  <c:v>2.276442581249738</c:v>
                </c:pt>
                <c:pt idx="12">
                  <c:v>2.1023511218509388</c:v>
                </c:pt>
                <c:pt idx="13">
                  <c:v>2.0116909554703954</c:v>
                </c:pt>
                <c:pt idx="14">
                  <c:v>1.8340547201622215</c:v>
                </c:pt>
                <c:pt idx="15">
                  <c:v>1.8223815763259186</c:v>
                </c:pt>
                <c:pt idx="16">
                  <c:v>1.7234843275678688</c:v>
                </c:pt>
                <c:pt idx="17">
                  <c:v>1.5432920311801217</c:v>
                </c:pt>
                <c:pt idx="18">
                  <c:v>1.4954717370976658</c:v>
                </c:pt>
                <c:pt idx="19">
                  <c:v>1.4740229672972767</c:v>
                </c:pt>
                <c:pt idx="20">
                  <c:v>1.2756267191514308</c:v>
                </c:pt>
                <c:pt idx="21">
                  <c:v>1.0323955482632581</c:v>
                </c:pt>
                <c:pt idx="22">
                  <c:v>0.88809989198531025</c:v>
                </c:pt>
                <c:pt idx="23">
                  <c:v>0.8636990038432959</c:v>
                </c:pt>
                <c:pt idx="24">
                  <c:v>0.7651378688995899</c:v>
                </c:pt>
                <c:pt idx="25">
                  <c:v>0.7651378688995899</c:v>
                </c:pt>
                <c:pt idx="26">
                  <c:v>0.72779429377000193</c:v>
                </c:pt>
                <c:pt idx="27">
                  <c:v>0.52532965938854759</c:v>
                </c:pt>
                <c:pt idx="28">
                  <c:v>0.49965224259599594</c:v>
                </c:pt>
                <c:pt idx="29">
                  <c:v>0.48678435343965287</c:v>
                </c:pt>
                <c:pt idx="30">
                  <c:v>0.48678435343965287</c:v>
                </c:pt>
                <c:pt idx="31">
                  <c:v>0.33091649016607394</c:v>
                </c:pt>
                <c:pt idx="32">
                  <c:v>0.23882594648631661</c:v>
                </c:pt>
                <c:pt idx="33">
                  <c:v>0.23882594648631661</c:v>
                </c:pt>
                <c:pt idx="34">
                  <c:v>-0.21887735499700856</c:v>
                </c:pt>
                <c:pt idx="35">
                  <c:v>-0.23256743476504593</c:v>
                </c:pt>
                <c:pt idx="36">
                  <c:v>-0.5782981094233044</c:v>
                </c:pt>
                <c:pt idx="37">
                  <c:v>-0.66217010514258612</c:v>
                </c:pt>
                <c:pt idx="38">
                  <c:v>-0.95802758869272031</c:v>
                </c:pt>
                <c:pt idx="39">
                  <c:v>-4.8705404861050896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8-48E2-BEF3-FE32F4887731}"/>
            </c:ext>
          </c:extLst>
        </c:ser>
        <c:ser>
          <c:idx val="1"/>
          <c:order val="1"/>
          <c:tx>
            <c:v>Верхняя граница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Результат!$B$178:$B$217</c:f>
              <c:numCache>
                <c:formatCode>General</c:formatCode>
                <c:ptCount val="40"/>
                <c:pt idx="0">
                  <c:v>2.7</c:v>
                </c:pt>
                <c:pt idx="1">
                  <c:v>7.4</c:v>
                </c:pt>
                <c:pt idx="2">
                  <c:v>14</c:v>
                </c:pt>
                <c:pt idx="3">
                  <c:v>14.92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26.8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34.880000000000003</c:v>
                </c:pt>
                <c:pt idx="15">
                  <c:v>35</c:v>
                </c:pt>
                <c:pt idx="16">
                  <c:v>36</c:v>
                </c:pt>
                <c:pt idx="17">
                  <c:v>37.75</c:v>
                </c:pt>
                <c:pt idx="18">
                  <c:v>38.200000000000003</c:v>
                </c:pt>
                <c:pt idx="19">
                  <c:v>38.4</c:v>
                </c:pt>
                <c:pt idx="20">
                  <c:v>40.200000000000003</c:v>
                </c:pt>
                <c:pt idx="21">
                  <c:v>42.3</c:v>
                </c:pt>
                <c:pt idx="22">
                  <c:v>43.5</c:v>
                </c:pt>
                <c:pt idx="23">
                  <c:v>43.7</c:v>
                </c:pt>
                <c:pt idx="24">
                  <c:v>44.5</c:v>
                </c:pt>
                <c:pt idx="25">
                  <c:v>44.5</c:v>
                </c:pt>
                <c:pt idx="26">
                  <c:v>44.8</c:v>
                </c:pt>
                <c:pt idx="27">
                  <c:v>46.4</c:v>
                </c:pt>
                <c:pt idx="28">
                  <c:v>46.6</c:v>
                </c:pt>
                <c:pt idx="29">
                  <c:v>46.7</c:v>
                </c:pt>
                <c:pt idx="30">
                  <c:v>46.7</c:v>
                </c:pt>
                <c:pt idx="31">
                  <c:v>47.9</c:v>
                </c:pt>
                <c:pt idx="32">
                  <c:v>48.6</c:v>
                </c:pt>
                <c:pt idx="33">
                  <c:v>48.6</c:v>
                </c:pt>
                <c:pt idx="34">
                  <c:v>52</c:v>
                </c:pt>
                <c:pt idx="35">
                  <c:v>52.1</c:v>
                </c:pt>
                <c:pt idx="36">
                  <c:v>54.6</c:v>
                </c:pt>
                <c:pt idx="37">
                  <c:v>55.2</c:v>
                </c:pt>
                <c:pt idx="38">
                  <c:v>57.3</c:v>
                </c:pt>
                <c:pt idx="39">
                  <c:v>84</c:v>
                </c:pt>
              </c:numCache>
            </c:numRef>
          </c:xVal>
          <c:yVal>
            <c:numRef>
              <c:f>Результат!$H$178:$H$217</c:f>
              <c:numCache>
                <c:formatCode>General</c:formatCode>
                <c:ptCount val="40"/>
                <c:pt idx="0">
                  <c:v>7.686894289371982</c:v>
                </c:pt>
                <c:pt idx="1">
                  <c:v>6.995936895900476</c:v>
                </c:pt>
                <c:pt idx="2">
                  <c:v>6.0365268249767414</c:v>
                </c:pt>
                <c:pt idx="3">
                  <c:v>5.9041931152195799</c:v>
                </c:pt>
                <c:pt idx="4">
                  <c:v>5.4645575860567659</c:v>
                </c:pt>
                <c:pt idx="5">
                  <c:v>5.1824616762120472</c:v>
                </c:pt>
                <c:pt idx="6">
                  <c:v>4.7657900630941601</c:v>
                </c:pt>
                <c:pt idx="7">
                  <c:v>4.6289961192925437</c:v>
                </c:pt>
                <c:pt idx="8">
                  <c:v>4.3592297229539474</c:v>
                </c:pt>
                <c:pt idx="9">
                  <c:v>4.252935817685974</c:v>
                </c:pt>
                <c:pt idx="10">
                  <c:v>4.226520510400249</c:v>
                </c:pt>
                <c:pt idx="11">
                  <c:v>3.838881615761617</c:v>
                </c:pt>
                <c:pt idx="12">
                  <c:v>3.5908358536215044</c:v>
                </c:pt>
                <c:pt idx="13">
                  <c:v>3.4704274092325922</c:v>
                </c:pt>
                <c:pt idx="14">
                  <c:v>3.2512546562941882</c:v>
                </c:pt>
                <c:pt idx="15">
                  <c:v>3.2375995668381563</c:v>
                </c:pt>
                <c:pt idx="16">
                  <c:v>3.1254282048267505</c:v>
                </c:pt>
                <c:pt idx="17">
                  <c:v>2.9362504323679497</c:v>
                </c:pt>
                <c:pt idx="18">
                  <c:v>2.8890898516041501</c:v>
                </c:pt>
                <c:pt idx="19">
                  <c:v>2.8683248992506485</c:v>
                </c:pt>
                <c:pt idx="20">
                  <c:v>2.6867976480114724</c:v>
                </c:pt>
                <c:pt idx="21">
                  <c:v>2.4867847362837896</c:v>
                </c:pt>
                <c:pt idx="22">
                  <c:v>2.3777980596383896</c:v>
                </c:pt>
                <c:pt idx="23">
                  <c:v>2.359985225626513</c:v>
                </c:pt>
                <c:pt idx="24">
                  <c:v>2.2896914719546544</c:v>
                </c:pt>
                <c:pt idx="25">
                  <c:v>2.2896914719546544</c:v>
                </c:pt>
                <c:pt idx="26">
                  <c:v>2.2637144638534052</c:v>
                </c:pt>
                <c:pt idx="27">
                  <c:v>2.1284693210037302</c:v>
                </c:pt>
                <c:pt idx="28">
                  <c:v>2.111933015642391</c:v>
                </c:pt>
                <c:pt idx="29">
                  <c:v>2.1036940437217879</c:v>
                </c:pt>
                <c:pt idx="30">
                  <c:v>2.1036940437217879</c:v>
                </c:pt>
                <c:pt idx="31">
                  <c:v>2.0062795740720203</c:v>
                </c:pt>
                <c:pt idx="32">
                  <c:v>1.9506220902131575</c:v>
                </c:pt>
                <c:pt idx="33">
                  <c:v>1.9506220902131575</c:v>
                </c:pt>
                <c:pt idx="34">
                  <c:v>1.6906921150803331</c:v>
                </c:pt>
                <c:pt idx="35">
                  <c:v>1.6832753337714241</c:v>
                </c:pt>
                <c:pt idx="36">
                  <c:v>1.5013344815060439</c:v>
                </c:pt>
                <c:pt idx="37">
                  <c:v>1.4585653107636516</c:v>
                </c:pt>
                <c:pt idx="38">
                  <c:v>1.3111787116979285</c:v>
                </c:pt>
                <c:pt idx="39">
                  <c:v>-0.41184029843417402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8-48E2-BEF3-FE32F488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900159"/>
        <c:axId val="1585900639"/>
      </c:scatterChart>
      <c:valAx>
        <c:axId val="15859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900639"/>
        <c:crosses val="autoZero"/>
        <c:crossBetween val="midCat"/>
      </c:valAx>
      <c:valAx>
        <c:axId val="15859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9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0.99</a:t>
            </a:r>
          </a:p>
        </c:rich>
      </c:tx>
      <c:layout>
        <c:manualLayout>
          <c:xMode val="edge"/>
          <c:yMode val="edge"/>
          <c:x val="0.4571944444444444"/>
          <c:y val="4.795004134275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440014174657891"/>
          <c:w val="0.89019685039370078"/>
          <c:h val="0.79792482576983015"/>
        </c:manualLayout>
      </c:layout>
      <c:scatterChart>
        <c:scatterStyle val="lineMarker"/>
        <c:varyColors val="0"/>
        <c:ser>
          <c:idx val="0"/>
          <c:order val="0"/>
          <c:tx>
            <c:v>Нижняя граница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Результат!$B$178:$B$217</c:f>
              <c:numCache>
                <c:formatCode>General</c:formatCode>
                <c:ptCount val="40"/>
                <c:pt idx="0">
                  <c:v>2.7</c:v>
                </c:pt>
                <c:pt idx="1">
                  <c:v>7.4</c:v>
                </c:pt>
                <c:pt idx="2">
                  <c:v>14</c:v>
                </c:pt>
                <c:pt idx="3">
                  <c:v>14.92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26.8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34.880000000000003</c:v>
                </c:pt>
                <c:pt idx="15">
                  <c:v>35</c:v>
                </c:pt>
                <c:pt idx="16">
                  <c:v>36</c:v>
                </c:pt>
                <c:pt idx="17">
                  <c:v>37.75</c:v>
                </c:pt>
                <c:pt idx="18">
                  <c:v>38.200000000000003</c:v>
                </c:pt>
                <c:pt idx="19">
                  <c:v>38.4</c:v>
                </c:pt>
                <c:pt idx="20">
                  <c:v>40.200000000000003</c:v>
                </c:pt>
                <c:pt idx="21">
                  <c:v>42.3</c:v>
                </c:pt>
                <c:pt idx="22">
                  <c:v>43.5</c:v>
                </c:pt>
                <c:pt idx="23">
                  <c:v>43.7</c:v>
                </c:pt>
                <c:pt idx="24">
                  <c:v>44.5</c:v>
                </c:pt>
                <c:pt idx="25">
                  <c:v>44.5</c:v>
                </c:pt>
                <c:pt idx="26">
                  <c:v>44.8</c:v>
                </c:pt>
                <c:pt idx="27">
                  <c:v>46.4</c:v>
                </c:pt>
                <c:pt idx="28">
                  <c:v>46.6</c:v>
                </c:pt>
                <c:pt idx="29">
                  <c:v>46.7</c:v>
                </c:pt>
                <c:pt idx="30">
                  <c:v>46.7</c:v>
                </c:pt>
                <c:pt idx="31">
                  <c:v>47.9</c:v>
                </c:pt>
                <c:pt idx="32">
                  <c:v>48.6</c:v>
                </c:pt>
                <c:pt idx="33">
                  <c:v>48.6</c:v>
                </c:pt>
                <c:pt idx="34">
                  <c:v>52</c:v>
                </c:pt>
                <c:pt idx="35">
                  <c:v>52.1</c:v>
                </c:pt>
                <c:pt idx="36">
                  <c:v>54.6</c:v>
                </c:pt>
                <c:pt idx="37">
                  <c:v>55.2</c:v>
                </c:pt>
                <c:pt idx="38">
                  <c:v>57.3</c:v>
                </c:pt>
                <c:pt idx="39">
                  <c:v>84</c:v>
                </c:pt>
              </c:numCache>
            </c:numRef>
          </c:xVal>
          <c:yVal>
            <c:numRef>
              <c:f>Результат!$I$178:$I$217</c:f>
              <c:numCache>
                <c:formatCode>General</c:formatCode>
                <c:ptCount val="40"/>
                <c:pt idx="0">
                  <c:v>3.5972097586014349</c:v>
                </c:pt>
                <c:pt idx="1">
                  <c:v>3.3623175022720488</c:v>
                </c:pt>
                <c:pt idx="2">
                  <c:v>3.017908370453493</c:v>
                </c:pt>
                <c:pt idx="3">
                  <c:v>2.9680216069637098</c:v>
                </c:pt>
                <c:pt idx="4">
                  <c:v>2.7964623744585744</c:v>
                </c:pt>
                <c:pt idx="5">
                  <c:v>2.6805306773318192</c:v>
                </c:pt>
                <c:pt idx="6">
                  <c:v>2.4979639290359348</c:v>
                </c:pt>
                <c:pt idx="7">
                  <c:v>2.4343000813384443</c:v>
                </c:pt>
                <c:pt idx="8">
                  <c:v>2.3018537218641111</c:v>
                </c:pt>
                <c:pt idx="9">
                  <c:v>2.2467151233258522</c:v>
                </c:pt>
                <c:pt idx="10">
                  <c:v>2.232718615523166</c:v>
                </c:pt>
                <c:pt idx="11">
                  <c:v>2.0112642385727413</c:v>
                </c:pt>
                <c:pt idx="12">
                  <c:v>1.8497243597486688</c:v>
                </c:pt>
                <c:pt idx="13">
                  <c:v>1.7641130937639216</c:v>
                </c:pt>
                <c:pt idx="14">
                  <c:v>1.5935264678564747</c:v>
                </c:pt>
                <c:pt idx="15">
                  <c:v>1.5821897013399309</c:v>
                </c:pt>
                <c:pt idx="16">
                  <c:v>1.4855453451909879</c:v>
                </c:pt>
                <c:pt idx="17">
                  <c:v>1.3068780706441281</c:v>
                </c:pt>
                <c:pt idx="18">
                  <c:v>1.2589458095148824</c:v>
                </c:pt>
                <c:pt idx="19">
                  <c:v>1.2373809816967059</c:v>
                </c:pt>
                <c:pt idx="20">
                  <c:v>1.0361217145507418</c:v>
                </c:pt>
                <c:pt idx="21">
                  <c:v>0.78555550780874217</c:v>
                </c:pt>
                <c:pt idx="22">
                  <c:v>0.63526718462107368</c:v>
                </c:pt>
                <c:pt idx="23">
                  <c:v>0.60974816691553246</c:v>
                </c:pt>
                <c:pt idx="24">
                  <c:v>0.50638947049780136</c:v>
                </c:pt>
                <c:pt idx="25">
                  <c:v>0.50638947049780136</c:v>
                </c:pt>
                <c:pt idx="26">
                  <c:v>0.46711675295694244</c:v>
                </c:pt>
                <c:pt idx="27">
                  <c:v>0.25324357528755348</c:v>
                </c:pt>
                <c:pt idx="28">
                  <c:v>0.22601472210227747</c:v>
                </c:pt>
                <c:pt idx="29">
                  <c:v>0.21236120958793525</c:v>
                </c:pt>
                <c:pt idx="30">
                  <c:v>0.21236120958793525</c:v>
                </c:pt>
                <c:pt idx="31">
                  <c:v>4.6572591838421662E-2</c:v>
                </c:pt>
                <c:pt idx="32">
                  <c:v>-5.1701398496567963E-2</c:v>
                </c:pt>
                <c:pt idx="33">
                  <c:v>-5.1701398496567963E-2</c:v>
                </c:pt>
                <c:pt idx="34">
                  <c:v>-0.54297093952518627</c:v>
                </c:pt>
                <c:pt idx="35">
                  <c:v>-0.55772572828459199</c:v>
                </c:pt>
                <c:pt idx="36">
                  <c:v>-0.93125493631927259</c:v>
                </c:pt>
                <c:pt idx="37">
                  <c:v>-1.0221029347919157</c:v>
                </c:pt>
                <c:pt idx="38">
                  <c:v>-1.3431590099118413</c:v>
                </c:pt>
                <c:pt idx="39">
                  <c:v>-5.6272744770921772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1-482C-BAC3-1299ECAD6338}"/>
            </c:ext>
          </c:extLst>
        </c:ser>
        <c:ser>
          <c:idx val="1"/>
          <c:order val="1"/>
          <c:tx>
            <c:v>Верхняя граница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Результат!$B$178:$B$217</c:f>
              <c:numCache>
                <c:formatCode>General</c:formatCode>
                <c:ptCount val="40"/>
                <c:pt idx="0">
                  <c:v>2.7</c:v>
                </c:pt>
                <c:pt idx="1">
                  <c:v>7.4</c:v>
                </c:pt>
                <c:pt idx="2">
                  <c:v>14</c:v>
                </c:pt>
                <c:pt idx="3">
                  <c:v>14.92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26.8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34.880000000000003</c:v>
                </c:pt>
                <c:pt idx="15">
                  <c:v>35</c:v>
                </c:pt>
                <c:pt idx="16">
                  <c:v>36</c:v>
                </c:pt>
                <c:pt idx="17">
                  <c:v>37.75</c:v>
                </c:pt>
                <c:pt idx="18">
                  <c:v>38.200000000000003</c:v>
                </c:pt>
                <c:pt idx="19">
                  <c:v>38.4</c:v>
                </c:pt>
                <c:pt idx="20">
                  <c:v>40.200000000000003</c:v>
                </c:pt>
                <c:pt idx="21">
                  <c:v>42.3</c:v>
                </c:pt>
                <c:pt idx="22">
                  <c:v>43.5</c:v>
                </c:pt>
                <c:pt idx="23">
                  <c:v>43.7</c:v>
                </c:pt>
                <c:pt idx="24">
                  <c:v>44.5</c:v>
                </c:pt>
                <c:pt idx="25">
                  <c:v>44.5</c:v>
                </c:pt>
                <c:pt idx="26">
                  <c:v>44.8</c:v>
                </c:pt>
                <c:pt idx="27">
                  <c:v>46.4</c:v>
                </c:pt>
                <c:pt idx="28">
                  <c:v>46.6</c:v>
                </c:pt>
                <c:pt idx="29">
                  <c:v>46.7</c:v>
                </c:pt>
                <c:pt idx="30">
                  <c:v>46.7</c:v>
                </c:pt>
                <c:pt idx="31">
                  <c:v>47.9</c:v>
                </c:pt>
                <c:pt idx="32">
                  <c:v>48.6</c:v>
                </c:pt>
                <c:pt idx="33">
                  <c:v>48.6</c:v>
                </c:pt>
                <c:pt idx="34">
                  <c:v>52</c:v>
                </c:pt>
                <c:pt idx="35">
                  <c:v>52.1</c:v>
                </c:pt>
                <c:pt idx="36">
                  <c:v>54.6</c:v>
                </c:pt>
                <c:pt idx="37">
                  <c:v>55.2</c:v>
                </c:pt>
                <c:pt idx="38">
                  <c:v>57.3</c:v>
                </c:pt>
                <c:pt idx="39">
                  <c:v>84</c:v>
                </c:pt>
              </c:numCache>
            </c:numRef>
          </c:xVal>
          <c:yVal>
            <c:numRef>
              <c:f>Результат!$J$178:$J$217</c:f>
              <c:numCache>
                <c:formatCode>General</c:formatCode>
                <c:ptCount val="40"/>
                <c:pt idx="0">
                  <c:v>8.2802875124160664</c:v>
                </c:pt>
                <c:pt idx="1">
                  <c:v>7.5231572981290107</c:v>
                </c:pt>
                <c:pt idx="2">
                  <c:v>6.474513598869156</c:v>
                </c:pt>
                <c:pt idx="3">
                  <c:v>6.3302172404510415</c:v>
                </c:pt>
                <c:pt idx="4">
                  <c:v>5.8516851517862527</c:v>
                </c:pt>
                <c:pt idx="5">
                  <c:v>5.5454796273740952</c:v>
                </c:pt>
                <c:pt idx="6">
                  <c:v>5.0948405433616113</c:v>
                </c:pt>
                <c:pt idx="7">
                  <c:v>4.9474357802896467</c:v>
                </c:pt>
                <c:pt idx="8">
                  <c:v>4.6577449182250676</c:v>
                </c:pt>
                <c:pt idx="9">
                  <c:v>4.5440286281477622</c:v>
                </c:pt>
                <c:pt idx="10">
                  <c:v>4.5158114137965564</c:v>
                </c:pt>
                <c:pt idx="11">
                  <c:v>4.1040599584386133</c:v>
                </c:pt>
                <c:pt idx="12">
                  <c:v>3.8434626157237743</c:v>
                </c:pt>
                <c:pt idx="13">
                  <c:v>3.7180052709390661</c:v>
                </c:pt>
                <c:pt idx="14">
                  <c:v>3.491782908599935</c:v>
                </c:pt>
                <c:pt idx="15">
                  <c:v>3.4777914418241442</c:v>
                </c:pt>
                <c:pt idx="16">
                  <c:v>3.3633671872036315</c:v>
                </c:pt>
                <c:pt idx="17">
                  <c:v>3.1726643929039433</c:v>
                </c:pt>
                <c:pt idx="18">
                  <c:v>3.1256157791869335</c:v>
                </c:pt>
                <c:pt idx="19">
                  <c:v>3.1049668848512191</c:v>
                </c:pt>
                <c:pt idx="20">
                  <c:v>2.9263026526121614</c:v>
                </c:pt>
                <c:pt idx="21">
                  <c:v>2.7336247767383055</c:v>
                </c:pt>
                <c:pt idx="22">
                  <c:v>2.6306307670026259</c:v>
                </c:pt>
                <c:pt idx="23">
                  <c:v>2.6139360625542762</c:v>
                </c:pt>
                <c:pt idx="24">
                  <c:v>2.548439870356443</c:v>
                </c:pt>
                <c:pt idx="25">
                  <c:v>2.548439870356443</c:v>
                </c:pt>
                <c:pt idx="26">
                  <c:v>2.5243920046664647</c:v>
                </c:pt>
                <c:pt idx="27">
                  <c:v>2.4005554051047242</c:v>
                </c:pt>
                <c:pt idx="28">
                  <c:v>2.3855705361361093</c:v>
                </c:pt>
                <c:pt idx="29">
                  <c:v>2.3781171875735057</c:v>
                </c:pt>
                <c:pt idx="30">
                  <c:v>2.3781171875735057</c:v>
                </c:pt>
                <c:pt idx="31">
                  <c:v>2.2906234723996728</c:v>
                </c:pt>
                <c:pt idx="32">
                  <c:v>2.2411494351960419</c:v>
                </c:pt>
                <c:pt idx="33">
                  <c:v>2.2411494351960419</c:v>
                </c:pt>
                <c:pt idx="34">
                  <c:v>2.0147856996085105</c:v>
                </c:pt>
                <c:pt idx="35">
                  <c:v>2.0084336272909704</c:v>
                </c:pt>
                <c:pt idx="36">
                  <c:v>1.8542913084020121</c:v>
                </c:pt>
                <c:pt idx="37">
                  <c:v>1.8184981404129812</c:v>
                </c:pt>
                <c:pt idx="38">
                  <c:v>1.6963101329170496</c:v>
                </c:pt>
                <c:pt idx="39">
                  <c:v>0.34489369255291402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1-482C-BAC3-1299ECAD6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27871"/>
        <c:axId val="102601775"/>
      </c:scatterChart>
      <c:valAx>
        <c:axId val="30632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01775"/>
        <c:crosses val="autoZero"/>
        <c:crossBetween val="midCat"/>
      </c:valAx>
      <c:valAx>
        <c:axId val="1026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32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 X</a:t>
            </a:r>
            <a:r>
              <a:rPr lang="ru-RU"/>
              <a:t>пр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Результат!$B$178:$B$217</c:f>
              <c:numCache>
                <c:formatCode>General</c:formatCode>
                <c:ptCount val="40"/>
                <c:pt idx="0">
                  <c:v>2.7</c:v>
                </c:pt>
                <c:pt idx="1">
                  <c:v>7.4</c:v>
                </c:pt>
                <c:pt idx="2">
                  <c:v>14</c:v>
                </c:pt>
                <c:pt idx="3">
                  <c:v>14.92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26.8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34.880000000000003</c:v>
                </c:pt>
                <c:pt idx="15">
                  <c:v>35</c:v>
                </c:pt>
                <c:pt idx="16">
                  <c:v>36</c:v>
                </c:pt>
                <c:pt idx="17">
                  <c:v>37.75</c:v>
                </c:pt>
                <c:pt idx="18">
                  <c:v>38.200000000000003</c:v>
                </c:pt>
                <c:pt idx="19">
                  <c:v>38.4</c:v>
                </c:pt>
                <c:pt idx="20">
                  <c:v>40.200000000000003</c:v>
                </c:pt>
                <c:pt idx="21">
                  <c:v>42.3</c:v>
                </c:pt>
                <c:pt idx="22">
                  <c:v>43.5</c:v>
                </c:pt>
                <c:pt idx="23">
                  <c:v>43.7</c:v>
                </c:pt>
                <c:pt idx="24">
                  <c:v>44.5</c:v>
                </c:pt>
                <c:pt idx="25">
                  <c:v>44.5</c:v>
                </c:pt>
                <c:pt idx="26">
                  <c:v>44.8</c:v>
                </c:pt>
                <c:pt idx="27">
                  <c:v>46.4</c:v>
                </c:pt>
                <c:pt idx="28">
                  <c:v>46.6</c:v>
                </c:pt>
                <c:pt idx="29">
                  <c:v>46.7</c:v>
                </c:pt>
                <c:pt idx="30">
                  <c:v>46.7</c:v>
                </c:pt>
                <c:pt idx="31">
                  <c:v>47.9</c:v>
                </c:pt>
                <c:pt idx="32">
                  <c:v>48.6</c:v>
                </c:pt>
                <c:pt idx="33">
                  <c:v>48.6</c:v>
                </c:pt>
                <c:pt idx="34">
                  <c:v>52</c:v>
                </c:pt>
                <c:pt idx="35">
                  <c:v>52.1</c:v>
                </c:pt>
                <c:pt idx="36">
                  <c:v>54.6</c:v>
                </c:pt>
                <c:pt idx="37">
                  <c:v>55.2</c:v>
                </c:pt>
                <c:pt idx="38">
                  <c:v>57.3</c:v>
                </c:pt>
                <c:pt idx="39">
                  <c:v>84</c:v>
                </c:pt>
              </c:numCache>
            </c:numRef>
          </c:xVal>
          <c:yVal>
            <c:numRef>
              <c:f>Результат!$L$178:$L$217</c:f>
              <c:numCache>
                <c:formatCode>General</c:formatCode>
                <c:ptCount val="40"/>
                <c:pt idx="0">
                  <c:v>-0.31874863550875077</c:v>
                </c:pt>
                <c:pt idx="1">
                  <c:v>-0.74273740020052958</c:v>
                </c:pt>
                <c:pt idx="2">
                  <c:v>-4.4462109846613247</c:v>
                </c:pt>
                <c:pt idx="3">
                  <c:v>2.0508805762926245</c:v>
                </c:pt>
                <c:pt idx="4">
                  <c:v>-1.0240737631224137</c:v>
                </c:pt>
                <c:pt idx="5">
                  <c:v>-1.2130051523529572</c:v>
                </c:pt>
                <c:pt idx="6">
                  <c:v>1.2535977638012268</c:v>
                </c:pt>
                <c:pt idx="7">
                  <c:v>0.30913206918595471</c:v>
                </c:pt>
                <c:pt idx="8">
                  <c:v>7.6202006799554098</c:v>
                </c:pt>
                <c:pt idx="9">
                  <c:v>-2.395371875736807</c:v>
                </c:pt>
                <c:pt idx="10">
                  <c:v>3.1257349853401388</c:v>
                </c:pt>
                <c:pt idx="11">
                  <c:v>-3.3576620985056773</c:v>
                </c:pt>
                <c:pt idx="12">
                  <c:v>-1.8465934877362216</c:v>
                </c:pt>
                <c:pt idx="13">
                  <c:v>-2.441059182351494</c:v>
                </c:pt>
                <c:pt idx="14">
                  <c:v>0.55734531177179525</c:v>
                </c:pt>
                <c:pt idx="15">
                  <c:v>-0.22999057158203762</c:v>
                </c:pt>
                <c:pt idx="16">
                  <c:v>1.6755437338026899</c:v>
                </c:pt>
                <c:pt idx="17">
                  <c:v>-0.13977123177403561</c:v>
                </c:pt>
                <c:pt idx="18">
                  <c:v>-0.3922807943509079</c:v>
                </c:pt>
                <c:pt idx="19">
                  <c:v>2.2288260667260378</c:v>
                </c:pt>
                <c:pt idx="20">
                  <c:v>-1.1812121835814515</c:v>
                </c:pt>
                <c:pt idx="21">
                  <c:v>-0.75959014227352384</c:v>
                </c:pt>
                <c:pt idx="22">
                  <c:v>-1.0329489758118497</c:v>
                </c:pt>
                <c:pt idx="23">
                  <c:v>-2.6118421147349045</c:v>
                </c:pt>
                <c:pt idx="24">
                  <c:v>-0.72741467042712205</c:v>
                </c:pt>
                <c:pt idx="25">
                  <c:v>-0.72741467042712205</c:v>
                </c:pt>
                <c:pt idx="26">
                  <c:v>2.5042456211882964</c:v>
                </c:pt>
                <c:pt idx="27">
                  <c:v>2.8731005098038613</c:v>
                </c:pt>
                <c:pt idx="28">
                  <c:v>1.5942073708808064</c:v>
                </c:pt>
                <c:pt idx="29">
                  <c:v>1.2047608014192797</c:v>
                </c:pt>
                <c:pt idx="30">
                  <c:v>1.2047608014192797</c:v>
                </c:pt>
                <c:pt idx="31">
                  <c:v>0.73140196788095269</c:v>
                </c:pt>
                <c:pt idx="32">
                  <c:v>-1.0947240183497371</c:v>
                </c:pt>
                <c:pt idx="33">
                  <c:v>-1.0947240183497371</c:v>
                </c:pt>
                <c:pt idx="34">
                  <c:v>1.0640926199583378</c:v>
                </c:pt>
                <c:pt idx="35">
                  <c:v>-1.3253539495031892</c:v>
                </c:pt>
                <c:pt idx="36">
                  <c:v>0.63848181395863035</c:v>
                </c:pt>
                <c:pt idx="37">
                  <c:v>0.50180239718946729</c:v>
                </c:pt>
                <c:pt idx="38">
                  <c:v>0.72342443849739591</c:v>
                </c:pt>
                <c:pt idx="39">
                  <c:v>-2.4588096077303678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B-466B-B362-3484DC1A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40735"/>
        <c:axId val="2044039295"/>
      </c:scatterChart>
      <c:valAx>
        <c:axId val="204404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039295"/>
        <c:crosses val="autoZero"/>
        <c:crossBetween val="midCat"/>
      </c:valAx>
      <c:valAx>
        <c:axId val="20440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04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chart" Target="../charts/chart3.xml"/><Relationship Id="rId3" Type="http://schemas.openxmlformats.org/officeDocument/2006/relationships/chart" Target="../charts/chart1.xml"/><Relationship Id="rId21" Type="http://schemas.openxmlformats.org/officeDocument/2006/relationships/chart" Target="../charts/chart6.xml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137161</xdr:colOff>
      <xdr:row>43</xdr:row>
      <xdr:rowOff>1</xdr:rowOff>
    </xdr:from>
    <xdr:ext cx="23622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377E5B-704E-4998-9927-AAD673350067}"/>
                </a:ext>
              </a:extLst>
            </xdr:cNvPr>
            <xdr:cNvSpPr txBox="1"/>
          </xdr:nvSpPr>
          <xdr:spPr>
            <a:xfrm>
              <a:off x="2499361" y="4762501"/>
              <a:ext cx="2362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ru-B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377E5B-704E-4998-9927-AAD673350067}"/>
                </a:ext>
              </a:extLst>
            </xdr:cNvPr>
            <xdr:cNvSpPr txBox="1"/>
          </xdr:nvSpPr>
          <xdr:spPr>
            <a:xfrm>
              <a:off x="2499361" y="4762501"/>
              <a:ext cx="2362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5</xdr:col>
      <xdr:colOff>68580</xdr:colOff>
      <xdr:row>42</xdr:row>
      <xdr:rowOff>167640</xdr:rowOff>
    </xdr:from>
    <xdr:ext cx="4380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C8BC241-02DC-4426-B8C3-609FBAC98DA0}"/>
                </a:ext>
              </a:extLst>
            </xdr:cNvPr>
            <xdr:cNvSpPr txBox="1"/>
          </xdr:nvSpPr>
          <xdr:spPr>
            <a:xfrm>
              <a:off x="3021330" y="4739640"/>
              <a:ext cx="43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C8BC241-02DC-4426-B8C3-609FBAC98DA0}"/>
                </a:ext>
              </a:extLst>
            </xdr:cNvPr>
            <xdr:cNvSpPr txBox="1"/>
          </xdr:nvSpPr>
          <xdr:spPr>
            <a:xfrm>
              <a:off x="3021330" y="4739640"/>
              <a:ext cx="43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 𝑥 ̅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42</xdr:row>
      <xdr:rowOff>175260</xdr:rowOff>
    </xdr:from>
    <xdr:ext cx="615618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E3AC1E9-38D3-49D4-8F50-2F93AE746590}"/>
                </a:ext>
              </a:extLst>
            </xdr:cNvPr>
            <xdr:cNvSpPr txBox="1"/>
          </xdr:nvSpPr>
          <xdr:spPr>
            <a:xfrm>
              <a:off x="3543300" y="4747260"/>
              <a:ext cx="61561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E3AC1E9-38D3-49D4-8F50-2F93AE746590}"/>
                </a:ext>
              </a:extLst>
            </xdr:cNvPr>
            <xdr:cNvSpPr txBox="1"/>
          </xdr:nvSpPr>
          <xdr:spPr>
            <a:xfrm>
              <a:off x="3543300" y="4747260"/>
              <a:ext cx="61561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 𝑥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7</xdr:col>
      <xdr:colOff>100965</xdr:colOff>
      <xdr:row>42</xdr:row>
      <xdr:rowOff>180975</xdr:rowOff>
    </xdr:from>
    <xdr:ext cx="4409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3066AD3-B959-42DF-B1F3-9E9419EC9866}"/>
                </a:ext>
              </a:extLst>
            </xdr:cNvPr>
            <xdr:cNvSpPr txBox="1"/>
          </xdr:nvSpPr>
          <xdr:spPr>
            <a:xfrm>
              <a:off x="6006465" y="8181975"/>
              <a:ext cx="440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3066AD3-B959-42DF-B1F3-9E9419EC9866}"/>
                </a:ext>
              </a:extLst>
            </xdr:cNvPr>
            <xdr:cNvSpPr txBox="1"/>
          </xdr:nvSpPr>
          <xdr:spPr>
            <a:xfrm>
              <a:off x="6006465" y="8181975"/>
              <a:ext cx="440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 𝑦 ̅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8</xdr:col>
      <xdr:colOff>95250</xdr:colOff>
      <xdr:row>43</xdr:row>
      <xdr:rowOff>7620</xdr:rowOff>
    </xdr:from>
    <xdr:ext cx="61850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4B5AA06-399E-471D-9F92-762D2EC341AF}"/>
                </a:ext>
              </a:extLst>
            </xdr:cNvPr>
            <xdr:cNvSpPr txBox="1"/>
          </xdr:nvSpPr>
          <xdr:spPr>
            <a:xfrm>
              <a:off x="8477250" y="8199120"/>
              <a:ext cx="618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4B5AA06-399E-471D-9F92-762D2EC341AF}"/>
                </a:ext>
              </a:extLst>
            </xdr:cNvPr>
            <xdr:cNvSpPr txBox="1"/>
          </xdr:nvSpPr>
          <xdr:spPr>
            <a:xfrm>
              <a:off x="8477250" y="8199120"/>
              <a:ext cx="618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 𝑦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8</xdr:col>
      <xdr:colOff>723900</xdr:colOff>
      <xdr:row>43</xdr:row>
      <xdr:rowOff>3811</xdr:rowOff>
    </xdr:from>
    <xdr:ext cx="13258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1956CB4-1E59-497C-920D-E291C55A4319}"/>
                </a:ext>
              </a:extLst>
            </xdr:cNvPr>
            <xdr:cNvSpPr txBox="1"/>
          </xdr:nvSpPr>
          <xdr:spPr>
            <a:xfrm>
              <a:off x="9105900" y="8195311"/>
              <a:ext cx="1325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ru-BY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1956CB4-1E59-497C-920D-E291C55A4319}"/>
                </a:ext>
              </a:extLst>
            </xdr:cNvPr>
            <xdr:cNvSpPr txBox="1"/>
          </xdr:nvSpPr>
          <xdr:spPr>
            <a:xfrm>
              <a:off x="9105900" y="8195311"/>
              <a:ext cx="1325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(𝑥_𝑡  − 𝑥 ̅ )∗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(𝑦_𝑡  − 𝑦 ̅ )</a:t>
              </a:r>
              <a:endParaRPr lang="ru-BY" sz="1100"/>
            </a:p>
          </xdr:txBody>
        </xdr:sp>
      </mc:Fallback>
    </mc:AlternateContent>
    <xdr:clientData/>
  </xdr:oneCellAnchor>
  <xdr:twoCellAnchor editAs="oneCell">
    <xdr:from>
      <xdr:col>4</xdr:col>
      <xdr:colOff>57150</xdr:colOff>
      <xdr:row>17</xdr:row>
      <xdr:rowOff>0</xdr:rowOff>
    </xdr:from>
    <xdr:to>
      <xdr:col>7</xdr:col>
      <xdr:colOff>569</xdr:colOff>
      <xdr:row>23</xdr:row>
      <xdr:rowOff>21583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B3569A9-6D7F-4ACA-A929-F09FE75E8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0" y="3238500"/>
          <a:ext cx="1767737" cy="1164583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26</xdr:row>
      <xdr:rowOff>0</xdr:rowOff>
    </xdr:from>
    <xdr:to>
      <xdr:col>5</xdr:col>
      <xdr:colOff>556857</xdr:colOff>
      <xdr:row>28</xdr:row>
      <xdr:rowOff>53288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F092B8E-093C-422E-ACFF-FFAFD8232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953000"/>
          <a:ext cx="1156932" cy="434288"/>
        </a:xfrm>
        <a:prstGeom prst="rect">
          <a:avLst/>
        </a:prstGeom>
      </xdr:spPr>
    </xdr:pic>
    <xdr:clientData/>
  </xdr:twoCellAnchor>
  <xdr:oneCellAnchor>
    <xdr:from>
      <xdr:col>10</xdr:col>
      <xdr:colOff>228600</xdr:colOff>
      <xdr:row>42</xdr:row>
      <xdr:rowOff>167640</xdr:rowOff>
    </xdr:from>
    <xdr:ext cx="1604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FFB2DC3-2DDE-41E2-8288-B6A00B8A6561}"/>
                </a:ext>
              </a:extLst>
            </xdr:cNvPr>
            <xdr:cNvSpPr txBox="1"/>
          </xdr:nvSpPr>
          <xdr:spPr>
            <a:xfrm>
              <a:off x="7019925" y="950214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B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FFB2DC3-2DDE-41E2-8288-B6A00B8A6561}"/>
                </a:ext>
              </a:extLst>
            </xdr:cNvPr>
            <xdr:cNvSpPr txBox="1"/>
          </xdr:nvSpPr>
          <xdr:spPr>
            <a:xfrm>
              <a:off x="7019925" y="950214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 </a:t>
              </a:r>
              <a:r>
                <a:rPr lang="ru-BY" sz="1100" b="0" i="0">
                  <a:latin typeface="Cambria Math" panose="02040503050406030204" pitchFamily="18" charset="0"/>
                </a:rPr>
                <a:t>) ̂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11</xdr:col>
      <xdr:colOff>243840</xdr:colOff>
      <xdr:row>42</xdr:row>
      <xdr:rowOff>175260</xdr:rowOff>
    </xdr:from>
    <xdr:ext cx="15164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2ECAA6D-F167-4B4A-B06C-081DA73F7963}"/>
                </a:ext>
              </a:extLst>
            </xdr:cNvPr>
            <xdr:cNvSpPr txBox="1"/>
          </xdr:nvSpPr>
          <xdr:spPr>
            <a:xfrm>
              <a:off x="7625715" y="9509760"/>
              <a:ext cx="151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2ECAA6D-F167-4B4A-B06C-081DA73F7963}"/>
                </a:ext>
              </a:extLst>
            </xdr:cNvPr>
            <xdr:cNvSpPr txBox="1"/>
          </xdr:nvSpPr>
          <xdr:spPr>
            <a:xfrm>
              <a:off x="7625715" y="9509760"/>
              <a:ext cx="151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𝑒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12</xdr:col>
      <xdr:colOff>205740</xdr:colOff>
      <xdr:row>42</xdr:row>
      <xdr:rowOff>167640</xdr:rowOff>
    </xdr:from>
    <xdr:ext cx="21704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CA9DA93-A766-43E7-A6CC-E70C1AB3FDE2}"/>
                </a:ext>
              </a:extLst>
            </xdr:cNvPr>
            <xdr:cNvSpPr txBox="1"/>
          </xdr:nvSpPr>
          <xdr:spPr>
            <a:xfrm>
              <a:off x="8178165" y="9502140"/>
              <a:ext cx="2170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ru-B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CA9DA93-A766-43E7-A6CC-E70C1AB3FDE2}"/>
                </a:ext>
              </a:extLst>
            </xdr:cNvPr>
            <xdr:cNvSpPr txBox="1"/>
          </xdr:nvSpPr>
          <xdr:spPr>
            <a:xfrm>
              <a:off x="8178165" y="9502140"/>
              <a:ext cx="2170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𝑒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13</xdr:col>
      <xdr:colOff>251461</xdr:colOff>
      <xdr:row>42</xdr:row>
      <xdr:rowOff>152401</xdr:rowOff>
    </xdr:from>
    <xdr:ext cx="175260" cy="187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985BB13-8912-488F-AFAD-2CC03B06CB8B}"/>
                </a:ext>
              </a:extLst>
            </xdr:cNvPr>
            <xdr:cNvSpPr txBox="1"/>
          </xdr:nvSpPr>
          <xdr:spPr>
            <a:xfrm>
              <a:off x="8814436" y="9486901"/>
              <a:ext cx="175260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ru-B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985BB13-8912-488F-AFAD-2CC03B06CB8B}"/>
                </a:ext>
              </a:extLst>
            </xdr:cNvPr>
            <xdr:cNvSpPr txBox="1"/>
          </xdr:nvSpPr>
          <xdr:spPr>
            <a:xfrm>
              <a:off x="8814436" y="9486901"/>
              <a:ext cx="175260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twoCellAnchor>
    <xdr:from>
      <xdr:col>4</xdr:col>
      <xdr:colOff>38100</xdr:colOff>
      <xdr:row>1</xdr:row>
      <xdr:rowOff>23812</xdr:rowOff>
    </xdr:from>
    <xdr:to>
      <xdr:col>10</xdr:col>
      <xdr:colOff>161925</xdr:colOff>
      <xdr:row>15</xdr:row>
      <xdr:rowOff>100012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E002C96-17F3-513C-2A47-12D7EB90B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30</xdr:row>
      <xdr:rowOff>152401</xdr:rowOff>
    </xdr:from>
    <xdr:to>
      <xdr:col>5</xdr:col>
      <xdr:colOff>428625</xdr:colOff>
      <xdr:row>32</xdr:row>
      <xdr:rowOff>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C2DC743-9635-47A8-A46C-5AC27A5D645E}"/>
            </a:ext>
          </a:extLst>
        </xdr:cNvPr>
        <xdr:cNvSpPr txBox="1"/>
      </xdr:nvSpPr>
      <xdr:spPr>
        <a:xfrm>
          <a:off x="5943600" y="5867401"/>
          <a:ext cx="103822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Yx= </a:t>
          </a:r>
          <a:r>
            <a:rPr lang="ru-RU" sz="1100"/>
            <a:t>а0+ а1 </a:t>
          </a:r>
          <a:r>
            <a:rPr lang="en-US" sz="1100"/>
            <a:t>* x</a:t>
          </a:r>
          <a:endParaRPr lang="ru-BY" sz="1100"/>
        </a:p>
      </xdr:txBody>
    </xdr:sp>
    <xdr:clientData/>
  </xdr:twoCellAnchor>
  <xdr:twoCellAnchor editAs="oneCell">
    <xdr:from>
      <xdr:col>3</xdr:col>
      <xdr:colOff>25929</xdr:colOff>
      <xdr:row>38</xdr:row>
      <xdr:rowOff>57150</xdr:rowOff>
    </xdr:from>
    <xdr:to>
      <xdr:col>14</xdr:col>
      <xdr:colOff>577196</xdr:colOff>
      <xdr:row>41</xdr:row>
      <xdr:rowOff>143970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D255E486-75A6-495E-816F-88EFEF883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59929" y="7296150"/>
          <a:ext cx="8047442" cy="658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90</xdr:row>
      <xdr:rowOff>72390</xdr:rowOff>
    </xdr:from>
    <xdr:to>
      <xdr:col>1</xdr:col>
      <xdr:colOff>2426971</xdr:colOff>
      <xdr:row>94</xdr:row>
      <xdr:rowOff>72587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68E82A16-4A8B-4840-ADFD-1B76774B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38425" y="17217390"/>
          <a:ext cx="1160146" cy="762197"/>
        </a:xfrm>
        <a:prstGeom prst="rect">
          <a:avLst/>
        </a:prstGeom>
      </xdr:spPr>
    </xdr:pic>
    <xdr:clientData/>
  </xdr:twoCellAnchor>
  <xdr:twoCellAnchor editAs="oneCell">
    <xdr:from>
      <xdr:col>1</xdr:col>
      <xdr:colOff>713915</xdr:colOff>
      <xdr:row>96</xdr:row>
      <xdr:rowOff>144158</xdr:rowOff>
    </xdr:from>
    <xdr:to>
      <xdr:col>2</xdr:col>
      <xdr:colOff>1238</xdr:colOff>
      <xdr:row>100</xdr:row>
      <xdr:rowOff>104775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A1BFE368-622D-4435-9C87-39CB9EFFD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5515" y="18432158"/>
          <a:ext cx="1741411" cy="722617"/>
        </a:xfrm>
        <a:prstGeom prst="rect">
          <a:avLst/>
        </a:prstGeom>
      </xdr:spPr>
    </xdr:pic>
    <xdr:clientData/>
  </xdr:twoCellAnchor>
  <xdr:twoCellAnchor editAs="oneCell">
    <xdr:from>
      <xdr:col>1</xdr:col>
      <xdr:colOff>694983</xdr:colOff>
      <xdr:row>102</xdr:row>
      <xdr:rowOff>24765</xdr:rowOff>
    </xdr:from>
    <xdr:to>
      <xdr:col>2</xdr:col>
      <xdr:colOff>1307</xdr:colOff>
      <xdr:row>106</xdr:row>
      <xdr:rowOff>9525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C0D098BE-5AE5-4432-A826-FDD6F886A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66583" y="19455765"/>
          <a:ext cx="1760412" cy="746760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1752601</xdr:colOff>
      <xdr:row>116</xdr:row>
      <xdr:rowOff>13335</xdr:rowOff>
    </xdr:from>
    <xdr:to>
      <xdr:col>2</xdr:col>
      <xdr:colOff>3811</xdr:colOff>
      <xdr:row>120</xdr:row>
      <xdr:rowOff>2527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1DBA1303-CD1A-4582-916E-A519FAE2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24201" y="22111335"/>
          <a:ext cx="708660" cy="75119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1714501</xdr:colOff>
      <xdr:row>122</xdr:row>
      <xdr:rowOff>1</xdr:rowOff>
    </xdr:from>
    <xdr:to>
      <xdr:col>2</xdr:col>
      <xdr:colOff>1399</xdr:colOff>
      <xdr:row>126</xdr:row>
      <xdr:rowOff>33432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CD5491E7-1486-4817-BD01-3DFB93F67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86101" y="23241001"/>
          <a:ext cx="744348" cy="795431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128</xdr:row>
      <xdr:rowOff>66675</xdr:rowOff>
    </xdr:from>
    <xdr:to>
      <xdr:col>4</xdr:col>
      <xdr:colOff>533400</xdr:colOff>
      <xdr:row>129</xdr:row>
      <xdr:rowOff>142875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5E65171-B08E-47AE-87A8-8B80E66DF5D2}"/>
            </a:ext>
          </a:extLst>
        </xdr:cNvPr>
        <xdr:cNvSpPr txBox="1"/>
      </xdr:nvSpPr>
      <xdr:spPr>
        <a:xfrm>
          <a:off x="5476875" y="22164675"/>
          <a:ext cx="30289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Доверительные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интервалы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 editAs="oneCell">
    <xdr:from>
      <xdr:col>3</xdr:col>
      <xdr:colOff>535781</xdr:colOff>
      <xdr:row>130</xdr:row>
      <xdr:rowOff>53578</xdr:rowOff>
    </xdr:from>
    <xdr:to>
      <xdr:col>4</xdr:col>
      <xdr:colOff>125968</xdr:colOff>
      <xdr:row>131</xdr:row>
      <xdr:rowOff>134492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E70F6B43-25EF-479F-B7ED-4B2D71C39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17656" y="22532578"/>
          <a:ext cx="199787" cy="271414"/>
        </a:xfrm>
        <a:prstGeom prst="rect">
          <a:avLst/>
        </a:prstGeom>
      </xdr:spPr>
    </xdr:pic>
    <xdr:clientData/>
  </xdr:twoCellAnchor>
  <xdr:twoCellAnchor editAs="oneCell">
    <xdr:from>
      <xdr:col>1</xdr:col>
      <xdr:colOff>945801</xdr:colOff>
      <xdr:row>130</xdr:row>
      <xdr:rowOff>77390</xdr:rowOff>
    </xdr:from>
    <xdr:to>
      <xdr:col>1</xdr:col>
      <xdr:colOff>1129976</xdr:colOff>
      <xdr:row>131</xdr:row>
      <xdr:rowOff>154781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D78F27DC-856A-4208-889B-856664274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56001" y="22556390"/>
          <a:ext cx="184175" cy="26789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137</xdr:row>
      <xdr:rowOff>38100</xdr:rowOff>
    </xdr:from>
    <xdr:to>
      <xdr:col>2</xdr:col>
      <xdr:colOff>0</xdr:colOff>
      <xdr:row>147</xdr:row>
      <xdr:rowOff>38828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714E1D4F-0430-4D6B-9E51-223638440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19225" y="26136600"/>
          <a:ext cx="2409825" cy="1905728"/>
        </a:xfrm>
        <a:prstGeom prst="rect">
          <a:avLst/>
        </a:prstGeom>
      </xdr:spPr>
    </xdr:pic>
    <xdr:clientData/>
  </xdr:twoCellAnchor>
  <xdr:twoCellAnchor editAs="oneCell">
    <xdr:from>
      <xdr:col>1</xdr:col>
      <xdr:colOff>23605</xdr:colOff>
      <xdr:row>156</xdr:row>
      <xdr:rowOff>41413</xdr:rowOff>
    </xdr:from>
    <xdr:to>
      <xdr:col>1</xdr:col>
      <xdr:colOff>2448604</xdr:colOff>
      <xdr:row>160</xdr:row>
      <xdr:rowOff>142875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E5D5CCC0-9B4B-49F0-9BB2-55C0AB9C8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95205" y="29759413"/>
          <a:ext cx="2424999" cy="863462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1333500</xdr:colOff>
      <xdr:row>163</xdr:row>
      <xdr:rowOff>19050</xdr:rowOff>
    </xdr:from>
    <xdr:to>
      <xdr:col>10</xdr:col>
      <xdr:colOff>58454</xdr:colOff>
      <xdr:row>173</xdr:row>
      <xdr:rowOff>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4E37B761-E9AA-4F11-ACC5-599729879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3500" y="31070550"/>
          <a:ext cx="9116729" cy="1885950"/>
        </a:xfrm>
        <a:prstGeom prst="rect">
          <a:avLst/>
        </a:prstGeom>
      </xdr:spPr>
    </xdr:pic>
    <xdr:clientData/>
  </xdr:twoCellAnchor>
  <xdr:twoCellAnchor editAs="oneCell">
    <xdr:from>
      <xdr:col>2</xdr:col>
      <xdr:colOff>593862</xdr:colOff>
      <xdr:row>174</xdr:row>
      <xdr:rowOff>176459</xdr:rowOff>
    </xdr:from>
    <xdr:to>
      <xdr:col>2</xdr:col>
      <xdr:colOff>885825</xdr:colOff>
      <xdr:row>176</xdr:row>
      <xdr:rowOff>182480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7DECE89E-58B3-4F5F-8960-32CE45E1A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22912" y="33323459"/>
          <a:ext cx="291963" cy="387021"/>
        </a:xfrm>
        <a:prstGeom prst="rect">
          <a:avLst/>
        </a:prstGeom>
      </xdr:spPr>
    </xdr:pic>
    <xdr:clientData/>
  </xdr:twoCellAnchor>
  <xdr:twoCellAnchor editAs="oneCell">
    <xdr:from>
      <xdr:col>1</xdr:col>
      <xdr:colOff>984387</xdr:colOff>
      <xdr:row>175</xdr:row>
      <xdr:rowOff>8283</xdr:rowOff>
    </xdr:from>
    <xdr:to>
      <xdr:col>1</xdr:col>
      <xdr:colOff>1422482</xdr:colOff>
      <xdr:row>176</xdr:row>
      <xdr:rowOff>179688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1E0007CC-06CD-4A23-B632-323F6FA50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355987" y="33345783"/>
          <a:ext cx="438095" cy="361905"/>
        </a:xfrm>
        <a:prstGeom prst="rect">
          <a:avLst/>
        </a:prstGeom>
      </xdr:spPr>
    </xdr:pic>
    <xdr:clientData/>
  </xdr:twoCellAnchor>
  <xdr:twoCellAnchor>
    <xdr:from>
      <xdr:col>0</xdr:col>
      <xdr:colOff>1311087</xdr:colOff>
      <xdr:row>218</xdr:row>
      <xdr:rowOff>42862</xdr:rowOff>
    </xdr:from>
    <xdr:to>
      <xdr:col>3</xdr:col>
      <xdr:colOff>600074</xdr:colOff>
      <xdr:row>235</xdr:row>
      <xdr:rowOff>22412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C710D457-7936-2F17-DB8E-68DB1A75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38100</xdr:colOff>
      <xdr:row>218</xdr:row>
      <xdr:rowOff>28575</xdr:rowOff>
    </xdr:from>
    <xdr:to>
      <xdr:col>11</xdr:col>
      <xdr:colOff>161925</xdr:colOff>
      <xdr:row>234</xdr:row>
      <xdr:rowOff>161925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ACED53E6-7D1B-55D7-A987-EA0EE3545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1311090</xdr:colOff>
      <xdr:row>235</xdr:row>
      <xdr:rowOff>180412</xdr:rowOff>
    </xdr:from>
    <xdr:to>
      <xdr:col>3</xdr:col>
      <xdr:colOff>560296</xdr:colOff>
      <xdr:row>255</xdr:row>
      <xdr:rowOff>123263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40CE6752-7C8D-583B-CAC6-1925A4F6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236</xdr:row>
      <xdr:rowOff>45945</xdr:rowOff>
    </xdr:from>
    <xdr:to>
      <xdr:col>11</xdr:col>
      <xdr:colOff>145676</xdr:colOff>
      <xdr:row>255</xdr:row>
      <xdr:rowOff>134471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99CC1934-F9B0-954C-4368-99142DABE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33616</xdr:colOff>
      <xdr:row>218</xdr:row>
      <xdr:rowOff>12325</xdr:rowOff>
    </xdr:from>
    <xdr:to>
      <xdr:col>20</xdr:col>
      <xdr:colOff>582706</xdr:colOff>
      <xdr:row>234</xdr:row>
      <xdr:rowOff>179294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87229B04-B221-C451-4FD4-E94044395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B756-0494-4839-86C2-110294F49685}">
  <dimension ref="A1:R217"/>
  <sheetViews>
    <sheetView tabSelected="1" topLeftCell="A222" zoomScale="85" zoomScaleNormal="85" workbookViewId="0">
      <selection activeCell="R247" sqref="R247"/>
    </sheetView>
  </sheetViews>
  <sheetFormatPr defaultRowHeight="15" x14ac:dyDescent="0.25"/>
  <cols>
    <col min="1" max="1" width="20.5703125" bestFit="1" customWidth="1"/>
    <col min="2" max="2" width="36.85546875" bestFit="1" customWidth="1"/>
    <col min="3" max="3" width="22.5703125" bestFit="1" customWidth="1"/>
    <col min="9" max="9" width="11.140625" customWidth="1"/>
    <col min="10" max="10" width="19" customWidth="1"/>
  </cols>
  <sheetData>
    <row r="1" spans="1:3" x14ac:dyDescent="0.25">
      <c r="A1" t="s">
        <v>18</v>
      </c>
      <c r="B1" t="s">
        <v>58</v>
      </c>
      <c r="C1" s="6" t="s">
        <v>57</v>
      </c>
    </row>
    <row r="2" spans="1:3" x14ac:dyDescent="0.25">
      <c r="A2" t="s">
        <v>19</v>
      </c>
      <c r="B2" s="1">
        <v>14.92</v>
      </c>
      <c r="C2" s="7">
        <v>6.7</v>
      </c>
    </row>
    <row r="3" spans="1:3" x14ac:dyDescent="0.25">
      <c r="A3" t="s">
        <v>20</v>
      </c>
      <c r="B3" s="1">
        <v>23</v>
      </c>
      <c r="C3" s="7">
        <v>5.05</v>
      </c>
    </row>
    <row r="4" spans="1:3" x14ac:dyDescent="0.25">
      <c r="A4" t="s">
        <v>21</v>
      </c>
      <c r="B4" s="1">
        <v>7.4</v>
      </c>
      <c r="C4" s="7">
        <v>4.7</v>
      </c>
    </row>
    <row r="5" spans="1:3" x14ac:dyDescent="0.25">
      <c r="A5" t="s">
        <v>22</v>
      </c>
      <c r="B5" s="1">
        <v>24</v>
      </c>
      <c r="C5" s="7">
        <v>4</v>
      </c>
    </row>
    <row r="6" spans="1:3" x14ac:dyDescent="0.25">
      <c r="A6" t="s">
        <v>23</v>
      </c>
      <c r="B6" s="1">
        <v>18</v>
      </c>
      <c r="C6" s="7">
        <v>3.3</v>
      </c>
    </row>
    <row r="7" spans="1:3" x14ac:dyDescent="0.25">
      <c r="A7" t="s">
        <v>24</v>
      </c>
      <c r="B7" s="1">
        <v>34.880000000000003</v>
      </c>
      <c r="C7" s="7">
        <v>3.1</v>
      </c>
    </row>
    <row r="8" spans="1:3" x14ac:dyDescent="0.25">
      <c r="A8" t="s">
        <v>25</v>
      </c>
      <c r="B8" s="1">
        <v>20</v>
      </c>
      <c r="C8" s="7">
        <v>2.9</v>
      </c>
    </row>
    <row r="9" spans="1:3" x14ac:dyDescent="0.25">
      <c r="A9" t="s">
        <v>26</v>
      </c>
      <c r="B9" s="1">
        <v>46.7</v>
      </c>
      <c r="C9" s="7">
        <v>2.5</v>
      </c>
    </row>
    <row r="10" spans="1:3" x14ac:dyDescent="0.25">
      <c r="A10" t="s">
        <v>27</v>
      </c>
      <c r="B10" s="1">
        <v>35</v>
      </c>
      <c r="C10" s="7">
        <v>2.2999999999999998</v>
      </c>
    </row>
    <row r="11" spans="1:3" x14ac:dyDescent="0.25">
      <c r="A11" t="s">
        <v>28</v>
      </c>
      <c r="B11" s="1">
        <v>37.75</v>
      </c>
      <c r="C11" s="7">
        <v>2.1</v>
      </c>
    </row>
    <row r="12" spans="1:3" x14ac:dyDescent="0.25">
      <c r="A12" t="s">
        <v>29</v>
      </c>
      <c r="B12" s="1">
        <v>52</v>
      </c>
      <c r="C12" s="7">
        <v>1.8</v>
      </c>
    </row>
    <row r="13" spans="1:3" x14ac:dyDescent="0.25">
      <c r="A13" t="s">
        <v>30</v>
      </c>
      <c r="B13" s="1">
        <v>32</v>
      </c>
      <c r="C13" s="7">
        <v>1</v>
      </c>
    </row>
    <row r="14" spans="1:3" x14ac:dyDescent="0.25">
      <c r="A14" t="s">
        <v>31</v>
      </c>
      <c r="B14" s="1">
        <v>26.8</v>
      </c>
      <c r="C14" s="7">
        <v>1</v>
      </c>
    </row>
    <row r="15" spans="1:3" x14ac:dyDescent="0.25">
      <c r="A15" t="s">
        <v>32</v>
      </c>
      <c r="B15" s="1">
        <v>57.3</v>
      </c>
      <c r="C15" s="7">
        <v>0.9</v>
      </c>
    </row>
    <row r="16" spans="1:3" x14ac:dyDescent="0.25">
      <c r="A16" t="s">
        <v>33</v>
      </c>
      <c r="B16" s="1">
        <v>55.2</v>
      </c>
      <c r="C16" s="7">
        <v>0.9</v>
      </c>
    </row>
    <row r="17" spans="1:7" x14ac:dyDescent="0.25">
      <c r="A17" t="s">
        <v>34</v>
      </c>
      <c r="B17" s="1">
        <v>44.5</v>
      </c>
      <c r="C17" s="7">
        <v>0.8</v>
      </c>
    </row>
    <row r="18" spans="1:7" x14ac:dyDescent="0.25">
      <c r="A18" t="s">
        <v>35</v>
      </c>
      <c r="B18" s="1">
        <v>43.5</v>
      </c>
      <c r="C18" s="7">
        <v>0.6</v>
      </c>
    </row>
    <row r="19" spans="1:7" x14ac:dyDescent="0.25">
      <c r="A19" t="s">
        <v>36</v>
      </c>
      <c r="B19" s="1">
        <v>33</v>
      </c>
      <c r="C19" s="7">
        <v>0.3</v>
      </c>
    </row>
    <row r="20" spans="1:7" x14ac:dyDescent="0.25">
      <c r="A20" t="s">
        <v>37</v>
      </c>
      <c r="B20" s="1">
        <v>14</v>
      </c>
      <c r="C20" s="7">
        <v>0.3</v>
      </c>
    </row>
    <row r="21" spans="1:7" x14ac:dyDescent="0.25">
      <c r="A21" t="s">
        <v>38</v>
      </c>
      <c r="B21" s="1">
        <v>48.6</v>
      </c>
      <c r="C21" s="7">
        <v>0</v>
      </c>
    </row>
    <row r="22" spans="1:7" x14ac:dyDescent="0.25">
      <c r="A22" t="s">
        <v>39</v>
      </c>
      <c r="B22" s="1">
        <v>44.5</v>
      </c>
      <c r="C22" s="7">
        <v>-0.2</v>
      </c>
    </row>
    <row r="23" spans="1:7" x14ac:dyDescent="0.25">
      <c r="A23" t="s">
        <v>40</v>
      </c>
      <c r="B23" s="1">
        <v>30</v>
      </c>
      <c r="C23" s="7">
        <v>-0.3</v>
      </c>
    </row>
    <row r="24" spans="1:7" x14ac:dyDescent="0.25">
      <c r="A24" t="s">
        <v>41</v>
      </c>
      <c r="B24" s="1">
        <v>84</v>
      </c>
      <c r="C24" s="7">
        <v>-5.0999999999999996</v>
      </c>
    </row>
    <row r="25" spans="1:7" x14ac:dyDescent="0.25">
      <c r="A25" t="s">
        <v>42</v>
      </c>
      <c r="B25" s="1">
        <v>26</v>
      </c>
      <c r="C25" s="7">
        <v>11.1</v>
      </c>
      <c r="E25" s="8">
        <f>$J$85/$G$85</f>
        <v>-0.10553430538472797</v>
      </c>
      <c r="F25" s="8"/>
      <c r="G25" s="8"/>
    </row>
    <row r="26" spans="1:7" x14ac:dyDescent="0.25">
      <c r="A26" t="s">
        <v>43</v>
      </c>
      <c r="B26" s="1">
        <v>27</v>
      </c>
      <c r="C26" s="7">
        <v>6.5</v>
      </c>
    </row>
    <row r="27" spans="1:7" x14ac:dyDescent="0.25">
      <c r="A27" t="s">
        <v>44</v>
      </c>
      <c r="B27" s="1">
        <v>2.7</v>
      </c>
      <c r="C27" s="7">
        <v>5.62</v>
      </c>
    </row>
    <row r="28" spans="1:7" x14ac:dyDescent="0.25">
      <c r="A28" t="s">
        <v>45</v>
      </c>
      <c r="B28" s="1">
        <v>38.4</v>
      </c>
      <c r="C28" s="7">
        <v>4.4000000000000004</v>
      </c>
    </row>
    <row r="29" spans="1:7" x14ac:dyDescent="0.25">
      <c r="A29" t="s">
        <v>46</v>
      </c>
      <c r="B29" s="1">
        <v>46.4</v>
      </c>
      <c r="C29" s="7">
        <v>4.2</v>
      </c>
    </row>
    <row r="30" spans="1:7" x14ac:dyDescent="0.25">
      <c r="A30" t="s">
        <v>47</v>
      </c>
      <c r="B30" s="1">
        <v>36</v>
      </c>
      <c r="C30" s="7">
        <v>4.0999999999999996</v>
      </c>
      <c r="E30" s="8">
        <f>$D$86-$E$25*$C$86</f>
        <v>6.2236912600475165</v>
      </c>
      <c r="F30" s="8"/>
    </row>
    <row r="31" spans="1:7" x14ac:dyDescent="0.25">
      <c r="A31" t="s">
        <v>26</v>
      </c>
      <c r="B31" s="1">
        <v>46.6</v>
      </c>
      <c r="C31" s="7">
        <v>2.9</v>
      </c>
    </row>
    <row r="32" spans="1:7" x14ac:dyDescent="0.25">
      <c r="A32" t="s">
        <v>48</v>
      </c>
      <c r="B32" s="1">
        <v>44.8</v>
      </c>
      <c r="C32" s="7">
        <v>4</v>
      </c>
    </row>
    <row r="33" spans="1:18" x14ac:dyDescent="0.25">
      <c r="A33" t="s">
        <v>49</v>
      </c>
      <c r="B33" s="1">
        <v>46.7</v>
      </c>
      <c r="C33" s="7">
        <v>3.2</v>
      </c>
    </row>
    <row r="34" spans="1:18" x14ac:dyDescent="0.25">
      <c r="A34" t="s">
        <v>50</v>
      </c>
      <c r="B34" s="1">
        <v>38.200000000000003</v>
      </c>
      <c r="C34" s="7">
        <v>1.8</v>
      </c>
    </row>
    <row r="35" spans="1:18" x14ac:dyDescent="0.25">
      <c r="A35" t="s">
        <v>51</v>
      </c>
      <c r="B35" s="1">
        <v>54.6</v>
      </c>
      <c r="C35" s="7">
        <v>1.1000000000000001</v>
      </c>
    </row>
    <row r="36" spans="1:18" x14ac:dyDescent="0.25">
      <c r="A36" t="s">
        <v>52</v>
      </c>
      <c r="B36" s="1">
        <v>40.200000000000003</v>
      </c>
      <c r="C36" s="7">
        <v>0.8</v>
      </c>
    </row>
    <row r="37" spans="1:18" x14ac:dyDescent="0.25">
      <c r="A37" t="s">
        <v>53</v>
      </c>
      <c r="B37" s="1">
        <v>52.1</v>
      </c>
      <c r="C37" s="7">
        <v>-0.6</v>
      </c>
    </row>
    <row r="38" spans="1:18" x14ac:dyDescent="0.25">
      <c r="A38" t="s">
        <v>54</v>
      </c>
      <c r="B38" s="1">
        <v>43.7</v>
      </c>
      <c r="C38" s="7">
        <v>-1</v>
      </c>
    </row>
    <row r="39" spans="1:18" x14ac:dyDescent="0.25">
      <c r="A39" t="s">
        <v>38</v>
      </c>
      <c r="B39" s="1">
        <v>48.6</v>
      </c>
      <c r="C39" s="7">
        <v>0</v>
      </c>
    </row>
    <row r="40" spans="1:18" x14ac:dyDescent="0.25">
      <c r="A40" t="s">
        <v>55</v>
      </c>
      <c r="B40" s="1">
        <v>42.3</v>
      </c>
      <c r="C40" s="7">
        <v>1</v>
      </c>
    </row>
    <row r="41" spans="1:18" x14ac:dyDescent="0.25">
      <c r="A41" t="s">
        <v>56</v>
      </c>
      <c r="B41" s="1">
        <v>47.9</v>
      </c>
      <c r="C41" s="7">
        <v>1.9</v>
      </c>
    </row>
    <row r="44" spans="1:18" x14ac:dyDescent="0.25">
      <c r="B44" s="2" t="s">
        <v>0</v>
      </c>
      <c r="C44" s="2" t="s">
        <v>1</v>
      </c>
      <c r="D44" s="2" t="s">
        <v>2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8" x14ac:dyDescent="0.25">
      <c r="B45" s="1">
        <v>1</v>
      </c>
      <c r="C45" s="1">
        <v>14.92</v>
      </c>
      <c r="D45" s="7">
        <v>6.7</v>
      </c>
      <c r="E45" s="1">
        <f>C45*C45</f>
        <v>222.60640000000001</v>
      </c>
      <c r="F45" s="1">
        <f>C45-$C$86</f>
        <v>-22.811250000000001</v>
      </c>
      <c r="G45" s="1">
        <f>POWER(F45,2)</f>
        <v>520.35312656250005</v>
      </c>
      <c r="H45" s="7">
        <f>D45-$D$86</f>
        <v>4.4582500000000005</v>
      </c>
      <c r="I45" s="1">
        <f>POWER(H45,2)</f>
        <v>19.875993062500005</v>
      </c>
      <c r="J45" s="1">
        <f>F45*H45</f>
        <v>-101.69825531250001</v>
      </c>
      <c r="K45">
        <f>$E$30+$E$25*C45</f>
        <v>4.6491194237073756</v>
      </c>
      <c r="L45" s="9">
        <f>D45-K45</f>
        <v>2.0508805762926245</v>
      </c>
      <c r="M45" s="1">
        <f>POWER(L45,2)</f>
        <v>4.2061111382143679</v>
      </c>
      <c r="N45">
        <f>M45/($B$84-2)</f>
        <v>0.11068713521616758</v>
      </c>
      <c r="Q45" s="1"/>
      <c r="R45" s="9"/>
    </row>
    <row r="46" spans="1:18" x14ac:dyDescent="0.25">
      <c r="B46" s="1">
        <v>2</v>
      </c>
      <c r="C46" s="1">
        <v>23</v>
      </c>
      <c r="D46" s="7">
        <v>5.05</v>
      </c>
      <c r="E46" s="1">
        <f t="shared" ref="E46:E84" si="0">C46*C46</f>
        <v>529</v>
      </c>
      <c r="F46" s="1">
        <f t="shared" ref="F46:F84" si="1">C46-$C$86</f>
        <v>-14.731250000000003</v>
      </c>
      <c r="G46" s="1">
        <f t="shared" ref="G46:G84" si="2">POWER(F46,2)</f>
        <v>217.00972656250008</v>
      </c>
      <c r="H46" s="7">
        <f t="shared" ref="H46:H84" si="3">D46-$D$86</f>
        <v>2.8082500000000001</v>
      </c>
      <c r="I46" s="1">
        <f t="shared" ref="I46:I84" si="4">POWER(H46,2)</f>
        <v>7.886268062500001</v>
      </c>
      <c r="J46" s="1">
        <f t="shared" ref="J46:J84" si="5">F46*H46</f>
        <v>-41.369032812500009</v>
      </c>
      <c r="K46">
        <f t="shared" ref="K46:K84" si="6">$E$30+$E$25*C46</f>
        <v>3.796402236198773</v>
      </c>
      <c r="L46" s="9">
        <f t="shared" ref="L46:L84" si="7">D46-K46</f>
        <v>1.2535977638012268</v>
      </c>
      <c r="M46" s="1">
        <f t="shared" ref="M46:M84" si="8">POWER(L46,2)</f>
        <v>1.5715073534074364</v>
      </c>
      <c r="N46">
        <f t="shared" ref="N46:N84" si="9">M46/($B$84-2)</f>
        <v>4.1355456668616751E-2</v>
      </c>
      <c r="Q46" s="1"/>
      <c r="R46" s="9"/>
    </row>
    <row r="47" spans="1:18" x14ac:dyDescent="0.25">
      <c r="B47" s="1">
        <v>3</v>
      </c>
      <c r="C47" s="1">
        <v>7.4</v>
      </c>
      <c r="D47" s="7">
        <v>4.7</v>
      </c>
      <c r="E47" s="1">
        <f t="shared" si="0"/>
        <v>54.760000000000005</v>
      </c>
      <c r="F47" s="1">
        <f t="shared" si="1"/>
        <v>-30.331250000000004</v>
      </c>
      <c r="G47" s="1">
        <f t="shared" si="2"/>
        <v>919.98472656250021</v>
      </c>
      <c r="H47" s="7">
        <f t="shared" si="3"/>
        <v>2.4582500000000005</v>
      </c>
      <c r="I47" s="1">
        <f t="shared" si="4"/>
        <v>6.0429930625000026</v>
      </c>
      <c r="J47" s="1">
        <f t="shared" si="5"/>
        <v>-74.561795312500024</v>
      </c>
      <c r="K47">
        <f t="shared" si="6"/>
        <v>5.4427374002005298</v>
      </c>
      <c r="L47" s="9">
        <f t="shared" si="7"/>
        <v>-0.74273740020052958</v>
      </c>
      <c r="M47" s="1">
        <f t="shared" si="8"/>
        <v>0.55165884565664169</v>
      </c>
      <c r="N47">
        <f t="shared" si="9"/>
        <v>1.4517338043595835E-2</v>
      </c>
      <c r="Q47" s="1"/>
      <c r="R47" s="9"/>
    </row>
    <row r="48" spans="1:18" x14ac:dyDescent="0.25">
      <c r="B48" s="1">
        <v>4</v>
      </c>
      <c r="C48" s="1">
        <v>24</v>
      </c>
      <c r="D48" s="7">
        <v>4</v>
      </c>
      <c r="E48" s="1">
        <f t="shared" si="0"/>
        <v>576</v>
      </c>
      <c r="F48" s="1">
        <f t="shared" si="1"/>
        <v>-13.731250000000003</v>
      </c>
      <c r="G48" s="1">
        <f t="shared" si="2"/>
        <v>188.54722656250007</v>
      </c>
      <c r="H48" s="7">
        <f t="shared" si="3"/>
        <v>1.7582500000000003</v>
      </c>
      <c r="I48" s="1">
        <f t="shared" si="4"/>
        <v>3.0914430625000011</v>
      </c>
      <c r="J48" s="1">
        <f t="shared" si="5"/>
        <v>-24.142970312500008</v>
      </c>
      <c r="K48">
        <f t="shared" si="6"/>
        <v>3.6908679308140453</v>
      </c>
      <c r="L48" s="9">
        <f t="shared" si="7"/>
        <v>0.30913206918595471</v>
      </c>
      <c r="M48" s="1">
        <f t="shared" si="8"/>
        <v>9.5562636199189893E-2</v>
      </c>
      <c r="N48">
        <f t="shared" si="9"/>
        <v>2.5148062157681552E-3</v>
      </c>
      <c r="Q48" s="1"/>
      <c r="R48" s="9"/>
    </row>
    <row r="49" spans="2:18" x14ac:dyDescent="0.25">
      <c r="B49" s="1">
        <v>5</v>
      </c>
      <c r="C49" s="1">
        <v>18</v>
      </c>
      <c r="D49" s="7">
        <v>3.3</v>
      </c>
      <c r="E49" s="1">
        <f t="shared" si="0"/>
        <v>324</v>
      </c>
      <c r="F49" s="1">
        <f t="shared" si="1"/>
        <v>-19.731250000000003</v>
      </c>
      <c r="G49" s="1">
        <f t="shared" si="2"/>
        <v>389.32222656250013</v>
      </c>
      <c r="H49" s="7">
        <f t="shared" si="3"/>
        <v>1.0582500000000001</v>
      </c>
      <c r="I49" s="1">
        <f t="shared" si="4"/>
        <v>1.1198930625000003</v>
      </c>
      <c r="J49" s="1">
        <f t="shared" si="5"/>
        <v>-20.880595312500006</v>
      </c>
      <c r="K49">
        <f t="shared" si="6"/>
        <v>4.3240737631224135</v>
      </c>
      <c r="L49" s="9">
        <f t="shared" si="7"/>
        <v>-1.0240737631224137</v>
      </c>
      <c r="M49" s="1">
        <f t="shared" si="8"/>
        <v>1.0487270723157016</v>
      </c>
      <c r="N49">
        <f t="shared" si="9"/>
        <v>2.7598080850413199E-2</v>
      </c>
      <c r="Q49" s="1"/>
      <c r="R49" s="9"/>
    </row>
    <row r="50" spans="2:18" x14ac:dyDescent="0.25">
      <c r="B50" s="1">
        <v>6</v>
      </c>
      <c r="C50" s="1">
        <v>34.880000000000003</v>
      </c>
      <c r="D50" s="7">
        <v>3.1</v>
      </c>
      <c r="E50" s="1">
        <f t="shared" si="0"/>
        <v>1216.6144000000002</v>
      </c>
      <c r="F50" s="1">
        <f t="shared" si="1"/>
        <v>-2.8512500000000003</v>
      </c>
      <c r="G50" s="1">
        <f t="shared" si="2"/>
        <v>8.1296265625000022</v>
      </c>
      <c r="H50" s="7">
        <f t="shared" si="3"/>
        <v>0.8582500000000004</v>
      </c>
      <c r="I50" s="1">
        <f t="shared" si="4"/>
        <v>0.73659306250000067</v>
      </c>
      <c r="J50" s="1">
        <f t="shared" si="5"/>
        <v>-2.4470853125000014</v>
      </c>
      <c r="K50">
        <f t="shared" si="6"/>
        <v>2.5426546882282048</v>
      </c>
      <c r="L50" s="9">
        <f t="shared" si="7"/>
        <v>0.55734531177179525</v>
      </c>
      <c r="M50" s="1">
        <f t="shared" si="8"/>
        <v>0.31063379655399964</v>
      </c>
      <c r="N50">
        <f t="shared" si="9"/>
        <v>8.1745735935263072E-3</v>
      </c>
      <c r="Q50" s="1"/>
      <c r="R50" s="9"/>
    </row>
    <row r="51" spans="2:18" x14ac:dyDescent="0.25">
      <c r="B51" s="1">
        <v>7</v>
      </c>
      <c r="C51" s="1">
        <v>20</v>
      </c>
      <c r="D51" s="7">
        <v>2.9</v>
      </c>
      <c r="E51" s="1">
        <f t="shared" si="0"/>
        <v>400</v>
      </c>
      <c r="F51" s="1">
        <f t="shared" si="1"/>
        <v>-17.731250000000003</v>
      </c>
      <c r="G51" s="1">
        <f t="shared" si="2"/>
        <v>314.39722656250012</v>
      </c>
      <c r="H51" s="7">
        <f t="shared" si="3"/>
        <v>0.65825000000000022</v>
      </c>
      <c r="I51" s="1">
        <f t="shared" si="4"/>
        <v>0.43329306250000027</v>
      </c>
      <c r="J51" s="1">
        <f t="shared" si="5"/>
        <v>-11.671595312500006</v>
      </c>
      <c r="K51">
        <f t="shared" si="6"/>
        <v>4.1130051523529572</v>
      </c>
      <c r="L51" s="9">
        <f t="shared" si="7"/>
        <v>-1.2130051523529572</v>
      </c>
      <c r="M51" s="1">
        <f t="shared" si="8"/>
        <v>1.4713814996348211</v>
      </c>
      <c r="N51">
        <f t="shared" si="9"/>
        <v>3.8720565779863714E-2</v>
      </c>
      <c r="Q51" s="1"/>
      <c r="R51" s="9"/>
    </row>
    <row r="52" spans="2:18" x14ac:dyDescent="0.25">
      <c r="B52" s="1">
        <v>8</v>
      </c>
      <c r="C52" s="1">
        <v>46.7</v>
      </c>
      <c r="D52" s="7">
        <v>2.5</v>
      </c>
      <c r="E52" s="1">
        <f t="shared" si="0"/>
        <v>2180.8900000000003</v>
      </c>
      <c r="F52" s="1">
        <f t="shared" si="1"/>
        <v>8.96875</v>
      </c>
      <c r="G52" s="1">
        <f t="shared" si="2"/>
        <v>80.4384765625</v>
      </c>
      <c r="H52" s="7">
        <f t="shared" si="3"/>
        <v>0.25825000000000031</v>
      </c>
      <c r="I52" s="1">
        <f t="shared" si="4"/>
        <v>6.6693062500000164E-2</v>
      </c>
      <c r="J52" s="1">
        <f t="shared" si="5"/>
        <v>2.3161796875000027</v>
      </c>
      <c r="K52">
        <f t="shared" si="6"/>
        <v>1.2952391985807203</v>
      </c>
      <c r="L52" s="9">
        <f t="shared" si="7"/>
        <v>1.2047608014192797</v>
      </c>
      <c r="M52" s="1">
        <f t="shared" si="8"/>
        <v>1.451448588636425</v>
      </c>
      <c r="N52">
        <f t="shared" si="9"/>
        <v>3.8196015490432236E-2</v>
      </c>
      <c r="Q52" s="1"/>
      <c r="R52" s="9"/>
    </row>
    <row r="53" spans="2:18" x14ac:dyDescent="0.25">
      <c r="B53" s="1">
        <v>9</v>
      </c>
      <c r="C53" s="1">
        <v>35</v>
      </c>
      <c r="D53" s="7">
        <v>2.2999999999999998</v>
      </c>
      <c r="E53" s="1">
        <f t="shared" si="0"/>
        <v>1225</v>
      </c>
      <c r="F53" s="1">
        <f t="shared" si="1"/>
        <v>-2.7312500000000028</v>
      </c>
      <c r="G53" s="1">
        <f t="shared" si="2"/>
        <v>7.4597265625000153</v>
      </c>
      <c r="H53" s="7">
        <f t="shared" si="3"/>
        <v>5.8250000000000135E-2</v>
      </c>
      <c r="I53" s="1">
        <f t="shared" si="4"/>
        <v>3.3930625000000159E-3</v>
      </c>
      <c r="J53" s="1">
        <f t="shared" si="5"/>
        <v>-0.15909531250000053</v>
      </c>
      <c r="K53">
        <f t="shared" si="6"/>
        <v>2.5299905715820374</v>
      </c>
      <c r="L53" s="9">
        <f t="shared" si="7"/>
        <v>-0.22999057158203762</v>
      </c>
      <c r="M53" s="1">
        <f t="shared" si="8"/>
        <v>5.2895663016632372E-2</v>
      </c>
      <c r="N53">
        <f t="shared" si="9"/>
        <v>1.3919911320166413E-3</v>
      </c>
      <c r="Q53" s="1"/>
      <c r="R53" s="9"/>
    </row>
    <row r="54" spans="2:18" x14ac:dyDescent="0.25">
      <c r="B54" s="1">
        <v>10</v>
      </c>
      <c r="C54" s="1">
        <v>37.75</v>
      </c>
      <c r="D54" s="7">
        <v>2.1</v>
      </c>
      <c r="E54" s="1">
        <f t="shared" si="0"/>
        <v>1425.0625</v>
      </c>
      <c r="F54" s="1">
        <f t="shared" si="1"/>
        <v>1.8749999999997158E-2</v>
      </c>
      <c r="G54" s="1">
        <f t="shared" si="2"/>
        <v>3.5156249999989341E-4</v>
      </c>
      <c r="H54" s="7">
        <f t="shared" si="3"/>
        <v>-0.1417499999999996</v>
      </c>
      <c r="I54" s="1">
        <f t="shared" si="4"/>
        <v>2.0093062499999887E-2</v>
      </c>
      <c r="J54" s="1">
        <f t="shared" si="5"/>
        <v>-2.6578124999995898E-3</v>
      </c>
      <c r="K54">
        <f t="shared" si="6"/>
        <v>2.2397712317740357</v>
      </c>
      <c r="L54" s="9">
        <f t="shared" si="7"/>
        <v>-0.13977123177403561</v>
      </c>
      <c r="M54" s="1">
        <f t="shared" si="8"/>
        <v>1.9535997231631182E-2</v>
      </c>
      <c r="N54">
        <f t="shared" si="9"/>
        <v>5.1410519030608377E-4</v>
      </c>
      <c r="Q54" s="1"/>
      <c r="R54" s="9"/>
    </row>
    <row r="55" spans="2:18" x14ac:dyDescent="0.25">
      <c r="B55" s="1">
        <v>11</v>
      </c>
      <c r="C55" s="1">
        <v>52</v>
      </c>
      <c r="D55" s="7">
        <v>1.8</v>
      </c>
      <c r="E55" s="1">
        <f t="shared" si="0"/>
        <v>2704</v>
      </c>
      <c r="F55" s="1">
        <f t="shared" si="1"/>
        <v>14.268749999999997</v>
      </c>
      <c r="G55" s="1">
        <f t="shared" si="2"/>
        <v>203.59722656249991</v>
      </c>
      <c r="H55" s="7">
        <f t="shared" si="3"/>
        <v>-0.44174999999999964</v>
      </c>
      <c r="I55" s="1">
        <f t="shared" si="4"/>
        <v>0.19514306249999969</v>
      </c>
      <c r="J55" s="1">
        <f t="shared" si="5"/>
        <v>-6.3032203124999935</v>
      </c>
      <c r="K55">
        <f t="shared" si="6"/>
        <v>0.73590738004166223</v>
      </c>
      <c r="L55" s="9">
        <f t="shared" si="7"/>
        <v>1.0640926199583378</v>
      </c>
      <c r="M55" s="1">
        <f t="shared" si="8"/>
        <v>1.1322931038497996</v>
      </c>
      <c r="N55">
        <f t="shared" si="9"/>
        <v>2.9797186943415779E-2</v>
      </c>
      <c r="Q55" s="1"/>
      <c r="R55" s="9"/>
    </row>
    <row r="56" spans="2:18" x14ac:dyDescent="0.25">
      <c r="B56" s="1">
        <v>12</v>
      </c>
      <c r="C56" s="1">
        <v>32</v>
      </c>
      <c r="D56" s="7">
        <v>1</v>
      </c>
      <c r="E56" s="1">
        <f t="shared" si="0"/>
        <v>1024</v>
      </c>
      <c r="F56" s="1">
        <f t="shared" si="1"/>
        <v>-5.7312500000000028</v>
      </c>
      <c r="G56" s="1">
        <f t="shared" si="2"/>
        <v>32.847226562500033</v>
      </c>
      <c r="H56" s="7">
        <f t="shared" si="3"/>
        <v>-1.2417499999999997</v>
      </c>
      <c r="I56" s="1">
        <f t="shared" si="4"/>
        <v>1.5419430624999992</v>
      </c>
      <c r="J56" s="1">
        <f t="shared" si="5"/>
        <v>7.116779687500002</v>
      </c>
      <c r="K56">
        <f t="shared" si="6"/>
        <v>2.8465934877362216</v>
      </c>
      <c r="L56" s="9">
        <f t="shared" si="7"/>
        <v>-1.8465934877362216</v>
      </c>
      <c r="M56" s="1">
        <f t="shared" si="8"/>
        <v>3.4099075089498232</v>
      </c>
      <c r="N56">
        <f t="shared" si="9"/>
        <v>8.97344081302585E-2</v>
      </c>
      <c r="Q56" s="1"/>
      <c r="R56" s="9"/>
    </row>
    <row r="57" spans="2:18" x14ac:dyDescent="0.25">
      <c r="B57" s="1">
        <v>13</v>
      </c>
      <c r="C57" s="1">
        <v>26.8</v>
      </c>
      <c r="D57" s="7">
        <v>1</v>
      </c>
      <c r="E57" s="1">
        <f t="shared" si="0"/>
        <v>718.24</v>
      </c>
      <c r="F57" s="1">
        <f t="shared" si="1"/>
        <v>-10.931250000000002</v>
      </c>
      <c r="G57" s="1">
        <f t="shared" si="2"/>
        <v>119.49222656250005</v>
      </c>
      <c r="H57" s="7">
        <f t="shared" si="3"/>
        <v>-1.2417499999999997</v>
      </c>
      <c r="I57" s="1">
        <f t="shared" si="4"/>
        <v>1.5419430624999992</v>
      </c>
      <c r="J57" s="1">
        <f t="shared" si="5"/>
        <v>13.5738796875</v>
      </c>
      <c r="K57">
        <f t="shared" si="6"/>
        <v>3.395371875736807</v>
      </c>
      <c r="L57" s="9">
        <f t="shared" si="7"/>
        <v>-2.395371875736807</v>
      </c>
      <c r="M57" s="1">
        <f t="shared" si="8"/>
        <v>5.737806423070869</v>
      </c>
      <c r="N57">
        <f t="shared" si="9"/>
        <v>0.15099490587028602</v>
      </c>
      <c r="Q57" s="1"/>
      <c r="R57" s="9"/>
    </row>
    <row r="58" spans="2:18" x14ac:dyDescent="0.25">
      <c r="B58" s="1">
        <v>14</v>
      </c>
      <c r="C58" s="1">
        <v>57.3</v>
      </c>
      <c r="D58" s="7">
        <v>0.9</v>
      </c>
      <c r="E58" s="1">
        <f t="shared" si="0"/>
        <v>3283.2899999999995</v>
      </c>
      <c r="F58" s="1">
        <f t="shared" si="1"/>
        <v>19.568749999999994</v>
      </c>
      <c r="G58" s="1">
        <f t="shared" si="2"/>
        <v>382.93597656249977</v>
      </c>
      <c r="H58" s="7">
        <f t="shared" si="3"/>
        <v>-1.3417499999999998</v>
      </c>
      <c r="I58" s="1">
        <f t="shared" si="4"/>
        <v>1.8002930624999993</v>
      </c>
      <c r="J58" s="1">
        <f t="shared" si="5"/>
        <v>-26.256370312499989</v>
      </c>
      <c r="K58">
        <f t="shared" si="6"/>
        <v>0.17657556150260412</v>
      </c>
      <c r="L58" s="9">
        <f t="shared" si="7"/>
        <v>0.72342443849739591</v>
      </c>
      <c r="M58" s="1">
        <f t="shared" si="8"/>
        <v>0.52334291821527257</v>
      </c>
      <c r="N58">
        <f t="shared" si="9"/>
        <v>1.3772182058296646E-2</v>
      </c>
      <c r="Q58" s="1"/>
      <c r="R58" s="9"/>
    </row>
    <row r="59" spans="2:18" x14ac:dyDescent="0.25">
      <c r="B59" s="1">
        <v>15</v>
      </c>
      <c r="C59" s="1">
        <v>55.2</v>
      </c>
      <c r="D59" s="7">
        <v>0.9</v>
      </c>
      <c r="E59" s="1">
        <f t="shared" si="0"/>
        <v>3047.0400000000004</v>
      </c>
      <c r="F59" s="1">
        <f t="shared" si="1"/>
        <v>17.46875</v>
      </c>
      <c r="G59" s="1">
        <f t="shared" si="2"/>
        <v>305.1572265625</v>
      </c>
      <c r="H59" s="7">
        <f t="shared" si="3"/>
        <v>-1.3417499999999998</v>
      </c>
      <c r="I59" s="1">
        <f t="shared" si="4"/>
        <v>1.8002930624999993</v>
      </c>
      <c r="J59" s="1">
        <f t="shared" si="5"/>
        <v>-23.438695312499995</v>
      </c>
      <c r="K59">
        <f t="shared" si="6"/>
        <v>0.39819760281053274</v>
      </c>
      <c r="L59" s="9">
        <f t="shared" si="7"/>
        <v>0.50180239718946729</v>
      </c>
      <c r="M59" s="1">
        <f t="shared" si="8"/>
        <v>0.2518056458250959</v>
      </c>
      <c r="N59">
        <f t="shared" si="9"/>
        <v>6.6264643638183135E-3</v>
      </c>
      <c r="Q59" s="1"/>
      <c r="R59" s="9"/>
    </row>
    <row r="60" spans="2:18" x14ac:dyDescent="0.25">
      <c r="B60" s="1">
        <v>16</v>
      </c>
      <c r="C60" s="1">
        <v>44.5</v>
      </c>
      <c r="D60" s="7">
        <v>0.8</v>
      </c>
      <c r="E60" s="1">
        <f t="shared" si="0"/>
        <v>1980.25</v>
      </c>
      <c r="F60" s="1">
        <f t="shared" si="1"/>
        <v>6.7687499999999972</v>
      </c>
      <c r="G60" s="1">
        <f t="shared" si="2"/>
        <v>45.815976562499962</v>
      </c>
      <c r="H60" s="7">
        <f t="shared" si="3"/>
        <v>-1.4417499999999996</v>
      </c>
      <c r="I60" s="1">
        <f t="shared" si="4"/>
        <v>2.078643062499999</v>
      </c>
      <c r="J60" s="1">
        <f t="shared" si="5"/>
        <v>-9.758845312499993</v>
      </c>
      <c r="K60">
        <f t="shared" si="6"/>
        <v>1.5274146704271221</v>
      </c>
      <c r="L60" s="9">
        <f t="shared" si="7"/>
        <v>-0.72741467042712205</v>
      </c>
      <c r="M60" s="1">
        <f t="shared" si="8"/>
        <v>0.52913210275259859</v>
      </c>
      <c r="N60">
        <f t="shared" si="9"/>
        <v>1.3924529019805227E-2</v>
      </c>
      <c r="Q60" s="1"/>
      <c r="R60" s="9"/>
    </row>
    <row r="61" spans="2:18" x14ac:dyDescent="0.25">
      <c r="B61" s="1">
        <v>17</v>
      </c>
      <c r="C61" s="1">
        <v>43.5</v>
      </c>
      <c r="D61" s="7">
        <v>0.6</v>
      </c>
      <c r="E61" s="1">
        <f t="shared" si="0"/>
        <v>1892.25</v>
      </c>
      <c r="F61" s="1">
        <f t="shared" si="1"/>
        <v>5.7687499999999972</v>
      </c>
      <c r="G61" s="1">
        <f t="shared" si="2"/>
        <v>33.278476562499968</v>
      </c>
      <c r="H61" s="7">
        <f t="shared" si="3"/>
        <v>-1.6417499999999996</v>
      </c>
      <c r="I61" s="1">
        <f t="shared" si="4"/>
        <v>2.6953430624999988</v>
      </c>
      <c r="J61" s="1">
        <f t="shared" si="5"/>
        <v>-9.4708453124999927</v>
      </c>
      <c r="K61">
        <f t="shared" si="6"/>
        <v>1.6329489758118498</v>
      </c>
      <c r="L61" s="9">
        <f t="shared" si="7"/>
        <v>-1.0329489758118497</v>
      </c>
      <c r="M61" s="1">
        <f t="shared" si="8"/>
        <v>1.0669835866307493</v>
      </c>
      <c r="N61">
        <f t="shared" si="9"/>
        <v>2.8078515437651299E-2</v>
      </c>
      <c r="Q61" s="1"/>
      <c r="R61" s="9"/>
    </row>
    <row r="62" spans="2:18" x14ac:dyDescent="0.25">
      <c r="B62" s="1">
        <v>18</v>
      </c>
      <c r="C62" s="1">
        <v>33</v>
      </c>
      <c r="D62" s="7">
        <v>0.3</v>
      </c>
      <c r="E62" s="1">
        <f t="shared" si="0"/>
        <v>1089</v>
      </c>
      <c r="F62" s="1">
        <f t="shared" si="1"/>
        <v>-4.7312500000000028</v>
      </c>
      <c r="G62" s="1">
        <f t="shared" si="2"/>
        <v>22.384726562500028</v>
      </c>
      <c r="H62" s="7">
        <f t="shared" si="3"/>
        <v>-1.9417499999999996</v>
      </c>
      <c r="I62" s="1">
        <f t="shared" si="4"/>
        <v>3.7703930624999984</v>
      </c>
      <c r="J62" s="1">
        <f t="shared" si="5"/>
        <v>9.1869046875000038</v>
      </c>
      <c r="K62">
        <f t="shared" si="6"/>
        <v>2.7410591823514938</v>
      </c>
      <c r="L62" s="9">
        <f t="shared" si="7"/>
        <v>-2.441059182351494</v>
      </c>
      <c r="M62" s="1">
        <f t="shared" si="8"/>
        <v>5.9587699317425447</v>
      </c>
      <c r="N62">
        <f t="shared" si="9"/>
        <v>0.15680973504585644</v>
      </c>
      <c r="Q62" s="1"/>
      <c r="R62" s="9"/>
    </row>
    <row r="63" spans="2:18" x14ac:dyDescent="0.25">
      <c r="B63" s="1">
        <v>19</v>
      </c>
      <c r="C63" s="1">
        <v>14</v>
      </c>
      <c r="D63" s="7">
        <v>0.3</v>
      </c>
      <c r="E63" s="1">
        <f t="shared" si="0"/>
        <v>196</v>
      </c>
      <c r="F63" s="1">
        <f t="shared" si="1"/>
        <v>-23.731250000000003</v>
      </c>
      <c r="G63" s="1">
        <f t="shared" si="2"/>
        <v>563.1722265625001</v>
      </c>
      <c r="H63" s="7">
        <f t="shared" si="3"/>
        <v>-1.9417499999999996</v>
      </c>
      <c r="I63" s="1">
        <f t="shared" si="4"/>
        <v>3.7703930624999984</v>
      </c>
      <c r="J63" s="1">
        <f t="shared" si="5"/>
        <v>46.080154687499999</v>
      </c>
      <c r="K63">
        <f t="shared" si="6"/>
        <v>4.7462109846613245</v>
      </c>
      <c r="L63" s="9">
        <f t="shared" si="7"/>
        <v>-4.4462109846613247</v>
      </c>
      <c r="M63" s="1">
        <f t="shared" si="8"/>
        <v>19.768792120123027</v>
      </c>
      <c r="N63">
        <f t="shared" si="9"/>
        <v>0.52023137158218491</v>
      </c>
      <c r="Q63" s="1"/>
      <c r="R63" s="9"/>
    </row>
    <row r="64" spans="2:18" x14ac:dyDescent="0.25">
      <c r="B64" s="1">
        <v>20</v>
      </c>
      <c r="C64" s="1">
        <v>48.6</v>
      </c>
      <c r="D64" s="7">
        <v>0</v>
      </c>
      <c r="E64" s="1">
        <f t="shared" si="0"/>
        <v>2361.96</v>
      </c>
      <c r="F64" s="1">
        <f t="shared" si="1"/>
        <v>10.868749999999999</v>
      </c>
      <c r="G64" s="1">
        <f t="shared" si="2"/>
        <v>118.12972656249997</v>
      </c>
      <c r="H64" s="7">
        <f t="shared" si="3"/>
        <v>-2.2417499999999997</v>
      </c>
      <c r="I64" s="1">
        <f t="shared" si="4"/>
        <v>5.0254430624999982</v>
      </c>
      <c r="J64" s="1">
        <f t="shared" si="5"/>
        <v>-24.365020312499993</v>
      </c>
      <c r="K64">
        <f t="shared" si="6"/>
        <v>1.0947240183497371</v>
      </c>
      <c r="L64" s="9">
        <f t="shared" si="7"/>
        <v>-1.0947240183497371</v>
      </c>
      <c r="M64" s="1">
        <f t="shared" si="8"/>
        <v>1.1984206763517955</v>
      </c>
      <c r="N64">
        <f t="shared" si="9"/>
        <v>3.1537386219784094E-2</v>
      </c>
      <c r="Q64" s="1"/>
      <c r="R64" s="9"/>
    </row>
    <row r="65" spans="2:18" x14ac:dyDescent="0.25">
      <c r="B65" s="1">
        <v>21</v>
      </c>
      <c r="C65" s="1">
        <v>44.5</v>
      </c>
      <c r="D65" s="7">
        <v>-0.2</v>
      </c>
      <c r="E65" s="1">
        <f t="shared" si="0"/>
        <v>1980.25</v>
      </c>
      <c r="F65" s="1">
        <f t="shared" si="1"/>
        <v>6.7687499999999972</v>
      </c>
      <c r="G65" s="1">
        <f t="shared" si="2"/>
        <v>45.815976562499962</v>
      </c>
      <c r="H65" s="7">
        <f t="shared" si="3"/>
        <v>-2.4417499999999999</v>
      </c>
      <c r="I65" s="1">
        <f t="shared" si="4"/>
        <v>5.9621430624999991</v>
      </c>
      <c r="J65" s="1">
        <f t="shared" si="5"/>
        <v>-16.527595312499994</v>
      </c>
      <c r="K65">
        <f t="shared" si="6"/>
        <v>1.5274146704271221</v>
      </c>
      <c r="L65" s="9">
        <f t="shared" si="7"/>
        <v>-1.727414670427122</v>
      </c>
      <c r="M65" s="1">
        <f t="shared" si="8"/>
        <v>2.9839614436068427</v>
      </c>
      <c r="N65">
        <f t="shared" si="9"/>
        <v>7.8525301147548493E-2</v>
      </c>
      <c r="Q65" s="1"/>
      <c r="R65" s="9"/>
    </row>
    <row r="66" spans="2:18" x14ac:dyDescent="0.25">
      <c r="B66" s="1">
        <v>22</v>
      </c>
      <c r="C66" s="1">
        <v>30</v>
      </c>
      <c r="D66" s="7">
        <v>-0.3</v>
      </c>
      <c r="E66" s="1">
        <f t="shared" si="0"/>
        <v>900</v>
      </c>
      <c r="F66" s="1">
        <f t="shared" si="1"/>
        <v>-7.7312500000000028</v>
      </c>
      <c r="G66" s="1">
        <f t="shared" si="2"/>
        <v>59.772226562500045</v>
      </c>
      <c r="H66" s="7">
        <f t="shared" si="3"/>
        <v>-2.5417499999999995</v>
      </c>
      <c r="I66" s="1">
        <f t="shared" si="4"/>
        <v>6.4604930624999977</v>
      </c>
      <c r="J66" s="1">
        <f t="shared" si="5"/>
        <v>19.650904687500002</v>
      </c>
      <c r="K66">
        <f t="shared" si="6"/>
        <v>3.0576620985056775</v>
      </c>
      <c r="L66" s="9">
        <f t="shared" si="7"/>
        <v>-3.3576620985056773</v>
      </c>
      <c r="M66" s="1">
        <f t="shared" si="8"/>
        <v>11.273894767741549</v>
      </c>
      <c r="N66">
        <f t="shared" si="9"/>
        <v>0.29668144125635654</v>
      </c>
      <c r="Q66" s="1"/>
      <c r="R66" s="9"/>
    </row>
    <row r="67" spans="2:18" x14ac:dyDescent="0.25">
      <c r="B67" s="1">
        <v>23</v>
      </c>
      <c r="C67" s="1">
        <v>84</v>
      </c>
      <c r="D67" s="7">
        <v>-5.0999999999999996</v>
      </c>
      <c r="E67" s="1">
        <f t="shared" si="0"/>
        <v>7056</v>
      </c>
      <c r="F67" s="1">
        <f t="shared" si="1"/>
        <v>46.268749999999997</v>
      </c>
      <c r="G67" s="1">
        <f t="shared" si="2"/>
        <v>2140.7972265624999</v>
      </c>
      <c r="H67" s="7">
        <f t="shared" si="3"/>
        <v>-7.3417499999999993</v>
      </c>
      <c r="I67" s="1">
        <f t="shared" si="4"/>
        <v>53.901293062499988</v>
      </c>
      <c r="J67" s="1">
        <f t="shared" si="5"/>
        <v>-339.69359531249995</v>
      </c>
      <c r="K67">
        <f t="shared" si="6"/>
        <v>-2.6411903922696318</v>
      </c>
      <c r="L67" s="9">
        <f t="shared" si="7"/>
        <v>-2.4588096077303678</v>
      </c>
      <c r="M67" s="1">
        <f t="shared" si="8"/>
        <v>6.0457446870671649</v>
      </c>
      <c r="N67">
        <f t="shared" si="9"/>
        <v>0.15909854439650434</v>
      </c>
      <c r="Q67" s="1"/>
      <c r="R67" s="9"/>
    </row>
    <row r="68" spans="2:18" x14ac:dyDescent="0.25">
      <c r="B68" s="1">
        <v>24</v>
      </c>
      <c r="C68" s="1">
        <v>26</v>
      </c>
      <c r="D68" s="7">
        <v>11.1</v>
      </c>
      <c r="E68" s="1">
        <f t="shared" si="0"/>
        <v>676</v>
      </c>
      <c r="F68" s="1">
        <f t="shared" si="1"/>
        <v>-11.731250000000003</v>
      </c>
      <c r="G68" s="1">
        <f t="shared" si="2"/>
        <v>137.62222656250006</v>
      </c>
      <c r="H68" s="7">
        <f t="shared" si="3"/>
        <v>8.85825</v>
      </c>
      <c r="I68" s="1">
        <f t="shared" si="4"/>
        <v>78.468593062500005</v>
      </c>
      <c r="J68" s="1">
        <f t="shared" si="5"/>
        <v>-103.91834531250002</v>
      </c>
      <c r="K68">
        <f t="shared" si="6"/>
        <v>3.4797993200445894</v>
      </c>
      <c r="L68" s="9">
        <f t="shared" si="7"/>
        <v>7.6202006799554098</v>
      </c>
      <c r="M68" s="1">
        <f t="shared" si="8"/>
        <v>58.067458402792887</v>
      </c>
      <c r="N68">
        <f t="shared" si="9"/>
        <v>1.5280910105998129</v>
      </c>
      <c r="Q68" s="1"/>
      <c r="R68" s="9"/>
    </row>
    <row r="69" spans="2:18" x14ac:dyDescent="0.25">
      <c r="B69" s="1">
        <v>25</v>
      </c>
      <c r="C69" s="1">
        <v>27</v>
      </c>
      <c r="D69" s="7">
        <v>6.5</v>
      </c>
      <c r="E69" s="1">
        <f t="shared" si="0"/>
        <v>729</v>
      </c>
      <c r="F69" s="1">
        <f t="shared" si="1"/>
        <v>-10.731250000000003</v>
      </c>
      <c r="G69" s="1">
        <f t="shared" si="2"/>
        <v>115.15972656250005</v>
      </c>
      <c r="H69" s="7">
        <f t="shared" si="3"/>
        <v>4.2582500000000003</v>
      </c>
      <c r="I69" s="1">
        <f t="shared" si="4"/>
        <v>18.132693062500003</v>
      </c>
      <c r="J69" s="1">
        <f t="shared" si="5"/>
        <v>-45.696345312500014</v>
      </c>
      <c r="K69">
        <f t="shared" si="6"/>
        <v>3.3742650146598612</v>
      </c>
      <c r="L69" s="9">
        <f t="shared" si="7"/>
        <v>3.1257349853401388</v>
      </c>
      <c r="M69" s="1">
        <f t="shared" si="8"/>
        <v>9.7702191985793174</v>
      </c>
      <c r="N69">
        <f t="shared" si="9"/>
        <v>0.25711103154156101</v>
      </c>
      <c r="Q69" s="1"/>
      <c r="R69" s="9"/>
    </row>
    <row r="70" spans="2:18" x14ac:dyDescent="0.25">
      <c r="B70" s="1">
        <v>26</v>
      </c>
      <c r="C70" s="1">
        <v>2.7</v>
      </c>
      <c r="D70" s="7">
        <v>5.62</v>
      </c>
      <c r="E70" s="1">
        <f t="shared" si="0"/>
        <v>7.2900000000000009</v>
      </c>
      <c r="F70" s="1">
        <f t="shared" si="1"/>
        <v>-35.03125</v>
      </c>
      <c r="G70" s="1">
        <f t="shared" si="2"/>
        <v>1227.1884765625</v>
      </c>
      <c r="H70" s="7">
        <f t="shared" si="3"/>
        <v>3.3782500000000004</v>
      </c>
      <c r="I70" s="1">
        <f t="shared" si="4"/>
        <v>11.412573062500003</v>
      </c>
      <c r="J70" s="1">
        <f t="shared" si="5"/>
        <v>-118.34432031250002</v>
      </c>
      <c r="K70">
        <f t="shared" si="6"/>
        <v>5.9387486355087509</v>
      </c>
      <c r="L70" s="9">
        <f t="shared" si="7"/>
        <v>-0.31874863550875077</v>
      </c>
      <c r="M70" s="1">
        <f t="shared" si="8"/>
        <v>0.10160069263869045</v>
      </c>
      <c r="N70">
        <f t="shared" si="9"/>
        <v>2.673702437860275E-3</v>
      </c>
      <c r="Q70" s="1"/>
      <c r="R70" s="9"/>
    </row>
    <row r="71" spans="2:18" x14ac:dyDescent="0.25">
      <c r="B71" s="1">
        <v>27</v>
      </c>
      <c r="C71" s="1">
        <v>38.4</v>
      </c>
      <c r="D71" s="7">
        <v>4.4000000000000004</v>
      </c>
      <c r="E71" s="1">
        <f t="shared" si="0"/>
        <v>1474.56</v>
      </c>
      <c r="F71" s="1">
        <f t="shared" si="1"/>
        <v>0.66874999999999574</v>
      </c>
      <c r="G71" s="1">
        <f t="shared" si="2"/>
        <v>0.44722656249999432</v>
      </c>
      <c r="H71" s="7">
        <f t="shared" si="3"/>
        <v>2.1582500000000007</v>
      </c>
      <c r="I71" s="1">
        <f t="shared" si="4"/>
        <v>4.6580430625000027</v>
      </c>
      <c r="J71" s="1">
        <f t="shared" si="5"/>
        <v>1.4433296874999912</v>
      </c>
      <c r="K71">
        <f t="shared" si="6"/>
        <v>2.1711739332739626</v>
      </c>
      <c r="L71" s="9">
        <f t="shared" si="7"/>
        <v>2.2288260667260378</v>
      </c>
      <c r="M71" s="1">
        <f t="shared" si="8"/>
        <v>4.9676656357174602</v>
      </c>
      <c r="N71">
        <f t="shared" si="9"/>
        <v>0.13072804304519633</v>
      </c>
      <c r="Q71" s="1"/>
      <c r="R71" s="9"/>
    </row>
    <row r="72" spans="2:18" x14ac:dyDescent="0.25">
      <c r="B72" s="1">
        <v>28</v>
      </c>
      <c r="C72" s="1">
        <v>46.4</v>
      </c>
      <c r="D72" s="7">
        <v>4.2</v>
      </c>
      <c r="E72" s="1">
        <f t="shared" si="0"/>
        <v>2152.96</v>
      </c>
      <c r="F72" s="1">
        <f t="shared" si="1"/>
        <v>8.6687499999999957</v>
      </c>
      <c r="G72" s="1">
        <f t="shared" si="2"/>
        <v>75.147226562499924</v>
      </c>
      <c r="H72" s="7">
        <f t="shared" si="3"/>
        <v>1.9582500000000005</v>
      </c>
      <c r="I72" s="1">
        <f t="shared" si="4"/>
        <v>3.8347430625000021</v>
      </c>
      <c r="J72" s="1">
        <f t="shared" si="5"/>
        <v>16.975579687499994</v>
      </c>
      <c r="K72">
        <f t="shared" si="6"/>
        <v>1.3268994901961388</v>
      </c>
      <c r="L72" s="9">
        <f t="shared" si="7"/>
        <v>2.8731005098038613</v>
      </c>
      <c r="M72" s="1">
        <f t="shared" si="8"/>
        <v>8.2547065394352082</v>
      </c>
      <c r="N72">
        <f t="shared" si="9"/>
        <v>0.21722911945882126</v>
      </c>
      <c r="Q72" s="1"/>
      <c r="R72" s="9"/>
    </row>
    <row r="73" spans="2:18" x14ac:dyDescent="0.25">
      <c r="B73" s="1">
        <v>29</v>
      </c>
      <c r="C73" s="1">
        <v>36</v>
      </c>
      <c r="D73" s="7">
        <v>4.0999999999999996</v>
      </c>
      <c r="E73" s="1">
        <f t="shared" si="0"/>
        <v>1296</v>
      </c>
      <c r="F73" s="1">
        <f t="shared" si="1"/>
        <v>-1.7312500000000028</v>
      </c>
      <c r="G73" s="1">
        <f t="shared" si="2"/>
        <v>2.9972265625000096</v>
      </c>
      <c r="H73" s="7">
        <f t="shared" si="3"/>
        <v>1.85825</v>
      </c>
      <c r="I73" s="1">
        <f t="shared" si="4"/>
        <v>3.4530930624999998</v>
      </c>
      <c r="J73" s="1">
        <f t="shared" si="5"/>
        <v>-3.217095312500005</v>
      </c>
      <c r="K73">
        <f t="shared" si="6"/>
        <v>2.4244562661973097</v>
      </c>
      <c r="L73" s="9">
        <f t="shared" si="7"/>
        <v>1.6755437338026899</v>
      </c>
      <c r="M73" s="1">
        <f t="shared" si="8"/>
        <v>2.8074468038854596</v>
      </c>
      <c r="N73">
        <f t="shared" si="9"/>
        <v>7.3880179049617356E-2</v>
      </c>
      <c r="Q73" s="1"/>
      <c r="R73" s="9"/>
    </row>
    <row r="74" spans="2:18" x14ac:dyDescent="0.25">
      <c r="B74" s="1">
        <v>30</v>
      </c>
      <c r="C74" s="1">
        <v>46.6</v>
      </c>
      <c r="D74" s="7">
        <v>2.9</v>
      </c>
      <c r="E74" s="1">
        <f t="shared" si="0"/>
        <v>2171.56</v>
      </c>
      <c r="F74" s="1">
        <f t="shared" si="1"/>
        <v>8.8687499999999986</v>
      </c>
      <c r="G74" s="1">
        <f t="shared" si="2"/>
        <v>78.654726562499974</v>
      </c>
      <c r="H74" s="7">
        <f t="shared" si="3"/>
        <v>0.65825000000000022</v>
      </c>
      <c r="I74" s="1">
        <f t="shared" si="4"/>
        <v>0.43329306250000027</v>
      </c>
      <c r="J74" s="1">
        <f t="shared" si="5"/>
        <v>5.837854687500001</v>
      </c>
      <c r="K74">
        <f t="shared" si="6"/>
        <v>1.3057926291191935</v>
      </c>
      <c r="L74" s="9">
        <f t="shared" si="7"/>
        <v>1.5942073708808064</v>
      </c>
      <c r="M74" s="1">
        <f t="shared" si="8"/>
        <v>2.541497141370693</v>
      </c>
      <c r="N74">
        <f t="shared" si="9"/>
        <v>6.6881503720281399E-2</v>
      </c>
      <c r="Q74" s="1"/>
      <c r="R74" s="9"/>
    </row>
    <row r="75" spans="2:18" x14ac:dyDescent="0.25">
      <c r="B75" s="1">
        <v>31</v>
      </c>
      <c r="C75" s="1">
        <v>44.8</v>
      </c>
      <c r="D75" s="7">
        <v>4</v>
      </c>
      <c r="E75" s="1">
        <f t="shared" si="0"/>
        <v>2007.0399999999997</v>
      </c>
      <c r="F75" s="1">
        <f t="shared" si="1"/>
        <v>7.0687499999999943</v>
      </c>
      <c r="G75" s="1">
        <f t="shared" si="2"/>
        <v>49.967226562499917</v>
      </c>
      <c r="H75" s="7">
        <f t="shared" si="3"/>
        <v>1.7582500000000003</v>
      </c>
      <c r="I75" s="1">
        <f t="shared" si="4"/>
        <v>3.0914430625000011</v>
      </c>
      <c r="J75" s="1">
        <f t="shared" si="5"/>
        <v>12.428629687499992</v>
      </c>
      <c r="K75">
        <f t="shared" si="6"/>
        <v>1.4957543788117036</v>
      </c>
      <c r="L75" s="9">
        <f t="shared" si="7"/>
        <v>2.5042456211882964</v>
      </c>
      <c r="M75" s="1">
        <f t="shared" si="8"/>
        <v>6.2712461312407566</v>
      </c>
      <c r="N75">
        <f t="shared" si="9"/>
        <v>0.16503279292738834</v>
      </c>
      <c r="Q75" s="1"/>
      <c r="R75" s="9"/>
    </row>
    <row r="76" spans="2:18" x14ac:dyDescent="0.25">
      <c r="B76" s="1">
        <v>32</v>
      </c>
      <c r="C76" s="1">
        <v>46.7</v>
      </c>
      <c r="D76" s="7">
        <v>3.2</v>
      </c>
      <c r="E76" s="1">
        <f t="shared" si="0"/>
        <v>2180.8900000000003</v>
      </c>
      <c r="F76" s="1">
        <f t="shared" si="1"/>
        <v>8.96875</v>
      </c>
      <c r="G76" s="1">
        <f t="shared" si="2"/>
        <v>80.4384765625</v>
      </c>
      <c r="H76" s="7">
        <f t="shared" si="3"/>
        <v>0.95825000000000049</v>
      </c>
      <c r="I76" s="1">
        <f t="shared" si="4"/>
        <v>0.91824306250000098</v>
      </c>
      <c r="J76" s="1">
        <f t="shared" si="5"/>
        <v>8.5943046875000046</v>
      </c>
      <c r="K76">
        <f t="shared" si="6"/>
        <v>1.2952391985807203</v>
      </c>
      <c r="L76" s="9">
        <f t="shared" si="7"/>
        <v>1.9047608014192798</v>
      </c>
      <c r="M76" s="1">
        <f t="shared" si="8"/>
        <v>3.6281137106234174</v>
      </c>
      <c r="N76">
        <f t="shared" si="9"/>
        <v>9.5476676595353083E-2</v>
      </c>
      <c r="Q76" s="1"/>
      <c r="R76" s="9"/>
    </row>
    <row r="77" spans="2:18" x14ac:dyDescent="0.25">
      <c r="B77" s="1">
        <v>33</v>
      </c>
      <c r="C77" s="1">
        <v>38.200000000000003</v>
      </c>
      <c r="D77" s="7">
        <v>1.8</v>
      </c>
      <c r="E77" s="1">
        <f t="shared" si="0"/>
        <v>1459.2400000000002</v>
      </c>
      <c r="F77" s="1">
        <f t="shared" si="1"/>
        <v>0.46875</v>
      </c>
      <c r="G77" s="1">
        <f t="shared" si="2"/>
        <v>0.2197265625</v>
      </c>
      <c r="H77" s="7">
        <f t="shared" si="3"/>
        <v>-0.44174999999999964</v>
      </c>
      <c r="I77" s="1">
        <f t="shared" si="4"/>
        <v>0.19514306249999969</v>
      </c>
      <c r="J77" s="1">
        <f t="shared" si="5"/>
        <v>-0.20707031249999983</v>
      </c>
      <c r="K77">
        <f t="shared" si="6"/>
        <v>2.1922807943509079</v>
      </c>
      <c r="L77" s="9">
        <f t="shared" si="7"/>
        <v>-0.3922807943509079</v>
      </c>
      <c r="M77" s="1">
        <f t="shared" si="8"/>
        <v>0.1538842216165793</v>
      </c>
      <c r="N77">
        <f t="shared" si="9"/>
        <v>4.0495847793836663E-3</v>
      </c>
      <c r="Q77" s="1"/>
      <c r="R77" s="9"/>
    </row>
    <row r="78" spans="2:18" x14ac:dyDescent="0.25">
      <c r="B78" s="1">
        <v>34</v>
      </c>
      <c r="C78" s="1">
        <v>54.6</v>
      </c>
      <c r="D78" s="7">
        <v>1.1000000000000001</v>
      </c>
      <c r="E78" s="1">
        <f t="shared" si="0"/>
        <v>2981.1600000000003</v>
      </c>
      <c r="F78" s="1">
        <f t="shared" si="1"/>
        <v>16.868749999999999</v>
      </c>
      <c r="G78" s="1">
        <f t="shared" si="2"/>
        <v>284.55472656249998</v>
      </c>
      <c r="H78" s="7">
        <f t="shared" si="3"/>
        <v>-1.1417499999999996</v>
      </c>
      <c r="I78" s="1">
        <f t="shared" si="4"/>
        <v>1.3035930624999992</v>
      </c>
      <c r="J78" s="1">
        <f t="shared" si="5"/>
        <v>-19.259895312499992</v>
      </c>
      <c r="K78">
        <f t="shared" si="6"/>
        <v>0.46151818604136974</v>
      </c>
      <c r="L78" s="9">
        <f t="shared" si="7"/>
        <v>0.63848181395863035</v>
      </c>
      <c r="M78" s="1">
        <f t="shared" si="8"/>
        <v>0.40765902675590304</v>
      </c>
      <c r="N78">
        <f t="shared" si="9"/>
        <v>1.0727869125155344E-2</v>
      </c>
      <c r="Q78" s="1"/>
      <c r="R78" s="9"/>
    </row>
    <row r="79" spans="2:18" x14ac:dyDescent="0.25">
      <c r="B79" s="1">
        <v>35</v>
      </c>
      <c r="C79" s="1">
        <v>40.200000000000003</v>
      </c>
      <c r="D79" s="7">
        <v>0.8</v>
      </c>
      <c r="E79" s="1">
        <f t="shared" si="0"/>
        <v>1616.0400000000002</v>
      </c>
      <c r="F79" s="1">
        <f t="shared" si="1"/>
        <v>2.46875</v>
      </c>
      <c r="G79" s="1">
        <f t="shared" si="2"/>
        <v>6.0947265625</v>
      </c>
      <c r="H79" s="7">
        <f t="shared" si="3"/>
        <v>-1.4417499999999996</v>
      </c>
      <c r="I79" s="1">
        <f t="shared" si="4"/>
        <v>2.078643062499999</v>
      </c>
      <c r="J79" s="1">
        <f t="shared" si="5"/>
        <v>-3.5593203124999993</v>
      </c>
      <c r="K79">
        <f t="shared" si="6"/>
        <v>1.9812121835814516</v>
      </c>
      <c r="L79" s="9">
        <f t="shared" si="7"/>
        <v>-1.1812121835814515</v>
      </c>
      <c r="M79" s="1">
        <f t="shared" si="8"/>
        <v>1.3952622226412608</v>
      </c>
      <c r="N79">
        <f t="shared" si="9"/>
        <v>3.6717426911612124E-2</v>
      </c>
      <c r="Q79" s="1"/>
      <c r="R79" s="9"/>
    </row>
    <row r="80" spans="2:18" x14ac:dyDescent="0.25">
      <c r="B80" s="1">
        <v>36</v>
      </c>
      <c r="C80" s="1">
        <v>52.1</v>
      </c>
      <c r="D80" s="7">
        <v>-0.6</v>
      </c>
      <c r="E80" s="1">
        <f t="shared" si="0"/>
        <v>2714.4100000000003</v>
      </c>
      <c r="F80" s="1">
        <f t="shared" si="1"/>
        <v>14.368749999999999</v>
      </c>
      <c r="G80" s="1">
        <f t="shared" si="2"/>
        <v>206.46097656249995</v>
      </c>
      <c r="H80" s="7">
        <f t="shared" si="3"/>
        <v>-2.8417499999999998</v>
      </c>
      <c r="I80" s="1">
        <f t="shared" si="4"/>
        <v>8.0755430624999995</v>
      </c>
      <c r="J80" s="1">
        <f t="shared" si="5"/>
        <v>-40.83239531249999</v>
      </c>
      <c r="K80">
        <f t="shared" si="6"/>
        <v>0.7253539495031891</v>
      </c>
      <c r="L80" s="9">
        <f t="shared" si="7"/>
        <v>-1.3253539495031892</v>
      </c>
      <c r="M80" s="1">
        <f t="shared" si="8"/>
        <v>1.7565630914637023</v>
      </c>
      <c r="N80">
        <f t="shared" si="9"/>
        <v>4.6225344512202692E-2</v>
      </c>
      <c r="Q80" s="1"/>
      <c r="R80" s="9"/>
    </row>
    <row r="81" spans="1:18" x14ac:dyDescent="0.25">
      <c r="B81" s="1">
        <v>37</v>
      </c>
      <c r="C81" s="1">
        <v>43.7</v>
      </c>
      <c r="D81" s="7">
        <v>-1</v>
      </c>
      <c r="E81" s="1">
        <f t="shared" si="0"/>
        <v>1909.6900000000003</v>
      </c>
      <c r="F81" s="1">
        <f t="shared" si="1"/>
        <v>5.96875</v>
      </c>
      <c r="G81" s="1">
        <f t="shared" si="2"/>
        <v>35.6259765625</v>
      </c>
      <c r="H81" s="7">
        <f t="shared" si="3"/>
        <v>-3.2417499999999997</v>
      </c>
      <c r="I81" s="1">
        <f t="shared" si="4"/>
        <v>10.508943062499998</v>
      </c>
      <c r="J81" s="1">
        <f t="shared" si="5"/>
        <v>-19.349195312499997</v>
      </c>
      <c r="K81">
        <f t="shared" si="6"/>
        <v>1.6118421147349045</v>
      </c>
      <c r="L81" s="9">
        <f t="shared" si="7"/>
        <v>-2.6118421147349045</v>
      </c>
      <c r="M81" s="1">
        <f t="shared" si="8"/>
        <v>6.8217192323028977</v>
      </c>
      <c r="N81">
        <f t="shared" si="9"/>
        <v>0.17951892716586573</v>
      </c>
      <c r="Q81" s="1"/>
      <c r="R81" s="9"/>
    </row>
    <row r="82" spans="1:18" x14ac:dyDescent="0.25">
      <c r="B82" s="1">
        <v>38</v>
      </c>
      <c r="C82" s="1">
        <v>48.6</v>
      </c>
      <c r="D82" s="7">
        <v>0</v>
      </c>
      <c r="E82" s="1">
        <f t="shared" si="0"/>
        <v>2361.96</v>
      </c>
      <c r="F82" s="1">
        <f t="shared" si="1"/>
        <v>10.868749999999999</v>
      </c>
      <c r="G82" s="1">
        <f t="shared" si="2"/>
        <v>118.12972656249997</v>
      </c>
      <c r="H82" s="7">
        <f t="shared" si="3"/>
        <v>-2.2417499999999997</v>
      </c>
      <c r="I82" s="1">
        <f t="shared" si="4"/>
        <v>5.0254430624999982</v>
      </c>
      <c r="J82" s="1">
        <f t="shared" si="5"/>
        <v>-24.365020312499993</v>
      </c>
      <c r="K82">
        <f t="shared" si="6"/>
        <v>1.0947240183497371</v>
      </c>
      <c r="L82" s="9">
        <f t="shared" si="7"/>
        <v>-1.0947240183497371</v>
      </c>
      <c r="M82" s="1">
        <f t="shared" si="8"/>
        <v>1.1984206763517955</v>
      </c>
      <c r="N82">
        <f t="shared" si="9"/>
        <v>3.1537386219784094E-2</v>
      </c>
      <c r="Q82" s="1"/>
      <c r="R82" s="9"/>
    </row>
    <row r="83" spans="1:18" x14ac:dyDescent="0.25">
      <c r="B83" s="1">
        <v>39</v>
      </c>
      <c r="C83" s="1">
        <v>42.3</v>
      </c>
      <c r="D83" s="7">
        <v>1</v>
      </c>
      <c r="E83" s="1">
        <f t="shared" si="0"/>
        <v>1789.2899999999997</v>
      </c>
      <c r="F83" s="1">
        <f t="shared" si="1"/>
        <v>4.5687499999999943</v>
      </c>
      <c r="G83" s="1">
        <f t="shared" si="2"/>
        <v>20.873476562499949</v>
      </c>
      <c r="H83" s="7">
        <f t="shared" si="3"/>
        <v>-1.2417499999999997</v>
      </c>
      <c r="I83" s="1">
        <f t="shared" si="4"/>
        <v>1.5419430624999992</v>
      </c>
      <c r="J83" s="1">
        <f t="shared" si="5"/>
        <v>-5.6732453124999918</v>
      </c>
      <c r="K83">
        <f t="shared" si="6"/>
        <v>1.7595901422735238</v>
      </c>
      <c r="L83" s="9">
        <f t="shared" si="7"/>
        <v>-0.75959014227352384</v>
      </c>
      <c r="M83" s="1">
        <f t="shared" si="8"/>
        <v>0.57697718423911215</v>
      </c>
      <c r="N83">
        <f t="shared" si="9"/>
        <v>1.5183610111555583E-2</v>
      </c>
      <c r="Q83" s="1"/>
      <c r="R83" s="9"/>
    </row>
    <row r="84" spans="1:18" x14ac:dyDescent="0.25">
      <c r="B84" s="1">
        <v>40</v>
      </c>
      <c r="C84" s="1">
        <v>47.9</v>
      </c>
      <c r="D84" s="7">
        <v>1.9</v>
      </c>
      <c r="E84" s="1">
        <f t="shared" si="0"/>
        <v>2294.41</v>
      </c>
      <c r="F84" s="1">
        <f t="shared" si="1"/>
        <v>10.168749999999996</v>
      </c>
      <c r="G84" s="1">
        <f t="shared" si="2"/>
        <v>103.40347656249992</v>
      </c>
      <c r="H84" s="7">
        <f t="shared" si="3"/>
        <v>-0.34174999999999978</v>
      </c>
      <c r="I84" s="1">
        <f t="shared" si="4"/>
        <v>0.11679306249999985</v>
      </c>
      <c r="J84" s="1">
        <f t="shared" si="5"/>
        <v>-3.4751703124999964</v>
      </c>
      <c r="K84">
        <f t="shared" si="6"/>
        <v>1.1685980321190472</v>
      </c>
      <c r="L84" s="9">
        <f t="shared" si="7"/>
        <v>0.73140196788095269</v>
      </c>
      <c r="M84" s="1">
        <f t="shared" si="8"/>
        <v>0.5349488386201301</v>
      </c>
      <c r="N84">
        <f t="shared" si="9"/>
        <v>1.4077601016319214E-2</v>
      </c>
      <c r="Q84" s="1"/>
      <c r="R84" s="9"/>
    </row>
    <row r="85" spans="1:18" x14ac:dyDescent="0.25">
      <c r="A85" s="1" t="s">
        <v>3</v>
      </c>
      <c r="B85" s="1" t="s">
        <v>5</v>
      </c>
      <c r="C85">
        <f>SUM(C45:C84)</f>
        <v>1509.25</v>
      </c>
      <c r="D85">
        <f>SUM(D45:D84)</f>
        <v>89.669999999999987</v>
      </c>
      <c r="E85">
        <f>SUM(E45:E84)</f>
        <v>66207.713300000003</v>
      </c>
      <c r="G85" s="1">
        <f>SUM(G45:G84)</f>
        <v>9261.8242374999991</v>
      </c>
      <c r="I85" s="1">
        <f>SUM(I45:I84)</f>
        <v>283.06917750000002</v>
      </c>
      <c r="J85" s="1">
        <f>SUM(J45:J84)</f>
        <v>-977.44018750000009</v>
      </c>
      <c r="M85" s="1">
        <f>SUM(M45:M84)</f>
        <v>179.91570625706925</v>
      </c>
    </row>
    <row r="86" spans="1:18" x14ac:dyDescent="0.25">
      <c r="A86" s="1" t="s">
        <v>4</v>
      </c>
      <c r="B86" s="1" t="s">
        <v>5</v>
      </c>
      <c r="C86">
        <f>C85/$B$84</f>
        <v>37.731250000000003</v>
      </c>
      <c r="D86">
        <f>D85/$B$84</f>
        <v>2.2417499999999997</v>
      </c>
      <c r="E86">
        <f>E85/$B$84</f>
        <v>1655.1928325000001</v>
      </c>
    </row>
    <row r="90" spans="1:18" x14ac:dyDescent="0.25">
      <c r="B90" s="5" t="s">
        <v>6</v>
      </c>
      <c r="C90" s="5"/>
      <c r="D90" s="5"/>
      <c r="E90" s="5"/>
      <c r="F90" s="5"/>
      <c r="G90" s="5"/>
    </row>
    <row r="91" spans="1:18" x14ac:dyDescent="0.25">
      <c r="B91" s="1"/>
      <c r="C91" s="5">
        <f>SUM(N45:N84)</f>
        <v>4.7346238488702417</v>
      </c>
      <c r="D91" s="1"/>
      <c r="E91" s="1"/>
      <c r="F91" s="1"/>
      <c r="G91" s="1"/>
    </row>
    <row r="92" spans="1:18" x14ac:dyDescent="0.25">
      <c r="B92" s="1"/>
      <c r="C92" s="5"/>
      <c r="D92" s="1"/>
      <c r="E92" s="1"/>
      <c r="F92" s="1"/>
      <c r="G92" s="1"/>
    </row>
    <row r="93" spans="1:18" x14ac:dyDescent="0.25">
      <c r="B93" s="1"/>
      <c r="C93" s="5"/>
      <c r="D93" s="1"/>
      <c r="E93" s="1"/>
      <c r="F93" s="1"/>
      <c r="G93" s="1"/>
    </row>
    <row r="94" spans="1:18" x14ac:dyDescent="0.25">
      <c r="B94" s="1"/>
      <c r="C94" s="5"/>
      <c r="D94" s="1"/>
      <c r="E94" s="1"/>
      <c r="F94" s="1"/>
      <c r="G94" s="1"/>
    </row>
    <row r="95" spans="1:18" x14ac:dyDescent="0.25">
      <c r="B95" s="1"/>
      <c r="C95" s="5"/>
      <c r="D95" s="1"/>
      <c r="E95" s="1"/>
      <c r="F95" s="1"/>
      <c r="G95" s="1"/>
    </row>
    <row r="96" spans="1:18" x14ac:dyDescent="0.25">
      <c r="B96" s="5" t="s">
        <v>7</v>
      </c>
      <c r="C96" s="5"/>
      <c r="D96" s="5"/>
      <c r="E96" s="5"/>
      <c r="F96" s="5"/>
      <c r="G96" s="5"/>
    </row>
    <row r="97" spans="1:7" x14ac:dyDescent="0.25">
      <c r="B97" s="1"/>
      <c r="C97" s="5">
        <f>C91/(B84*(E86-POWER(C86,2)))</f>
        <v>5.1119776487447562E-4</v>
      </c>
      <c r="D97" s="1"/>
      <c r="E97" s="1"/>
      <c r="F97" s="1"/>
      <c r="G97" s="1"/>
    </row>
    <row r="98" spans="1:7" x14ac:dyDescent="0.25">
      <c r="B98" s="1"/>
      <c r="C98" s="5"/>
      <c r="D98" s="1"/>
      <c r="E98" s="1"/>
      <c r="F98" s="1"/>
      <c r="G98" s="1"/>
    </row>
    <row r="99" spans="1:7" x14ac:dyDescent="0.25">
      <c r="B99" s="1"/>
      <c r="C99" s="5"/>
      <c r="D99" s="1"/>
      <c r="E99" s="1"/>
      <c r="F99" s="1"/>
      <c r="G99" s="1"/>
    </row>
    <row r="100" spans="1:7" x14ac:dyDescent="0.25">
      <c r="B100" s="1"/>
      <c r="C100" s="5"/>
      <c r="D100" s="1"/>
      <c r="E100" s="1"/>
      <c r="F100" s="1"/>
      <c r="G100" s="1"/>
    </row>
    <row r="101" spans="1:7" x14ac:dyDescent="0.25">
      <c r="B101" s="1"/>
      <c r="C101" s="5"/>
      <c r="D101" s="1"/>
      <c r="E101" s="1"/>
      <c r="F101" s="1"/>
      <c r="G101" s="1"/>
    </row>
    <row r="102" spans="1:7" x14ac:dyDescent="0.25">
      <c r="B102" s="5" t="s">
        <v>8</v>
      </c>
      <c r="C102" s="5"/>
      <c r="D102" s="5"/>
      <c r="E102" s="5"/>
      <c r="F102" s="5"/>
      <c r="G102" s="5"/>
    </row>
    <row r="103" spans="1:7" x14ac:dyDescent="0.25">
      <c r="B103" s="1"/>
      <c r="C103" s="5">
        <f>C97*E86</f>
        <v>0.84613087641025242</v>
      </c>
      <c r="D103" s="1"/>
      <c r="E103" s="1"/>
      <c r="F103" s="1"/>
      <c r="G103" s="1"/>
    </row>
    <row r="104" spans="1:7" x14ac:dyDescent="0.25">
      <c r="B104" s="1"/>
      <c r="C104" s="5"/>
      <c r="D104" s="1"/>
      <c r="E104" s="1"/>
      <c r="F104" s="1"/>
      <c r="G104" s="1"/>
    </row>
    <row r="105" spans="1:7" x14ac:dyDescent="0.25">
      <c r="B105" s="1"/>
      <c r="C105" s="5"/>
      <c r="D105" s="1"/>
      <c r="E105" s="1"/>
      <c r="F105" s="1"/>
      <c r="G105" s="1"/>
    </row>
    <row r="106" spans="1:7" x14ac:dyDescent="0.25">
      <c r="C106" s="5"/>
    </row>
    <row r="110" spans="1:7" x14ac:dyDescent="0.25">
      <c r="A110" s="1"/>
      <c r="B110" s="5" t="s">
        <v>9</v>
      </c>
      <c r="C110" s="5"/>
      <c r="D110" s="5"/>
      <c r="E110" s="5"/>
      <c r="F110" s="5"/>
      <c r="G110" s="5"/>
    </row>
    <row r="111" spans="1:7" x14ac:dyDescent="0.25">
      <c r="A111" s="1" t="s">
        <v>10</v>
      </c>
      <c r="B111" s="1">
        <v>0.9</v>
      </c>
      <c r="C111" s="5">
        <f>TINV(1-B111,$B$84-2)</f>
        <v>1.6859544601667387</v>
      </c>
      <c r="D111" s="5"/>
      <c r="E111" s="5"/>
      <c r="F111" s="5"/>
      <c r="G111" s="5"/>
    </row>
    <row r="112" spans="1:7" x14ac:dyDescent="0.25">
      <c r="A112" s="1"/>
      <c r="B112" s="1">
        <v>0.95</v>
      </c>
      <c r="C112" s="5">
        <f t="shared" ref="C112:C113" si="10">TINV(1-B112,$B$84-2)</f>
        <v>2.0243941639119702</v>
      </c>
      <c r="D112" s="5"/>
      <c r="E112" s="5"/>
      <c r="F112" s="5"/>
      <c r="G112" s="5"/>
    </row>
    <row r="113" spans="1:7" x14ac:dyDescent="0.25">
      <c r="A113" s="1"/>
      <c r="B113" s="1">
        <v>0.99</v>
      </c>
      <c r="C113" s="5">
        <f t="shared" si="10"/>
        <v>2.711557601913082</v>
      </c>
      <c r="D113" s="5"/>
      <c r="E113" s="5"/>
      <c r="F113" s="5"/>
      <c r="G113" s="5"/>
    </row>
    <row r="116" spans="1:7" x14ac:dyDescent="0.25">
      <c r="B116" s="5" t="s">
        <v>11</v>
      </c>
      <c r="C116" s="5"/>
      <c r="D116" s="5"/>
      <c r="E116" s="5"/>
      <c r="F116" s="5"/>
      <c r="G116" s="5"/>
    </row>
    <row r="117" spans="1:7" x14ac:dyDescent="0.25">
      <c r="B117" s="1"/>
      <c r="C117" s="5">
        <f>E25/SQRT(C97)</f>
        <v>-4.6676596675369364</v>
      </c>
      <c r="D117" s="1"/>
      <c r="E117" s="1"/>
      <c r="F117" s="1"/>
      <c r="G117" s="1"/>
    </row>
    <row r="118" spans="1:7" x14ac:dyDescent="0.25">
      <c r="B118" s="1"/>
      <c r="C118" s="5"/>
      <c r="D118" s="1"/>
      <c r="E118" s="1"/>
      <c r="F118" s="1"/>
      <c r="G118" s="1"/>
    </row>
    <row r="119" spans="1:7" x14ac:dyDescent="0.25">
      <c r="B119" s="1"/>
      <c r="C119" s="5"/>
      <c r="D119" s="1"/>
      <c r="E119" s="1"/>
      <c r="F119" s="1"/>
      <c r="G119" s="1"/>
    </row>
    <row r="120" spans="1:7" x14ac:dyDescent="0.25">
      <c r="C120" s="5"/>
    </row>
    <row r="122" spans="1:7" x14ac:dyDescent="0.25">
      <c r="B122" s="5" t="s">
        <v>12</v>
      </c>
      <c r="C122" s="5"/>
      <c r="D122" s="5"/>
      <c r="E122" s="5"/>
      <c r="F122" s="5"/>
      <c r="G122" s="5"/>
    </row>
    <row r="123" spans="1:7" x14ac:dyDescent="0.25">
      <c r="B123" s="1"/>
      <c r="C123" s="5">
        <f>E30/SQRT(C103)</f>
        <v>6.7659575508255356</v>
      </c>
      <c r="D123" s="1"/>
      <c r="E123" s="1"/>
      <c r="F123" s="1"/>
      <c r="G123" s="1"/>
    </row>
    <row r="124" spans="1:7" x14ac:dyDescent="0.25">
      <c r="B124" s="1"/>
      <c r="C124" s="5"/>
      <c r="D124" s="1"/>
      <c r="E124" s="1"/>
      <c r="F124" s="1"/>
      <c r="G124" s="1"/>
    </row>
    <row r="125" spans="1:7" x14ac:dyDescent="0.25">
      <c r="B125" s="1"/>
      <c r="C125" s="5"/>
      <c r="D125" s="1"/>
      <c r="E125" s="1"/>
      <c r="F125" s="1"/>
      <c r="G125" s="1"/>
    </row>
    <row r="126" spans="1:7" x14ac:dyDescent="0.25">
      <c r="C126" s="5"/>
    </row>
    <row r="129" spans="2:5" x14ac:dyDescent="0.25">
      <c r="B129" s="1"/>
      <c r="C129" s="1"/>
      <c r="D129" s="1"/>
      <c r="E129" s="1"/>
    </row>
    <row r="130" spans="2:5" x14ac:dyDescent="0.25">
      <c r="B130" s="1"/>
      <c r="C130" s="1"/>
      <c r="D130" s="1"/>
      <c r="E130" s="1"/>
    </row>
    <row r="131" spans="2:5" x14ac:dyDescent="0.25">
      <c r="B131" s="4"/>
      <c r="C131" s="4"/>
      <c r="D131" s="4"/>
      <c r="E131" s="4"/>
    </row>
    <row r="132" spans="2:5" x14ac:dyDescent="0.25">
      <c r="B132" s="4"/>
      <c r="C132" s="4"/>
      <c r="D132" s="4"/>
      <c r="E132" s="4"/>
    </row>
    <row r="133" spans="2:5" x14ac:dyDescent="0.25">
      <c r="B133" s="1">
        <f>$E$25-C111*SQRT($C$97)</f>
        <v>-0.14365320126341358</v>
      </c>
      <c r="C133" s="1">
        <f>$E$25+C111*SQRT($C$97)</f>
        <v>-6.7415409506042356E-2</v>
      </c>
      <c r="D133" s="1">
        <f>$E$30-C111*SQRT($C$103)</f>
        <v>4.6728597687536357</v>
      </c>
      <c r="E133" s="1">
        <f>$E$30+C111*SQRT($C$103)</f>
        <v>7.7745227513413973</v>
      </c>
    </row>
    <row r="134" spans="2:5" x14ac:dyDescent="0.25">
      <c r="B134" s="1">
        <f t="shared" ref="B134:B135" si="11">$E$25-C112*SQRT($C$97)</f>
        <v>-0.15130521567606967</v>
      </c>
      <c r="C134" s="1">
        <f t="shared" ref="C134:C135" si="12">$E$25+C112*SQRT($C$97)</f>
        <v>-5.9763395093386275E-2</v>
      </c>
      <c r="D134" s="1">
        <f t="shared" ref="D134:D135" si="13">$E$30-C112*SQRT($C$103)</f>
        <v>4.3615447463891712</v>
      </c>
      <c r="E134" s="1">
        <f>$E$30+C112*SQRT($C$103)</f>
        <v>8.0858377737058618</v>
      </c>
    </row>
    <row r="135" spans="2:5" x14ac:dyDescent="0.25">
      <c r="B135" s="1">
        <f t="shared" si="11"/>
        <v>-0.16684176317107938</v>
      </c>
      <c r="C135" s="1">
        <f t="shared" si="12"/>
        <v>-4.4226847598376549E-2</v>
      </c>
      <c r="D135" s="1">
        <f t="shared" si="13"/>
        <v>3.7294548978813409</v>
      </c>
      <c r="E135" s="1">
        <f>$E$30+C113*SQRT($C$103)</f>
        <v>8.7179276222136917</v>
      </c>
    </row>
    <row r="136" spans="2:5" x14ac:dyDescent="0.25">
      <c r="B136" s="1"/>
    </row>
    <row r="138" spans="2:5" x14ac:dyDescent="0.25">
      <c r="C138" s="4">
        <f>1-(M85/I85)</f>
        <v>0.36441082054202378</v>
      </c>
    </row>
    <row r="139" spans="2:5" x14ac:dyDescent="0.25">
      <c r="C139" s="4"/>
    </row>
    <row r="140" spans="2:5" x14ac:dyDescent="0.25">
      <c r="C140" s="4"/>
    </row>
    <row r="141" spans="2:5" x14ac:dyDescent="0.25">
      <c r="C141" s="4"/>
    </row>
    <row r="142" spans="2:5" x14ac:dyDescent="0.25">
      <c r="C142" s="4"/>
    </row>
    <row r="143" spans="2:5" x14ac:dyDescent="0.25">
      <c r="C143" s="4"/>
    </row>
    <row r="144" spans="2:5" x14ac:dyDescent="0.25">
      <c r="C144" s="4"/>
    </row>
    <row r="145" spans="1:5" x14ac:dyDescent="0.25">
      <c r="C145" s="4"/>
    </row>
    <row r="146" spans="1:5" x14ac:dyDescent="0.25">
      <c r="C146" s="4"/>
    </row>
    <row r="147" spans="1:5" x14ac:dyDescent="0.25">
      <c r="C147" s="4"/>
    </row>
    <row r="148" spans="1:5" x14ac:dyDescent="0.25">
      <c r="C148" s="4"/>
    </row>
    <row r="151" spans="1:5" x14ac:dyDescent="0.25">
      <c r="A151" s="1"/>
      <c r="B151" s="5" t="s">
        <v>13</v>
      </c>
      <c r="C151" s="5"/>
      <c r="D151" s="5"/>
    </row>
    <row r="152" spans="1:5" x14ac:dyDescent="0.25">
      <c r="A152" s="1" t="s">
        <v>10</v>
      </c>
      <c r="B152" s="1">
        <v>0.9</v>
      </c>
      <c r="C152" s="5">
        <f>FINV(1-B152,2,$B$84-2)</f>
        <v>2.4479199420090918</v>
      </c>
      <c r="D152" s="5"/>
    </row>
    <row r="153" spans="1:5" x14ac:dyDescent="0.25">
      <c r="A153" s="1"/>
      <c r="B153" s="1">
        <v>0.95</v>
      </c>
      <c r="C153" s="5">
        <f t="shared" ref="C153:C154" si="14">FINV(1-B153,2,$B$84-2)</f>
        <v>3.2448183607328067</v>
      </c>
      <c r="D153" s="5"/>
    </row>
    <row r="154" spans="1:5" x14ac:dyDescent="0.25">
      <c r="A154" s="1"/>
      <c r="B154" s="1">
        <v>0.99</v>
      </c>
      <c r="C154" s="5">
        <f t="shared" si="14"/>
        <v>5.2112247283595377</v>
      </c>
      <c r="D154" s="5"/>
    </row>
    <row r="157" spans="1:5" x14ac:dyDescent="0.25">
      <c r="B157" s="1"/>
      <c r="C157" s="4">
        <f>C138/(1-C138)*(B84-2)</f>
        <v>21.787046771951029</v>
      </c>
      <c r="D157" s="3"/>
      <c r="E157" s="3"/>
    </row>
    <row r="158" spans="1:5" x14ac:dyDescent="0.25">
      <c r="B158" s="1"/>
      <c r="C158" s="4"/>
      <c r="D158" s="3"/>
      <c r="E158" s="3"/>
    </row>
    <row r="159" spans="1:5" x14ac:dyDescent="0.25">
      <c r="B159" s="1"/>
      <c r="C159" s="4"/>
      <c r="D159" s="3"/>
      <c r="E159" s="3"/>
    </row>
    <row r="160" spans="1:5" x14ac:dyDescent="0.25">
      <c r="B160" s="1"/>
      <c r="C160" s="4"/>
      <c r="D160" s="3"/>
      <c r="E160" s="3"/>
    </row>
    <row r="161" spans="2:12" x14ac:dyDescent="0.25">
      <c r="C161" s="4"/>
    </row>
    <row r="176" spans="2:12" x14ac:dyDescent="0.25">
      <c r="B176" s="4"/>
      <c r="C176" s="4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B177" s="4"/>
      <c r="C177" s="4"/>
      <c r="D177" s="1"/>
      <c r="E177" s="4" t="s">
        <v>14</v>
      </c>
      <c r="F177" s="4"/>
      <c r="G177" s="4" t="s">
        <v>15</v>
      </c>
      <c r="H177" s="4"/>
      <c r="I177" s="4" t="s">
        <v>16</v>
      </c>
      <c r="J177" s="4"/>
      <c r="K177" s="1"/>
      <c r="L177" s="3" t="s">
        <v>17</v>
      </c>
    </row>
    <row r="178" spans="1:12" x14ac:dyDescent="0.25">
      <c r="A178" s="1"/>
      <c r="B178" s="1">
        <v>2.7</v>
      </c>
      <c r="C178" s="1">
        <f>B178*$E$25+$E$30</f>
        <v>5.9387486355087509</v>
      </c>
      <c r="D178" s="1"/>
      <c r="E178" s="1">
        <f>$C178-$C$111*SQRT($C$91)*SQRT(1/$B$84+POWER($B178-$C$86,2)/$G$85)</f>
        <v>4.4828592565073713</v>
      </c>
      <c r="F178" s="1">
        <f>$C178+$C$111*SQRT($C$91)*SQRT(1/$B$84+POWER($B178-$C$86,2)/$G$85)</f>
        <v>7.3946380145101305</v>
      </c>
      <c r="G178" s="1">
        <f>$C178-$C$112*SQRT($C$91)*SQRT(1/$B$84+POWER($B178-$C$86,2)/$G$85)</f>
        <v>4.1906029816455197</v>
      </c>
      <c r="H178" s="1">
        <f>$C178+$C$112*SQRT($C$91)*SQRT(1/$B$84+POWER($B178-$C$86,2)/$G$85)</f>
        <v>7.686894289371982</v>
      </c>
      <c r="I178" s="1">
        <f>$C178-$C$113*SQRT($C$91)*SQRT(1/$B$84+POWER($B178-$C$86,2)/$G$85)</f>
        <v>3.5972097586014349</v>
      </c>
      <c r="J178" s="1">
        <f>$C178+$C$113*SQRT($C$91)*SQRT(1/$B$84+POWER($B178-$C$86,2)/$G$85)</f>
        <v>8.2802875124160664</v>
      </c>
      <c r="K178" s="1"/>
      <c r="L178" s="1">
        <f>INDEX($L$45:$L$84,MATCH(B178,$C$45:$C$84,0))</f>
        <v>-0.31874863550875077</v>
      </c>
    </row>
    <row r="179" spans="1:12" x14ac:dyDescent="0.25">
      <c r="A179" s="1"/>
      <c r="B179" s="1">
        <v>7.4</v>
      </c>
      <c r="C179" s="1">
        <f t="shared" ref="C179:C217" si="15">B179*$E$25+$E$30</f>
        <v>5.4427374002005298</v>
      </c>
      <c r="D179" s="1"/>
      <c r="E179" s="1">
        <f t="shared" ref="E179:E217" si="16">$C179-$C$111*SQRT($C$91)*SQRT(1/$B$84+POWER($B179-$C$86,2)/$G$85)</f>
        <v>4.1492029374041222</v>
      </c>
      <c r="F179" s="1">
        <f t="shared" ref="F179:F217" si="17">$C179+$C$111*SQRT($C$91)*SQRT(1/$B$84+POWER($B179-$C$86,2)/$G$85)</f>
        <v>6.7362718629969374</v>
      </c>
      <c r="G179" s="1">
        <f t="shared" ref="G179:G217" si="18">$C179-$C$112*SQRT($C$91)*SQRT(1/$B$84+POWER($B179-$C$86,2)/$G$85)</f>
        <v>3.889537904500584</v>
      </c>
      <c r="H179" s="1">
        <f t="shared" ref="H179:H217" si="19">$C179+$C$112*SQRT($C$91)*SQRT(1/$B$84+POWER($B179-$C$86,2)/$G$85)</f>
        <v>6.995936895900476</v>
      </c>
      <c r="I179" s="1">
        <f t="shared" ref="I179:I217" si="20">$C179-$C$113*SQRT($C$91)*SQRT(1/$B$84+POWER($B179-$C$86,2)/$G$85)</f>
        <v>3.3623175022720488</v>
      </c>
      <c r="J179" s="1">
        <f t="shared" ref="J179:J217" si="21">$C179+$C$113*SQRT($C$91)*SQRT(1/$B$84+POWER($B179-$C$86,2)/$G$85)</f>
        <v>7.5231572981290107</v>
      </c>
      <c r="K179" s="1"/>
      <c r="L179" s="1">
        <f>INDEX($L$45:$L$84,MATCH(B179,$C$45:$C$84,0))</f>
        <v>-0.74273740020052958</v>
      </c>
    </row>
    <row r="180" spans="1:12" x14ac:dyDescent="0.25">
      <c r="A180" s="1"/>
      <c r="B180" s="1">
        <v>14</v>
      </c>
      <c r="C180" s="1">
        <f t="shared" si="15"/>
        <v>4.7462109846613245</v>
      </c>
      <c r="D180" s="1"/>
      <c r="E180" s="1">
        <f t="shared" si="16"/>
        <v>3.671611094588648</v>
      </c>
      <c r="F180" s="1">
        <f t="shared" si="17"/>
        <v>5.8208108747340006</v>
      </c>
      <c r="G180" s="1">
        <f t="shared" si="18"/>
        <v>3.4558951443459076</v>
      </c>
      <c r="H180" s="1">
        <f t="shared" si="19"/>
        <v>6.0365268249767414</v>
      </c>
      <c r="I180" s="1">
        <f t="shared" si="20"/>
        <v>3.017908370453493</v>
      </c>
      <c r="J180" s="1">
        <f t="shared" si="21"/>
        <v>6.474513598869156</v>
      </c>
      <c r="K180" s="1"/>
      <c r="L180" s="1">
        <f t="shared" ref="L180:L217" si="22">INDEX($L$45:$L$84,MATCH(B180,$C$45:$C$84,0))</f>
        <v>-4.4462109846613247</v>
      </c>
    </row>
    <row r="181" spans="1:12" x14ac:dyDescent="0.25">
      <c r="A181" s="1"/>
      <c r="B181" s="1">
        <v>14.92</v>
      </c>
      <c r="C181" s="1">
        <f t="shared" si="15"/>
        <v>4.6491194237073756</v>
      </c>
      <c r="D181" s="1"/>
      <c r="E181" s="1">
        <f t="shared" si="16"/>
        <v>3.6038698741068425</v>
      </c>
      <c r="F181" s="1">
        <f t="shared" si="17"/>
        <v>5.6943689733079088</v>
      </c>
      <c r="G181" s="1">
        <f t="shared" si="18"/>
        <v>3.3940457321951714</v>
      </c>
      <c r="H181" s="1">
        <f t="shared" si="19"/>
        <v>5.9041931152195799</v>
      </c>
      <c r="I181" s="1">
        <f t="shared" si="20"/>
        <v>2.9680216069637098</v>
      </c>
      <c r="J181" s="1">
        <f t="shared" si="21"/>
        <v>6.3302172404510415</v>
      </c>
      <c r="K181" s="1"/>
      <c r="L181" s="1">
        <f t="shared" si="22"/>
        <v>2.0508805762926245</v>
      </c>
    </row>
    <row r="182" spans="1:12" x14ac:dyDescent="0.25">
      <c r="A182" s="1"/>
      <c r="B182" s="1">
        <v>18</v>
      </c>
      <c r="C182" s="1">
        <f t="shared" si="15"/>
        <v>4.3240737631224135</v>
      </c>
      <c r="D182" s="1"/>
      <c r="E182" s="1">
        <f t="shared" si="16"/>
        <v>3.3742568636760484</v>
      </c>
      <c r="F182" s="1">
        <f t="shared" si="17"/>
        <v>5.2738906625687783</v>
      </c>
      <c r="G182" s="1">
        <f t="shared" si="18"/>
        <v>3.1835899401880612</v>
      </c>
      <c r="H182" s="1">
        <f t="shared" si="19"/>
        <v>5.4645575860567659</v>
      </c>
      <c r="I182" s="1">
        <f t="shared" si="20"/>
        <v>2.7964623744585744</v>
      </c>
      <c r="J182" s="1">
        <f t="shared" si="21"/>
        <v>5.8516851517862527</v>
      </c>
      <c r="K182" s="1"/>
      <c r="L182" s="1">
        <f t="shared" si="22"/>
        <v>-1.0240737631224137</v>
      </c>
    </row>
    <row r="183" spans="1:12" x14ac:dyDescent="0.25">
      <c r="A183" s="1"/>
      <c r="B183" s="1">
        <v>20</v>
      </c>
      <c r="C183" s="1">
        <f t="shared" si="15"/>
        <v>4.1130051523529572</v>
      </c>
      <c r="D183" s="1"/>
      <c r="E183" s="1">
        <f t="shared" si="16"/>
        <v>3.2223411559351853</v>
      </c>
      <c r="F183" s="1">
        <f t="shared" si="17"/>
        <v>5.0036691487707294</v>
      </c>
      <c r="G183" s="1">
        <f t="shared" si="18"/>
        <v>3.0435486284938671</v>
      </c>
      <c r="H183" s="1">
        <f t="shared" si="19"/>
        <v>5.1824616762120472</v>
      </c>
      <c r="I183" s="1">
        <f t="shared" si="20"/>
        <v>2.6805306773318192</v>
      </c>
      <c r="J183" s="1">
        <f t="shared" si="21"/>
        <v>5.5454796273740952</v>
      </c>
      <c r="K183" s="1"/>
      <c r="L183" s="1">
        <f t="shared" si="22"/>
        <v>-1.2130051523529572</v>
      </c>
    </row>
    <row r="184" spans="1:12" x14ac:dyDescent="0.25">
      <c r="A184" s="1"/>
      <c r="B184" s="1">
        <v>23</v>
      </c>
      <c r="C184" s="1">
        <f t="shared" si="15"/>
        <v>3.796402236198773</v>
      </c>
      <c r="D184" s="1"/>
      <c r="E184" s="1">
        <f t="shared" si="16"/>
        <v>2.9890773784608964</v>
      </c>
      <c r="F184" s="1">
        <f t="shared" si="17"/>
        <v>4.6037270939366497</v>
      </c>
      <c r="G184" s="1">
        <f t="shared" si="18"/>
        <v>2.8270144093033864</v>
      </c>
      <c r="H184" s="1">
        <f t="shared" si="19"/>
        <v>4.7657900630941601</v>
      </c>
      <c r="I184" s="1">
        <f t="shared" si="20"/>
        <v>2.4979639290359348</v>
      </c>
      <c r="J184" s="1">
        <f t="shared" si="21"/>
        <v>5.0948405433616113</v>
      </c>
      <c r="K184" s="1"/>
      <c r="L184" s="1">
        <f t="shared" si="22"/>
        <v>1.2535977638012268</v>
      </c>
    </row>
    <row r="185" spans="1:12" x14ac:dyDescent="0.25">
      <c r="A185" s="1"/>
      <c r="B185" s="1">
        <v>24</v>
      </c>
      <c r="C185" s="1">
        <f t="shared" si="15"/>
        <v>3.6908679308140453</v>
      </c>
      <c r="D185" s="1"/>
      <c r="E185" s="1">
        <f t="shared" si="16"/>
        <v>2.9095767021745198</v>
      </c>
      <c r="F185" s="1">
        <f t="shared" si="17"/>
        <v>4.4721591594535708</v>
      </c>
      <c r="G185" s="1">
        <f t="shared" si="18"/>
        <v>2.7527397423355469</v>
      </c>
      <c r="H185" s="1">
        <f t="shared" si="19"/>
        <v>4.6289961192925437</v>
      </c>
      <c r="I185" s="1">
        <f t="shared" si="20"/>
        <v>2.4343000813384443</v>
      </c>
      <c r="J185" s="1">
        <f t="shared" si="21"/>
        <v>4.9474357802896467</v>
      </c>
      <c r="K185" s="1"/>
      <c r="L185" s="1">
        <f t="shared" si="22"/>
        <v>0.30913206918595471</v>
      </c>
    </row>
    <row r="186" spans="1:12" x14ac:dyDescent="0.25">
      <c r="A186" s="1"/>
      <c r="B186" s="1">
        <v>26</v>
      </c>
      <c r="C186" s="1">
        <f t="shared" si="15"/>
        <v>3.4797993200445894</v>
      </c>
      <c r="D186" s="1"/>
      <c r="E186" s="1">
        <f t="shared" si="16"/>
        <v>2.7473927380545922</v>
      </c>
      <c r="F186" s="1">
        <f t="shared" si="17"/>
        <v>4.2122059020345866</v>
      </c>
      <c r="G186" s="1">
        <f t="shared" si="18"/>
        <v>2.6003689171352313</v>
      </c>
      <c r="H186" s="1">
        <f t="shared" si="19"/>
        <v>4.3592297229539474</v>
      </c>
      <c r="I186" s="1">
        <f t="shared" si="20"/>
        <v>2.3018537218641111</v>
      </c>
      <c r="J186" s="1">
        <f t="shared" si="21"/>
        <v>4.6577449182250676</v>
      </c>
      <c r="K186" s="1"/>
      <c r="L186" s="1">
        <f t="shared" si="22"/>
        <v>7.6202006799554098</v>
      </c>
    </row>
    <row r="187" spans="1:12" x14ac:dyDescent="0.25">
      <c r="A187" s="1"/>
      <c r="B187" s="1">
        <v>26.8</v>
      </c>
      <c r="C187" s="1">
        <f t="shared" si="15"/>
        <v>3.395371875736807</v>
      </c>
      <c r="E187" s="1">
        <f t="shared" si="16"/>
        <v>2.6811761036973065</v>
      </c>
      <c r="F187" s="1">
        <f t="shared" si="17"/>
        <v>4.1095676477763075</v>
      </c>
      <c r="G187" s="1">
        <f t="shared" si="18"/>
        <v>2.5378079337876396</v>
      </c>
      <c r="H187" s="1">
        <f t="shared" si="19"/>
        <v>4.252935817685974</v>
      </c>
      <c r="I187" s="1">
        <f t="shared" si="20"/>
        <v>2.2467151233258522</v>
      </c>
      <c r="J187" s="1">
        <f t="shared" si="21"/>
        <v>4.5440286281477622</v>
      </c>
      <c r="L187" s="1">
        <f t="shared" si="22"/>
        <v>-2.395371875736807</v>
      </c>
    </row>
    <row r="188" spans="1:12" x14ac:dyDescent="0.25">
      <c r="A188" s="1"/>
      <c r="B188" s="1">
        <v>27</v>
      </c>
      <c r="C188" s="1">
        <f t="shared" si="15"/>
        <v>3.3742650146598612</v>
      </c>
      <c r="E188" s="1">
        <f t="shared" si="16"/>
        <v>2.6644902188915784</v>
      </c>
      <c r="F188" s="1">
        <f t="shared" si="17"/>
        <v>4.0840398104281439</v>
      </c>
      <c r="G188" s="1">
        <f t="shared" si="18"/>
        <v>2.5220095189194733</v>
      </c>
      <c r="H188" s="1">
        <f t="shared" si="19"/>
        <v>4.226520510400249</v>
      </c>
      <c r="I188" s="1">
        <f t="shared" si="20"/>
        <v>2.232718615523166</v>
      </c>
      <c r="J188" s="1">
        <f t="shared" si="21"/>
        <v>4.5158114137965564</v>
      </c>
      <c r="L188" s="1">
        <f t="shared" si="22"/>
        <v>3.1257349853401388</v>
      </c>
    </row>
    <row r="189" spans="1:12" x14ac:dyDescent="0.25">
      <c r="A189" s="1"/>
      <c r="B189" s="1">
        <v>30</v>
      </c>
      <c r="C189" s="1">
        <f t="shared" si="15"/>
        <v>3.0576620985056775</v>
      </c>
      <c r="E189" s="1">
        <f t="shared" si="16"/>
        <v>2.4070474341451695</v>
      </c>
      <c r="F189" s="1">
        <f t="shared" si="17"/>
        <v>3.7082767628661855</v>
      </c>
      <c r="G189" s="1">
        <f t="shared" si="18"/>
        <v>2.276442581249738</v>
      </c>
      <c r="H189" s="1">
        <f t="shared" si="19"/>
        <v>3.838881615761617</v>
      </c>
      <c r="I189" s="1">
        <f t="shared" si="20"/>
        <v>2.0112642385727413</v>
      </c>
      <c r="J189" s="1">
        <f t="shared" si="21"/>
        <v>4.1040599584386133</v>
      </c>
      <c r="L189" s="1">
        <f t="shared" si="22"/>
        <v>-3.3576620985056773</v>
      </c>
    </row>
    <row r="190" spans="1:12" x14ac:dyDescent="0.25">
      <c r="A190" s="1"/>
      <c r="B190" s="1">
        <v>32</v>
      </c>
      <c r="C190" s="1">
        <f t="shared" si="15"/>
        <v>2.8465934877362216</v>
      </c>
      <c r="E190" s="1">
        <f t="shared" si="16"/>
        <v>2.2267741074112832</v>
      </c>
      <c r="F190" s="1">
        <f t="shared" si="17"/>
        <v>3.4664128680611599</v>
      </c>
      <c r="G190" s="1">
        <f t="shared" si="18"/>
        <v>2.1023511218509388</v>
      </c>
      <c r="H190" s="1">
        <f t="shared" si="19"/>
        <v>3.5908358536215044</v>
      </c>
      <c r="I190" s="1">
        <f t="shared" si="20"/>
        <v>1.8497243597486688</v>
      </c>
      <c r="J190" s="1">
        <f t="shared" si="21"/>
        <v>3.8434626157237743</v>
      </c>
      <c r="L190" s="1">
        <f t="shared" si="22"/>
        <v>-1.8465934877362216</v>
      </c>
    </row>
    <row r="191" spans="1:12" x14ac:dyDescent="0.25">
      <c r="A191" s="1"/>
      <c r="B191" s="1">
        <v>33</v>
      </c>
      <c r="C191" s="1">
        <f t="shared" si="15"/>
        <v>2.7410591823514938</v>
      </c>
      <c r="E191" s="1">
        <f t="shared" si="16"/>
        <v>2.1336272715432556</v>
      </c>
      <c r="F191" s="1">
        <f t="shared" si="17"/>
        <v>3.348491093159732</v>
      </c>
      <c r="G191" s="1">
        <f t="shared" si="18"/>
        <v>2.0116909554703954</v>
      </c>
      <c r="H191" s="1">
        <f t="shared" si="19"/>
        <v>3.4704274092325922</v>
      </c>
      <c r="I191" s="1">
        <f t="shared" si="20"/>
        <v>1.7641130937639216</v>
      </c>
      <c r="J191" s="1">
        <f t="shared" si="21"/>
        <v>3.7180052709390661</v>
      </c>
      <c r="L191" s="1">
        <f t="shared" si="22"/>
        <v>-2.441059182351494</v>
      </c>
    </row>
    <row r="192" spans="1:12" x14ac:dyDescent="0.25">
      <c r="A192" s="1"/>
      <c r="B192" s="1">
        <v>34.880000000000003</v>
      </c>
      <c r="C192" s="1">
        <f t="shared" si="15"/>
        <v>2.5426546882282048</v>
      </c>
      <c r="E192" s="1">
        <f t="shared" si="16"/>
        <v>1.9525189834669048</v>
      </c>
      <c r="F192" s="1">
        <f t="shared" si="17"/>
        <v>3.1327903929895049</v>
      </c>
      <c r="G192" s="1">
        <f t="shared" si="18"/>
        <v>1.8340547201622215</v>
      </c>
      <c r="H192" s="1">
        <f t="shared" si="19"/>
        <v>3.2512546562941882</v>
      </c>
      <c r="I192" s="1">
        <f t="shared" si="20"/>
        <v>1.5935264678564747</v>
      </c>
      <c r="J192" s="1">
        <f t="shared" si="21"/>
        <v>3.491782908599935</v>
      </c>
      <c r="L192" s="1">
        <f t="shared" si="22"/>
        <v>0.55734531177179525</v>
      </c>
    </row>
    <row r="193" spans="1:12" x14ac:dyDescent="0.25">
      <c r="A193" s="1"/>
      <c r="B193" s="1">
        <v>35</v>
      </c>
      <c r="C193" s="1">
        <f t="shared" si="15"/>
        <v>2.5299905715820374</v>
      </c>
      <c r="E193" s="1">
        <f t="shared" si="16"/>
        <v>1.940680168068132</v>
      </c>
      <c r="F193" s="1">
        <f t="shared" si="17"/>
        <v>3.1193009750959426</v>
      </c>
      <c r="G193" s="1">
        <f t="shared" si="18"/>
        <v>1.8223815763259186</v>
      </c>
      <c r="H193" s="1">
        <f t="shared" si="19"/>
        <v>3.2375995668381563</v>
      </c>
      <c r="I193" s="1">
        <f t="shared" si="20"/>
        <v>1.5821897013399309</v>
      </c>
      <c r="J193" s="1">
        <f t="shared" si="21"/>
        <v>3.4777914418241442</v>
      </c>
      <c r="L193" s="1">
        <f t="shared" si="22"/>
        <v>-0.22999057158203762</v>
      </c>
    </row>
    <row r="194" spans="1:12" x14ac:dyDescent="0.25">
      <c r="A194" s="1"/>
      <c r="B194" s="1">
        <v>36</v>
      </c>
      <c r="C194" s="1">
        <f t="shared" si="15"/>
        <v>2.4244562661973097</v>
      </c>
      <c r="E194" s="1">
        <f t="shared" si="16"/>
        <v>1.8406733313066608</v>
      </c>
      <c r="F194" s="1">
        <f t="shared" si="17"/>
        <v>3.0082392010879584</v>
      </c>
      <c r="G194" s="1">
        <f t="shared" si="18"/>
        <v>1.7234843275678688</v>
      </c>
      <c r="H194" s="1">
        <f t="shared" si="19"/>
        <v>3.1254282048267505</v>
      </c>
      <c r="I194" s="1">
        <f t="shared" si="20"/>
        <v>1.4855453451909879</v>
      </c>
      <c r="J194" s="1">
        <f t="shared" si="21"/>
        <v>3.3633671872036315</v>
      </c>
      <c r="L194" s="1">
        <f t="shared" si="22"/>
        <v>1.6755437338026899</v>
      </c>
    </row>
    <row r="195" spans="1:12" x14ac:dyDescent="0.25">
      <c r="A195" s="1"/>
      <c r="B195" s="1">
        <v>37.75</v>
      </c>
      <c r="C195" s="1">
        <f t="shared" si="15"/>
        <v>2.2397712317740357</v>
      </c>
      <c r="E195" s="1">
        <f t="shared" si="16"/>
        <v>1.6597299356730977</v>
      </c>
      <c r="F195" s="1">
        <f t="shared" si="17"/>
        <v>2.8198125278749737</v>
      </c>
      <c r="G195" s="1">
        <f t="shared" si="18"/>
        <v>1.5432920311801217</v>
      </c>
      <c r="H195" s="1">
        <f t="shared" si="19"/>
        <v>2.9362504323679497</v>
      </c>
      <c r="I195" s="1">
        <f t="shared" si="20"/>
        <v>1.3068780706441281</v>
      </c>
      <c r="J195" s="1">
        <f t="shared" si="21"/>
        <v>3.1726643929039433</v>
      </c>
      <c r="L195" s="1">
        <f t="shared" si="22"/>
        <v>-0.13977123177403561</v>
      </c>
    </row>
    <row r="196" spans="1:12" x14ac:dyDescent="0.25">
      <c r="A196" s="1"/>
      <c r="B196" s="1">
        <v>38.200000000000003</v>
      </c>
      <c r="C196" s="1">
        <f t="shared" si="15"/>
        <v>2.1922807943509079</v>
      </c>
      <c r="E196" s="1">
        <f t="shared" si="16"/>
        <v>1.6119647872693101</v>
      </c>
      <c r="F196" s="1">
        <f t="shared" si="17"/>
        <v>2.7725968014325058</v>
      </c>
      <c r="G196" s="1">
        <f t="shared" si="18"/>
        <v>1.4954717370976658</v>
      </c>
      <c r="H196" s="1">
        <f t="shared" si="19"/>
        <v>2.8890898516041501</v>
      </c>
      <c r="I196" s="1">
        <f t="shared" si="20"/>
        <v>1.2589458095148824</v>
      </c>
      <c r="J196" s="1">
        <f t="shared" si="21"/>
        <v>3.1256157791869335</v>
      </c>
      <c r="L196" s="1">
        <f t="shared" si="22"/>
        <v>-0.3922807943509079</v>
      </c>
    </row>
    <row r="197" spans="1:12" x14ac:dyDescent="0.25">
      <c r="A197" s="1"/>
      <c r="B197" s="1">
        <v>38.4</v>
      </c>
      <c r="C197" s="1">
        <f t="shared" si="15"/>
        <v>2.1711739332739626</v>
      </c>
      <c r="E197" s="1">
        <f t="shared" si="16"/>
        <v>1.5905731780205237</v>
      </c>
      <c r="F197" s="1">
        <f t="shared" si="17"/>
        <v>2.7517746885274015</v>
      </c>
      <c r="G197" s="1">
        <f t="shared" si="18"/>
        <v>1.4740229672972767</v>
      </c>
      <c r="H197" s="1">
        <f t="shared" si="19"/>
        <v>2.8683248992506485</v>
      </c>
      <c r="I197" s="1">
        <f t="shared" si="20"/>
        <v>1.2373809816967059</v>
      </c>
      <c r="J197" s="1">
        <f t="shared" si="21"/>
        <v>3.1049668848512191</v>
      </c>
      <c r="L197" s="1">
        <f t="shared" si="22"/>
        <v>2.2288260667260378</v>
      </c>
    </row>
    <row r="198" spans="1:12" x14ac:dyDescent="0.25">
      <c r="A198" s="1"/>
      <c r="B198" s="1">
        <v>40.200000000000003</v>
      </c>
      <c r="C198" s="1">
        <f t="shared" si="15"/>
        <v>1.9812121835814516</v>
      </c>
      <c r="E198" s="1">
        <f t="shared" si="16"/>
        <v>1.393587015523349</v>
      </c>
      <c r="F198" s="1">
        <f t="shared" si="17"/>
        <v>2.5688373516395542</v>
      </c>
      <c r="G198" s="1">
        <f t="shared" si="18"/>
        <v>1.2756267191514308</v>
      </c>
      <c r="H198" s="1">
        <f t="shared" si="19"/>
        <v>2.6867976480114724</v>
      </c>
      <c r="I198" s="1">
        <f t="shared" si="20"/>
        <v>1.0361217145507418</v>
      </c>
      <c r="J198" s="1">
        <f t="shared" si="21"/>
        <v>2.9263026526121614</v>
      </c>
      <c r="L198" s="1">
        <f t="shared" si="22"/>
        <v>-1.1812121835814515</v>
      </c>
    </row>
    <row r="199" spans="1:12" x14ac:dyDescent="0.25">
      <c r="A199" s="1"/>
      <c r="B199" s="1">
        <v>42.3</v>
      </c>
      <c r="C199" s="1">
        <f t="shared" si="15"/>
        <v>1.7595901422735238</v>
      </c>
      <c r="E199" s="1">
        <f t="shared" si="16"/>
        <v>1.1539684747956973</v>
      </c>
      <c r="F199" s="1">
        <f t="shared" si="17"/>
        <v>2.3652118097513504</v>
      </c>
      <c r="G199" s="1">
        <f t="shared" si="18"/>
        <v>1.0323955482632581</v>
      </c>
      <c r="H199" s="1">
        <f t="shared" si="19"/>
        <v>2.4867847362837896</v>
      </c>
      <c r="I199" s="1">
        <f t="shared" si="20"/>
        <v>0.78555550780874217</v>
      </c>
      <c r="J199" s="1">
        <f t="shared" si="21"/>
        <v>2.7336247767383055</v>
      </c>
      <c r="L199" s="1">
        <f t="shared" si="22"/>
        <v>-0.75959014227352384</v>
      </c>
    </row>
    <row r="200" spans="1:12" x14ac:dyDescent="0.25">
      <c r="A200" s="1"/>
      <c r="B200" s="1">
        <v>43.5</v>
      </c>
      <c r="C200" s="1">
        <f t="shared" si="15"/>
        <v>1.6329489758118498</v>
      </c>
      <c r="E200" s="1">
        <f t="shared" si="16"/>
        <v>1.0126243090968599</v>
      </c>
      <c r="F200" s="1">
        <f t="shared" si="17"/>
        <v>2.2532736425268398</v>
      </c>
      <c r="G200" s="1">
        <f t="shared" si="18"/>
        <v>0.88809989198531025</v>
      </c>
      <c r="H200" s="1">
        <f t="shared" si="19"/>
        <v>2.3777980596383896</v>
      </c>
      <c r="I200" s="1">
        <f t="shared" si="20"/>
        <v>0.63526718462107368</v>
      </c>
      <c r="J200" s="1">
        <f t="shared" si="21"/>
        <v>2.6306307670026259</v>
      </c>
      <c r="L200" s="1">
        <f t="shared" si="22"/>
        <v>-1.0329489758118497</v>
      </c>
    </row>
    <row r="201" spans="1:12" x14ac:dyDescent="0.25">
      <c r="A201" s="1"/>
      <c r="B201" s="1">
        <v>43.7</v>
      </c>
      <c r="C201" s="1">
        <f t="shared" si="15"/>
        <v>1.6118421147349045</v>
      </c>
      <c r="E201" s="1">
        <f t="shared" si="16"/>
        <v>0.98877411881986832</v>
      </c>
      <c r="F201" s="1">
        <f t="shared" si="17"/>
        <v>2.2349101106499405</v>
      </c>
      <c r="G201" s="1">
        <f t="shared" si="18"/>
        <v>0.8636990038432959</v>
      </c>
      <c r="H201" s="1">
        <f t="shared" si="19"/>
        <v>2.359985225626513</v>
      </c>
      <c r="I201" s="1">
        <f t="shared" si="20"/>
        <v>0.60974816691553246</v>
      </c>
      <c r="J201" s="1">
        <f t="shared" si="21"/>
        <v>2.6139360625542762</v>
      </c>
      <c r="L201" s="1">
        <f t="shared" si="22"/>
        <v>-2.6118421147349045</v>
      </c>
    </row>
    <row r="202" spans="1:12" x14ac:dyDescent="0.25">
      <c r="A202" s="1"/>
      <c r="B202" s="1">
        <v>44.5</v>
      </c>
      <c r="C202" s="1">
        <f t="shared" si="15"/>
        <v>1.5274146704271221</v>
      </c>
      <c r="E202" s="1">
        <f t="shared" si="16"/>
        <v>0.89257586466139693</v>
      </c>
      <c r="F202" s="1">
        <f t="shared" si="17"/>
        <v>2.1622534761928471</v>
      </c>
      <c r="G202" s="1">
        <f t="shared" si="18"/>
        <v>0.7651378688995899</v>
      </c>
      <c r="H202" s="1">
        <f t="shared" si="19"/>
        <v>2.2896914719546544</v>
      </c>
      <c r="I202" s="1">
        <f t="shared" si="20"/>
        <v>0.50638947049780136</v>
      </c>
      <c r="J202" s="1">
        <f t="shared" si="21"/>
        <v>2.548439870356443</v>
      </c>
      <c r="L202" s="1">
        <f t="shared" si="22"/>
        <v>-0.72741467042712205</v>
      </c>
    </row>
    <row r="203" spans="1:12" x14ac:dyDescent="0.25">
      <c r="A203" s="1"/>
      <c r="B203" s="1">
        <v>44.5</v>
      </c>
      <c r="C203" s="1">
        <f t="shared" si="15"/>
        <v>1.5274146704271221</v>
      </c>
      <c r="E203" s="1">
        <f t="shared" si="16"/>
        <v>0.89257586466139693</v>
      </c>
      <c r="F203" s="1">
        <f t="shared" si="17"/>
        <v>2.1622534761928471</v>
      </c>
      <c r="G203" s="1">
        <f t="shared" si="18"/>
        <v>0.7651378688995899</v>
      </c>
      <c r="H203" s="1">
        <f t="shared" si="19"/>
        <v>2.2896914719546544</v>
      </c>
      <c r="I203" s="1">
        <f t="shared" si="20"/>
        <v>0.50638947049780136</v>
      </c>
      <c r="J203" s="1">
        <f t="shared" si="21"/>
        <v>2.548439870356443</v>
      </c>
      <c r="L203" s="1">
        <f t="shared" si="22"/>
        <v>-0.72741467042712205</v>
      </c>
    </row>
    <row r="204" spans="1:12" x14ac:dyDescent="0.25">
      <c r="A204" s="1"/>
      <c r="B204" s="1">
        <v>44.8</v>
      </c>
      <c r="C204" s="1">
        <f t="shared" si="15"/>
        <v>1.4957543788117036</v>
      </c>
      <c r="E204" s="1">
        <f t="shared" si="16"/>
        <v>0.85618242504549702</v>
      </c>
      <c r="F204" s="1">
        <f t="shared" si="17"/>
        <v>2.1353263325779102</v>
      </c>
      <c r="G204" s="1">
        <f t="shared" si="18"/>
        <v>0.72779429377000193</v>
      </c>
      <c r="H204" s="1">
        <f t="shared" si="19"/>
        <v>2.2637144638534052</v>
      </c>
      <c r="I204" s="1">
        <f t="shared" si="20"/>
        <v>0.46711675295694244</v>
      </c>
      <c r="J204" s="1">
        <f t="shared" si="21"/>
        <v>2.5243920046664647</v>
      </c>
      <c r="L204" s="1">
        <f t="shared" si="22"/>
        <v>2.5042456211882964</v>
      </c>
    </row>
    <row r="205" spans="1:12" x14ac:dyDescent="0.25">
      <c r="A205" s="1"/>
      <c r="B205" s="1">
        <v>46.4</v>
      </c>
      <c r="C205" s="1">
        <f t="shared" si="15"/>
        <v>1.3268994901961388</v>
      </c>
      <c r="E205" s="1">
        <f t="shared" si="16"/>
        <v>0.65933669265592521</v>
      </c>
      <c r="F205" s="1">
        <f t="shared" si="17"/>
        <v>1.9944622877363525</v>
      </c>
      <c r="G205" s="1">
        <f t="shared" si="18"/>
        <v>0.52532965938854759</v>
      </c>
      <c r="H205" s="1">
        <f t="shared" si="19"/>
        <v>2.1284693210037302</v>
      </c>
      <c r="I205" s="1">
        <f t="shared" si="20"/>
        <v>0.25324357528755348</v>
      </c>
      <c r="J205" s="1">
        <f t="shared" si="21"/>
        <v>2.4005554051047242</v>
      </c>
      <c r="L205" s="1">
        <f t="shared" si="22"/>
        <v>2.8731005098038613</v>
      </c>
    </row>
    <row r="206" spans="1:12" x14ac:dyDescent="0.25">
      <c r="A206" s="1"/>
      <c r="B206" s="1">
        <v>46.6</v>
      </c>
      <c r="C206" s="1">
        <f t="shared" si="15"/>
        <v>1.3057926291191935</v>
      </c>
      <c r="E206" s="1">
        <f t="shared" si="16"/>
        <v>0.6344233847261217</v>
      </c>
      <c r="F206" s="1">
        <f t="shared" si="17"/>
        <v>1.9771618735122654</v>
      </c>
      <c r="G206" s="1">
        <f t="shared" si="18"/>
        <v>0.49965224259599594</v>
      </c>
      <c r="H206" s="1">
        <f t="shared" si="19"/>
        <v>2.111933015642391</v>
      </c>
      <c r="I206" s="1">
        <f t="shared" si="20"/>
        <v>0.22601472210227747</v>
      </c>
      <c r="J206" s="1">
        <f t="shared" si="21"/>
        <v>2.3855705361361093</v>
      </c>
      <c r="L206" s="1">
        <f t="shared" si="22"/>
        <v>1.5942073708808064</v>
      </c>
    </row>
    <row r="207" spans="1:12" x14ac:dyDescent="0.25">
      <c r="A207" s="1"/>
      <c r="B207" s="1">
        <v>46.7</v>
      </c>
      <c r="C207" s="1">
        <f t="shared" si="15"/>
        <v>1.2952391985807203</v>
      </c>
      <c r="E207" s="1">
        <f t="shared" si="16"/>
        <v>0.62194242846206127</v>
      </c>
      <c r="F207" s="1">
        <f t="shared" si="17"/>
        <v>1.9685359686993795</v>
      </c>
      <c r="G207" s="1">
        <f t="shared" si="18"/>
        <v>0.48678435343965287</v>
      </c>
      <c r="H207" s="1">
        <f t="shared" si="19"/>
        <v>2.1036940437217879</v>
      </c>
      <c r="I207" s="1">
        <f t="shared" si="20"/>
        <v>0.21236120958793525</v>
      </c>
      <c r="J207" s="1">
        <f t="shared" si="21"/>
        <v>2.3781171875735057</v>
      </c>
      <c r="L207" s="1">
        <f t="shared" si="22"/>
        <v>1.2047608014192797</v>
      </c>
    </row>
    <row r="208" spans="1:12" x14ac:dyDescent="0.25">
      <c r="A208" s="1"/>
      <c r="B208" s="1">
        <v>46.7</v>
      </c>
      <c r="C208" s="1">
        <f t="shared" si="15"/>
        <v>1.2952391985807203</v>
      </c>
      <c r="E208" s="1">
        <f t="shared" si="16"/>
        <v>0.62194242846206127</v>
      </c>
      <c r="F208" s="1">
        <f t="shared" si="17"/>
        <v>1.9685359686993795</v>
      </c>
      <c r="G208" s="1">
        <f t="shared" si="18"/>
        <v>0.48678435343965287</v>
      </c>
      <c r="H208" s="1">
        <f t="shared" si="19"/>
        <v>2.1036940437217879</v>
      </c>
      <c r="I208" s="1">
        <f t="shared" si="20"/>
        <v>0.21236120958793525</v>
      </c>
      <c r="J208" s="1">
        <f t="shared" si="21"/>
        <v>2.3781171875735057</v>
      </c>
      <c r="L208" s="1">
        <f t="shared" si="22"/>
        <v>1.2047608014192797</v>
      </c>
    </row>
    <row r="209" spans="1:12" x14ac:dyDescent="0.25">
      <c r="A209" s="1"/>
      <c r="B209" s="1">
        <v>47.9</v>
      </c>
      <c r="C209" s="1">
        <f t="shared" si="15"/>
        <v>1.1685980321190472</v>
      </c>
      <c r="E209" s="1">
        <f t="shared" si="16"/>
        <v>0.47096070583579519</v>
      </c>
      <c r="F209" s="1">
        <f t="shared" si="17"/>
        <v>1.8662353584022993</v>
      </c>
      <c r="G209" s="1">
        <f t="shared" si="18"/>
        <v>0.33091649016607394</v>
      </c>
      <c r="H209" s="1">
        <f t="shared" si="19"/>
        <v>2.0062795740720203</v>
      </c>
      <c r="I209" s="1">
        <f t="shared" si="20"/>
        <v>4.6572591838421662E-2</v>
      </c>
      <c r="J209" s="1">
        <f t="shared" si="21"/>
        <v>2.2906234723996728</v>
      </c>
      <c r="L209" s="1">
        <f t="shared" si="22"/>
        <v>0.73140196788095269</v>
      </c>
    </row>
    <row r="210" spans="1:12" x14ac:dyDescent="0.25">
      <c r="A210" s="1"/>
      <c r="B210" s="1">
        <v>48.6</v>
      </c>
      <c r="C210" s="1">
        <f t="shared" si="15"/>
        <v>1.0947240183497371</v>
      </c>
      <c r="E210" s="1">
        <f t="shared" si="16"/>
        <v>0.38191561501105098</v>
      </c>
      <c r="F210" s="1">
        <f t="shared" si="17"/>
        <v>1.8075324216884232</v>
      </c>
      <c r="G210" s="1">
        <f t="shared" si="18"/>
        <v>0.23882594648631661</v>
      </c>
      <c r="H210" s="1">
        <f t="shared" si="19"/>
        <v>1.9506220902131575</v>
      </c>
      <c r="I210" s="1">
        <f t="shared" si="20"/>
        <v>-5.1701398496567963E-2</v>
      </c>
      <c r="J210" s="1">
        <f t="shared" si="21"/>
        <v>2.2411494351960419</v>
      </c>
      <c r="L210" s="1">
        <f t="shared" si="22"/>
        <v>-1.0947240183497371</v>
      </c>
    </row>
    <row r="211" spans="1:12" x14ac:dyDescent="0.25">
      <c r="A211" s="1"/>
      <c r="B211" s="1">
        <v>48.6</v>
      </c>
      <c r="C211" s="1">
        <f t="shared" si="15"/>
        <v>1.0947240183497371</v>
      </c>
      <c r="E211" s="1">
        <f t="shared" si="16"/>
        <v>0.38191561501105098</v>
      </c>
      <c r="F211" s="1">
        <f t="shared" si="17"/>
        <v>1.8075324216884232</v>
      </c>
      <c r="G211" s="1">
        <f t="shared" si="18"/>
        <v>0.23882594648631661</v>
      </c>
      <c r="H211" s="1">
        <f t="shared" si="19"/>
        <v>1.9506220902131575</v>
      </c>
      <c r="I211" s="1">
        <f t="shared" si="20"/>
        <v>-5.1701398496567963E-2</v>
      </c>
      <c r="J211" s="1">
        <f t="shared" si="21"/>
        <v>2.2411494351960419</v>
      </c>
      <c r="L211" s="1">
        <f t="shared" si="22"/>
        <v>-1.0947240183497371</v>
      </c>
    </row>
    <row r="212" spans="1:12" x14ac:dyDescent="0.25">
      <c r="A212" s="1"/>
      <c r="B212" s="1">
        <v>52</v>
      </c>
      <c r="C212" s="1">
        <f t="shared" si="15"/>
        <v>0.73590738004166223</v>
      </c>
      <c r="E212" s="1">
        <f t="shared" si="16"/>
        <v>-5.9255741465717771E-2</v>
      </c>
      <c r="F212" s="1">
        <f t="shared" si="17"/>
        <v>1.5310705015490422</v>
      </c>
      <c r="G212" s="1">
        <f t="shared" si="18"/>
        <v>-0.21887735499700856</v>
      </c>
      <c r="H212" s="1">
        <f t="shared" si="19"/>
        <v>1.6906921150803331</v>
      </c>
      <c r="I212" s="1">
        <f t="shared" si="20"/>
        <v>-0.54297093952518627</v>
      </c>
      <c r="J212" s="1">
        <f t="shared" si="21"/>
        <v>2.0147856996085105</v>
      </c>
      <c r="L212" s="1">
        <f t="shared" si="22"/>
        <v>1.0640926199583378</v>
      </c>
    </row>
    <row r="213" spans="1:12" x14ac:dyDescent="0.25">
      <c r="A213" s="1"/>
      <c r="B213" s="1">
        <v>52.1</v>
      </c>
      <c r="C213" s="1">
        <f t="shared" si="15"/>
        <v>0.7253539495031891</v>
      </c>
      <c r="E213" s="1">
        <f t="shared" si="16"/>
        <v>-7.2421433910905386E-2</v>
      </c>
      <c r="F213" s="1">
        <f t="shared" si="17"/>
        <v>1.5231293329172835</v>
      </c>
      <c r="G213" s="1">
        <f t="shared" si="18"/>
        <v>-0.23256743476504593</v>
      </c>
      <c r="H213" s="1">
        <f t="shared" si="19"/>
        <v>1.6832753337714241</v>
      </c>
      <c r="I213" s="1">
        <f t="shared" si="20"/>
        <v>-0.55772572828459199</v>
      </c>
      <c r="J213" s="1">
        <f t="shared" si="21"/>
        <v>2.0084336272909704</v>
      </c>
      <c r="L213" s="1">
        <f t="shared" si="22"/>
        <v>-1.3253539495031892</v>
      </c>
    </row>
    <row r="214" spans="1:12" x14ac:dyDescent="0.25">
      <c r="A214" s="1"/>
      <c r="B214" s="1">
        <v>54.6</v>
      </c>
      <c r="C214" s="1">
        <f t="shared" si="15"/>
        <v>0.46151818604136974</v>
      </c>
      <c r="E214" s="1">
        <f t="shared" si="16"/>
        <v>-0.40446085714310509</v>
      </c>
      <c r="F214" s="1">
        <f t="shared" si="17"/>
        <v>1.3274972292258447</v>
      </c>
      <c r="G214" s="1">
        <f t="shared" si="18"/>
        <v>-0.5782981094233044</v>
      </c>
      <c r="H214" s="1">
        <f t="shared" si="19"/>
        <v>1.5013344815060439</v>
      </c>
      <c r="I214" s="1">
        <f t="shared" si="20"/>
        <v>-0.93125493631927259</v>
      </c>
      <c r="J214" s="1">
        <f t="shared" si="21"/>
        <v>1.8542913084020121</v>
      </c>
      <c r="L214" s="1">
        <f t="shared" si="22"/>
        <v>0.63848181395863035</v>
      </c>
    </row>
    <row r="215" spans="1:12" x14ac:dyDescent="0.25">
      <c r="A215" s="1"/>
      <c r="B215" s="1">
        <v>55.2</v>
      </c>
      <c r="C215" s="1">
        <f t="shared" si="15"/>
        <v>0.39819760281053274</v>
      </c>
      <c r="E215" s="1">
        <f t="shared" si="16"/>
        <v>-0.48489705262243032</v>
      </c>
      <c r="F215" s="1">
        <f t="shared" si="17"/>
        <v>1.2812922582434958</v>
      </c>
      <c r="G215" s="1">
        <f t="shared" si="18"/>
        <v>-0.66217010514258612</v>
      </c>
      <c r="H215" s="1">
        <f t="shared" si="19"/>
        <v>1.4585653107636516</v>
      </c>
      <c r="I215" s="1">
        <f t="shared" si="20"/>
        <v>-1.0221029347919157</v>
      </c>
      <c r="J215" s="1">
        <f t="shared" si="21"/>
        <v>1.8184981404129812</v>
      </c>
      <c r="L215" s="1">
        <f t="shared" si="22"/>
        <v>0.50180239718946729</v>
      </c>
    </row>
    <row r="216" spans="1:12" x14ac:dyDescent="0.25">
      <c r="A216" s="1"/>
      <c r="B216" s="1">
        <v>57.3</v>
      </c>
      <c r="C216" s="1">
        <f t="shared" si="15"/>
        <v>0.17657556150260412</v>
      </c>
      <c r="E216" s="1">
        <f t="shared" si="16"/>
        <v>-0.76834380039406491</v>
      </c>
      <c r="F216" s="1">
        <f t="shared" si="17"/>
        <v>1.1214949233992733</v>
      </c>
      <c r="G216" s="1">
        <f t="shared" si="18"/>
        <v>-0.95802758869272031</v>
      </c>
      <c r="H216" s="1">
        <f t="shared" si="19"/>
        <v>1.3111787116979285</v>
      </c>
      <c r="I216" s="1">
        <f t="shared" si="20"/>
        <v>-1.3431590099118413</v>
      </c>
      <c r="J216" s="1">
        <f t="shared" si="21"/>
        <v>1.6963101329170496</v>
      </c>
      <c r="L216" s="1">
        <f t="shared" si="22"/>
        <v>0.72342443849739591</v>
      </c>
    </row>
    <row r="217" spans="1:12" x14ac:dyDescent="0.25">
      <c r="A217" s="1"/>
      <c r="B217" s="1">
        <v>84</v>
      </c>
      <c r="C217" s="1">
        <f t="shared" si="15"/>
        <v>-2.6411903922696318</v>
      </c>
      <c r="E217" s="1">
        <f t="shared" si="16"/>
        <v>-4.4978360994039992</v>
      </c>
      <c r="F217" s="1">
        <f t="shared" si="17"/>
        <v>-0.78454468513526399</v>
      </c>
      <c r="G217" s="1">
        <f t="shared" si="18"/>
        <v>-4.8705404861050896</v>
      </c>
      <c r="H217" s="1">
        <f t="shared" si="19"/>
        <v>-0.41184029843417402</v>
      </c>
      <c r="I217" s="1">
        <f t="shared" si="20"/>
        <v>-5.6272744770921772</v>
      </c>
      <c r="J217" s="1">
        <f t="shared" si="21"/>
        <v>0.34489369255291402</v>
      </c>
      <c r="L217" s="1">
        <f t="shared" si="22"/>
        <v>-2.4588096077303678</v>
      </c>
    </row>
  </sheetData>
  <sortState xmlns:xlrd2="http://schemas.microsoft.com/office/spreadsheetml/2017/richdata2" ref="B178:B217">
    <sortCondition ref="B178:B217"/>
  </sortState>
  <mergeCells count="29">
    <mergeCell ref="G177:H177"/>
    <mergeCell ref="I177:J177"/>
    <mergeCell ref="C154:D154"/>
    <mergeCell ref="C157:C161"/>
    <mergeCell ref="B176:B177"/>
    <mergeCell ref="C176:C177"/>
    <mergeCell ref="E177:F177"/>
    <mergeCell ref="B131:C132"/>
    <mergeCell ref="D131:E132"/>
    <mergeCell ref="C138:C148"/>
    <mergeCell ref="B151:D151"/>
    <mergeCell ref="C152:D152"/>
    <mergeCell ref="C153:D153"/>
    <mergeCell ref="B116:G116"/>
    <mergeCell ref="C117:C120"/>
    <mergeCell ref="B122:G122"/>
    <mergeCell ref="C123:C126"/>
    <mergeCell ref="B110:G110"/>
    <mergeCell ref="C111:G111"/>
    <mergeCell ref="C112:G112"/>
    <mergeCell ref="C113:G113"/>
    <mergeCell ref="B102:G102"/>
    <mergeCell ref="C103:C106"/>
    <mergeCell ref="C97:C101"/>
    <mergeCell ref="C91:C95"/>
    <mergeCell ref="B90:G90"/>
    <mergeCell ref="B96:G96"/>
    <mergeCell ref="E25:G25"/>
    <mergeCell ref="E30:F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Тайдхантер</dc:creator>
  <cp:lastModifiedBy>Роман Барановский</cp:lastModifiedBy>
  <dcterms:created xsi:type="dcterms:W3CDTF">2024-09-25T15:58:26Z</dcterms:created>
  <dcterms:modified xsi:type="dcterms:W3CDTF">2024-10-03T17:46:08Z</dcterms:modified>
</cp:coreProperties>
</file>