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Задание 1" sheetId="1" r:id="rId1"/>
    <sheet name="Задание 2" sheetId="2" r:id="rId2"/>
    <sheet name="Задача 2(численное)" sheetId="3" r:id="rId3"/>
  </sheets>
  <externalReferences>
    <externalReference r:id="rId4"/>
  </externalReferences>
  <definedNames>
    <definedName name="solver_adj" localSheetId="2" hidden="1">'Задача 2(численное)'!$B$2:$K$2,'Задача 2(численное)'!$B$4:$K$4,'Задача 2(численное)'!$B$5:$K$5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'Задача 2(численное)'!$B$11:$K$11</definedName>
    <definedName name="solver_lhs10" localSheetId="2" hidden="1">'Задача 2(численное)'!$I$5</definedName>
    <definedName name="solver_lhs11" localSheetId="2" hidden="1">'Задача 2(численное)'!$J$4</definedName>
    <definedName name="solver_lhs12" localSheetId="2" hidden="1">'Задача 2(численное)'!$J$5</definedName>
    <definedName name="solver_lhs13" localSheetId="2" hidden="1">'Задача 2(численное)'!$J$5</definedName>
    <definedName name="solver_lhs14" localSheetId="2" hidden="1">'Задача 2(численное)'!$K$4</definedName>
    <definedName name="solver_lhs15" localSheetId="2" hidden="1">'Задача 2(численное)'!$K$5</definedName>
    <definedName name="solver_lhs2" localSheetId="2" hidden="1">'Задача 2(численное)'!$B$2:$K$2</definedName>
    <definedName name="solver_lhs3" localSheetId="2" hidden="1">'Задача 2(численное)'!$B$4:$K$4</definedName>
    <definedName name="solver_lhs4" localSheetId="2" hidden="1">'Задача 2(численное)'!$B$5:$D$5</definedName>
    <definedName name="solver_lhs5" localSheetId="2" hidden="1">'Задача 2(численное)'!$B$5:$K$5</definedName>
    <definedName name="solver_lhs6" localSheetId="2" hidden="1">'Задача 2(численное)'!$B$7:$K$7</definedName>
    <definedName name="solver_lhs7" localSheetId="2" hidden="1">'Задача 2(численное)'!$E$5:$K$5</definedName>
    <definedName name="solver_lhs8" localSheetId="2" hidden="1">'Задача 2(численное)'!$H$4</definedName>
    <definedName name="solver_lhs9" localSheetId="2" hidden="1">'Задача 2(численное)'!$I$5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15</definedName>
    <definedName name="solver_nwt" localSheetId="2" hidden="1">1</definedName>
    <definedName name="solver_opt" localSheetId="2" hidden="1">'Задача 2(численное)'!$M$2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10" localSheetId="2" hidden="1">3</definedName>
    <definedName name="solver_rel11" localSheetId="2" hidden="1">1</definedName>
    <definedName name="solver_rel12" localSheetId="2" hidden="1">3</definedName>
    <definedName name="solver_rel13" localSheetId="2" hidden="1">3</definedName>
    <definedName name="solver_rel14" localSheetId="2" hidden="1">1</definedName>
    <definedName name="solver_rel15" localSheetId="2" hidden="1">3</definedName>
    <definedName name="solver_rel2" localSheetId="2" hidden="1">3</definedName>
    <definedName name="solver_rel3" localSheetId="2" hidden="1">3</definedName>
    <definedName name="solver_rel4" localSheetId="2" hidden="1">2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1</definedName>
    <definedName name="solver_rel9" localSheetId="2" hidden="1">3</definedName>
    <definedName name="solver_rhs1" localSheetId="2" hidden="1">'Задача 2(численное)'!$B$7:$K$7</definedName>
    <definedName name="solver_rhs10" localSheetId="2" hidden="1">'Задача 2(численное)'!$G$4</definedName>
    <definedName name="solver_rhs11" localSheetId="2" hidden="1">50</definedName>
    <definedName name="solver_rhs12" localSheetId="2" hidden="1">'Задача 2(численное)'!$E$4</definedName>
    <definedName name="solver_rhs13" localSheetId="2" hidden="1">'Задача 2(численное)'!$G$4</definedName>
    <definedName name="solver_rhs14" localSheetId="2" hidden="1">50</definedName>
    <definedName name="solver_rhs15" localSheetId="2" hidden="1">'Задача 2(численное)'!$I$4</definedName>
    <definedName name="solver_rhs2" localSheetId="2" hidden="1">0</definedName>
    <definedName name="solver_rhs3" localSheetId="2" hidden="1">0</definedName>
    <definedName name="solver_rhs4" localSheetId="2" hidden="1">'Задача 2(численное)'!$B$13:$D$13</definedName>
    <definedName name="solver_rhs5" localSheetId="2" hidden="1">0</definedName>
    <definedName name="solver_rhs6" localSheetId="2" hidden="1">'Задача 2(численное)'!$B$6:$K$6</definedName>
    <definedName name="solver_rhs7" localSheetId="2" hidden="1">'Задача 2(численное)'!$E$13:$K$13</definedName>
    <definedName name="solver_rhs8" localSheetId="2" hidden="1">50</definedName>
    <definedName name="solver_rhs9" localSheetId="2" hidden="1">'Задача 2(численное)'!$E$4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J199" i="1" l="1"/>
  <c r="J200" i="1"/>
  <c r="J201" i="1"/>
  <c r="D203" i="1"/>
  <c r="E203" i="1"/>
  <c r="J214" i="1"/>
  <c r="J215" i="1"/>
  <c r="J216" i="1"/>
  <c r="D218" i="1"/>
  <c r="E218" i="1"/>
  <c r="J226" i="1"/>
  <c r="G227" i="1"/>
  <c r="J227" i="1"/>
  <c r="G228" i="1"/>
  <c r="J228" i="1"/>
  <c r="J236" i="1"/>
  <c r="G237" i="1"/>
  <c r="J237" i="1"/>
  <c r="G238" i="1"/>
  <c r="J238" i="1"/>
  <c r="E257" i="1"/>
  <c r="B258" i="1"/>
  <c r="E258" i="1"/>
  <c r="B259" i="1"/>
  <c r="E259" i="1"/>
  <c r="E264" i="1"/>
  <c r="B265" i="1"/>
  <c r="E265" i="1"/>
  <c r="B266" i="1"/>
  <c r="E266" i="1"/>
  <c r="E110" i="1" l="1"/>
  <c r="E111" i="1"/>
  <c r="D110" i="1"/>
  <c r="C110" i="1"/>
  <c r="D111" i="1"/>
  <c r="E112" i="1"/>
  <c r="C113" i="1"/>
  <c r="B113" i="1"/>
  <c r="D113" i="1"/>
  <c r="C112" i="1"/>
  <c r="B112" i="1"/>
  <c r="B111" i="1"/>
  <c r="D99" i="1"/>
  <c r="E100" i="1"/>
  <c r="E99" i="1"/>
  <c r="E98" i="1"/>
  <c r="D98" i="1"/>
  <c r="C98" i="1"/>
  <c r="D101" i="1"/>
  <c r="C101" i="1"/>
  <c r="C100" i="1"/>
  <c r="B101" i="1"/>
  <c r="B100" i="1"/>
  <c r="B99" i="1"/>
  <c r="F84" i="1"/>
  <c r="C83" i="1"/>
  <c r="G83" i="1" s="1"/>
  <c r="D84" i="1"/>
  <c r="D83" i="1"/>
  <c r="E83" i="1"/>
  <c r="E84" i="1"/>
  <c r="E85" i="1"/>
  <c r="B86" i="1"/>
  <c r="G86" i="1" s="1"/>
  <c r="D86" i="1"/>
  <c r="C86" i="1"/>
  <c r="C85" i="1"/>
  <c r="F85" i="1" s="1"/>
  <c r="B85" i="1"/>
  <c r="G85" i="1" s="1"/>
  <c r="B84" i="1"/>
  <c r="G84" i="1" s="1"/>
  <c r="F66" i="1"/>
  <c r="F63" i="1"/>
  <c r="C63" i="1"/>
  <c r="D64" i="1"/>
  <c r="D63" i="1"/>
  <c r="E63" i="1"/>
  <c r="E64" i="1"/>
  <c r="E65" i="1"/>
  <c r="D66" i="1"/>
  <c r="C66" i="1"/>
  <c r="C65" i="1"/>
  <c r="B66" i="1"/>
  <c r="B65" i="1"/>
  <c r="F65" i="1" s="1"/>
  <c r="B64" i="1"/>
  <c r="F64" i="1" s="1"/>
  <c r="F50" i="1"/>
  <c r="D51" i="1"/>
  <c r="C51" i="1"/>
  <c r="F51" i="1" s="1"/>
  <c r="B51" i="1"/>
  <c r="E50" i="1"/>
  <c r="C50" i="1"/>
  <c r="B50" i="1"/>
  <c r="E49" i="1"/>
  <c r="D49" i="1"/>
  <c r="F49" i="1" s="1"/>
  <c r="B49" i="1"/>
  <c r="E48" i="1"/>
  <c r="D48" i="1"/>
  <c r="C48" i="1"/>
  <c r="F48" i="1" s="1"/>
  <c r="D40" i="1"/>
  <c r="E41" i="1"/>
  <c r="E40" i="1"/>
  <c r="E39" i="1"/>
  <c r="D39" i="1"/>
  <c r="C39" i="1"/>
  <c r="C42" i="1"/>
  <c r="B42" i="1"/>
  <c r="D42" i="1"/>
  <c r="C41" i="1"/>
  <c r="B41" i="1"/>
  <c r="B40" i="1"/>
  <c r="F83" i="1" l="1"/>
  <c r="F86" i="1"/>
  <c r="F58" i="3" l="1"/>
  <c r="F57" i="3"/>
  <c r="F56" i="3"/>
  <c r="F55" i="3"/>
  <c r="F54" i="3"/>
  <c r="D54" i="3"/>
  <c r="L53" i="3"/>
  <c r="J53" i="3"/>
  <c r="F53" i="3"/>
  <c r="D53" i="3"/>
  <c r="B53" i="3"/>
  <c r="N52" i="3"/>
  <c r="L52" i="3"/>
  <c r="J52" i="3"/>
  <c r="H52" i="3"/>
  <c r="F52" i="3"/>
  <c r="D44" i="3" s="1"/>
  <c r="D52" i="3"/>
  <c r="B52" i="3"/>
  <c r="N51" i="3"/>
  <c r="L51" i="3"/>
  <c r="J51" i="3"/>
  <c r="H51" i="3"/>
  <c r="F51" i="3"/>
  <c r="D51" i="3"/>
  <c r="B51" i="3"/>
  <c r="D42" i="3"/>
  <c r="N41" i="3" s="1"/>
  <c r="G41" i="3"/>
  <c r="H41" i="3" s="1"/>
  <c r="D41" i="3"/>
  <c r="N40" i="3"/>
  <c r="G40" i="3"/>
  <c r="H40" i="3" s="1"/>
  <c r="D40" i="3"/>
  <c r="N39" i="3"/>
  <c r="H39" i="3"/>
  <c r="G39" i="3"/>
  <c r="D43" i="3" l="1"/>
  <c r="G48" i="3" s="1"/>
  <c r="H48" i="3" s="1"/>
  <c r="E44" i="3"/>
  <c r="N47" i="3"/>
  <c r="N45" i="3"/>
  <c r="G43" i="3"/>
  <c r="H43" i="3" s="1"/>
  <c r="G42" i="3"/>
  <c r="H42" i="3" s="1"/>
  <c r="G46" i="3"/>
  <c r="H46" i="3" s="1"/>
  <c r="G44" i="3"/>
  <c r="H44" i="3" s="1"/>
  <c r="N44" i="3"/>
  <c r="G45" i="3"/>
  <c r="H45" i="3" s="1"/>
  <c r="N42" i="3"/>
  <c r="G47" i="3"/>
  <c r="H47" i="3" s="1"/>
  <c r="E7" i="3"/>
  <c r="K13" i="3"/>
  <c r="J13" i="3"/>
  <c r="I13" i="3"/>
  <c r="H13" i="3"/>
  <c r="G13" i="3"/>
  <c r="F13" i="3"/>
  <c r="E13" i="3"/>
  <c r="K11" i="3"/>
  <c r="J11" i="3"/>
  <c r="I11" i="3"/>
  <c r="H11" i="3"/>
  <c r="G11" i="3"/>
  <c r="F11" i="3"/>
  <c r="E11" i="3"/>
  <c r="D11" i="3"/>
  <c r="C11" i="3"/>
  <c r="B11" i="3"/>
  <c r="K7" i="3"/>
  <c r="J7" i="3"/>
  <c r="I7" i="3"/>
  <c r="H7" i="3"/>
  <c r="G7" i="3"/>
  <c r="F7" i="3"/>
  <c r="D7" i="3"/>
  <c r="C7" i="3"/>
  <c r="B7" i="3"/>
  <c r="M2" i="3"/>
  <c r="N48" i="3" l="1"/>
  <c r="N46" i="3"/>
  <c r="N43" i="3"/>
  <c r="I48" i="3"/>
  <c r="J48" i="3" s="1"/>
  <c r="I45" i="3"/>
  <c r="J45" i="3" s="1"/>
  <c r="E39" i="3"/>
  <c r="I47" i="3"/>
  <c r="J47" i="3" s="1"/>
  <c r="E41" i="3"/>
  <c r="F44" i="3"/>
  <c r="E40" i="3"/>
  <c r="K48" i="3"/>
  <c r="E42" i="3"/>
  <c r="M47" i="3" s="1"/>
  <c r="K45" i="3"/>
  <c r="E43" i="3"/>
  <c r="M48" i="3" s="1"/>
  <c r="K47" i="3"/>
  <c r="F21" i="2"/>
  <c r="F20" i="2"/>
  <c r="F19" i="2"/>
  <c r="F18" i="2"/>
  <c r="F17" i="2"/>
  <c r="D17" i="2"/>
  <c r="L16" i="2"/>
  <c r="J16" i="2"/>
  <c r="F16" i="2"/>
  <c r="D16" i="2"/>
  <c r="B16" i="2"/>
  <c r="N15" i="2"/>
  <c r="L15" i="2"/>
  <c r="J15" i="2"/>
  <c r="H15" i="2"/>
  <c r="F15" i="2"/>
  <c r="D15" i="2"/>
  <c r="D6" i="2" s="1"/>
  <c r="B15" i="2"/>
  <c r="D5" i="2" s="1"/>
  <c r="N14" i="2"/>
  <c r="L14" i="2"/>
  <c r="J14" i="2"/>
  <c r="H14" i="2"/>
  <c r="F14" i="2"/>
  <c r="D14" i="2"/>
  <c r="B14" i="2"/>
  <c r="H4" i="2"/>
  <c r="G4" i="2"/>
  <c r="D4" i="2"/>
  <c r="G7" i="2" s="1"/>
  <c r="H7" i="2" s="1"/>
  <c r="N3" i="2"/>
  <c r="G3" i="2"/>
  <c r="H3" i="2" s="1"/>
  <c r="D3" i="2"/>
  <c r="G5" i="2" s="1"/>
  <c r="H5" i="2" s="1"/>
  <c r="N2" i="2"/>
  <c r="G2" i="2"/>
  <c r="H2" i="2" s="1"/>
  <c r="M46" i="3" l="1"/>
  <c r="I43" i="3"/>
  <c r="J43" i="3" s="1"/>
  <c r="K46" i="3"/>
  <c r="M43" i="3"/>
  <c r="I46" i="3"/>
  <c r="J46" i="3" s="1"/>
  <c r="K43" i="3"/>
  <c r="F43" i="3"/>
  <c r="L48" i="3"/>
  <c r="M41" i="3"/>
  <c r="F42" i="3"/>
  <c r="M42" i="3"/>
  <c r="K41" i="3"/>
  <c r="I44" i="3"/>
  <c r="J44" i="3" s="1"/>
  <c r="M44" i="3"/>
  <c r="K42" i="3"/>
  <c r="K44" i="3"/>
  <c r="I42" i="3"/>
  <c r="J42" i="3" s="1"/>
  <c r="I41" i="3"/>
  <c r="J41" i="3" s="1"/>
  <c r="L47" i="3"/>
  <c r="L46" i="3"/>
  <c r="K39" i="3"/>
  <c r="I39" i="3"/>
  <c r="J39" i="3" s="1"/>
  <c r="M39" i="3"/>
  <c r="F40" i="3"/>
  <c r="L43" i="3"/>
  <c r="L42" i="3"/>
  <c r="M40" i="3"/>
  <c r="F41" i="3"/>
  <c r="K40" i="3"/>
  <c r="I40" i="3"/>
  <c r="J40" i="3" s="1"/>
  <c r="L44" i="3"/>
  <c r="L45" i="3"/>
  <c r="M45" i="3"/>
  <c r="F39" i="3"/>
  <c r="L39" i="3"/>
  <c r="L40" i="3"/>
  <c r="L41" i="3"/>
  <c r="G8" i="2"/>
  <c r="H8" i="2" s="1"/>
  <c r="D7" i="2"/>
  <c r="E7" i="2" s="1"/>
  <c r="G10" i="2"/>
  <c r="H10" i="2" s="1"/>
  <c r="G9" i="2"/>
  <c r="H9" i="2" s="1"/>
  <c r="N5" i="2"/>
  <c r="N4" i="2"/>
  <c r="N7" i="2"/>
  <c r="N9" i="2"/>
  <c r="N6" i="2"/>
  <c r="G11" i="2"/>
  <c r="H11" i="2" s="1"/>
  <c r="G6" i="2"/>
  <c r="H6" i="2" s="1"/>
  <c r="N10" i="2" l="1"/>
  <c r="N8" i="2"/>
  <c r="N11" i="2"/>
  <c r="E2" i="2"/>
  <c r="I10" i="2"/>
  <c r="J10" i="2" s="1"/>
  <c r="E3" i="2"/>
  <c r="E4" i="2"/>
  <c r="K11" i="2"/>
  <c r="K8" i="2"/>
  <c r="E5" i="2"/>
  <c r="F7" i="2"/>
  <c r="E6" i="2"/>
  <c r="I11" i="2"/>
  <c r="J11" i="2" s="1"/>
  <c r="I8" i="2"/>
  <c r="J8" i="2" s="1"/>
  <c r="K10" i="2"/>
  <c r="I6" i="2" l="1"/>
  <c r="J6" i="2" s="1"/>
  <c r="F6" i="2"/>
  <c r="M9" i="2"/>
  <c r="K9" i="2"/>
  <c r="I9" i="2"/>
  <c r="J9" i="2" s="1"/>
  <c r="K6" i="2"/>
  <c r="M6" i="2"/>
  <c r="L11" i="2"/>
  <c r="I7" i="2"/>
  <c r="J7" i="2" s="1"/>
  <c r="F5" i="2"/>
  <c r="L9" i="2"/>
  <c r="M4" i="2"/>
  <c r="I4" i="2"/>
  <c r="J4" i="2" s="1"/>
  <c r="K7" i="2"/>
  <c r="I5" i="2"/>
  <c r="J5" i="2" s="1"/>
  <c r="M5" i="2"/>
  <c r="M7" i="2"/>
  <c r="K5" i="2"/>
  <c r="L10" i="2"/>
  <c r="K4" i="2"/>
  <c r="F4" i="2"/>
  <c r="M3" i="2"/>
  <c r="K3" i="2"/>
  <c r="I3" i="2"/>
  <c r="J3" i="2" s="1"/>
  <c r="L7" i="2"/>
  <c r="L8" i="2"/>
  <c r="F3" i="2"/>
  <c r="M2" i="2"/>
  <c r="K2" i="2"/>
  <c r="L5" i="2"/>
  <c r="I2" i="2"/>
  <c r="J2" i="2" s="1"/>
  <c r="L6" i="2"/>
  <c r="M8" i="2"/>
  <c r="M10" i="2"/>
  <c r="M11" i="2"/>
  <c r="L2" i="2"/>
  <c r="L3" i="2"/>
  <c r="L4" i="2"/>
  <c r="F2" i="2"/>
</calcChain>
</file>

<file path=xl/sharedStrings.xml><?xml version="1.0" encoding="utf-8"?>
<sst xmlns="http://schemas.openxmlformats.org/spreadsheetml/2006/main" count="454" uniqueCount="308">
  <si>
    <t>Работы</t>
  </si>
  <si>
    <t>Продолжительность</t>
  </si>
  <si>
    <t>События</t>
  </si>
  <si>
    <t>t(р)</t>
  </si>
  <si>
    <t>t(п)</t>
  </si>
  <si>
    <t>Rn(i)</t>
  </si>
  <si>
    <t>t(Рн)</t>
  </si>
  <si>
    <t>t(Ро)</t>
  </si>
  <si>
    <t>t(по)</t>
  </si>
  <si>
    <t>t(пн)</t>
  </si>
  <si>
    <t>R(п)(i,j)</t>
  </si>
  <si>
    <t>R(н)(i,j)</t>
  </si>
  <si>
    <t>R'(i,j)</t>
  </si>
  <si>
    <t>R''(i,j)</t>
  </si>
  <si>
    <t>Из 1 в 4</t>
  </si>
  <si>
    <t>Из 1 в 5</t>
  </si>
  <si>
    <t>Из 1 в 6</t>
  </si>
  <si>
    <t>Из 2 в 5</t>
  </si>
  <si>
    <t>Из 2 в 6</t>
  </si>
  <si>
    <t>Из 3 в 6</t>
  </si>
  <si>
    <t>Из 4 в 6</t>
  </si>
  <si>
    <t>1,2,4</t>
  </si>
  <si>
    <t>1,2,5</t>
  </si>
  <si>
    <t>1,2,5,6</t>
  </si>
  <si>
    <t>2,5,6</t>
  </si>
  <si>
    <t>3,4,6</t>
  </si>
  <si>
    <t>4,5,6</t>
  </si>
  <si>
    <t>1,2,4,5</t>
  </si>
  <si>
    <t>1,2,4,5,6</t>
  </si>
  <si>
    <t>2,4,5</t>
  </si>
  <si>
    <t>3,4,5,6</t>
  </si>
  <si>
    <t>1,3,4</t>
  </si>
  <si>
    <t>1,4,5</t>
  </si>
  <si>
    <t>1,2,4,6</t>
  </si>
  <si>
    <t>2,4,5,6</t>
  </si>
  <si>
    <t>1,3,4,5</t>
  </si>
  <si>
    <t>1,4,6</t>
  </si>
  <si>
    <t>1,3,4,6</t>
  </si>
  <si>
    <t>1,3,6</t>
  </si>
  <si>
    <t>1,3,4,5,6</t>
  </si>
  <si>
    <t>1,4,5,6</t>
  </si>
  <si>
    <t>Сетевой график</t>
  </si>
  <si>
    <t>Рассчитываем ранние и поздние сроки совершения событий</t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</si>
  <si>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p</t>
    </r>
    <r>
      <rPr>
        <sz val="12"/>
        <color theme="1"/>
        <rFont val="Calibri"/>
        <family val="2"/>
        <charset val="204"/>
        <scheme val="minor"/>
      </rPr>
      <t xml:space="preserve">(1) = 0;    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</si>
  <si>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p</t>
    </r>
    <r>
      <rPr>
        <sz val="12"/>
        <color theme="1"/>
        <rFont val="Calibri"/>
        <family val="2"/>
        <charset val="204"/>
        <scheme val="minor"/>
      </rPr>
      <t>(2) = 6;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</si>
  <si>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p</t>
    </r>
    <r>
      <rPr>
        <sz val="12"/>
        <color theme="1"/>
        <rFont val="Calibri"/>
        <family val="2"/>
        <charset val="204"/>
        <scheme val="minor"/>
      </rPr>
      <t xml:space="preserve">(3) = 15;    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</si>
  <si>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p</t>
    </r>
    <r>
      <rPr>
        <sz val="12"/>
        <color theme="1"/>
        <rFont val="Calibri"/>
        <family val="2"/>
        <charset val="204"/>
        <scheme val="minor"/>
      </rPr>
      <t xml:space="preserve">(4) = 26;    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</si>
  <si>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p</t>
    </r>
    <r>
      <rPr>
        <sz val="12"/>
        <color theme="1"/>
        <rFont val="Calibri"/>
        <family val="2"/>
        <charset val="204"/>
        <scheme val="minor"/>
      </rPr>
      <t xml:space="preserve">(5) = 38;    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</si>
  <si>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p</t>
    </r>
    <r>
      <rPr>
        <sz val="12"/>
        <color theme="1"/>
        <rFont val="Calibri"/>
        <family val="2"/>
        <charset val="204"/>
        <scheme val="minor"/>
      </rPr>
      <t>(6) = 55;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</si>
  <si>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п</t>
    </r>
    <r>
      <rPr>
        <sz val="12"/>
        <color theme="1"/>
        <rFont val="Calibri"/>
        <family val="2"/>
        <charset val="204"/>
        <scheme val="minor"/>
      </rPr>
      <t>(1) = 0;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</si>
  <si>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п</t>
    </r>
    <r>
      <rPr>
        <sz val="12"/>
        <color theme="1"/>
        <rFont val="Calibri"/>
        <family val="2"/>
        <charset val="204"/>
        <scheme val="minor"/>
      </rPr>
      <t>(2) =19;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</si>
  <si>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п</t>
    </r>
    <r>
      <rPr>
        <sz val="12"/>
        <color theme="1"/>
        <rFont val="Calibri"/>
        <family val="2"/>
        <charset val="204"/>
        <scheme val="minor"/>
      </rPr>
      <t>(3) =16;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</si>
  <si>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п</t>
    </r>
    <r>
      <rPr>
        <sz val="12"/>
        <color theme="1"/>
        <rFont val="Calibri"/>
        <family val="2"/>
        <charset val="204"/>
        <scheme val="minor"/>
      </rPr>
      <t>(4) =26;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</si>
  <si>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п</t>
    </r>
    <r>
      <rPr>
        <sz val="12"/>
        <color theme="1"/>
        <rFont val="Calibri"/>
        <family val="2"/>
        <charset val="204"/>
        <scheme val="minor"/>
      </rPr>
      <t>(5) = 38;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</si>
  <si>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п</t>
    </r>
    <r>
      <rPr>
        <sz val="12"/>
        <color theme="1"/>
        <rFont val="Calibri"/>
        <family val="2"/>
        <charset val="204"/>
        <scheme val="minor"/>
      </rPr>
      <t>(6) = 55;</t>
    </r>
  </si>
  <si>
    <t>Критический путь: 1-4-5-6</t>
  </si>
  <si>
    <t>Продолжительность критического пути: 55</t>
  </si>
  <si>
    <t>Линейный график</t>
  </si>
  <si>
    <t>Математическая модель задачи</t>
  </si>
  <si>
    <t>Ограничение</t>
  </si>
  <si>
    <t>1) Срок выполнения проекта не должен превышать 50 дней</t>
  </si>
  <si>
    <t>2) Продолжительность каждой работы должна быть не меньше минимально возможного времени</t>
  </si>
  <si>
    <t>3)Зависимость продолжителньности работы от вложенных средств</t>
  </si>
  <si>
    <t>4) Время выполнения каждой работы должно быть не меньше времени окончания непосредственно предшествующей ей работы</t>
  </si>
  <si>
    <t>5)Условие неотрицательности неизвестных</t>
  </si>
  <si>
    <t>Переменные</t>
  </si>
  <si>
    <t>знач</t>
  </si>
  <si>
    <t>значение целевой функции</t>
  </si>
  <si>
    <t>коэф.цел.ф.</t>
  </si>
  <si>
    <t>t0</t>
  </si>
  <si>
    <t>tn</t>
  </si>
  <si>
    <t>d(i;j)</t>
  </si>
  <si>
    <t>Левая часть</t>
  </si>
  <si>
    <t>Срок выполнения</t>
  </si>
  <si>
    <t>t(i;j)</t>
  </si>
  <si>
    <t>k(i;j)</t>
  </si>
  <si>
    <t>Правая часть</t>
  </si>
  <si>
    <t>Начало работы</t>
  </si>
  <si>
    <r>
      <t>Х</t>
    </r>
    <r>
      <rPr>
        <sz val="8"/>
        <color theme="1"/>
        <rFont val="Calibri"/>
        <family val="2"/>
        <charset val="204"/>
        <scheme val="minor"/>
      </rPr>
      <t>34</t>
    </r>
  </si>
  <si>
    <t xml:space="preserve">Построим новый критический путь по новым данным </t>
  </si>
  <si>
    <t>Критический путь:</t>
  </si>
  <si>
    <t>1-4-5-6</t>
  </si>
  <si>
    <t>и</t>
  </si>
  <si>
    <t>1-3-4-5-6</t>
  </si>
  <si>
    <t>Продолжительность критического пути:</t>
  </si>
  <si>
    <t>Выводы</t>
  </si>
  <si>
    <t xml:space="preserve">Чтобы выполнить работы проекта за директивное время </t>
  </si>
  <si>
    <t>При этом средства распределяются следующим образом:</t>
  </si>
  <si>
    <t>Работа (1,3) – 10 ден. ед.</t>
  </si>
  <si>
    <t>Работа (1,4) – 10 ден. ед.</t>
  </si>
  <si>
    <t>Работа (5,6) – 4 ден. ед.</t>
  </si>
  <si>
    <t>Сокращение продолжительности работы:</t>
  </si>
  <si>
    <t>Работа (1,3) – 2 ед. времени</t>
  </si>
  <si>
    <t>Работа (1,4) – 3 ед. времени</t>
  </si>
  <si>
    <t>Работа (5,6) – 2 ед. времени</t>
  </si>
  <si>
    <t xml:space="preserve">, необходимо дополнительно вложить 24 ден. ед. </t>
  </si>
  <si>
    <t>Сокращение срока реализации проекта за счет вложения дополнительных средств составит 7 ед. времени.</t>
  </si>
  <si>
    <t>b1</t>
  </si>
  <si>
    <t>b2</t>
  </si>
  <si>
    <t>b3</t>
  </si>
  <si>
    <t>b4</t>
  </si>
  <si>
    <t>c1</t>
  </si>
  <si>
    <t>c2</t>
  </si>
  <si>
    <t>q1</t>
  </si>
  <si>
    <t>q2</t>
  </si>
  <si>
    <t>q3</t>
  </si>
  <si>
    <t>q4</t>
  </si>
  <si>
    <t>y</t>
  </si>
  <si>
    <t>Планирующий орган предприятия может принять одну из следующих стратегий:</t>
  </si>
  <si>
    <t>А1 - создать запас сырья в 15 ед</t>
  </si>
  <si>
    <t>А2 - создать запас сырья в 17 ед</t>
  </si>
  <si>
    <t>А3 - создать запас сырья в 19 ед</t>
  </si>
  <si>
    <t>А4 - создать запас сырья в 21 ед</t>
  </si>
  <si>
    <t>Второй играющей стороной - природой - будем считать совокупность объективных внешних условий, для этого выберем след стратегии:</t>
  </si>
  <si>
    <t>П1 - будет достаточно 15 ед. сырья для выпуска запланированного объема</t>
  </si>
  <si>
    <t>П2 - будет достаточно 17 ед. сырья для выпуска запланированного объема</t>
  </si>
  <si>
    <t>П3 - будет достаточно 19 ед. сырья для выпуска запланированного объема</t>
  </si>
  <si>
    <t>П4 - будет достаточно 21 ед. сырья для выпуска запланированного объема</t>
  </si>
  <si>
    <t>Построим платежную матрицу</t>
  </si>
  <si>
    <t>А/П</t>
  </si>
  <si>
    <t>Критерий Вальда</t>
  </si>
  <si>
    <t>Найдем элементы аi=min aij (минимальный выигрыш, соответствующий стратегии Ai) и запишем их в дополнительный столбец матрицы игры.</t>
  </si>
  <si>
    <t>ai</t>
  </si>
  <si>
    <t>bi</t>
  </si>
  <si>
    <t>Максимальным элементом является -18, то есть оптимальным будет стратегия А2</t>
  </si>
  <si>
    <t>Критерий Сэвиджа</t>
  </si>
  <si>
    <t>Критерий минимального риска Севиджа рекомендует выбирать в качестве оптимальной стратегии ту, при которой величина максимального риска минимизируется в наихудших условиях, т.е. обеспечивается:</t>
  </si>
  <si>
    <t>Критерий Сэвиджа ориентирует статистику на самые неблагоприятные состояния природы, т.е. этот критерий выражает пессимистическую оценку ситуации.</t>
  </si>
  <si>
    <t>Находим матрицу рисков.</t>
  </si>
  <si>
    <t>a = min(max rij)</t>
  </si>
  <si>
    <t>Риск – мера несоответствия между разными возможными результатами принятия определенных стратегий. Максимальный выигрыш в j-м столбце bj = max(aij) характеризует благоприятность состояния природы.</t>
  </si>
  <si>
    <t>мах ai</t>
  </si>
  <si>
    <t>Минимальным элементом будет 18, то есть оптимальной явся стратегия 2</t>
  </si>
  <si>
    <t>Критерий Гурвица</t>
  </si>
  <si>
    <t>Критерий Гурвица является критерием пессимизма - оптимизма. За оптимальную принимается та стратегия, для которой выполняется соотношение:</t>
  </si>
  <si>
    <t>При y = 1 получим критерий Вальде, при y = 0 получим – оптимистический критерий (максимакс).</t>
  </si>
  <si>
    <t>max(si)</t>
  </si>
  <si>
    <t>где si = y min(aij) + (1-y)max(aij)</t>
  </si>
  <si>
    <t>Критерий Гурвица учитывает возможность как наихудшего, так и наилучшего для человека поведения природы.</t>
  </si>
  <si>
    <t>Как выбирается y? Чем хуже последствия ошибочных решений, тем больше желание застраховаться от ошибок, тем y ближе к 1.</t>
  </si>
  <si>
    <t>Рассчитываем si.</t>
  </si>
  <si>
    <t>s1 = 0.9*(-24)+(1-0.9)*0 = -21.6</t>
  </si>
  <si>
    <t>s2 = 0.9*(-18)+(1-0.9)*0 = -16.2</t>
  </si>
  <si>
    <t>s3 = 0.9*(-36)+(1-0.9)*0 = -32.4</t>
  </si>
  <si>
    <t>s4 = 0.9*(-54)+(1-0.9)*0 = -48.6</t>
  </si>
  <si>
    <t>min ai</t>
  </si>
  <si>
    <t>max ai</t>
  </si>
  <si>
    <t>y min(aij) + (1-y)max(aij)</t>
  </si>
  <si>
    <t>Максимальным элементом будет -16,2 ,то есть оптимальной будет стратегия 2</t>
  </si>
  <si>
    <t>Критерий Байеса</t>
  </si>
  <si>
    <t>По критерию Байеса за оптимальные принимается та стратегия (чистая) Ai, при которой максимизируется средний выигрыш a или минимизируется средний риск r.</t>
  </si>
  <si>
    <t>Считаем значения ∑(aijpj)</t>
  </si>
  <si>
    <t>∑(a1,jpj) = 0*0.25 + (-8)*0.45 + (-16)*0.2 + (-24)*0.1 = -9.2</t>
  </si>
  <si>
    <t>∑(a2,jpj) = (-18)*0.25 + 0*0.45 + (-8)*0.2 + (-16)*0.1 = -7.7</t>
  </si>
  <si>
    <t>∑(a3,jpj) = (-36)*0.25 + (-18)*0.45 + 0*0.2 + (-8)*0.1 = -17.9</t>
  </si>
  <si>
    <t>∑(a4,jpj) = (-54)*0.25 + (-54)*0.45 + (-18)*0.2 + 0*0.1 = -41.4</t>
  </si>
  <si>
    <t>∑(aijpj)</t>
  </si>
  <si>
    <t>Максимальным элементом будет -7,7, значит оптимальной будет 2ая стратегия</t>
  </si>
  <si>
    <t>Критерий Лапласа</t>
  </si>
  <si>
    <t>Если вероятности состояний природы правдоподобны, для их оценки используют принцип недостаточного основания Лапласа, согласно которого все состояния природы полагаются равновероятными, т.е.:</t>
  </si>
  <si>
    <t>q1 = q2 = ... = qn = 1/n.</t>
  </si>
  <si>
    <t>qi = 1/4</t>
  </si>
  <si>
    <t>pj</t>
  </si>
  <si>
    <t>∑(aij)</t>
  </si>
  <si>
    <t>Максимальным элементом будет -10,5 , значит оптимальной будет стратегия 2</t>
  </si>
  <si>
    <t>Таким образом, в результате решения статистической игры по различным критериям чаще других рекомендовалась стратегия A2.</t>
  </si>
  <si>
    <t>Чистой стратегией игрока I является выбор одной из n строк матрицы выигрышей А, а чистой стратегией игрока II является выбор одного из столбцов этой же матрицы.</t>
  </si>
  <si>
    <t>Считаем, что игрок I выбирает свою стратегию так, чтобы получить максимальный свой выигрыш, а игрок II выбирает свою стратегию так, чтобы минимизировать выигрыш игрока I.</t>
  </si>
  <si>
    <t>Игроки</t>
  </si>
  <si>
    <t>Что свидетельствует об отсутствии седловой точки, так как a ≠ b, тогда цена игры находится в пределах -18 ≤ y ≤ 0. Находим решение игры в смешанных стратегиях. Объясняется это тем, что игроки не могут объявить противнику свои чистые стратегии: им следует скрывать свои действия. Игру можно решить, если позволить игрокам выбирать свои стратегии случайным образом (смешивать чистые стратегии).</t>
  </si>
  <si>
    <t>Аналогично, игрок II должен выбрать свои смешанные стратегии так, чтобы минимизировать математическое ожидание игрока I.</t>
  </si>
  <si>
    <t>В матрице присутствуют отрицательные элементы. Для упрощения расчетов добавим к элементам матрицы (54). Такая замена не изменит решения игры, изменится только ее цена (по теореме фон Неймана).</t>
  </si>
  <si>
    <t>Математические модели пары двойственных задач линейного программирования можно записать так:</t>
  </si>
  <si>
    <t>найти минимум функции F(x) при ограничениях (для игрока II):</t>
  </si>
  <si>
    <t>найти максимум функции Z(y) при ограничениях (для игрока I):</t>
  </si>
  <si>
    <t>Решим прямую задачу линейного программирования симплексным методом, с использованием симплексной таблицы.</t>
  </si>
  <si>
    <t>Y0 = (0,0,0,0,1,1,1,1)</t>
  </si>
  <si>
    <t>Базис</t>
  </si>
  <si>
    <t>B</t>
  </si>
  <si>
    <t>Z(Y0)</t>
  </si>
  <si>
    <t>Переходим к основному алгоритму симплекс-метода.</t>
  </si>
  <si>
    <t>Текущий опорный план неоптимален, так как в индексной строке находятся отрицательные коэффициенты.</t>
  </si>
  <si>
    <t>и из них выберем наименьшее:</t>
  </si>
  <si>
    <t>Следовательно, 4-ая строка является ведущей.</t>
  </si>
  <si>
    <t>Разрешающий элемент равен (54) и находится на пересечении ведущего столбца и ведущей строки.</t>
  </si>
  <si>
    <t>min</t>
  </si>
  <si>
    <t>Z(Y1)</t>
  </si>
  <si>
    <t>Получаем новую симплекс-таблицу:</t>
  </si>
  <si>
    <t>Следовательно, 1-ая строка является ведущей.</t>
  </si>
  <si>
    <t>-</t>
  </si>
  <si>
    <t>Z(Y2)</t>
  </si>
  <si>
    <t>Конец итераций: индексная строка не содержит отрицательных элементов - найден оптимальный план</t>
  </si>
  <si>
    <t>Среди значений индексной строки нет отрицательных. Поэтому эта таблица определяет оптимальный план задачи.</t>
  </si>
  <si>
    <t>Окончательный вариант симплекс-таблицы:</t>
  </si>
  <si>
    <t>Z(Y3)</t>
  </si>
  <si>
    <t>Оптимальный план можно записать так:</t>
  </si>
  <si>
    <t>Используя последнюю итерацию прямой задачи найдем, оптимальный план двойственной задачи.</t>
  </si>
  <si>
    <t>Это же решение можно получить, применив теоремы двойственности.</t>
  </si>
  <si>
    <t>Составим матрицу A из компонентов векторов, входящих в оптимальный базис.</t>
  </si>
  <si>
    <t>(1, 0, 0, 1) x</t>
  </si>
  <si>
    <t>Оптимальный план двойственной задачи равен:</t>
  </si>
  <si>
    <t>Цена игры будет равна g = 1/F(x), а вероятности применения стратегий игроков:</t>
  </si>
  <si>
    <t>Поскольку ранее к элементам матрицы было прибавлено число (54), то вычтем это число из цены игры.</t>
  </si>
  <si>
    <t>Все неравенства выполняются как равенства или строгие неравенства, следовательно, решение игры найдено верно.</t>
  </si>
  <si>
    <t>Рассмотрим игру двух лиц, интересы которых противоположны. Такие игры называют антагонистическими играми двух лиц. В этом случае выигрыш одного игрока равен проигрышу второго, и можно описать только одного из игроков.</t>
  </si>
  <si>
    <t>Предполагается, что каждый игрок может выбрать только одно из конечного множества своих действий. Выбор действия называют выбором стратегии игрока.</t>
  </si>
  <si>
    <t>Если каждый из игроков выбрал свою стратегию, то эту пару стратегий называют ситуацией игры. Следует заметить, каждый игрок знает, какую стратегию выбрал его противник, т.е. имеет полную информацию о результате выбора противника.</t>
  </si>
  <si>
    <t>1. Проверяем, имеет ли платежная матрица седловую точку. Если да, то выписываем решение игры в чистых стратегиях.</t>
  </si>
  <si>
    <t>B1</t>
  </si>
  <si>
    <t>B2</t>
  </si>
  <si>
    <t>B3</t>
  </si>
  <si>
    <t>B4</t>
  </si>
  <si>
    <t>a = min(Ai)</t>
  </si>
  <si>
    <t>A1</t>
  </si>
  <si>
    <t>A2</t>
  </si>
  <si>
    <t>A3</t>
  </si>
  <si>
    <t>A4</t>
  </si>
  <si>
    <t>b = max(Bi)</t>
  </si>
  <si>
    <t>Находим гарантированный выигрыш, определяемый нижней ценой игры a = max(ai) = -18, которая указывает на максимальную чистую стратегию A2.</t>
  </si>
  <si>
    <t>Верхняя цена игры b = min(bj) = 0.</t>
  </si>
  <si>
    <t>Так как игроки выбирают свои чистые стратегии случайным образом, то выигрыш игрока I будет случайной величиной. В этом случае игрок I должен выбрать свои смешанные стратегии так, чтобы получить максимальный средний выигрыш.</t>
  </si>
  <si>
    <t>3. Находим решение игры в смешанных стратегиях.</t>
  </si>
  <si>
    <t>54x1+36x2+18x3 ≥ 1</t>
  </si>
  <si>
    <t>46x1+54x2+36x3+18x4 ≥ 1</t>
  </si>
  <si>
    <t>38x1+46x2+54x3+36x4 ≥ 1</t>
  </si>
  <si>
    <t>30x1+38x2+46x3+54x4 ≥ 1</t>
  </si>
  <si>
    <t>F(x) = x1+x2+x3+x4 → min</t>
  </si>
  <si>
    <t>54y1+46y2+38y3+30y4 ≤ 1</t>
  </si>
  <si>
    <t>36y1+54y2+46y3+38y4 ≤ 1</t>
  </si>
  <si>
    <t>18y1+36y2+54y3+46y4 ≤ 1</t>
  </si>
  <si>
    <t>18y2+36y3+54y4 ≤ 1</t>
  </si>
  <si>
    <t>Z(y) = y1+y2+y3+y4 → max</t>
  </si>
  <si>
    <t>Определим максимальное значение целевой функции Z(Y) = y1+y2+y3+y4 при следующих условиях-ограничений.</t>
  </si>
  <si>
    <t>54y1+46y2+38y3+30y4≤1</t>
  </si>
  <si>
    <t>36y1+54y2+46y3+38y4≤1</t>
  </si>
  <si>
    <t>18y1+36y2+54y3+46y4≤1</t>
  </si>
  <si>
    <t>18y2+36y3+54y4≤1</t>
  </si>
  <si>
    <t>Для построения первого опорного плана систему неравенств приведем к системе уравнений путем введения дополнительных переменных (переход к канонической форме).</t>
  </si>
  <si>
    <t>54y1+46y2+38y3+30y4+y5 = 1</t>
  </si>
  <si>
    <t>36y1+54y2+46y3+38y4+y6 = 1</t>
  </si>
  <si>
    <t>18y1+36y2+54y3+46y4+y7 = 1</t>
  </si>
  <si>
    <t>18y2+36y3+54y4+y8 = 1</t>
  </si>
  <si>
    <t>Решим систему уравнений относительно базисных переменных: y5, y6, y7, y8</t>
  </si>
  <si>
    <t>Полагая, что свободные переменные равны 0, получим первый опорный план:</t>
  </si>
  <si>
    <t>y1</t>
  </si>
  <si>
    <t>y2</t>
  </si>
  <si>
    <t>y3</t>
  </si>
  <si>
    <t>y4</t>
  </si>
  <si>
    <t>y5</t>
  </si>
  <si>
    <t>y6</t>
  </si>
  <si>
    <t>y7</t>
  </si>
  <si>
    <t>y8</t>
  </si>
  <si>
    <t>Итерация №0.</t>
  </si>
  <si>
    <t>В качестве ведущего выберем столбец, соответствующий переменной y4, так как это наибольший коэффициент по модулю.</t>
  </si>
  <si>
    <t>Вычислим значения Di по строкам как частное от деления: bi / ai4</t>
  </si>
  <si>
    <t>min (1 : 30 , 1 : 38 , 1 : 46 , 1 : 54 ) = 1/54</t>
  </si>
  <si>
    <t>Формируем следующую часть симплексной таблицы. Вместо переменной y8 в план 1 войдет переменная y4.</t>
  </si>
  <si>
    <t>124/3</t>
  </si>
  <si>
    <t>62/3</t>
  </si>
  <si>
    <t>70/3</t>
  </si>
  <si>
    <t>Итерация №1.</t>
  </si>
  <si>
    <t>В качестве ведущего выберем столбец, соответствующий переменной y1, так как это наибольший коэффициент по модулю.</t>
  </si>
  <si>
    <t>Вычислим значения Di по строкам как частное от деления: bi / ai1</t>
  </si>
  <si>
    <t>min (4/9 : 54 , 8/27 : 36 , 4/27 : 18 , - ) = 2/243</t>
  </si>
  <si>
    <t>2/243</t>
  </si>
  <si>
    <t>Поскольку в последнем столбце присутствует несколько минимальных элементов 2/243, то номер строки выбираем по правилу Креко.</t>
  </si>
  <si>
    <t>Метод Креко заключается в следующем. Элементы строк, имеющие одинаковые наименьшие значения min=2/243, делятся на предполагаемые разрешающие элементы, а результаты заносятся в дополнительные строки. За ведущую строку выбирается та, в которой раньше встретится наименьшее частное при чтении таблицы слева направо по столбцам.</t>
  </si>
  <si>
    <t>Формируем следующую часть симплексной таблицы. Вместо переменной y5 в план 2 войдет переменная y1.</t>
  </si>
  <si>
    <t>52/3</t>
  </si>
  <si>
    <t>13/486</t>
  </si>
  <si>
    <t>y1 = 2/243, y2 = 0, y3 = 0, y4 = 1/54</t>
  </si>
  <si>
    <t>Z(Y) = 1*2/243 + 1*0 + 1*0 + 1*1/54 = 13/486</t>
  </si>
  <si>
    <t>x1=1/54, x2=0, x3=0, x4=2/243</t>
  </si>
  <si>
    <t>Из теоремы двойственности следует, что X = C*A-1.</t>
  </si>
  <si>
    <t>A = (A1, A6, A7, A4) =</t>
  </si>
  <si>
    <t>Определив обратную матрицу D = А-1 через алгебраические дополнения, получим:</t>
  </si>
  <si>
    <t>D = A-1 =</t>
  </si>
  <si>
    <t>Как видно из последнего плана симплексной таблицы, обратная матрица A-1 расположена в столбцах дополнительных переменных.</t>
  </si>
  <si>
    <t>Тогда X = C*A-1 =</t>
  </si>
  <si>
    <t>= (1/54;0;0;2/243)</t>
  </si>
  <si>
    <t>x1 = 1/54, x2 = 0, x3 = 0, x4 = 2/243</t>
  </si>
  <si>
    <t>F(X) = 1*1/54+1*0+1*0+1*2/243 = 13/486</t>
  </si>
  <si>
    <t>qi = g*yi; pi = g*xi.</t>
  </si>
  <si>
    <t>Цена игры: g = 1 : 13/486 = 486/13</t>
  </si>
  <si>
    <t>p1 = 486/13*1/54 = 9/13</t>
  </si>
  <si>
    <t>p2 = 486/13*0 = 0</t>
  </si>
  <si>
    <t>p3 = 486/13*0 = 0</t>
  </si>
  <si>
    <t>p4 = 486/13*2/243 = 4/13</t>
  </si>
  <si>
    <t>Оптимальная смешанная стратегия игрока I: P = (9/13; 0; 0; 4/13)</t>
  </si>
  <si>
    <t>q1 = 486/13*2/243 = 4/13</t>
  </si>
  <si>
    <t>q2 = 486/13*0 = 0</t>
  </si>
  <si>
    <t>q3 = 486/13*0 = 0</t>
  </si>
  <si>
    <t>q4 = 486/13*1/54 = 9/13</t>
  </si>
  <si>
    <t>Оптимальная смешанная стратегия игрока II: Q = (4/13; 0; 0; 9/13)</t>
  </si>
  <si>
    <t>375/13 - 54 = -168/13</t>
  </si>
  <si>
    <t>Цена игры: v=-216/13</t>
  </si>
  <si>
    <t>4. Проверим правильность решения игры с помощью критерия оптимальности стратегии.</t>
  </si>
  <si>
    <t>∑aijqj ≤ v</t>
  </si>
  <si>
    <t>∑aijpi ≥ v</t>
  </si>
  <si>
    <t>M(P1;Q) = (0*4/13) + (-8*0) + (-16*0) + (-24*9/13) = -16.615 = v</t>
  </si>
  <si>
    <t>M(P2;Q) = (-18*4/13) + (0*0) + (-8*0) + (-16*9/13) = -16.615 = v</t>
  </si>
  <si>
    <t>M(P3;Q) = (-36*4/13) + (-18*0) + (0*0) + (-8*9/13) = -16.615 = v</t>
  </si>
  <si>
    <t>M(P4;Q) = (-54*4/13) + (-36*0) + (-18*0) + (0*9/13) = -16.615 = v</t>
  </si>
  <si>
    <t>M(P;Q1) = (0*9/13) + (-18*0) + (-36*0) + (-54*4/13) = -16.615 = v</t>
  </si>
  <si>
    <t>M(P;Q2) = (-8*9/13) + (0*0) + (-18*0) + (-36*4/13) = -16.615 = v</t>
  </si>
  <si>
    <t>M(P;Q3) = (-16*9/13) + (-8*0) + (0*0) + (-18*4/13) = -16.615 = v</t>
  </si>
  <si>
    <t>M(P;Q4) = (-24*9/13) + (-16*0) + (-8*0) + (0*4/13) = -16.615 = v</t>
  </si>
  <si>
    <t>Смешанные стратегии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</si>
</sst>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justify" vertical="center"/>
    </xf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" fontId="0" fillId="0" borderId="0" xfId="0" applyNumberFormat="1"/>
    <xf numFmtId="16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07560786354076"/>
          <c:y val="8.9304316450465868E-2"/>
          <c:w val="0.72722134733158383"/>
          <c:h val="0.83309419655876382"/>
        </c:manualLayout>
      </c:layout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invertIfNegative val="0"/>
          <c:cat>
            <c:numRef>
              <c:f>'[1]Задание 2 часть 1'!$A$2:$A$11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2'!$G$2:$G$11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15</c:v>
                </c:pt>
                <c:pt idx="6">
                  <c:v>15</c:v>
                </c:pt>
                <c:pt idx="7">
                  <c:v>26</c:v>
                </c:pt>
                <c:pt idx="8">
                  <c:v>26</c:v>
                </c:pt>
                <c:pt idx="9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80-4ACD-975C-064D1057E3DC}"/>
            </c:ext>
          </c:extLst>
        </c:ser>
        <c:ser>
          <c:idx val="1"/>
          <c:order val="1"/>
          <c:tx>
            <c:v>продолжительность работы</c:v>
          </c:tx>
          <c:invertIfNegative val="0"/>
          <c:cat>
            <c:numRef>
              <c:f>'[1]Задание 2 часть 1'!$A$2:$A$11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2'!$B$2:$B$11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26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80-4ACD-975C-064D1057E3DC}"/>
            </c:ext>
          </c:extLst>
        </c:ser>
        <c:ser>
          <c:idx val="2"/>
          <c:order val="2"/>
          <c:tx>
            <c:v>резерв</c:v>
          </c:tx>
          <c:invertIfNegative val="0"/>
          <c:cat>
            <c:numRef>
              <c:f>'[1]Задание 2 часть 1'!$A$2:$A$11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2'!$K$2:$K$11</c:f>
              <c:numCache>
                <c:formatCode>General</c:formatCode>
                <c:ptCount val="10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21</c:v>
                </c:pt>
                <c:pt idx="5">
                  <c:v>1</c:v>
                </c:pt>
                <c:pt idx="6">
                  <c:v>29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80-4ACD-975C-064D1057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201920"/>
        <c:axId val="36881584"/>
      </c:barChart>
      <c:catAx>
        <c:axId val="441201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be-BY"/>
                  <a:t>Работы</a:t>
                </a:r>
              </a:p>
            </c:rich>
          </c:tx>
          <c:layout>
            <c:manualLayout>
              <c:xMode val="edge"/>
              <c:yMode val="edge"/>
              <c:x val="6.5176083594682147E-2"/>
              <c:y val="0.362950801362595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6881584"/>
        <c:crosses val="autoZero"/>
        <c:auto val="1"/>
        <c:lblAlgn val="ctr"/>
        <c:lblOffset val="100"/>
        <c:noMultiLvlLbl val="0"/>
      </c:catAx>
      <c:valAx>
        <c:axId val="36881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be-BY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20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59227850578334"/>
          <c:y val="0.57093929748143202"/>
          <c:w val="0.33492660874564717"/>
          <c:h val="0.3209130507622718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07560786354076"/>
          <c:y val="8.9304316450465868E-2"/>
          <c:w val="0.72722134733158383"/>
          <c:h val="0.8187262421938637"/>
        </c:manualLayout>
      </c:layout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invertIfNegative val="0"/>
          <c:cat>
            <c:numRef>
              <c:f>'[1]Задание 2 часть 1'!$A$2:$A$11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'Задача 2(численное)'!$G$39:$G$48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80-4ACD-975C-064D1057E3DC}"/>
            </c:ext>
          </c:extLst>
        </c:ser>
        <c:ser>
          <c:idx val="1"/>
          <c:order val="1"/>
          <c:tx>
            <c:v>продолжительность работы</c:v>
          </c:tx>
          <c:invertIfNegative val="0"/>
          <c:cat>
            <c:numRef>
              <c:f>'[1]Задание 2 часть 1'!$A$2:$A$11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'Задача 2(численное)'!$B$39:$B$48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23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80-4ACD-975C-064D1057E3DC}"/>
            </c:ext>
          </c:extLst>
        </c:ser>
        <c:ser>
          <c:idx val="2"/>
          <c:order val="2"/>
          <c:tx>
            <c:v>резерв</c:v>
          </c:tx>
          <c:invertIfNegative val="0"/>
          <c:cat>
            <c:numRef>
              <c:f>'[1]Задание 2 часть 1'!$A$2:$A$11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'Задача 2(численное)'!$K$39:$K$48</c:f>
              <c:numCache>
                <c:formatCode>General</c:formatCode>
                <c:ptCount val="1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18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80-4ACD-975C-064D1057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158584"/>
        <c:axId val="446158976"/>
      </c:barChart>
      <c:catAx>
        <c:axId val="446158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be-BY"/>
                  <a:t>Работы</a:t>
                </a:r>
              </a:p>
            </c:rich>
          </c:tx>
          <c:layout>
            <c:manualLayout>
              <c:xMode val="edge"/>
              <c:yMode val="edge"/>
              <c:x val="6.5176083594682147E-2"/>
              <c:y val="0.362950801362595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6158976"/>
        <c:crosses val="autoZero"/>
        <c:auto val="1"/>
        <c:lblAlgn val="ctr"/>
        <c:lblOffset val="100"/>
        <c:noMultiLvlLbl val="0"/>
      </c:catAx>
      <c:valAx>
        <c:axId val="446158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be-BY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158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59227850578334"/>
          <c:y val="0.57093929748143202"/>
          <c:w val="0.33492660874564717"/>
          <c:h val="0.3209130507622718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chart" Target="../charts/chart1.xml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213360</xdr:colOff>
      <xdr:row>16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675119" cy="2926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7</xdr:col>
      <xdr:colOff>45720</xdr:colOff>
      <xdr:row>41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51020"/>
          <a:ext cx="6225540" cy="34747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23</xdr:col>
      <xdr:colOff>609599</xdr:colOff>
      <xdr:row>16</xdr:row>
      <xdr:rowOff>15239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6620" y="0"/>
          <a:ext cx="5486399" cy="2941319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16</xdr:row>
      <xdr:rowOff>45720</xdr:rowOff>
    </xdr:from>
    <xdr:to>
      <xdr:col>24</xdr:col>
      <xdr:colOff>15240</xdr:colOff>
      <xdr:row>19</xdr:row>
      <xdr:rowOff>22860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6621" y="2971800"/>
          <a:ext cx="5501639" cy="5257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43</xdr:row>
      <xdr:rowOff>53340</xdr:rowOff>
    </xdr:from>
    <xdr:to>
      <xdr:col>7</xdr:col>
      <xdr:colOff>62864</xdr:colOff>
      <xdr:row>62</xdr:row>
      <xdr:rowOff>15240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65</xdr:row>
      <xdr:rowOff>0</xdr:rowOff>
    </xdr:from>
    <xdr:to>
      <xdr:col>5</xdr:col>
      <xdr:colOff>15240</xdr:colOff>
      <xdr:row>67</xdr:row>
      <xdr:rowOff>110556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237720"/>
          <a:ext cx="4975860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167641</xdr:rowOff>
    </xdr:from>
    <xdr:to>
      <xdr:col>1</xdr:col>
      <xdr:colOff>581191</xdr:colOff>
      <xdr:row>73</xdr:row>
      <xdr:rowOff>160021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296901"/>
          <a:ext cx="1190791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</xdr:rowOff>
    </xdr:from>
    <xdr:to>
      <xdr:col>1</xdr:col>
      <xdr:colOff>476402</xdr:colOff>
      <xdr:row>86</xdr:row>
      <xdr:rowOff>22861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226541"/>
          <a:ext cx="1086002" cy="2034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1</xdr:col>
      <xdr:colOff>1267087</xdr:colOff>
      <xdr:row>98</xdr:row>
      <xdr:rowOff>0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421100"/>
          <a:ext cx="1876687" cy="2011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99</xdr:row>
      <xdr:rowOff>0</xdr:rowOff>
    </xdr:from>
    <xdr:to>
      <xdr:col>3</xdr:col>
      <xdr:colOff>594361</xdr:colOff>
      <xdr:row>105</xdr:row>
      <xdr:rowOff>34217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8615660"/>
          <a:ext cx="3169920" cy="11314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2</xdr:col>
      <xdr:colOff>491833</xdr:colOff>
      <xdr:row>107</xdr:row>
      <xdr:rowOff>141015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9895820"/>
          <a:ext cx="2457793" cy="323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0</xdr:row>
      <xdr:rowOff>4762</xdr:rowOff>
    </xdr:from>
    <xdr:ext cx="2273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27785" y="4762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27785" y="4762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200025</xdr:colOff>
      <xdr:row>0</xdr:row>
      <xdr:rowOff>0</xdr:rowOff>
    </xdr:from>
    <xdr:ext cx="2273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36445" y="0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36445" y="0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390525</xdr:colOff>
      <xdr:row>0</xdr:row>
      <xdr:rowOff>0</xdr:rowOff>
    </xdr:from>
    <xdr:ext cx="2273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798445" y="0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98445" y="0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371475</xdr:colOff>
      <xdr:row>0</xdr:row>
      <xdr:rowOff>0</xdr:rowOff>
    </xdr:from>
    <xdr:ext cx="230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86175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86175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342900</xdr:colOff>
      <xdr:row>0</xdr:row>
      <xdr:rowOff>0</xdr:rowOff>
    </xdr:from>
    <xdr:ext cx="230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480560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480560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0</xdr:row>
      <xdr:rowOff>0</xdr:rowOff>
    </xdr:from>
    <xdr:ext cx="65" cy="172227"/>
    <xdr:sp macro="" textlink="">
      <xdr:nvSpPr>
        <xdr:cNvPr id="7" name="TextBox 6"/>
        <xdr:cNvSpPr txBox="1"/>
      </xdr:nvSpPr>
      <xdr:spPr>
        <a:xfrm>
          <a:off x="456438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257175</xdr:colOff>
      <xdr:row>0</xdr:row>
      <xdr:rowOff>0</xdr:rowOff>
    </xdr:from>
    <xdr:ext cx="230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459855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36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459855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36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266700</xdr:colOff>
      <xdr:row>0</xdr:row>
      <xdr:rowOff>0</xdr:rowOff>
    </xdr:from>
    <xdr:ext cx="230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078980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45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078980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45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257175</xdr:colOff>
      <xdr:row>0</xdr:row>
      <xdr:rowOff>0</xdr:rowOff>
    </xdr:from>
    <xdr:ext cx="230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7679055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46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679055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46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0</xdr:row>
      <xdr:rowOff>0</xdr:rowOff>
    </xdr:from>
    <xdr:ext cx="230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8288655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56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8288655" y="0"/>
              <a:ext cx="23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56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13</xdr:row>
      <xdr:rowOff>182879</xdr:rowOff>
    </xdr:from>
    <xdr:to>
      <xdr:col>6</xdr:col>
      <xdr:colOff>342900</xdr:colOff>
      <xdr:row>15</xdr:row>
      <xdr:rowOff>116770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60319"/>
          <a:ext cx="5173980" cy="2996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</xdr:rowOff>
    </xdr:from>
    <xdr:to>
      <xdr:col>6</xdr:col>
      <xdr:colOff>268319</xdr:colOff>
      <xdr:row>34</xdr:row>
      <xdr:rowOff>83820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26081"/>
          <a:ext cx="5099399" cy="337565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8</xdr:col>
      <xdr:colOff>192404</xdr:colOff>
      <xdr:row>81</xdr:row>
      <xdr:rowOff>60960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480060</xdr:colOff>
      <xdr:row>83</xdr:row>
      <xdr:rowOff>15240</xdr:rowOff>
    </xdr:from>
    <xdr:to>
      <xdr:col>4</xdr:col>
      <xdr:colOff>365760</xdr:colOff>
      <xdr:row>84</xdr:row>
      <xdr:rowOff>7620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2340" y="15499080"/>
          <a:ext cx="495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1;&#1043;&#1059;&#1048;&#1056;/3%20&#1082;&#1091;&#1088;&#1089;/5%20&#1089;&#1077;&#1084;&#1077;&#1089;&#1090;&#1088;/&#1052;&#1054;&#1087;&#1090;&#1080;&#1084;/&#1055;&#1088;&#1086;&#1095;&#1080;&#1077;/&#1052;&#1054;&#1087;&#1090;&#1080;&#1084;-20221001T205915Z-001/&#1052;&#1054;&#1087;&#1090;&#1080;&#1084;/&#1051;&#1072;&#1073;&#1072;%202/&#1052;&#1086;&#1077;/Lab2_Les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о результатах 2"/>
      <sheetName val="Отчет об устойчивости 2"/>
      <sheetName val="Отчет о пределах 2"/>
      <sheetName val="Задание 1"/>
      <sheetName val="Задание 2 часть 1"/>
    </sheetNames>
    <sheetDataSet>
      <sheetData sheetId="0"/>
      <sheetData sheetId="1"/>
      <sheetData sheetId="2"/>
      <sheetData sheetId="3"/>
      <sheetData sheetId="4">
        <row r="2">
          <cell r="A2">
            <v>1.2</v>
          </cell>
        </row>
        <row r="3">
          <cell r="A3">
            <v>1.3</v>
          </cell>
        </row>
        <row r="4">
          <cell r="A4">
            <v>1.4</v>
          </cell>
        </row>
        <row r="5">
          <cell r="A5">
            <v>2.4</v>
          </cell>
        </row>
        <row r="6">
          <cell r="A6">
            <v>2.5</v>
          </cell>
        </row>
        <row r="7">
          <cell r="A7">
            <v>3.4</v>
          </cell>
        </row>
        <row r="8">
          <cell r="A8">
            <v>3.6</v>
          </cell>
        </row>
        <row r="9">
          <cell r="A9">
            <v>4.5</v>
          </cell>
        </row>
        <row r="10">
          <cell r="A10">
            <v>4.5999999999999996</v>
          </cell>
        </row>
        <row r="11">
          <cell r="A11">
            <v>5.6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K299"/>
  <sheetViews>
    <sheetView topLeftCell="A209" workbookViewId="0">
      <selection activeCell="G131" sqref="G131"/>
    </sheetView>
  </sheetViews>
  <sheetFormatPr defaultRowHeight="14.4" x14ac:dyDescent="0.3"/>
  <cols>
    <col min="1" max="1" width="14.21875" customWidth="1"/>
  </cols>
  <sheetData>
    <row r="18" spans="1:11" x14ac:dyDescent="0.3">
      <c r="A18" s="16" t="s">
        <v>97</v>
      </c>
      <c r="B18" s="16" t="s">
        <v>98</v>
      </c>
      <c r="C18" s="16" t="s">
        <v>99</v>
      </c>
      <c r="D18" s="16" t="s">
        <v>100</v>
      </c>
      <c r="E18" s="16" t="s">
        <v>101</v>
      </c>
      <c r="F18" s="16" t="s">
        <v>102</v>
      </c>
      <c r="G18" s="16" t="s">
        <v>103</v>
      </c>
      <c r="H18" s="16" t="s">
        <v>104</v>
      </c>
      <c r="I18" s="16" t="s">
        <v>105</v>
      </c>
      <c r="J18" s="16" t="s">
        <v>106</v>
      </c>
      <c r="K18" s="16" t="s">
        <v>107</v>
      </c>
    </row>
    <row r="19" spans="1:11" x14ac:dyDescent="0.3">
      <c r="A19">
        <v>15</v>
      </c>
      <c r="B19">
        <v>17</v>
      </c>
      <c r="C19">
        <v>19</v>
      </c>
      <c r="D19">
        <v>21</v>
      </c>
      <c r="E19">
        <v>4</v>
      </c>
      <c r="F19">
        <v>9</v>
      </c>
      <c r="G19">
        <v>0.25</v>
      </c>
      <c r="H19">
        <v>0.45</v>
      </c>
      <c r="I19">
        <v>0.2</v>
      </c>
      <c r="J19">
        <v>0.1</v>
      </c>
      <c r="K19">
        <v>0.9</v>
      </c>
    </row>
    <row r="21" spans="1:11" ht="18" x14ac:dyDescent="0.35">
      <c r="A21" s="12" t="s">
        <v>108</v>
      </c>
    </row>
    <row r="22" spans="1:11" x14ac:dyDescent="0.3">
      <c r="A22" t="s">
        <v>109</v>
      </c>
    </row>
    <row r="23" spans="1:11" x14ac:dyDescent="0.3">
      <c r="A23" t="s">
        <v>110</v>
      </c>
    </row>
    <row r="24" spans="1:11" x14ac:dyDescent="0.3">
      <c r="A24" t="s">
        <v>111</v>
      </c>
    </row>
    <row r="25" spans="1:11" x14ac:dyDescent="0.3">
      <c r="A25" t="s">
        <v>112</v>
      </c>
    </row>
    <row r="26" spans="1:11" ht="18" x14ac:dyDescent="0.35">
      <c r="A26" s="12" t="s">
        <v>113</v>
      </c>
    </row>
    <row r="27" spans="1:11" x14ac:dyDescent="0.3">
      <c r="A27" t="s">
        <v>114</v>
      </c>
    </row>
    <row r="28" spans="1:11" x14ac:dyDescent="0.3">
      <c r="A28" t="s">
        <v>115</v>
      </c>
    </row>
    <row r="29" spans="1:11" x14ac:dyDescent="0.3">
      <c r="A29" t="s">
        <v>116</v>
      </c>
    </row>
    <row r="30" spans="1:11" x14ac:dyDescent="0.3">
      <c r="A30" t="s">
        <v>117</v>
      </c>
    </row>
    <row r="31" spans="1:11" ht="18" x14ac:dyDescent="0.35">
      <c r="A31" s="12" t="s">
        <v>118</v>
      </c>
    </row>
    <row r="32" spans="1:11" x14ac:dyDescent="0.3">
      <c r="A32" s="20" t="s">
        <v>119</v>
      </c>
      <c r="B32" s="18">
        <v>15</v>
      </c>
      <c r="C32" s="18">
        <v>17</v>
      </c>
      <c r="D32" s="18">
        <v>19</v>
      </c>
      <c r="E32" s="18">
        <v>21</v>
      </c>
    </row>
    <row r="33" spans="1:6" x14ac:dyDescent="0.3">
      <c r="A33" s="18">
        <v>15</v>
      </c>
      <c r="B33" s="17">
        <v>0</v>
      </c>
      <c r="C33" s="17">
        <v>2</v>
      </c>
      <c r="D33" s="17">
        <v>4</v>
      </c>
      <c r="E33" s="17">
        <v>6</v>
      </c>
    </row>
    <row r="34" spans="1:6" x14ac:dyDescent="0.3">
      <c r="A34" s="18">
        <v>17</v>
      </c>
      <c r="B34" s="17">
        <v>-2</v>
      </c>
      <c r="C34" s="17">
        <v>0</v>
      </c>
      <c r="D34" s="17">
        <v>2</v>
      </c>
      <c r="E34" s="17">
        <v>4</v>
      </c>
    </row>
    <row r="35" spans="1:6" x14ac:dyDescent="0.3">
      <c r="A35" s="18">
        <v>19</v>
      </c>
      <c r="B35" s="17">
        <v>-4</v>
      </c>
      <c r="C35" s="17">
        <v>-2</v>
      </c>
      <c r="D35" s="17">
        <v>0</v>
      </c>
      <c r="E35" s="17">
        <v>2</v>
      </c>
    </row>
    <row r="36" spans="1:6" x14ac:dyDescent="0.3">
      <c r="A36" s="18">
        <v>21</v>
      </c>
      <c r="B36" s="17">
        <v>-6</v>
      </c>
      <c r="C36" s="17">
        <v>-4</v>
      </c>
      <c r="D36" s="17">
        <v>-2</v>
      </c>
      <c r="E36" s="17">
        <v>0</v>
      </c>
    </row>
    <row r="38" spans="1:6" x14ac:dyDescent="0.3">
      <c r="A38" s="20" t="s">
        <v>119</v>
      </c>
      <c r="B38" s="18">
        <v>15</v>
      </c>
      <c r="C38" s="18">
        <v>17</v>
      </c>
      <c r="D38" s="18">
        <v>19</v>
      </c>
      <c r="E38" s="18">
        <v>21</v>
      </c>
    </row>
    <row r="39" spans="1:6" x14ac:dyDescent="0.3">
      <c r="A39" s="18">
        <v>15</v>
      </c>
      <c r="B39" s="19">
        <v>0</v>
      </c>
      <c r="C39" s="17">
        <f>-2*4</f>
        <v>-8</v>
      </c>
      <c r="D39" s="17">
        <f>-4*4</f>
        <v>-16</v>
      </c>
      <c r="E39" s="17">
        <f>-6*4</f>
        <v>-24</v>
      </c>
    </row>
    <row r="40" spans="1:6" x14ac:dyDescent="0.3">
      <c r="A40" s="18">
        <v>17</v>
      </c>
      <c r="B40" s="17">
        <f>-2*9</f>
        <v>-18</v>
      </c>
      <c r="C40" s="19">
        <v>0</v>
      </c>
      <c r="D40" s="17">
        <f>-2*4</f>
        <v>-8</v>
      </c>
      <c r="E40" s="17">
        <f>-4*4</f>
        <v>-16</v>
      </c>
    </row>
    <row r="41" spans="1:6" x14ac:dyDescent="0.3">
      <c r="A41" s="18">
        <v>19</v>
      </c>
      <c r="B41" s="17">
        <f>-4*9</f>
        <v>-36</v>
      </c>
      <c r="C41" s="17">
        <f>-2*9</f>
        <v>-18</v>
      </c>
      <c r="D41" s="19">
        <v>0</v>
      </c>
      <c r="E41" s="17">
        <f>-2*4</f>
        <v>-8</v>
      </c>
    </row>
    <row r="42" spans="1:6" x14ac:dyDescent="0.3">
      <c r="A42" s="18">
        <v>21</v>
      </c>
      <c r="B42" s="17">
        <f>-6*9</f>
        <v>-54</v>
      </c>
      <c r="C42" s="17">
        <f>-4*9</f>
        <v>-36</v>
      </c>
      <c r="D42" s="17">
        <f>-2*9</f>
        <v>-18</v>
      </c>
      <c r="E42" s="19">
        <v>0</v>
      </c>
    </row>
    <row r="44" spans="1:6" ht="18" x14ac:dyDescent="0.35">
      <c r="A44" s="21" t="s">
        <v>120</v>
      </c>
      <c r="B44" s="22"/>
      <c r="C44" s="22"/>
    </row>
    <row r="45" spans="1:6" x14ac:dyDescent="0.3">
      <c r="A45" t="s">
        <v>121</v>
      </c>
    </row>
    <row r="47" spans="1:6" x14ac:dyDescent="0.3">
      <c r="A47" s="20" t="s">
        <v>119</v>
      </c>
      <c r="B47" s="18">
        <v>15</v>
      </c>
      <c r="C47" s="18">
        <v>17</v>
      </c>
      <c r="D47" s="18">
        <v>19</v>
      </c>
      <c r="E47" s="18">
        <v>21</v>
      </c>
      <c r="F47" t="s">
        <v>122</v>
      </c>
    </row>
    <row r="48" spans="1:6" x14ac:dyDescent="0.3">
      <c r="A48" s="18">
        <v>15</v>
      </c>
      <c r="B48" s="19">
        <v>0</v>
      </c>
      <c r="C48" s="17">
        <f>-2*4</f>
        <v>-8</v>
      </c>
      <c r="D48" s="17">
        <f>-4*4</f>
        <v>-16</v>
      </c>
      <c r="E48" s="17">
        <f>-6*4</f>
        <v>-24</v>
      </c>
      <c r="F48">
        <f>MIN(B48:E48)</f>
        <v>-24</v>
      </c>
    </row>
    <row r="49" spans="1:6" x14ac:dyDescent="0.3">
      <c r="A49" s="18">
        <v>17</v>
      </c>
      <c r="B49" s="17">
        <f>-2*9</f>
        <v>-18</v>
      </c>
      <c r="C49" s="19">
        <v>0</v>
      </c>
      <c r="D49" s="17">
        <f>-2*4</f>
        <v>-8</v>
      </c>
      <c r="E49" s="17">
        <f>-4*4</f>
        <v>-16</v>
      </c>
      <c r="F49">
        <f t="shared" ref="F49:F50" si="0">MIN(B49:E49)</f>
        <v>-18</v>
      </c>
    </row>
    <row r="50" spans="1:6" x14ac:dyDescent="0.3">
      <c r="A50" s="18">
        <v>19</v>
      </c>
      <c r="B50" s="17">
        <f>-4*9</f>
        <v>-36</v>
      </c>
      <c r="C50" s="17">
        <f>-2*9</f>
        <v>-18</v>
      </c>
      <c r="D50" s="19">
        <v>0</v>
      </c>
      <c r="E50" s="17">
        <f>-2*4</f>
        <v>-8</v>
      </c>
      <c r="F50">
        <f t="shared" si="0"/>
        <v>-36</v>
      </c>
    </row>
    <row r="51" spans="1:6" x14ac:dyDescent="0.3">
      <c r="A51" s="18">
        <v>21</v>
      </c>
      <c r="B51" s="17">
        <f>-6*9</f>
        <v>-54</v>
      </c>
      <c r="C51" s="17">
        <f>-4*9</f>
        <v>-36</v>
      </c>
      <c r="D51" s="17">
        <f>-2*9</f>
        <v>-18</v>
      </c>
      <c r="E51" s="19">
        <v>0</v>
      </c>
      <c r="F51">
        <f>MIN(B51:E51)</f>
        <v>-54</v>
      </c>
    </row>
    <row r="52" spans="1:6" x14ac:dyDescent="0.3">
      <c r="A52" t="s">
        <v>123</v>
      </c>
    </row>
    <row r="53" spans="1:6" x14ac:dyDescent="0.3">
      <c r="A53" t="s">
        <v>124</v>
      </c>
    </row>
    <row r="55" spans="1:6" ht="18" x14ac:dyDescent="0.35">
      <c r="A55" s="21" t="s">
        <v>125</v>
      </c>
      <c r="B55" s="22"/>
      <c r="C55" s="22"/>
    </row>
    <row r="56" spans="1:6" x14ac:dyDescent="0.3">
      <c r="A56" t="s">
        <v>126</v>
      </c>
    </row>
    <row r="57" spans="1:6" x14ac:dyDescent="0.3">
      <c r="A57" t="s">
        <v>129</v>
      </c>
    </row>
    <row r="58" spans="1:6" x14ac:dyDescent="0.3">
      <c r="A58" t="s">
        <v>127</v>
      </c>
    </row>
    <row r="59" spans="1:6" x14ac:dyDescent="0.3">
      <c r="A59" t="s">
        <v>128</v>
      </c>
    </row>
    <row r="60" spans="1:6" x14ac:dyDescent="0.3">
      <c r="A60" t="s">
        <v>130</v>
      </c>
    </row>
    <row r="62" spans="1:6" x14ac:dyDescent="0.3">
      <c r="A62" s="20" t="s">
        <v>119</v>
      </c>
      <c r="B62" s="18">
        <v>15</v>
      </c>
      <c r="C62" s="18">
        <v>17</v>
      </c>
      <c r="D62" s="18">
        <v>19</v>
      </c>
      <c r="E62" s="18">
        <v>21</v>
      </c>
      <c r="F62" t="s">
        <v>131</v>
      </c>
    </row>
    <row r="63" spans="1:6" x14ac:dyDescent="0.3">
      <c r="A63" s="18">
        <v>15</v>
      </c>
      <c r="B63" s="19">
        <v>0</v>
      </c>
      <c r="C63" s="17">
        <f>2*4</f>
        <v>8</v>
      </c>
      <c r="D63" s="17">
        <f>4*4</f>
        <v>16</v>
      </c>
      <c r="E63" s="17">
        <f>6*4</f>
        <v>24</v>
      </c>
      <c r="F63">
        <f>MAX(B63:E63)</f>
        <v>24</v>
      </c>
    </row>
    <row r="64" spans="1:6" x14ac:dyDescent="0.3">
      <c r="A64" s="18">
        <v>17</v>
      </c>
      <c r="B64" s="17">
        <f>2*9</f>
        <v>18</v>
      </c>
      <c r="C64" s="19">
        <v>0</v>
      </c>
      <c r="D64" s="17">
        <f>2*4</f>
        <v>8</v>
      </c>
      <c r="E64" s="17">
        <f>4*4</f>
        <v>16</v>
      </c>
      <c r="F64">
        <f t="shared" ref="F64:F66" si="1">MAX(B64:E64)</f>
        <v>18</v>
      </c>
    </row>
    <row r="65" spans="1:6" x14ac:dyDescent="0.3">
      <c r="A65" s="18">
        <v>19</v>
      </c>
      <c r="B65" s="17">
        <f>4*9</f>
        <v>36</v>
      </c>
      <c r="C65" s="17">
        <f>2*9</f>
        <v>18</v>
      </c>
      <c r="D65" s="19">
        <v>0</v>
      </c>
      <c r="E65" s="17">
        <f>2*4</f>
        <v>8</v>
      </c>
      <c r="F65">
        <f t="shared" si="1"/>
        <v>36</v>
      </c>
    </row>
    <row r="66" spans="1:6" x14ac:dyDescent="0.3">
      <c r="A66" s="18">
        <v>21</v>
      </c>
      <c r="B66" s="17">
        <f>6*9</f>
        <v>54</v>
      </c>
      <c r="C66" s="17">
        <f>4*9</f>
        <v>36</v>
      </c>
      <c r="D66" s="17">
        <f>2*9</f>
        <v>18</v>
      </c>
      <c r="E66" s="19">
        <v>0</v>
      </c>
      <c r="F66">
        <f t="shared" si="1"/>
        <v>54</v>
      </c>
    </row>
    <row r="68" spans="1:6" x14ac:dyDescent="0.3">
      <c r="A68" t="s">
        <v>132</v>
      </c>
    </row>
    <row r="70" spans="1:6" ht="18" x14ac:dyDescent="0.35">
      <c r="A70" s="21" t="s">
        <v>133</v>
      </c>
      <c r="B70" s="22"/>
      <c r="C70" s="22"/>
    </row>
    <row r="71" spans="1:6" x14ac:dyDescent="0.3">
      <c r="A71" t="s">
        <v>134</v>
      </c>
    </row>
    <row r="72" spans="1:6" x14ac:dyDescent="0.3">
      <c r="A72" t="s">
        <v>136</v>
      </c>
    </row>
    <row r="73" spans="1:6" x14ac:dyDescent="0.3">
      <c r="A73" t="s">
        <v>137</v>
      </c>
    </row>
    <row r="74" spans="1:6" x14ac:dyDescent="0.3">
      <c r="A74" t="s">
        <v>135</v>
      </c>
    </row>
    <row r="75" spans="1:6" x14ac:dyDescent="0.3">
      <c r="A75" t="s">
        <v>138</v>
      </c>
    </row>
    <row r="76" spans="1:6" x14ac:dyDescent="0.3">
      <c r="A76" t="s">
        <v>139</v>
      </c>
    </row>
    <row r="77" spans="1:6" x14ac:dyDescent="0.3">
      <c r="A77" t="s">
        <v>140</v>
      </c>
    </row>
    <row r="78" spans="1:6" x14ac:dyDescent="0.3">
      <c r="A78" t="s">
        <v>141</v>
      </c>
    </row>
    <row r="79" spans="1:6" x14ac:dyDescent="0.3">
      <c r="A79" t="s">
        <v>142</v>
      </c>
    </row>
    <row r="80" spans="1:6" x14ac:dyDescent="0.3">
      <c r="A80" t="s">
        <v>143</v>
      </c>
    </row>
    <row r="81" spans="1:8" x14ac:dyDescent="0.3">
      <c r="A81" t="s">
        <v>144</v>
      </c>
    </row>
    <row r="82" spans="1:8" x14ac:dyDescent="0.3">
      <c r="A82" s="20" t="s">
        <v>119</v>
      </c>
      <c r="B82" s="18">
        <v>15</v>
      </c>
      <c r="C82" s="18">
        <v>17</v>
      </c>
      <c r="D82" s="18">
        <v>19</v>
      </c>
      <c r="E82" s="18">
        <v>21</v>
      </c>
      <c r="F82" t="s">
        <v>145</v>
      </c>
      <c r="G82" t="s">
        <v>146</v>
      </c>
      <c r="H82" t="s">
        <v>147</v>
      </c>
    </row>
    <row r="83" spans="1:8" x14ac:dyDescent="0.3">
      <c r="A83" s="18">
        <v>15</v>
      </c>
      <c r="B83" s="19">
        <v>0</v>
      </c>
      <c r="C83" s="17">
        <f>-2*4</f>
        <v>-8</v>
      </c>
      <c r="D83" s="17">
        <f>-4*4</f>
        <v>-16</v>
      </c>
      <c r="E83" s="17">
        <f>-6*4</f>
        <v>-24</v>
      </c>
      <c r="F83">
        <f>MIN(B83:E83)</f>
        <v>-24</v>
      </c>
      <c r="G83">
        <f>MAX(B83:E83)</f>
        <v>0</v>
      </c>
      <c r="H83">
        <v>-21.6</v>
      </c>
    </row>
    <row r="84" spans="1:8" x14ac:dyDescent="0.3">
      <c r="A84" s="18">
        <v>17</v>
      </c>
      <c r="B84" s="17">
        <f>-2*9</f>
        <v>-18</v>
      </c>
      <c r="C84" s="19">
        <v>0</v>
      </c>
      <c r="D84" s="17">
        <f>-2*4</f>
        <v>-8</v>
      </c>
      <c r="E84" s="17">
        <f>-4*4</f>
        <v>-16</v>
      </c>
      <c r="F84">
        <f t="shared" ref="F84:F86" si="2">MIN(B84:E84)</f>
        <v>-18</v>
      </c>
      <c r="G84">
        <f t="shared" ref="G84:G86" si="3">MAX(B84:E84)</f>
        <v>0</v>
      </c>
      <c r="H84">
        <v>-16.2</v>
      </c>
    </row>
    <row r="85" spans="1:8" x14ac:dyDescent="0.3">
      <c r="A85" s="18">
        <v>19</v>
      </c>
      <c r="B85" s="17">
        <f>-4*9</f>
        <v>-36</v>
      </c>
      <c r="C85" s="17">
        <f>-2*9</f>
        <v>-18</v>
      </c>
      <c r="D85" s="19">
        <v>0</v>
      </c>
      <c r="E85" s="17">
        <f>-2*4</f>
        <v>-8</v>
      </c>
      <c r="F85">
        <f t="shared" si="2"/>
        <v>-36</v>
      </c>
      <c r="G85">
        <f t="shared" si="3"/>
        <v>0</v>
      </c>
      <c r="H85">
        <v>-32.4</v>
      </c>
    </row>
    <row r="86" spans="1:8" x14ac:dyDescent="0.3">
      <c r="A86" s="18">
        <v>21</v>
      </c>
      <c r="B86" s="17">
        <f>-6*9</f>
        <v>-54</v>
      </c>
      <c r="C86" s="17">
        <f>-4*9</f>
        <v>-36</v>
      </c>
      <c r="D86" s="17">
        <f>-2*9</f>
        <v>-18</v>
      </c>
      <c r="E86" s="19">
        <v>0</v>
      </c>
      <c r="F86">
        <f t="shared" si="2"/>
        <v>-54</v>
      </c>
      <c r="G86">
        <f t="shared" si="3"/>
        <v>0</v>
      </c>
      <c r="H86">
        <v>-48.6</v>
      </c>
    </row>
    <row r="88" spans="1:8" x14ac:dyDescent="0.3">
      <c r="A88" t="s">
        <v>148</v>
      </c>
    </row>
    <row r="90" spans="1:8" ht="18" x14ac:dyDescent="0.35">
      <c r="A90" s="21" t="s">
        <v>149</v>
      </c>
      <c r="B90" s="22"/>
      <c r="C90" s="22"/>
    </row>
    <row r="91" spans="1:8" x14ac:dyDescent="0.3">
      <c r="A91" t="s">
        <v>150</v>
      </c>
    </row>
    <row r="92" spans="1:8" x14ac:dyDescent="0.3">
      <c r="A92" t="s">
        <v>151</v>
      </c>
    </row>
    <row r="93" spans="1:8" x14ac:dyDescent="0.3">
      <c r="A93" t="s">
        <v>152</v>
      </c>
    </row>
    <row r="94" spans="1:8" x14ac:dyDescent="0.3">
      <c r="A94" t="s">
        <v>153</v>
      </c>
    </row>
    <row r="95" spans="1:8" x14ac:dyDescent="0.3">
      <c r="A95" t="s">
        <v>154</v>
      </c>
    </row>
    <row r="96" spans="1:8" x14ac:dyDescent="0.3">
      <c r="A96" t="s">
        <v>155</v>
      </c>
    </row>
    <row r="97" spans="1:6" x14ac:dyDescent="0.3">
      <c r="A97" s="20" t="s">
        <v>119</v>
      </c>
      <c r="B97" s="18">
        <v>15</v>
      </c>
      <c r="C97" s="18">
        <v>17</v>
      </c>
      <c r="D97" s="18">
        <v>19</v>
      </c>
      <c r="E97" s="18">
        <v>21</v>
      </c>
      <c r="F97" t="s">
        <v>156</v>
      </c>
    </row>
    <row r="98" spans="1:6" x14ac:dyDescent="0.3">
      <c r="A98" s="18">
        <v>15</v>
      </c>
      <c r="B98" s="19">
        <v>0</v>
      </c>
      <c r="C98" s="17">
        <f>-3.6</f>
        <v>-3.6</v>
      </c>
      <c r="D98" s="17">
        <f>-3.2</f>
        <v>-3.2</v>
      </c>
      <c r="E98" s="17">
        <f>-2.4</f>
        <v>-2.4</v>
      </c>
      <c r="F98">
        <v>-9.1999999999999993</v>
      </c>
    </row>
    <row r="99" spans="1:6" x14ac:dyDescent="0.3">
      <c r="A99" s="18">
        <v>17</v>
      </c>
      <c r="B99" s="17">
        <f>-4.5</f>
        <v>-4.5</v>
      </c>
      <c r="C99" s="19">
        <v>0</v>
      </c>
      <c r="D99" s="17">
        <f>-1.6</f>
        <v>-1.6</v>
      </c>
      <c r="E99" s="17">
        <f>-1.6</f>
        <v>-1.6</v>
      </c>
      <c r="F99">
        <v>-7.7</v>
      </c>
    </row>
    <row r="100" spans="1:6" x14ac:dyDescent="0.3">
      <c r="A100" s="18">
        <v>19</v>
      </c>
      <c r="B100" s="17">
        <f>-9</f>
        <v>-9</v>
      </c>
      <c r="C100" s="17">
        <f>-8.1</f>
        <v>-8.1</v>
      </c>
      <c r="D100" s="19">
        <v>0</v>
      </c>
      <c r="E100" s="17">
        <f>-0.8</f>
        <v>-0.8</v>
      </c>
      <c r="F100">
        <v>-17.899999999999999</v>
      </c>
    </row>
    <row r="101" spans="1:6" x14ac:dyDescent="0.3">
      <c r="A101" s="18">
        <v>21</v>
      </c>
      <c r="B101" s="17">
        <f>-13.5</f>
        <v>-13.5</v>
      </c>
      <c r="C101" s="17">
        <f>-24.3</f>
        <v>-24.3</v>
      </c>
      <c r="D101" s="17">
        <f>-3.6</f>
        <v>-3.6</v>
      </c>
      <c r="E101" s="19">
        <v>0</v>
      </c>
      <c r="F101">
        <v>-41.4</v>
      </c>
    </row>
    <row r="103" spans="1:6" x14ac:dyDescent="0.3">
      <c r="A103" t="s">
        <v>157</v>
      </c>
    </row>
    <row r="105" spans="1:6" ht="18" x14ac:dyDescent="0.35">
      <c r="A105" s="21" t="s">
        <v>158</v>
      </c>
      <c r="B105" s="22"/>
      <c r="C105" s="22"/>
    </row>
    <row r="106" spans="1:6" x14ac:dyDescent="0.3">
      <c r="A106" t="s">
        <v>159</v>
      </c>
    </row>
    <row r="107" spans="1:6" x14ac:dyDescent="0.3">
      <c r="A107" t="s">
        <v>160</v>
      </c>
    </row>
    <row r="108" spans="1:6" x14ac:dyDescent="0.3">
      <c r="A108" t="s">
        <v>161</v>
      </c>
    </row>
    <row r="109" spans="1:6" x14ac:dyDescent="0.3">
      <c r="A109" s="20" t="s">
        <v>119</v>
      </c>
      <c r="B109" s="18">
        <v>15</v>
      </c>
      <c r="C109" s="18">
        <v>17</v>
      </c>
      <c r="D109" s="18">
        <v>19</v>
      </c>
      <c r="E109" s="18">
        <v>21</v>
      </c>
      <c r="F109" t="s">
        <v>163</v>
      </c>
    </row>
    <row r="110" spans="1:6" x14ac:dyDescent="0.3">
      <c r="A110" s="18">
        <v>15</v>
      </c>
      <c r="B110" s="19">
        <v>0</v>
      </c>
      <c r="C110" s="17">
        <f>-2</f>
        <v>-2</v>
      </c>
      <c r="D110" s="17">
        <f>-4</f>
        <v>-4</v>
      </c>
      <c r="E110" s="17">
        <f>-6</f>
        <v>-6</v>
      </c>
      <c r="F110">
        <v>-12</v>
      </c>
    </row>
    <row r="111" spans="1:6" x14ac:dyDescent="0.3">
      <c r="A111" s="18">
        <v>17</v>
      </c>
      <c r="B111" s="17">
        <f>-4.5</f>
        <v>-4.5</v>
      </c>
      <c r="C111" s="19">
        <v>0</v>
      </c>
      <c r="D111" s="17">
        <f>-2</f>
        <v>-2</v>
      </c>
      <c r="E111" s="17">
        <f>-4</f>
        <v>-4</v>
      </c>
      <c r="F111">
        <v>-10.5</v>
      </c>
    </row>
    <row r="112" spans="1:6" x14ac:dyDescent="0.3">
      <c r="A112" s="18">
        <v>19</v>
      </c>
      <c r="B112" s="17">
        <f>-9</f>
        <v>-9</v>
      </c>
      <c r="C112" s="17">
        <f>-4.5</f>
        <v>-4.5</v>
      </c>
      <c r="D112" s="19">
        <v>0</v>
      </c>
      <c r="E112" s="17">
        <f>-2</f>
        <v>-2</v>
      </c>
      <c r="F112">
        <v>-15.5</v>
      </c>
    </row>
    <row r="113" spans="1:6" x14ac:dyDescent="0.3">
      <c r="A113" s="18">
        <v>21</v>
      </c>
      <c r="B113" s="17">
        <f>-13.5</f>
        <v>-13.5</v>
      </c>
      <c r="C113" s="17">
        <f>-13.5</f>
        <v>-13.5</v>
      </c>
      <c r="D113" s="17">
        <f>-4.5</f>
        <v>-4.5</v>
      </c>
      <c r="E113" s="19">
        <v>0</v>
      </c>
      <c r="F113">
        <v>-31.5</v>
      </c>
    </row>
    <row r="114" spans="1:6" x14ac:dyDescent="0.3">
      <c r="A114" t="s">
        <v>162</v>
      </c>
      <c r="B114">
        <v>0.25</v>
      </c>
      <c r="C114">
        <v>0.25</v>
      </c>
      <c r="D114">
        <v>0.25</v>
      </c>
      <c r="E114">
        <v>0.25</v>
      </c>
    </row>
    <row r="116" spans="1:6" x14ac:dyDescent="0.3">
      <c r="A116" t="s">
        <v>164</v>
      </c>
    </row>
    <row r="117" spans="1:6" x14ac:dyDescent="0.3">
      <c r="A117" t="s">
        <v>165</v>
      </c>
    </row>
    <row r="118" spans="1:6" ht="21" x14ac:dyDescent="0.4">
      <c r="A118" s="15" t="s">
        <v>307</v>
      </c>
    </row>
    <row r="119" spans="1:6" x14ac:dyDescent="0.3">
      <c r="A119" t="s">
        <v>204</v>
      </c>
    </row>
    <row r="120" spans="1:6" x14ac:dyDescent="0.3">
      <c r="A120" t="s">
        <v>205</v>
      </c>
    </row>
    <row r="121" spans="1:6" x14ac:dyDescent="0.3">
      <c r="A121" t="s">
        <v>206</v>
      </c>
    </row>
    <row r="122" spans="1:6" x14ac:dyDescent="0.3">
      <c r="A122" t="s">
        <v>166</v>
      </c>
    </row>
    <row r="123" spans="1:6" x14ac:dyDescent="0.3">
      <c r="A123" t="s">
        <v>207</v>
      </c>
    </row>
    <row r="124" spans="1:6" x14ac:dyDescent="0.3">
      <c r="A124" t="s">
        <v>167</v>
      </c>
    </row>
    <row r="125" spans="1:6" x14ac:dyDescent="0.3">
      <c r="A125" t="s">
        <v>168</v>
      </c>
      <c r="B125" t="s">
        <v>208</v>
      </c>
      <c r="C125" t="s">
        <v>209</v>
      </c>
      <c r="D125" t="s">
        <v>210</v>
      </c>
      <c r="E125" t="s">
        <v>211</v>
      </c>
      <c r="F125" t="s">
        <v>212</v>
      </c>
    </row>
    <row r="126" spans="1:6" x14ac:dyDescent="0.3">
      <c r="A126" t="s">
        <v>213</v>
      </c>
      <c r="B126">
        <v>0</v>
      </c>
      <c r="C126">
        <v>-8</v>
      </c>
      <c r="D126">
        <v>-16</v>
      </c>
      <c r="E126">
        <v>-24</v>
      </c>
      <c r="F126">
        <v>-24</v>
      </c>
    </row>
    <row r="127" spans="1:6" x14ac:dyDescent="0.3">
      <c r="A127" t="s">
        <v>214</v>
      </c>
      <c r="B127">
        <v>-18</v>
      </c>
      <c r="C127">
        <v>0</v>
      </c>
      <c r="D127">
        <v>-8</v>
      </c>
      <c r="E127">
        <v>-16</v>
      </c>
      <c r="F127">
        <v>-18</v>
      </c>
    </row>
    <row r="128" spans="1:6" x14ac:dyDescent="0.3">
      <c r="A128" t="s">
        <v>215</v>
      </c>
      <c r="B128">
        <v>-36</v>
      </c>
      <c r="C128">
        <v>-18</v>
      </c>
      <c r="D128">
        <v>0</v>
      </c>
      <c r="E128">
        <v>-8</v>
      </c>
      <c r="F128">
        <v>-36</v>
      </c>
    </row>
    <row r="129" spans="1:6" x14ac:dyDescent="0.3">
      <c r="A129" t="s">
        <v>216</v>
      </c>
      <c r="B129">
        <v>-54</v>
      </c>
      <c r="C129">
        <v>-36</v>
      </c>
      <c r="D129">
        <v>-18</v>
      </c>
      <c r="E129">
        <v>0</v>
      </c>
      <c r="F129">
        <v>-54</v>
      </c>
    </row>
    <row r="130" spans="1:6" x14ac:dyDescent="0.3">
      <c r="A130" t="s">
        <v>217</v>
      </c>
      <c r="B130">
        <v>0</v>
      </c>
      <c r="C130">
        <v>0</v>
      </c>
      <c r="D130">
        <v>0</v>
      </c>
      <c r="E130">
        <v>0</v>
      </c>
    </row>
    <row r="132" spans="1:6" x14ac:dyDescent="0.3">
      <c r="A132" t="s">
        <v>218</v>
      </c>
    </row>
    <row r="133" spans="1:6" x14ac:dyDescent="0.3">
      <c r="A133" t="s">
        <v>219</v>
      </c>
    </row>
    <row r="134" spans="1:6" x14ac:dyDescent="0.3">
      <c r="A134" t="s">
        <v>169</v>
      </c>
    </row>
    <row r="135" spans="1:6" x14ac:dyDescent="0.3">
      <c r="A135" t="s">
        <v>220</v>
      </c>
    </row>
    <row r="136" spans="1:6" x14ac:dyDescent="0.3">
      <c r="A136" t="s">
        <v>170</v>
      </c>
    </row>
    <row r="137" spans="1:6" x14ac:dyDescent="0.3">
      <c r="A137" t="s">
        <v>171</v>
      </c>
    </row>
    <row r="138" spans="1:6" x14ac:dyDescent="0.3">
      <c r="A138">
        <v>54</v>
      </c>
      <c r="B138">
        <v>46</v>
      </c>
      <c r="C138">
        <v>38</v>
      </c>
      <c r="D138">
        <v>30</v>
      </c>
    </row>
    <row r="139" spans="1:6" x14ac:dyDescent="0.3">
      <c r="A139">
        <v>36</v>
      </c>
      <c r="B139">
        <v>54</v>
      </c>
      <c r="C139">
        <v>46</v>
      </c>
      <c r="D139">
        <v>38</v>
      </c>
    </row>
    <row r="140" spans="1:6" x14ac:dyDescent="0.3">
      <c r="A140">
        <v>18</v>
      </c>
      <c r="B140">
        <v>36</v>
      </c>
      <c r="C140">
        <v>54</v>
      </c>
      <c r="D140">
        <v>46</v>
      </c>
    </row>
    <row r="141" spans="1:6" x14ac:dyDescent="0.3">
      <c r="A141">
        <v>0</v>
      </c>
      <c r="B141">
        <v>18</v>
      </c>
      <c r="C141">
        <v>36</v>
      </c>
      <c r="D141">
        <v>54</v>
      </c>
    </row>
    <row r="144" spans="1:6" x14ac:dyDescent="0.3">
      <c r="A144" t="s">
        <v>221</v>
      </c>
    </row>
    <row r="145" spans="1:1" x14ac:dyDescent="0.3">
      <c r="A145" t="s">
        <v>172</v>
      </c>
    </row>
    <row r="146" spans="1:1" x14ac:dyDescent="0.3">
      <c r="A146" t="s">
        <v>173</v>
      </c>
    </row>
    <row r="147" spans="1:1" x14ac:dyDescent="0.3">
      <c r="A147" t="s">
        <v>222</v>
      </c>
    </row>
    <row r="148" spans="1:1" x14ac:dyDescent="0.3">
      <c r="A148" t="s">
        <v>223</v>
      </c>
    </row>
    <row r="149" spans="1:1" x14ac:dyDescent="0.3">
      <c r="A149" t="s">
        <v>224</v>
      </c>
    </row>
    <row r="150" spans="1:1" x14ac:dyDescent="0.3">
      <c r="A150" t="s">
        <v>225</v>
      </c>
    </row>
    <row r="151" spans="1:1" x14ac:dyDescent="0.3">
      <c r="A151" t="s">
        <v>226</v>
      </c>
    </row>
    <row r="152" spans="1:1" x14ac:dyDescent="0.3">
      <c r="A152" t="s">
        <v>174</v>
      </c>
    </row>
    <row r="153" spans="1:1" x14ac:dyDescent="0.3">
      <c r="A153" t="s">
        <v>227</v>
      </c>
    </row>
    <row r="154" spans="1:1" x14ac:dyDescent="0.3">
      <c r="A154" t="s">
        <v>228</v>
      </c>
    </row>
    <row r="155" spans="1:1" x14ac:dyDescent="0.3">
      <c r="A155" t="s">
        <v>229</v>
      </c>
    </row>
    <row r="156" spans="1:1" x14ac:dyDescent="0.3">
      <c r="A156" t="s">
        <v>230</v>
      </c>
    </row>
    <row r="157" spans="1:1" x14ac:dyDescent="0.3">
      <c r="A157" t="s">
        <v>231</v>
      </c>
    </row>
    <row r="158" spans="1:1" x14ac:dyDescent="0.3">
      <c r="A158" t="s">
        <v>175</v>
      </c>
    </row>
    <row r="159" spans="1:1" x14ac:dyDescent="0.3">
      <c r="A159" t="s">
        <v>232</v>
      </c>
    </row>
    <row r="160" spans="1:1" x14ac:dyDescent="0.3">
      <c r="A160" t="s">
        <v>233</v>
      </c>
    </row>
    <row r="161" spans="1:10" x14ac:dyDescent="0.3">
      <c r="A161" t="s">
        <v>234</v>
      </c>
    </row>
    <row r="162" spans="1:10" x14ac:dyDescent="0.3">
      <c r="A162" t="s">
        <v>235</v>
      </c>
    </row>
    <row r="163" spans="1:10" x14ac:dyDescent="0.3">
      <c r="A163" t="s">
        <v>236</v>
      </c>
    </row>
    <row r="164" spans="1:10" x14ac:dyDescent="0.3">
      <c r="A164" t="s">
        <v>237</v>
      </c>
    </row>
    <row r="165" spans="1:10" x14ac:dyDescent="0.3">
      <c r="A165" t="s">
        <v>238</v>
      </c>
    </row>
    <row r="166" spans="1:10" x14ac:dyDescent="0.3">
      <c r="A166" t="s">
        <v>239</v>
      </c>
    </row>
    <row r="167" spans="1:10" x14ac:dyDescent="0.3">
      <c r="A167" t="s">
        <v>240</v>
      </c>
    </row>
    <row r="168" spans="1:10" x14ac:dyDescent="0.3">
      <c r="A168" t="s">
        <v>241</v>
      </c>
    </row>
    <row r="169" spans="1:10" x14ac:dyDescent="0.3">
      <c r="A169" t="s">
        <v>242</v>
      </c>
    </row>
    <row r="170" spans="1:10" x14ac:dyDescent="0.3">
      <c r="A170" t="s">
        <v>243</v>
      </c>
    </row>
    <row r="171" spans="1:10" x14ac:dyDescent="0.3">
      <c r="A171" t="s">
        <v>176</v>
      </c>
    </row>
    <row r="172" spans="1:10" x14ac:dyDescent="0.3">
      <c r="A172" t="s">
        <v>177</v>
      </c>
      <c r="B172" t="s">
        <v>178</v>
      </c>
      <c r="C172" t="s">
        <v>244</v>
      </c>
      <c r="D172" t="s">
        <v>245</v>
      </c>
      <c r="E172" t="s">
        <v>246</v>
      </c>
      <c r="F172" t="s">
        <v>247</v>
      </c>
      <c r="G172" t="s">
        <v>248</v>
      </c>
      <c r="H172" t="s">
        <v>249</v>
      </c>
      <c r="I172" t="s">
        <v>250</v>
      </c>
      <c r="J172" t="s">
        <v>251</v>
      </c>
    </row>
    <row r="173" spans="1:10" x14ac:dyDescent="0.3">
      <c r="A173" t="s">
        <v>248</v>
      </c>
      <c r="B173">
        <v>1</v>
      </c>
      <c r="C173">
        <v>54</v>
      </c>
      <c r="D173">
        <v>46</v>
      </c>
      <c r="E173">
        <v>38</v>
      </c>
      <c r="F173">
        <v>30</v>
      </c>
      <c r="G173">
        <v>1</v>
      </c>
      <c r="H173">
        <v>0</v>
      </c>
      <c r="I173">
        <v>0</v>
      </c>
      <c r="J173">
        <v>0</v>
      </c>
    </row>
    <row r="174" spans="1:10" x14ac:dyDescent="0.3">
      <c r="A174" t="s">
        <v>249</v>
      </c>
      <c r="B174">
        <v>1</v>
      </c>
      <c r="C174">
        <v>36</v>
      </c>
      <c r="D174">
        <v>54</v>
      </c>
      <c r="E174">
        <v>46</v>
      </c>
      <c r="F174">
        <v>38</v>
      </c>
      <c r="G174">
        <v>0</v>
      </c>
      <c r="H174">
        <v>1</v>
      </c>
      <c r="I174">
        <v>0</v>
      </c>
      <c r="J174">
        <v>0</v>
      </c>
    </row>
    <row r="175" spans="1:10" x14ac:dyDescent="0.3">
      <c r="A175" t="s">
        <v>250</v>
      </c>
      <c r="B175">
        <v>1</v>
      </c>
      <c r="C175">
        <v>18</v>
      </c>
      <c r="D175">
        <v>36</v>
      </c>
      <c r="E175">
        <v>54</v>
      </c>
      <c r="F175">
        <v>46</v>
      </c>
      <c r="G175">
        <v>0</v>
      </c>
      <c r="H175">
        <v>0</v>
      </c>
      <c r="I175">
        <v>1</v>
      </c>
      <c r="J175">
        <v>0</v>
      </c>
    </row>
    <row r="176" spans="1:10" x14ac:dyDescent="0.3">
      <c r="A176" t="s">
        <v>251</v>
      </c>
      <c r="B176">
        <v>1</v>
      </c>
      <c r="C176">
        <v>0</v>
      </c>
      <c r="D176">
        <v>18</v>
      </c>
      <c r="E176">
        <v>36</v>
      </c>
      <c r="F176">
        <v>54</v>
      </c>
      <c r="G176">
        <v>0</v>
      </c>
      <c r="H176">
        <v>0</v>
      </c>
      <c r="I176">
        <v>0</v>
      </c>
      <c r="J176">
        <v>1</v>
      </c>
    </row>
    <row r="177" spans="1:11" x14ac:dyDescent="0.3">
      <c r="A177" t="s">
        <v>179</v>
      </c>
      <c r="B177">
        <v>0</v>
      </c>
      <c r="C177">
        <v>-1</v>
      </c>
      <c r="D177">
        <v>-1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</row>
    <row r="179" spans="1:11" x14ac:dyDescent="0.3">
      <c r="A179" t="s">
        <v>180</v>
      </c>
    </row>
    <row r="180" spans="1:11" x14ac:dyDescent="0.3">
      <c r="A180" t="s">
        <v>252</v>
      </c>
    </row>
    <row r="181" spans="1:11" x14ac:dyDescent="0.3">
      <c r="A181" t="s">
        <v>181</v>
      </c>
    </row>
    <row r="182" spans="1:11" x14ac:dyDescent="0.3">
      <c r="A182" t="s">
        <v>253</v>
      </c>
    </row>
    <row r="183" spans="1:11" x14ac:dyDescent="0.3">
      <c r="A183" t="s">
        <v>254</v>
      </c>
    </row>
    <row r="184" spans="1:11" x14ac:dyDescent="0.3">
      <c r="A184" t="s">
        <v>182</v>
      </c>
    </row>
    <row r="185" spans="1:11" x14ac:dyDescent="0.3">
      <c r="A185" t="s">
        <v>255</v>
      </c>
    </row>
    <row r="186" spans="1:11" x14ac:dyDescent="0.3">
      <c r="A186" t="s">
        <v>183</v>
      </c>
    </row>
    <row r="187" spans="1:11" x14ac:dyDescent="0.3">
      <c r="A187" t="s">
        <v>184</v>
      </c>
    </row>
    <row r="188" spans="1:11" x14ac:dyDescent="0.3">
      <c r="A188" t="s">
        <v>177</v>
      </c>
      <c r="B188" t="s">
        <v>178</v>
      </c>
      <c r="C188" t="s">
        <v>244</v>
      </c>
      <c r="D188" t="s">
        <v>245</v>
      </c>
      <c r="E188" t="s">
        <v>246</v>
      </c>
      <c r="F188" t="s">
        <v>247</v>
      </c>
      <c r="G188" t="s">
        <v>248</v>
      </c>
      <c r="H188" t="s">
        <v>249</v>
      </c>
      <c r="I188" t="s">
        <v>250</v>
      </c>
      <c r="J188" t="s">
        <v>251</v>
      </c>
      <c r="K188" t="s">
        <v>185</v>
      </c>
    </row>
    <row r="189" spans="1:11" x14ac:dyDescent="0.3">
      <c r="A189" t="s">
        <v>248</v>
      </c>
      <c r="B189">
        <v>1</v>
      </c>
      <c r="C189">
        <v>54</v>
      </c>
      <c r="D189">
        <v>46</v>
      </c>
      <c r="E189">
        <v>38</v>
      </c>
      <c r="F189">
        <v>30</v>
      </c>
      <c r="G189">
        <v>1</v>
      </c>
      <c r="H189">
        <v>0</v>
      </c>
      <c r="I189">
        <v>0</v>
      </c>
      <c r="J189">
        <v>0</v>
      </c>
      <c r="K189" s="23">
        <v>10959</v>
      </c>
    </row>
    <row r="190" spans="1:11" x14ac:dyDescent="0.3">
      <c r="A190" t="s">
        <v>249</v>
      </c>
      <c r="B190">
        <v>1</v>
      </c>
      <c r="C190">
        <v>36</v>
      </c>
      <c r="D190">
        <v>54</v>
      </c>
      <c r="E190">
        <v>46</v>
      </c>
      <c r="F190">
        <v>38</v>
      </c>
      <c r="G190">
        <v>0</v>
      </c>
      <c r="H190">
        <v>1</v>
      </c>
      <c r="I190">
        <v>0</v>
      </c>
      <c r="J190">
        <v>0</v>
      </c>
      <c r="K190" s="23">
        <v>13881</v>
      </c>
    </row>
    <row r="191" spans="1:11" x14ac:dyDescent="0.3">
      <c r="A191" t="s">
        <v>250</v>
      </c>
      <c r="B191">
        <v>1</v>
      </c>
      <c r="C191">
        <v>18</v>
      </c>
      <c r="D191">
        <v>36</v>
      </c>
      <c r="E191">
        <v>54</v>
      </c>
      <c r="F191">
        <v>46</v>
      </c>
      <c r="G191">
        <v>0</v>
      </c>
      <c r="H191">
        <v>0</v>
      </c>
      <c r="I191">
        <v>1</v>
      </c>
      <c r="J191">
        <v>0</v>
      </c>
      <c r="K191" s="23">
        <v>16803</v>
      </c>
    </row>
    <row r="192" spans="1:11" x14ac:dyDescent="0.3">
      <c r="A192" t="s">
        <v>251</v>
      </c>
      <c r="B192">
        <v>1</v>
      </c>
      <c r="C192">
        <v>0</v>
      </c>
      <c r="D192">
        <v>18</v>
      </c>
      <c r="E192">
        <v>36</v>
      </c>
      <c r="F192">
        <v>54</v>
      </c>
      <c r="G192">
        <v>0</v>
      </c>
      <c r="H192">
        <v>0</v>
      </c>
      <c r="I192">
        <v>0</v>
      </c>
      <c r="J192">
        <v>1</v>
      </c>
      <c r="K192" s="23">
        <v>19725</v>
      </c>
    </row>
    <row r="193" spans="1:10" x14ac:dyDescent="0.3">
      <c r="A193" t="s">
        <v>186</v>
      </c>
      <c r="B193">
        <v>0</v>
      </c>
      <c r="C193">
        <v>-1</v>
      </c>
      <c r="D193">
        <v>-1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</row>
    <row r="195" spans="1:10" x14ac:dyDescent="0.3">
      <c r="A195" t="s">
        <v>256</v>
      </c>
    </row>
    <row r="197" spans="1:10" x14ac:dyDescent="0.3">
      <c r="A197" t="s">
        <v>187</v>
      </c>
    </row>
    <row r="198" spans="1:10" x14ac:dyDescent="0.3">
      <c r="A198" t="s">
        <v>177</v>
      </c>
      <c r="B198" t="s">
        <v>178</v>
      </c>
      <c r="C198" t="s">
        <v>244</v>
      </c>
      <c r="D198" t="s">
        <v>245</v>
      </c>
      <c r="E198" t="s">
        <v>246</v>
      </c>
      <c r="F198" t="s">
        <v>247</v>
      </c>
      <c r="G198" t="s">
        <v>248</v>
      </c>
      <c r="H198" t="s">
        <v>249</v>
      </c>
      <c r="I198" t="s">
        <v>250</v>
      </c>
      <c r="J198" t="s">
        <v>251</v>
      </c>
    </row>
    <row r="199" spans="1:10" x14ac:dyDescent="0.3">
      <c r="A199" t="s">
        <v>248</v>
      </c>
      <c r="B199" s="24">
        <v>44808</v>
      </c>
      <c r="C199">
        <v>54</v>
      </c>
      <c r="D199">
        <v>36</v>
      </c>
      <c r="E199">
        <v>18</v>
      </c>
      <c r="F199">
        <v>0</v>
      </c>
      <c r="G199">
        <v>1</v>
      </c>
      <c r="H199">
        <v>0</v>
      </c>
      <c r="I199">
        <v>0</v>
      </c>
      <c r="J199">
        <f>-5/9</f>
        <v>-0.55555555555555558</v>
      </c>
    </row>
    <row r="200" spans="1:10" x14ac:dyDescent="0.3">
      <c r="A200" t="s">
        <v>249</v>
      </c>
      <c r="B200" s="23">
        <v>46600</v>
      </c>
      <c r="C200">
        <v>36</v>
      </c>
      <c r="D200" t="s">
        <v>257</v>
      </c>
      <c r="E200" t="s">
        <v>258</v>
      </c>
      <c r="F200">
        <v>0</v>
      </c>
      <c r="G200">
        <v>0</v>
      </c>
      <c r="H200">
        <v>1</v>
      </c>
      <c r="I200">
        <v>0</v>
      </c>
      <c r="J200">
        <f>-19/27</f>
        <v>-0.70370370370370372</v>
      </c>
    </row>
    <row r="201" spans="1:10" x14ac:dyDescent="0.3">
      <c r="A201" t="s">
        <v>250</v>
      </c>
      <c r="B201" s="23">
        <v>46478</v>
      </c>
      <c r="C201">
        <v>18</v>
      </c>
      <c r="D201" t="s">
        <v>258</v>
      </c>
      <c r="E201" t="s">
        <v>259</v>
      </c>
      <c r="F201">
        <v>0</v>
      </c>
      <c r="G201">
        <v>0</v>
      </c>
      <c r="H201">
        <v>0</v>
      </c>
      <c r="I201">
        <v>1</v>
      </c>
      <c r="J201">
        <f>-23/27</f>
        <v>-0.85185185185185186</v>
      </c>
    </row>
    <row r="202" spans="1:10" x14ac:dyDescent="0.3">
      <c r="A202" t="s">
        <v>247</v>
      </c>
      <c r="B202" s="23">
        <v>19725</v>
      </c>
      <c r="C202">
        <v>0</v>
      </c>
      <c r="D202" s="24">
        <v>44621</v>
      </c>
      <c r="E202" s="24">
        <v>44622</v>
      </c>
      <c r="F202">
        <v>1</v>
      </c>
      <c r="G202">
        <v>0</v>
      </c>
      <c r="H202">
        <v>0</v>
      </c>
      <c r="I202">
        <v>0</v>
      </c>
      <c r="J202" s="23">
        <v>19725</v>
      </c>
    </row>
    <row r="203" spans="1:10" x14ac:dyDescent="0.3">
      <c r="A203" t="s">
        <v>186</v>
      </c>
      <c r="B203" s="23">
        <v>19725</v>
      </c>
      <c r="C203">
        <v>-1</v>
      </c>
      <c r="D203">
        <f>-2/3</f>
        <v>-0.66666666666666663</v>
      </c>
      <c r="E203">
        <f>-1/3</f>
        <v>-0.33333333333333331</v>
      </c>
      <c r="F203">
        <v>0</v>
      </c>
      <c r="G203">
        <v>0</v>
      </c>
      <c r="H203">
        <v>0</v>
      </c>
      <c r="I203">
        <v>0</v>
      </c>
      <c r="J203" s="23">
        <v>19725</v>
      </c>
    </row>
    <row r="205" spans="1:10" x14ac:dyDescent="0.3">
      <c r="A205" t="s">
        <v>260</v>
      </c>
    </row>
    <row r="206" spans="1:10" x14ac:dyDescent="0.3">
      <c r="A206" t="s">
        <v>181</v>
      </c>
    </row>
    <row r="207" spans="1:10" x14ac:dyDescent="0.3">
      <c r="A207" t="s">
        <v>261</v>
      </c>
    </row>
    <row r="208" spans="1:10" x14ac:dyDescent="0.3">
      <c r="A208" t="s">
        <v>262</v>
      </c>
    </row>
    <row r="209" spans="1:11" x14ac:dyDescent="0.3">
      <c r="A209" t="s">
        <v>182</v>
      </c>
    </row>
    <row r="210" spans="1:11" x14ac:dyDescent="0.3">
      <c r="A210" t="s">
        <v>263</v>
      </c>
    </row>
    <row r="211" spans="1:11" x14ac:dyDescent="0.3">
      <c r="A211" t="s">
        <v>188</v>
      </c>
    </row>
    <row r="212" spans="1:11" x14ac:dyDescent="0.3">
      <c r="A212" t="s">
        <v>184</v>
      </c>
    </row>
    <row r="213" spans="1:11" x14ac:dyDescent="0.3">
      <c r="A213" t="s">
        <v>177</v>
      </c>
      <c r="B213" t="s">
        <v>178</v>
      </c>
      <c r="C213" t="s">
        <v>244</v>
      </c>
      <c r="D213" t="s">
        <v>245</v>
      </c>
      <c r="E213" t="s">
        <v>246</v>
      </c>
      <c r="F213" t="s">
        <v>247</v>
      </c>
      <c r="G213" t="s">
        <v>248</v>
      </c>
      <c r="H213" t="s">
        <v>249</v>
      </c>
      <c r="I213" t="s">
        <v>250</v>
      </c>
      <c r="J213" t="s">
        <v>251</v>
      </c>
      <c r="K213" t="s">
        <v>185</v>
      </c>
    </row>
    <row r="214" spans="1:11" x14ac:dyDescent="0.3">
      <c r="A214" t="s">
        <v>248</v>
      </c>
      <c r="B214" s="24">
        <v>44808</v>
      </c>
      <c r="C214">
        <v>54</v>
      </c>
      <c r="D214">
        <v>36</v>
      </c>
      <c r="E214">
        <v>18</v>
      </c>
      <c r="F214">
        <v>0</v>
      </c>
      <c r="G214">
        <v>1</v>
      </c>
      <c r="H214">
        <v>0</v>
      </c>
      <c r="I214">
        <v>0</v>
      </c>
      <c r="J214">
        <f>-5/9</f>
        <v>-0.55555555555555558</v>
      </c>
      <c r="K214" t="s">
        <v>264</v>
      </c>
    </row>
    <row r="215" spans="1:11" x14ac:dyDescent="0.3">
      <c r="A215" t="s">
        <v>249</v>
      </c>
      <c r="B215" s="23">
        <v>46600</v>
      </c>
      <c r="C215">
        <v>36</v>
      </c>
      <c r="D215" t="s">
        <v>257</v>
      </c>
      <c r="E215" t="s">
        <v>258</v>
      </c>
      <c r="F215">
        <v>0</v>
      </c>
      <c r="G215">
        <v>0</v>
      </c>
      <c r="H215">
        <v>1</v>
      </c>
      <c r="I215">
        <v>0</v>
      </c>
      <c r="J215">
        <f>-19/27</f>
        <v>-0.70370370370370372</v>
      </c>
      <c r="K215" t="s">
        <v>264</v>
      </c>
    </row>
    <row r="216" spans="1:11" x14ac:dyDescent="0.3">
      <c r="A216" t="s">
        <v>250</v>
      </c>
      <c r="B216" s="23">
        <v>46478</v>
      </c>
      <c r="C216">
        <v>18</v>
      </c>
      <c r="D216" t="s">
        <v>258</v>
      </c>
      <c r="E216" t="s">
        <v>259</v>
      </c>
      <c r="F216">
        <v>0</v>
      </c>
      <c r="G216">
        <v>0</v>
      </c>
      <c r="H216">
        <v>0</v>
      </c>
      <c r="I216">
        <v>1</v>
      </c>
      <c r="J216">
        <f>-23/27</f>
        <v>-0.85185185185185186</v>
      </c>
      <c r="K216" t="s">
        <v>264</v>
      </c>
    </row>
    <row r="217" spans="1:11" x14ac:dyDescent="0.3">
      <c r="A217" t="s">
        <v>247</v>
      </c>
      <c r="B217" s="23">
        <v>19725</v>
      </c>
      <c r="C217">
        <v>0</v>
      </c>
      <c r="D217" s="24">
        <v>44621</v>
      </c>
      <c r="E217" s="24">
        <v>44622</v>
      </c>
      <c r="F217">
        <v>1</v>
      </c>
      <c r="G217">
        <v>0</v>
      </c>
      <c r="H217">
        <v>0</v>
      </c>
      <c r="I217">
        <v>0</v>
      </c>
      <c r="J217" s="23">
        <v>19725</v>
      </c>
      <c r="K217" t="s">
        <v>189</v>
      </c>
    </row>
    <row r="218" spans="1:11" x14ac:dyDescent="0.3">
      <c r="A218" t="s">
        <v>190</v>
      </c>
      <c r="B218" s="23">
        <v>19725</v>
      </c>
      <c r="C218">
        <v>-1</v>
      </c>
      <c r="D218">
        <f>-2/3</f>
        <v>-0.66666666666666663</v>
      </c>
      <c r="E218">
        <f>-1/3</f>
        <v>-0.33333333333333331</v>
      </c>
      <c r="F218">
        <v>0</v>
      </c>
      <c r="G218">
        <v>0</v>
      </c>
      <c r="H218">
        <v>0</v>
      </c>
      <c r="I218">
        <v>0</v>
      </c>
      <c r="J218" s="23">
        <v>19725</v>
      </c>
    </row>
    <row r="220" spans="1:11" x14ac:dyDescent="0.3">
      <c r="A220" t="s">
        <v>265</v>
      </c>
    </row>
    <row r="221" spans="1:11" x14ac:dyDescent="0.3">
      <c r="A221" t="s">
        <v>266</v>
      </c>
    </row>
    <row r="222" spans="1:11" x14ac:dyDescent="0.3">
      <c r="A222" t="s">
        <v>267</v>
      </c>
    </row>
    <row r="224" spans="1:11" x14ac:dyDescent="0.3">
      <c r="A224" t="s">
        <v>187</v>
      </c>
    </row>
    <row r="225" spans="1:10" x14ac:dyDescent="0.3">
      <c r="A225" t="s">
        <v>177</v>
      </c>
      <c r="B225" t="s">
        <v>178</v>
      </c>
      <c r="C225" t="s">
        <v>244</v>
      </c>
      <c r="D225" t="s">
        <v>245</v>
      </c>
      <c r="E225" t="s">
        <v>246</v>
      </c>
      <c r="F225" t="s">
        <v>247</v>
      </c>
      <c r="G225" t="s">
        <v>248</v>
      </c>
      <c r="H225" t="s">
        <v>249</v>
      </c>
      <c r="I225" t="s">
        <v>250</v>
      </c>
      <c r="J225" t="s">
        <v>251</v>
      </c>
    </row>
    <row r="226" spans="1:10" x14ac:dyDescent="0.3">
      <c r="A226" t="s">
        <v>244</v>
      </c>
      <c r="B226" t="s">
        <v>264</v>
      </c>
      <c r="C226">
        <v>1</v>
      </c>
      <c r="D226" s="24">
        <v>44622</v>
      </c>
      <c r="E226" s="24">
        <v>44621</v>
      </c>
      <c r="F226">
        <v>0</v>
      </c>
      <c r="G226" s="23">
        <v>19725</v>
      </c>
      <c r="H226">
        <v>0</v>
      </c>
      <c r="I226">
        <v>0</v>
      </c>
      <c r="J226">
        <f>-5/486</f>
        <v>-1.0288065843621399E-2</v>
      </c>
    </row>
    <row r="227" spans="1:10" x14ac:dyDescent="0.3">
      <c r="A227" t="s">
        <v>249</v>
      </c>
      <c r="B227">
        <v>0</v>
      </c>
      <c r="C227">
        <v>0</v>
      </c>
      <c r="D227" t="s">
        <v>268</v>
      </c>
      <c r="E227" s="24">
        <v>44646</v>
      </c>
      <c r="F227">
        <v>0</v>
      </c>
      <c r="G227">
        <f>-2/3</f>
        <v>-0.66666666666666663</v>
      </c>
      <c r="H227">
        <v>1</v>
      </c>
      <c r="I227">
        <v>0</v>
      </c>
      <c r="J227">
        <f>-1/3</f>
        <v>-0.33333333333333331</v>
      </c>
    </row>
    <row r="228" spans="1:10" x14ac:dyDescent="0.3">
      <c r="A228" t="s">
        <v>250</v>
      </c>
      <c r="B228">
        <v>0</v>
      </c>
      <c r="C228">
        <v>0</v>
      </c>
      <c r="D228" s="24">
        <v>44646</v>
      </c>
      <c r="E228" t="s">
        <v>268</v>
      </c>
      <c r="F228">
        <v>0</v>
      </c>
      <c r="G228">
        <f>-1/3</f>
        <v>-0.33333333333333331</v>
      </c>
      <c r="H228">
        <v>0</v>
      </c>
      <c r="I228">
        <v>1</v>
      </c>
      <c r="J228">
        <f>-2/3</f>
        <v>-0.66666666666666663</v>
      </c>
    </row>
    <row r="229" spans="1:10" x14ac:dyDescent="0.3">
      <c r="A229" t="s">
        <v>247</v>
      </c>
      <c r="B229" s="23">
        <v>19725</v>
      </c>
      <c r="C229">
        <v>0</v>
      </c>
      <c r="D229" s="24">
        <v>44621</v>
      </c>
      <c r="E229" s="24">
        <v>44622</v>
      </c>
      <c r="F229">
        <v>1</v>
      </c>
      <c r="G229">
        <v>0</v>
      </c>
      <c r="H229">
        <v>0</v>
      </c>
      <c r="I229">
        <v>0</v>
      </c>
      <c r="J229" s="23">
        <v>19725</v>
      </c>
    </row>
    <row r="230" spans="1:10" x14ac:dyDescent="0.3">
      <c r="A230" t="s">
        <v>190</v>
      </c>
      <c r="B230" t="s">
        <v>269</v>
      </c>
      <c r="C230">
        <v>0</v>
      </c>
      <c r="D230">
        <v>0</v>
      </c>
      <c r="E230">
        <v>0</v>
      </c>
      <c r="F230">
        <v>0</v>
      </c>
      <c r="G230" s="23">
        <v>19725</v>
      </c>
      <c r="H230">
        <v>0</v>
      </c>
      <c r="I230">
        <v>0</v>
      </c>
      <c r="J230" t="s">
        <v>264</v>
      </c>
    </row>
    <row r="232" spans="1:10" x14ac:dyDescent="0.3">
      <c r="A232" t="s">
        <v>191</v>
      </c>
    </row>
    <row r="233" spans="1:10" x14ac:dyDescent="0.3">
      <c r="A233" t="s">
        <v>192</v>
      </c>
    </row>
    <row r="234" spans="1:10" x14ac:dyDescent="0.3">
      <c r="A234" t="s">
        <v>193</v>
      </c>
    </row>
    <row r="235" spans="1:10" x14ac:dyDescent="0.3">
      <c r="A235" t="s">
        <v>177</v>
      </c>
      <c r="B235" t="s">
        <v>178</v>
      </c>
      <c r="C235" t="s">
        <v>244</v>
      </c>
      <c r="D235" t="s">
        <v>245</v>
      </c>
      <c r="E235" t="s">
        <v>246</v>
      </c>
      <c r="F235" t="s">
        <v>247</v>
      </c>
      <c r="G235" t="s">
        <v>248</v>
      </c>
      <c r="H235" t="s">
        <v>249</v>
      </c>
      <c r="I235" t="s">
        <v>250</v>
      </c>
      <c r="J235" t="s">
        <v>251</v>
      </c>
    </row>
    <row r="236" spans="1:10" x14ac:dyDescent="0.3">
      <c r="A236" t="s">
        <v>244</v>
      </c>
      <c r="B236" t="s">
        <v>264</v>
      </c>
      <c r="C236">
        <v>1</v>
      </c>
      <c r="D236" s="24">
        <v>44622</v>
      </c>
      <c r="E236" s="24">
        <v>44621</v>
      </c>
      <c r="F236">
        <v>0</v>
      </c>
      <c r="G236" s="23">
        <v>19725</v>
      </c>
      <c r="H236">
        <v>0</v>
      </c>
      <c r="I236">
        <v>0</v>
      </c>
      <c r="J236">
        <f>-5/486</f>
        <v>-1.0288065843621399E-2</v>
      </c>
    </row>
    <row r="237" spans="1:10" x14ac:dyDescent="0.3">
      <c r="A237" t="s">
        <v>249</v>
      </c>
      <c r="B237">
        <v>0</v>
      </c>
      <c r="C237">
        <v>0</v>
      </c>
      <c r="D237" t="s">
        <v>268</v>
      </c>
      <c r="E237" s="24">
        <v>44646</v>
      </c>
      <c r="F237">
        <v>0</v>
      </c>
      <c r="G237">
        <f>-2/3</f>
        <v>-0.66666666666666663</v>
      </c>
      <c r="H237">
        <v>1</v>
      </c>
      <c r="I237">
        <v>0</v>
      </c>
      <c r="J237">
        <f>-1/3</f>
        <v>-0.33333333333333331</v>
      </c>
    </row>
    <row r="238" spans="1:10" x14ac:dyDescent="0.3">
      <c r="A238" t="s">
        <v>250</v>
      </c>
      <c r="B238">
        <v>0</v>
      </c>
      <c r="C238">
        <v>0</v>
      </c>
      <c r="D238" s="24">
        <v>44646</v>
      </c>
      <c r="E238" t="s">
        <v>268</v>
      </c>
      <c r="F238">
        <v>0</v>
      </c>
      <c r="G238">
        <f>-1/3</f>
        <v>-0.33333333333333331</v>
      </c>
      <c r="H238">
        <v>0</v>
      </c>
      <c r="I238">
        <v>1</v>
      </c>
      <c r="J238">
        <f>-2/3</f>
        <v>-0.66666666666666663</v>
      </c>
    </row>
    <row r="239" spans="1:10" x14ac:dyDescent="0.3">
      <c r="A239" t="s">
        <v>247</v>
      </c>
      <c r="B239" s="23">
        <v>19725</v>
      </c>
      <c r="C239">
        <v>0</v>
      </c>
      <c r="D239" s="24">
        <v>44621</v>
      </c>
      <c r="E239" s="24">
        <v>44622</v>
      </c>
      <c r="F239">
        <v>1</v>
      </c>
      <c r="G239">
        <v>0</v>
      </c>
      <c r="H239">
        <v>0</v>
      </c>
      <c r="I239">
        <v>0</v>
      </c>
      <c r="J239" s="23">
        <v>19725</v>
      </c>
    </row>
    <row r="240" spans="1:10" x14ac:dyDescent="0.3">
      <c r="A240" t="s">
        <v>194</v>
      </c>
      <c r="B240" t="s">
        <v>269</v>
      </c>
      <c r="C240">
        <v>0</v>
      </c>
      <c r="D240">
        <v>0</v>
      </c>
      <c r="E240">
        <v>0</v>
      </c>
      <c r="F240">
        <v>0</v>
      </c>
      <c r="G240" s="23">
        <v>19725</v>
      </c>
      <c r="H240">
        <v>0</v>
      </c>
      <c r="I240">
        <v>0</v>
      </c>
      <c r="J240" t="s">
        <v>264</v>
      </c>
    </row>
    <row r="242" spans="1:5" x14ac:dyDescent="0.3">
      <c r="A242" t="s">
        <v>195</v>
      </c>
    </row>
    <row r="243" spans="1:5" x14ac:dyDescent="0.3">
      <c r="A243" t="s">
        <v>270</v>
      </c>
    </row>
    <row r="244" spans="1:5" x14ac:dyDescent="0.3">
      <c r="A244" t="s">
        <v>271</v>
      </c>
    </row>
    <row r="246" spans="1:5" x14ac:dyDescent="0.3">
      <c r="A246" t="s">
        <v>196</v>
      </c>
    </row>
    <row r="247" spans="1:5" x14ac:dyDescent="0.3">
      <c r="A247" t="s">
        <v>272</v>
      </c>
    </row>
    <row r="248" spans="1:5" x14ac:dyDescent="0.3">
      <c r="A248" t="s">
        <v>197</v>
      </c>
    </row>
    <row r="249" spans="1:5" x14ac:dyDescent="0.3">
      <c r="A249" t="s">
        <v>273</v>
      </c>
    </row>
    <row r="250" spans="1:5" x14ac:dyDescent="0.3">
      <c r="A250" t="s">
        <v>198</v>
      </c>
    </row>
    <row r="251" spans="1:5" x14ac:dyDescent="0.3">
      <c r="A251" t="s">
        <v>274</v>
      </c>
      <c r="B251">
        <v>54</v>
      </c>
      <c r="C251">
        <v>0</v>
      </c>
      <c r="D251">
        <v>0</v>
      </c>
      <c r="E251">
        <v>30</v>
      </c>
    </row>
    <row r="252" spans="1:5" x14ac:dyDescent="0.3">
      <c r="B252">
        <v>36</v>
      </c>
      <c r="C252">
        <v>1</v>
      </c>
      <c r="D252">
        <v>0</v>
      </c>
      <c r="E252">
        <v>38</v>
      </c>
    </row>
    <row r="253" spans="1:5" x14ac:dyDescent="0.3">
      <c r="B253">
        <v>18</v>
      </c>
      <c r="C253">
        <v>0</v>
      </c>
      <c r="D253">
        <v>1</v>
      </c>
      <c r="E253">
        <v>46</v>
      </c>
    </row>
    <row r="254" spans="1:5" x14ac:dyDescent="0.3">
      <c r="B254">
        <v>0</v>
      </c>
      <c r="C254">
        <v>0</v>
      </c>
      <c r="D254">
        <v>0</v>
      </c>
      <c r="E254">
        <v>54</v>
      </c>
    </row>
    <row r="256" spans="1:5" x14ac:dyDescent="0.3">
      <c r="A256" t="s">
        <v>275</v>
      </c>
    </row>
    <row r="257" spans="1:7" x14ac:dyDescent="0.3">
      <c r="A257" t="s">
        <v>276</v>
      </c>
      <c r="B257" s="23">
        <v>19725</v>
      </c>
      <c r="C257">
        <v>0</v>
      </c>
      <c r="D257">
        <v>0</v>
      </c>
      <c r="E257">
        <f>-5/486</f>
        <v>-1.0288065843621399E-2</v>
      </c>
    </row>
    <row r="258" spans="1:7" x14ac:dyDescent="0.3">
      <c r="B258">
        <f>-2/3</f>
        <v>-0.66666666666666663</v>
      </c>
      <c r="C258">
        <v>1</v>
      </c>
      <c r="D258">
        <v>0</v>
      </c>
      <c r="E258">
        <f>-1/3</f>
        <v>-0.33333333333333331</v>
      </c>
    </row>
    <row r="259" spans="1:7" x14ac:dyDescent="0.3">
      <c r="B259">
        <f>-1/3</f>
        <v>-0.33333333333333331</v>
      </c>
      <c r="C259">
        <v>0</v>
      </c>
      <c r="D259">
        <v>1</v>
      </c>
      <c r="E259">
        <f>-2/3</f>
        <v>-0.66666666666666663</v>
      </c>
    </row>
    <row r="260" spans="1:7" x14ac:dyDescent="0.3">
      <c r="B260">
        <v>0</v>
      </c>
      <c r="C260">
        <v>0</v>
      </c>
      <c r="D260">
        <v>0</v>
      </c>
      <c r="E260" s="23">
        <v>19725</v>
      </c>
    </row>
    <row r="262" spans="1:7" x14ac:dyDescent="0.3">
      <c r="A262" t="s">
        <v>277</v>
      </c>
    </row>
    <row r="263" spans="1:7" x14ac:dyDescent="0.3">
      <c r="A263" t="s">
        <v>278</v>
      </c>
    </row>
    <row r="264" spans="1:7" x14ac:dyDescent="0.3">
      <c r="A264" t="s">
        <v>199</v>
      </c>
      <c r="B264" s="23">
        <v>19725</v>
      </c>
      <c r="C264">
        <v>0</v>
      </c>
      <c r="D264">
        <v>0</v>
      </c>
      <c r="E264">
        <f>-5/486</f>
        <v>-1.0288065843621399E-2</v>
      </c>
      <c r="G264" t="s">
        <v>279</v>
      </c>
    </row>
    <row r="265" spans="1:7" x14ac:dyDescent="0.3">
      <c r="B265">
        <f>-2/3</f>
        <v>-0.66666666666666663</v>
      </c>
      <c r="C265">
        <v>1</v>
      </c>
      <c r="D265">
        <v>0</v>
      </c>
      <c r="E265">
        <f>-1/3</f>
        <v>-0.33333333333333331</v>
      </c>
    </row>
    <row r="266" spans="1:7" x14ac:dyDescent="0.3">
      <c r="B266">
        <f>-1/3</f>
        <v>-0.33333333333333331</v>
      </c>
      <c r="C266">
        <v>0</v>
      </c>
      <c r="D266">
        <v>1</v>
      </c>
      <c r="E266">
        <f>-2/3</f>
        <v>-0.66666666666666663</v>
      </c>
    </row>
    <row r="267" spans="1:7" x14ac:dyDescent="0.3">
      <c r="B267">
        <v>0</v>
      </c>
      <c r="C267">
        <v>0</v>
      </c>
      <c r="D267">
        <v>0</v>
      </c>
      <c r="E267" s="23">
        <v>19725</v>
      </c>
    </row>
    <row r="269" spans="1:7" x14ac:dyDescent="0.3">
      <c r="A269" t="s">
        <v>200</v>
      </c>
    </row>
    <row r="270" spans="1:7" x14ac:dyDescent="0.3">
      <c r="A270" t="s">
        <v>280</v>
      </c>
    </row>
    <row r="271" spans="1:7" x14ac:dyDescent="0.3">
      <c r="A271" t="s">
        <v>281</v>
      </c>
    </row>
    <row r="272" spans="1:7" x14ac:dyDescent="0.3">
      <c r="A272" t="s">
        <v>201</v>
      </c>
    </row>
    <row r="273" spans="1:1" x14ac:dyDescent="0.3">
      <c r="A273" t="s">
        <v>282</v>
      </c>
    </row>
    <row r="274" spans="1:1" x14ac:dyDescent="0.3">
      <c r="A274" t="s">
        <v>283</v>
      </c>
    </row>
    <row r="275" spans="1:1" x14ac:dyDescent="0.3">
      <c r="A275" t="s">
        <v>284</v>
      </c>
    </row>
    <row r="276" spans="1:1" x14ac:dyDescent="0.3">
      <c r="A276" t="s">
        <v>285</v>
      </c>
    </row>
    <row r="277" spans="1:1" x14ac:dyDescent="0.3">
      <c r="A277" t="s">
        <v>286</v>
      </c>
    </row>
    <row r="278" spans="1:1" x14ac:dyDescent="0.3">
      <c r="A278" t="s">
        <v>287</v>
      </c>
    </row>
    <row r="279" spans="1:1" x14ac:dyDescent="0.3">
      <c r="A279" t="s">
        <v>288</v>
      </c>
    </row>
    <row r="280" spans="1:1" x14ac:dyDescent="0.3">
      <c r="A280" t="s">
        <v>289</v>
      </c>
    </row>
    <row r="281" spans="1:1" x14ac:dyDescent="0.3">
      <c r="A281" t="s">
        <v>290</v>
      </c>
    </row>
    <row r="282" spans="1:1" x14ac:dyDescent="0.3">
      <c r="A282" t="s">
        <v>291</v>
      </c>
    </row>
    <row r="283" spans="1:1" x14ac:dyDescent="0.3">
      <c r="A283" t="s">
        <v>292</v>
      </c>
    </row>
    <row r="284" spans="1:1" x14ac:dyDescent="0.3">
      <c r="A284" t="s">
        <v>293</v>
      </c>
    </row>
    <row r="285" spans="1:1" x14ac:dyDescent="0.3">
      <c r="A285" t="s">
        <v>202</v>
      </c>
    </row>
    <row r="286" spans="1:1" x14ac:dyDescent="0.3">
      <c r="A286" t="s">
        <v>294</v>
      </c>
    </row>
    <row r="287" spans="1:1" x14ac:dyDescent="0.3">
      <c r="A287" s="25" t="s">
        <v>295</v>
      </c>
    </row>
    <row r="288" spans="1:1" x14ac:dyDescent="0.3">
      <c r="A288" t="s">
        <v>296</v>
      </c>
    </row>
    <row r="289" spans="1:1" x14ac:dyDescent="0.3">
      <c r="A289" t="s">
        <v>297</v>
      </c>
    </row>
    <row r="290" spans="1:1" x14ac:dyDescent="0.3">
      <c r="A290" t="s">
        <v>298</v>
      </c>
    </row>
    <row r="291" spans="1:1" x14ac:dyDescent="0.3">
      <c r="A291" t="s">
        <v>299</v>
      </c>
    </row>
    <row r="292" spans="1:1" x14ac:dyDescent="0.3">
      <c r="A292" t="s">
        <v>300</v>
      </c>
    </row>
    <row r="293" spans="1:1" x14ac:dyDescent="0.3">
      <c r="A293" t="s">
        <v>301</v>
      </c>
    </row>
    <row r="294" spans="1:1" x14ac:dyDescent="0.3">
      <c r="A294" t="s">
        <v>302</v>
      </c>
    </row>
    <row r="295" spans="1:1" x14ac:dyDescent="0.3">
      <c r="A295" t="s">
        <v>303</v>
      </c>
    </row>
    <row r="296" spans="1:1" x14ac:dyDescent="0.3">
      <c r="A296" t="s">
        <v>304</v>
      </c>
    </row>
    <row r="297" spans="1:1" x14ac:dyDescent="0.3">
      <c r="A297" t="s">
        <v>305</v>
      </c>
    </row>
    <row r="298" spans="1:1" x14ac:dyDescent="0.3">
      <c r="A298" t="s">
        <v>306</v>
      </c>
    </row>
    <row r="299" spans="1:1" x14ac:dyDescent="0.3">
      <c r="A299" t="s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workbookViewId="0">
      <selection activeCell="J12" sqref="J12"/>
    </sheetView>
  </sheetViews>
  <sheetFormatPr defaultRowHeight="14.4" x14ac:dyDescent="0.3"/>
  <cols>
    <col min="2" max="2" width="19.77734375" customWidth="1"/>
    <col min="3" max="3" width="8.88671875" customWidth="1"/>
    <col min="5" max="5" width="25.88671875" customWidth="1"/>
    <col min="11" max="12" width="10" customWidth="1"/>
    <col min="13" max="13" width="9.44140625" customWidth="1"/>
    <col min="14" max="14" width="12.33203125" customWidth="1"/>
    <col min="15" max="15" width="9.6640625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2">
        <v>1.2</v>
      </c>
      <c r="B2" s="2">
        <v>6</v>
      </c>
      <c r="C2" s="1">
        <v>1</v>
      </c>
      <c r="D2" s="2">
        <v>0</v>
      </c>
      <c r="E2" s="2">
        <f>E7-MAX(F14:F21)</f>
        <v>0</v>
      </c>
      <c r="F2" s="13">
        <f t="shared" ref="F2:F7" si="0">E2-D2</f>
        <v>0</v>
      </c>
      <c r="G2" s="2">
        <f>D2</f>
        <v>0</v>
      </c>
      <c r="H2" s="2">
        <f t="shared" ref="H2:H11" si="1">G2+B2</f>
        <v>6</v>
      </c>
      <c r="I2" s="2">
        <f>E3</f>
        <v>19</v>
      </c>
      <c r="J2" s="2">
        <f t="shared" ref="J2:J11" si="2">I2-B2</f>
        <v>13</v>
      </c>
      <c r="K2" s="2">
        <f>E3-D2-B2</f>
        <v>13</v>
      </c>
      <c r="L2" s="2">
        <f>D3-E2-B2</f>
        <v>0</v>
      </c>
      <c r="M2" s="2">
        <f>E3-E2-B2</f>
        <v>13</v>
      </c>
      <c r="N2" s="2">
        <f>D3-D2-B2</f>
        <v>0</v>
      </c>
    </row>
    <row r="3" spans="1:14" x14ac:dyDescent="0.3">
      <c r="A3" s="2">
        <v>1.3</v>
      </c>
      <c r="B3" s="2">
        <v>15</v>
      </c>
      <c r="C3" s="1">
        <v>2</v>
      </c>
      <c r="D3" s="2">
        <f>D2+B2</f>
        <v>6</v>
      </c>
      <c r="E3" s="2">
        <f>E7-MAX(J14:J16)</f>
        <v>19</v>
      </c>
      <c r="F3" s="1">
        <f t="shared" si="0"/>
        <v>13</v>
      </c>
      <c r="G3" s="2">
        <f>D2</f>
        <v>0</v>
      </c>
      <c r="H3" s="2">
        <f t="shared" si="1"/>
        <v>15</v>
      </c>
      <c r="I3" s="2">
        <f>E4</f>
        <v>16</v>
      </c>
      <c r="J3" s="2">
        <f t="shared" si="2"/>
        <v>1</v>
      </c>
      <c r="K3" s="2">
        <f>E4-D2-B3</f>
        <v>1</v>
      </c>
      <c r="L3" s="2">
        <f>D4-E2-B3</f>
        <v>0</v>
      </c>
      <c r="M3" s="2">
        <f>E4-E2-B3</f>
        <v>1</v>
      </c>
      <c r="N3" s="2">
        <f>D4-D2-B3</f>
        <v>0</v>
      </c>
    </row>
    <row r="4" spans="1:14" x14ac:dyDescent="0.3">
      <c r="A4" s="2">
        <v>1.4</v>
      </c>
      <c r="B4" s="2">
        <v>26</v>
      </c>
      <c r="C4" s="1">
        <v>3</v>
      </c>
      <c r="D4" s="2">
        <f>D2+B3</f>
        <v>15</v>
      </c>
      <c r="E4" s="2">
        <f>E7-MAX(L14:L16)</f>
        <v>16</v>
      </c>
      <c r="F4" s="1">
        <f t="shared" si="0"/>
        <v>1</v>
      </c>
      <c r="G4" s="2">
        <f>D2</f>
        <v>0</v>
      </c>
      <c r="H4" s="2">
        <f t="shared" si="1"/>
        <v>26</v>
      </c>
      <c r="I4" s="2">
        <f>E5</f>
        <v>26</v>
      </c>
      <c r="J4" s="2">
        <f t="shared" si="2"/>
        <v>0</v>
      </c>
      <c r="K4" s="2">
        <f>E5-D2-B4</f>
        <v>0</v>
      </c>
      <c r="L4" s="2">
        <f>D5-E2-B4</f>
        <v>0</v>
      </c>
      <c r="M4" s="2">
        <f>E5-E2-B4</f>
        <v>0</v>
      </c>
      <c r="N4" s="2">
        <f>D5-D2-B4</f>
        <v>0</v>
      </c>
    </row>
    <row r="5" spans="1:14" x14ac:dyDescent="0.3">
      <c r="A5" s="2">
        <v>2.4</v>
      </c>
      <c r="B5" s="2">
        <v>7</v>
      </c>
      <c r="C5" s="1">
        <v>4</v>
      </c>
      <c r="D5" s="2">
        <f>MAX(B14:B16)</f>
        <v>26</v>
      </c>
      <c r="E5" s="2">
        <f>E7-MAX(N14:N15)</f>
        <v>26</v>
      </c>
      <c r="F5" s="13">
        <f t="shared" si="0"/>
        <v>0</v>
      </c>
      <c r="G5" s="2">
        <f>D3</f>
        <v>6</v>
      </c>
      <c r="H5" s="2">
        <f t="shared" si="1"/>
        <v>13</v>
      </c>
      <c r="I5" s="2">
        <f>E5</f>
        <v>26</v>
      </c>
      <c r="J5" s="2">
        <f t="shared" si="2"/>
        <v>19</v>
      </c>
      <c r="K5" s="2">
        <f>E5-D3-B5</f>
        <v>13</v>
      </c>
      <c r="L5" s="2">
        <f>D5-E3-B5</f>
        <v>0</v>
      </c>
      <c r="M5" s="2">
        <f>E5-E3-B5</f>
        <v>0</v>
      </c>
      <c r="N5" s="2">
        <f>D5-D3-B5</f>
        <v>13</v>
      </c>
    </row>
    <row r="6" spans="1:14" x14ac:dyDescent="0.3">
      <c r="A6" s="2">
        <v>2.5</v>
      </c>
      <c r="B6" s="2">
        <v>11</v>
      </c>
      <c r="C6" s="1">
        <v>5</v>
      </c>
      <c r="D6" s="2">
        <f>MAX(D14:D17)</f>
        <v>38</v>
      </c>
      <c r="E6" s="2">
        <f>E7-B11</f>
        <v>38</v>
      </c>
      <c r="F6" s="13">
        <f t="shared" si="0"/>
        <v>0</v>
      </c>
      <c r="G6" s="2">
        <f>D3</f>
        <v>6</v>
      </c>
      <c r="H6" s="2">
        <f t="shared" si="1"/>
        <v>17</v>
      </c>
      <c r="I6" s="2">
        <f>E6</f>
        <v>38</v>
      </c>
      <c r="J6" s="2">
        <f t="shared" si="2"/>
        <v>27</v>
      </c>
      <c r="K6" s="2">
        <f>E6-D3-B6</f>
        <v>21</v>
      </c>
      <c r="L6" s="2">
        <f>D6-E3-B6</f>
        <v>8</v>
      </c>
      <c r="M6" s="2">
        <f>E6-E3-B6</f>
        <v>8</v>
      </c>
      <c r="N6" s="2">
        <f>D6-D3-B6</f>
        <v>21</v>
      </c>
    </row>
    <row r="7" spans="1:14" x14ac:dyDescent="0.3">
      <c r="A7" s="2">
        <v>3.4</v>
      </c>
      <c r="B7" s="2">
        <v>10</v>
      </c>
      <c r="C7" s="1">
        <v>6</v>
      </c>
      <c r="D7" s="1">
        <f>MAX(F14:F21)</f>
        <v>55</v>
      </c>
      <c r="E7" s="1">
        <f>D7</f>
        <v>55</v>
      </c>
      <c r="F7" s="13">
        <f t="shared" si="0"/>
        <v>0</v>
      </c>
      <c r="G7" s="2">
        <f>D4</f>
        <v>15</v>
      </c>
      <c r="H7" s="2">
        <f t="shared" si="1"/>
        <v>25</v>
      </c>
      <c r="I7" s="2">
        <f>E5</f>
        <v>26</v>
      </c>
      <c r="J7" s="2">
        <f t="shared" si="2"/>
        <v>16</v>
      </c>
      <c r="K7" s="2">
        <f>E5-D4-B7</f>
        <v>1</v>
      </c>
      <c r="L7" s="2">
        <f>D5-E4-B7</f>
        <v>0</v>
      </c>
      <c r="M7" s="2">
        <f>E5-E4-B7</f>
        <v>0</v>
      </c>
      <c r="N7" s="2">
        <f>D5-D4-B7</f>
        <v>1</v>
      </c>
    </row>
    <row r="8" spans="1:14" x14ac:dyDescent="0.3">
      <c r="A8" s="2">
        <v>3.6</v>
      </c>
      <c r="B8" s="2">
        <v>11</v>
      </c>
      <c r="C8" s="2"/>
      <c r="D8" s="2"/>
      <c r="E8" s="2"/>
      <c r="F8" s="2"/>
      <c r="G8" s="2">
        <f>D4</f>
        <v>15</v>
      </c>
      <c r="H8" s="2">
        <f t="shared" si="1"/>
        <v>26</v>
      </c>
      <c r="I8" s="2">
        <f>E7</f>
        <v>55</v>
      </c>
      <c r="J8" s="2">
        <f t="shared" si="2"/>
        <v>44</v>
      </c>
      <c r="K8" s="2">
        <f>E7-D4-B8</f>
        <v>29</v>
      </c>
      <c r="L8" s="2">
        <f>D7-E4-B8</f>
        <v>28</v>
      </c>
      <c r="M8" s="2">
        <f>E7-E4-B8</f>
        <v>28</v>
      </c>
      <c r="N8" s="2">
        <f>D7-D4-B8</f>
        <v>29</v>
      </c>
    </row>
    <row r="9" spans="1:14" x14ac:dyDescent="0.3">
      <c r="A9" s="2">
        <v>4.5</v>
      </c>
      <c r="B9" s="2">
        <v>12</v>
      </c>
      <c r="C9" s="2"/>
      <c r="D9" s="2"/>
      <c r="E9" s="2"/>
      <c r="F9" s="2"/>
      <c r="G9" s="2">
        <f>D5</f>
        <v>26</v>
      </c>
      <c r="H9" s="2">
        <f t="shared" si="1"/>
        <v>38</v>
      </c>
      <c r="I9" s="2">
        <f>E6</f>
        <v>38</v>
      </c>
      <c r="J9" s="2">
        <f t="shared" si="2"/>
        <v>26</v>
      </c>
      <c r="K9" s="2">
        <f>E6-D5-B9</f>
        <v>0</v>
      </c>
      <c r="L9" s="2">
        <f>D6-E5-B9</f>
        <v>0</v>
      </c>
      <c r="M9" s="2">
        <f>E6-E5-B9</f>
        <v>0</v>
      </c>
      <c r="N9" s="2">
        <f>D6-D5-B9</f>
        <v>0</v>
      </c>
    </row>
    <row r="10" spans="1:14" x14ac:dyDescent="0.3">
      <c r="A10" s="2">
        <v>4.5999999999999996</v>
      </c>
      <c r="B10" s="2">
        <v>13</v>
      </c>
      <c r="C10" s="2"/>
      <c r="D10" s="2"/>
      <c r="E10" s="2"/>
      <c r="F10" s="2"/>
      <c r="G10" s="2">
        <f>D5</f>
        <v>26</v>
      </c>
      <c r="H10" s="2">
        <f t="shared" si="1"/>
        <v>39</v>
      </c>
      <c r="I10" s="2">
        <f>E7</f>
        <v>55</v>
      </c>
      <c r="J10" s="2">
        <f t="shared" si="2"/>
        <v>42</v>
      </c>
      <c r="K10" s="2">
        <f>E7-D5-B10</f>
        <v>16</v>
      </c>
      <c r="L10" s="2">
        <f>D7-E5-B10</f>
        <v>16</v>
      </c>
      <c r="M10" s="2">
        <f>E7-E5-B10</f>
        <v>16</v>
      </c>
      <c r="N10" s="2">
        <f>D7-D5-B10</f>
        <v>16</v>
      </c>
    </row>
    <row r="11" spans="1:14" x14ac:dyDescent="0.3">
      <c r="A11" s="2">
        <v>5.6</v>
      </c>
      <c r="B11" s="2">
        <v>17</v>
      </c>
      <c r="C11" s="2"/>
      <c r="D11" s="2"/>
      <c r="E11" s="2"/>
      <c r="F11" s="2"/>
      <c r="G11" s="2">
        <f>D6</f>
        <v>38</v>
      </c>
      <c r="H11" s="2">
        <f t="shared" si="1"/>
        <v>55</v>
      </c>
      <c r="I11" s="2">
        <f>E7</f>
        <v>55</v>
      </c>
      <c r="J11" s="2">
        <f t="shared" si="2"/>
        <v>38</v>
      </c>
      <c r="K11" s="2">
        <f>E7-D6-B11</f>
        <v>0</v>
      </c>
      <c r="L11" s="2">
        <f>D7-E6-B11</f>
        <v>0</v>
      </c>
      <c r="M11" s="2">
        <f>E7-E6-B11</f>
        <v>0</v>
      </c>
      <c r="N11" s="2">
        <f>D7-D6-B11</f>
        <v>0</v>
      </c>
    </row>
    <row r="13" spans="1:14" x14ac:dyDescent="0.3">
      <c r="A13" s="3" t="s">
        <v>14</v>
      </c>
      <c r="B13" s="4"/>
      <c r="C13" s="3" t="s">
        <v>15</v>
      </c>
      <c r="D13" s="4"/>
      <c r="E13" s="3" t="s">
        <v>16</v>
      </c>
      <c r="F13" s="4"/>
      <c r="G13" s="3" t="s">
        <v>17</v>
      </c>
      <c r="H13" s="4"/>
      <c r="I13" s="3" t="s">
        <v>18</v>
      </c>
      <c r="J13" s="4"/>
      <c r="K13" s="3" t="s">
        <v>19</v>
      </c>
      <c r="L13" s="4"/>
      <c r="M13" s="3" t="s">
        <v>20</v>
      </c>
      <c r="N13" s="4"/>
    </row>
    <row r="14" spans="1:14" x14ac:dyDescent="0.3">
      <c r="A14" s="2" t="s">
        <v>21</v>
      </c>
      <c r="B14" s="2">
        <f>B2+B5</f>
        <v>13</v>
      </c>
      <c r="C14" s="2" t="s">
        <v>22</v>
      </c>
      <c r="D14" s="2">
        <f>B2+B6</f>
        <v>17</v>
      </c>
      <c r="E14" s="2" t="s">
        <v>23</v>
      </c>
      <c r="F14" s="2">
        <f>B2+B6+B11</f>
        <v>34</v>
      </c>
      <c r="G14" s="2">
        <v>2.5</v>
      </c>
      <c r="H14" s="2">
        <f>B6</f>
        <v>11</v>
      </c>
      <c r="I14" s="2" t="s">
        <v>24</v>
      </c>
      <c r="J14" s="2">
        <f>B6+B11</f>
        <v>28</v>
      </c>
      <c r="K14" s="2" t="s">
        <v>25</v>
      </c>
      <c r="L14" s="2">
        <f>B7+B10</f>
        <v>23</v>
      </c>
      <c r="M14" s="2" t="s">
        <v>26</v>
      </c>
      <c r="N14" s="2">
        <f>B9+B11</f>
        <v>29</v>
      </c>
    </row>
    <row r="15" spans="1:14" x14ac:dyDescent="0.3">
      <c r="A15" s="2">
        <v>1.4</v>
      </c>
      <c r="B15" s="2">
        <f>B4</f>
        <v>26</v>
      </c>
      <c r="C15" s="2" t="s">
        <v>27</v>
      </c>
      <c r="D15" s="2">
        <f>B2+B5+B9</f>
        <v>25</v>
      </c>
      <c r="E15" s="2" t="s">
        <v>28</v>
      </c>
      <c r="F15" s="2">
        <f>B2+B5+B9+B11</f>
        <v>42</v>
      </c>
      <c r="G15" s="2" t="s">
        <v>29</v>
      </c>
      <c r="H15" s="2">
        <f>B5+B9</f>
        <v>19</v>
      </c>
      <c r="I15" s="2" t="s">
        <v>29</v>
      </c>
      <c r="J15" s="2">
        <f>B5+B10</f>
        <v>20</v>
      </c>
      <c r="K15" s="2" t="s">
        <v>30</v>
      </c>
      <c r="L15" s="2">
        <f>B7+B9+B11</f>
        <v>39</v>
      </c>
      <c r="M15" s="2">
        <v>4.5999999999999996</v>
      </c>
      <c r="N15" s="2">
        <f>B10</f>
        <v>13</v>
      </c>
    </row>
    <row r="16" spans="1:14" x14ac:dyDescent="0.3">
      <c r="A16" s="2" t="s">
        <v>31</v>
      </c>
      <c r="B16" s="2">
        <f>B3+B7</f>
        <v>25</v>
      </c>
      <c r="C16" s="2" t="s">
        <v>32</v>
      </c>
      <c r="D16" s="2">
        <f>B4+B9</f>
        <v>38</v>
      </c>
      <c r="E16" s="2" t="s">
        <v>33</v>
      </c>
      <c r="F16" s="2">
        <f>B2+B5+B10</f>
        <v>26</v>
      </c>
      <c r="G16" s="2"/>
      <c r="H16" s="2"/>
      <c r="I16" s="2" t="s">
        <v>34</v>
      </c>
      <c r="J16" s="2">
        <f>B5+B9+B11</f>
        <v>36</v>
      </c>
      <c r="K16" s="2">
        <v>3.6</v>
      </c>
      <c r="L16" s="2">
        <f>B8</f>
        <v>11</v>
      </c>
      <c r="M16" s="2"/>
      <c r="N16" s="2"/>
    </row>
    <row r="17" spans="1:15" x14ac:dyDescent="0.3">
      <c r="A17" s="2"/>
      <c r="B17" s="2"/>
      <c r="C17" s="2" t="s">
        <v>35</v>
      </c>
      <c r="D17" s="2">
        <f>B3+B7+B9</f>
        <v>37</v>
      </c>
      <c r="E17" s="2" t="s">
        <v>36</v>
      </c>
      <c r="F17" s="2">
        <f>B4+B10</f>
        <v>39</v>
      </c>
      <c r="G17" s="2"/>
      <c r="H17" s="2"/>
      <c r="I17" s="2"/>
      <c r="J17" s="2"/>
      <c r="K17" s="2"/>
      <c r="L17" s="2"/>
      <c r="M17" s="2"/>
      <c r="N17" s="2"/>
    </row>
    <row r="18" spans="1:15" x14ac:dyDescent="0.3">
      <c r="A18" s="2"/>
      <c r="B18" s="2"/>
      <c r="C18" s="2"/>
      <c r="D18" s="2"/>
      <c r="E18" s="2" t="s">
        <v>37</v>
      </c>
      <c r="F18" s="2">
        <f>B3+B7+B10</f>
        <v>38</v>
      </c>
      <c r="G18" s="2"/>
      <c r="H18" s="2"/>
      <c r="I18" s="2"/>
      <c r="J18" s="2"/>
      <c r="K18" s="2"/>
      <c r="L18" s="2"/>
      <c r="M18" s="2"/>
      <c r="N18" s="2"/>
    </row>
    <row r="19" spans="1:15" x14ac:dyDescent="0.3">
      <c r="A19" s="2"/>
      <c r="B19" s="2"/>
      <c r="C19" s="2"/>
      <c r="D19" s="2"/>
      <c r="E19" s="2" t="s">
        <v>38</v>
      </c>
      <c r="F19" s="2">
        <f>B3+B8</f>
        <v>26</v>
      </c>
      <c r="G19" s="2"/>
      <c r="H19" s="2"/>
      <c r="I19" s="2"/>
      <c r="J19" s="2"/>
      <c r="K19" s="2"/>
      <c r="L19" s="2"/>
      <c r="M19" s="2"/>
      <c r="N19" s="2"/>
    </row>
    <row r="20" spans="1:15" x14ac:dyDescent="0.3">
      <c r="A20" s="2"/>
      <c r="B20" s="2"/>
      <c r="C20" s="2"/>
      <c r="D20" s="2"/>
      <c r="E20" s="2" t="s">
        <v>39</v>
      </c>
      <c r="F20" s="2">
        <f>B3+B7+B9+B11</f>
        <v>54</v>
      </c>
      <c r="G20" s="2"/>
      <c r="H20" s="2"/>
      <c r="I20" s="2"/>
      <c r="J20" s="2"/>
      <c r="K20" s="2"/>
      <c r="L20" s="2"/>
      <c r="M20" s="2"/>
      <c r="N20" s="2"/>
    </row>
    <row r="21" spans="1:15" x14ac:dyDescent="0.3">
      <c r="A21" s="2"/>
      <c r="B21" s="2"/>
      <c r="C21" s="2"/>
      <c r="D21" s="2"/>
      <c r="E21" s="2" t="s">
        <v>40</v>
      </c>
      <c r="F21" s="2">
        <f>B4+B9+B11</f>
        <v>55</v>
      </c>
      <c r="G21" s="2"/>
      <c r="H21" s="2"/>
      <c r="I21" s="2"/>
      <c r="J21" s="2"/>
      <c r="K21" s="2"/>
      <c r="L21" s="2"/>
      <c r="M21" s="2"/>
      <c r="N21" s="2"/>
    </row>
    <row r="23" spans="1:15" ht="25.8" x14ac:dyDescent="0.5">
      <c r="A23" s="5" t="s">
        <v>41</v>
      </c>
    </row>
    <row r="25" spans="1:15" x14ac:dyDescent="0.3">
      <c r="J25" s="9" t="s">
        <v>42</v>
      </c>
      <c r="K25" s="9"/>
      <c r="L25" s="9"/>
      <c r="M25" s="9"/>
      <c r="N25" s="9"/>
      <c r="O25" s="9"/>
    </row>
    <row r="26" spans="1:15" ht="18" x14ac:dyDescent="0.4">
      <c r="J26" s="7" t="s">
        <v>43</v>
      </c>
      <c r="K26" s="7" t="s">
        <v>44</v>
      </c>
      <c r="L26" s="7" t="s">
        <v>45</v>
      </c>
      <c r="M26" s="7" t="s">
        <v>46</v>
      </c>
      <c r="N26" s="7" t="s">
        <v>47</v>
      </c>
      <c r="O26" s="7" t="s">
        <v>48</v>
      </c>
    </row>
    <row r="27" spans="1:15" ht="18" x14ac:dyDescent="0.4">
      <c r="J27" s="7" t="s">
        <v>49</v>
      </c>
      <c r="K27" s="7" t="s">
        <v>50</v>
      </c>
      <c r="L27" s="7" t="s">
        <v>51</v>
      </c>
      <c r="M27" s="7" t="s">
        <v>52</v>
      </c>
      <c r="N27" s="7" t="s">
        <v>53</v>
      </c>
      <c r="O27" s="7" t="s">
        <v>54</v>
      </c>
    </row>
    <row r="29" spans="1:15" ht="15.6" x14ac:dyDescent="0.3">
      <c r="J29" s="6"/>
    </row>
    <row r="30" spans="1:15" x14ac:dyDescent="0.3">
      <c r="J30" t="s">
        <v>55</v>
      </c>
    </row>
    <row r="31" spans="1:15" x14ac:dyDescent="0.3">
      <c r="J31" t="s">
        <v>56</v>
      </c>
    </row>
    <row r="43" spans="1:1" ht="21" x14ac:dyDescent="0.4">
      <c r="A43" s="10" t="s">
        <v>57</v>
      </c>
    </row>
    <row r="64" spans="1:1" ht="15.6" x14ac:dyDescent="0.3">
      <c r="A64" s="6"/>
    </row>
    <row r="65" spans="1:1" ht="23.4" x14ac:dyDescent="0.45">
      <c r="A65" s="11" t="s">
        <v>58</v>
      </c>
    </row>
    <row r="69" spans="1:1" ht="18" x14ac:dyDescent="0.35">
      <c r="A69" s="12" t="s">
        <v>59</v>
      </c>
    </row>
    <row r="70" spans="1:1" x14ac:dyDescent="0.3">
      <c r="A70" t="s">
        <v>60</v>
      </c>
    </row>
    <row r="75" spans="1:1" x14ac:dyDescent="0.3">
      <c r="A75" t="s">
        <v>61</v>
      </c>
    </row>
    <row r="87" spans="1:1" x14ac:dyDescent="0.3">
      <c r="A87" t="s">
        <v>62</v>
      </c>
    </row>
    <row r="99" spans="1:1" x14ac:dyDescent="0.3">
      <c r="A99" t="s">
        <v>63</v>
      </c>
    </row>
    <row r="106" spans="1:1" x14ac:dyDescent="0.3">
      <c r="A106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13" workbookViewId="0">
      <selection activeCell="J18" sqref="J18"/>
    </sheetView>
  </sheetViews>
  <sheetFormatPr defaultRowHeight="14.4" x14ac:dyDescent="0.3"/>
  <cols>
    <col min="1" max="1" width="15.88671875" customWidth="1"/>
    <col min="2" max="2" width="19" customWidth="1"/>
  </cols>
  <sheetData>
    <row r="1" spans="1:14" x14ac:dyDescent="0.3">
      <c r="A1" t="s">
        <v>65</v>
      </c>
      <c r="G1" s="14" t="s">
        <v>78</v>
      </c>
    </row>
    <row r="2" spans="1:14" x14ac:dyDescent="0.3">
      <c r="A2" t="s">
        <v>66</v>
      </c>
      <c r="B2" s="8">
        <v>0</v>
      </c>
      <c r="C2" s="8">
        <v>10.000000000000036</v>
      </c>
      <c r="D2" s="8">
        <v>9.9999999999999787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4</v>
      </c>
      <c r="M2">
        <f>SUM(B2:K2)</f>
        <v>24.000000000000014</v>
      </c>
      <c r="N2" t="s">
        <v>67</v>
      </c>
    </row>
    <row r="3" spans="1:14" x14ac:dyDescent="0.3">
      <c r="A3" t="s">
        <v>68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4" x14ac:dyDescent="0.3">
      <c r="A4" t="s">
        <v>69</v>
      </c>
      <c r="B4" s="8">
        <v>6</v>
      </c>
      <c r="C4" s="8">
        <v>13</v>
      </c>
      <c r="D4" s="8">
        <v>23</v>
      </c>
      <c r="E4" s="8">
        <v>23</v>
      </c>
      <c r="F4" s="8">
        <v>17</v>
      </c>
      <c r="G4" s="8">
        <v>23</v>
      </c>
      <c r="H4" s="8">
        <v>24</v>
      </c>
      <c r="I4" s="8">
        <v>35</v>
      </c>
      <c r="J4" s="8">
        <v>36</v>
      </c>
      <c r="K4" s="8">
        <v>50</v>
      </c>
    </row>
    <row r="5" spans="1:14" x14ac:dyDescent="0.3">
      <c r="A5" t="s">
        <v>70</v>
      </c>
      <c r="B5" s="8">
        <v>0</v>
      </c>
      <c r="C5" s="8">
        <v>0</v>
      </c>
      <c r="D5" s="8">
        <v>0</v>
      </c>
      <c r="E5" s="8">
        <v>16</v>
      </c>
      <c r="F5" s="8">
        <v>6</v>
      </c>
      <c r="G5" s="8">
        <v>13</v>
      </c>
      <c r="H5" s="8">
        <v>13</v>
      </c>
      <c r="I5" s="8">
        <v>23</v>
      </c>
      <c r="J5" s="8">
        <v>23</v>
      </c>
      <c r="K5" s="8">
        <v>35</v>
      </c>
    </row>
    <row r="6" spans="1:14" x14ac:dyDescent="0.3">
      <c r="A6" t="s">
        <v>71</v>
      </c>
      <c r="B6">
        <v>5</v>
      </c>
      <c r="C6">
        <v>13</v>
      </c>
      <c r="D6">
        <v>20</v>
      </c>
      <c r="E6">
        <v>5</v>
      </c>
      <c r="F6">
        <v>9</v>
      </c>
      <c r="G6">
        <v>7</v>
      </c>
      <c r="H6">
        <v>8</v>
      </c>
      <c r="I6">
        <v>9</v>
      </c>
      <c r="J6">
        <v>12</v>
      </c>
      <c r="K6">
        <v>15</v>
      </c>
    </row>
    <row r="7" spans="1:14" x14ac:dyDescent="0.3">
      <c r="A7" t="s">
        <v>72</v>
      </c>
      <c r="B7">
        <f t="shared" ref="B7:K7" si="0">B4-B5</f>
        <v>6</v>
      </c>
      <c r="C7">
        <f t="shared" si="0"/>
        <v>13</v>
      </c>
      <c r="D7">
        <f t="shared" si="0"/>
        <v>23</v>
      </c>
      <c r="E7">
        <f>E4-E5</f>
        <v>7</v>
      </c>
      <c r="F7">
        <f t="shared" si="0"/>
        <v>11</v>
      </c>
      <c r="G7">
        <f t="shared" si="0"/>
        <v>10</v>
      </c>
      <c r="H7">
        <f t="shared" si="0"/>
        <v>11</v>
      </c>
      <c r="I7">
        <f t="shared" si="0"/>
        <v>12</v>
      </c>
      <c r="J7">
        <f t="shared" si="0"/>
        <v>13</v>
      </c>
      <c r="K7">
        <f t="shared" si="0"/>
        <v>15</v>
      </c>
    </row>
    <row r="8" spans="1:14" x14ac:dyDescent="0.3">
      <c r="A8" t="s">
        <v>73</v>
      </c>
      <c r="B8">
        <v>50</v>
      </c>
    </row>
    <row r="9" spans="1:14" x14ac:dyDescent="0.3">
      <c r="A9" t="s">
        <v>74</v>
      </c>
      <c r="B9">
        <v>6</v>
      </c>
      <c r="C9">
        <v>15</v>
      </c>
      <c r="D9">
        <v>26</v>
      </c>
      <c r="E9">
        <v>7</v>
      </c>
      <c r="F9">
        <v>11</v>
      </c>
      <c r="G9">
        <v>10</v>
      </c>
      <c r="H9">
        <v>11</v>
      </c>
      <c r="I9">
        <v>12</v>
      </c>
      <c r="J9">
        <v>13</v>
      </c>
      <c r="K9">
        <v>17</v>
      </c>
    </row>
    <row r="10" spans="1:14" x14ac:dyDescent="0.3">
      <c r="A10" t="s">
        <v>75</v>
      </c>
      <c r="B10">
        <v>7.0000000000000007E-2</v>
      </c>
      <c r="C10">
        <v>0.2</v>
      </c>
      <c r="D10">
        <v>0.3</v>
      </c>
      <c r="E10">
        <v>0.1</v>
      </c>
      <c r="F10">
        <v>0.05</v>
      </c>
      <c r="G10">
        <v>0.1</v>
      </c>
      <c r="H10">
        <v>0.04</v>
      </c>
      <c r="I10">
        <v>0.05</v>
      </c>
      <c r="J10">
        <v>0.15</v>
      </c>
      <c r="K10">
        <v>0.5</v>
      </c>
    </row>
    <row r="11" spans="1:14" x14ac:dyDescent="0.3">
      <c r="A11" t="s">
        <v>76</v>
      </c>
      <c r="B11">
        <f>B9-B10*B2</f>
        <v>6</v>
      </c>
      <c r="C11">
        <f t="shared" ref="C11:K11" si="1">C9-C10*C2</f>
        <v>12.999999999999993</v>
      </c>
      <c r="D11">
        <f t="shared" si="1"/>
        <v>23.000000000000007</v>
      </c>
      <c r="E11">
        <f t="shared" si="1"/>
        <v>7</v>
      </c>
      <c r="F11">
        <f t="shared" si="1"/>
        <v>11</v>
      </c>
      <c r="G11">
        <f t="shared" si="1"/>
        <v>10</v>
      </c>
      <c r="H11">
        <f t="shared" si="1"/>
        <v>11</v>
      </c>
      <c r="I11">
        <f t="shared" si="1"/>
        <v>12</v>
      </c>
      <c r="J11">
        <f t="shared" si="1"/>
        <v>13</v>
      </c>
      <c r="K11">
        <f t="shared" si="1"/>
        <v>15</v>
      </c>
    </row>
    <row r="13" spans="1:14" x14ac:dyDescent="0.3">
      <c r="A13" t="s">
        <v>77</v>
      </c>
      <c r="B13">
        <v>0</v>
      </c>
      <c r="C13">
        <v>0</v>
      </c>
      <c r="D13">
        <v>0</v>
      </c>
      <c r="E13">
        <f>B4</f>
        <v>6</v>
      </c>
      <c r="F13">
        <f>B4</f>
        <v>6</v>
      </c>
      <c r="G13">
        <f>C4</f>
        <v>13</v>
      </c>
      <c r="H13">
        <f>C4</f>
        <v>13</v>
      </c>
      <c r="I13">
        <f>D4</f>
        <v>23</v>
      </c>
      <c r="J13">
        <f>D4</f>
        <v>23</v>
      </c>
      <c r="K13">
        <f>F4</f>
        <v>17</v>
      </c>
    </row>
    <row r="37" spans="1:14" ht="21" x14ac:dyDescent="0.4">
      <c r="A37" s="15" t="s">
        <v>79</v>
      </c>
    </row>
    <row r="38" spans="1:14" x14ac:dyDescent="0.3">
      <c r="A38" s="3" t="s">
        <v>0</v>
      </c>
      <c r="B38" s="3" t="s">
        <v>1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3" t="s">
        <v>8</v>
      </c>
      <c r="J38" s="3" t="s">
        <v>9</v>
      </c>
      <c r="K38" s="3" t="s">
        <v>10</v>
      </c>
      <c r="L38" s="3" t="s">
        <v>11</v>
      </c>
      <c r="M38" s="3" t="s">
        <v>12</v>
      </c>
      <c r="N38" s="3" t="s">
        <v>13</v>
      </c>
    </row>
    <row r="39" spans="1:14" x14ac:dyDescent="0.3">
      <c r="A39" s="2">
        <v>1.2</v>
      </c>
      <c r="B39" s="2">
        <v>6</v>
      </c>
      <c r="C39" s="1">
        <v>1</v>
      </c>
      <c r="D39" s="2">
        <v>0</v>
      </c>
      <c r="E39" s="2">
        <f>E44-MAX(F51:F58)</f>
        <v>0</v>
      </c>
      <c r="F39" s="13">
        <f t="shared" ref="F39:F44" si="2">E39-D39</f>
        <v>0</v>
      </c>
      <c r="G39" s="2">
        <f>D39</f>
        <v>0</v>
      </c>
      <c r="H39" s="2">
        <f t="shared" ref="H39:H48" si="3">G39+B39</f>
        <v>6</v>
      </c>
      <c r="I39" s="2">
        <f>E40</f>
        <v>16</v>
      </c>
      <c r="J39" s="2">
        <f t="shared" ref="J39:J48" si="4">I39-B39</f>
        <v>10</v>
      </c>
      <c r="K39" s="2">
        <f>E40-D39-B39</f>
        <v>10</v>
      </c>
      <c r="L39" s="2">
        <f>D40-E39-B39</f>
        <v>0</v>
      </c>
      <c r="M39" s="2">
        <f>E40-E39-B39</f>
        <v>10</v>
      </c>
      <c r="N39" s="2">
        <f>D40-D39-B39</f>
        <v>0</v>
      </c>
    </row>
    <row r="40" spans="1:14" x14ac:dyDescent="0.3">
      <c r="A40" s="2">
        <v>1.3</v>
      </c>
      <c r="B40" s="2">
        <v>13</v>
      </c>
      <c r="C40" s="1">
        <v>2</v>
      </c>
      <c r="D40" s="2">
        <f>D39+B39</f>
        <v>6</v>
      </c>
      <c r="E40" s="2">
        <f>E44-MAX(J51:J53)</f>
        <v>16</v>
      </c>
      <c r="F40" s="1">
        <f t="shared" si="2"/>
        <v>10</v>
      </c>
      <c r="G40" s="2">
        <f>D39</f>
        <v>0</v>
      </c>
      <c r="H40" s="2">
        <f t="shared" si="3"/>
        <v>13</v>
      </c>
      <c r="I40" s="2">
        <f>E41</f>
        <v>13</v>
      </c>
      <c r="J40" s="2">
        <f t="shared" si="4"/>
        <v>0</v>
      </c>
      <c r="K40" s="2">
        <f>E41-D39-B40</f>
        <v>0</v>
      </c>
      <c r="L40" s="2">
        <f>D41-E39-B40</f>
        <v>0</v>
      </c>
      <c r="M40" s="2">
        <f>E41-E39-B40</f>
        <v>0</v>
      </c>
      <c r="N40" s="2">
        <f>D41-D39-B40</f>
        <v>0</v>
      </c>
    </row>
    <row r="41" spans="1:14" x14ac:dyDescent="0.3">
      <c r="A41" s="2">
        <v>1.4</v>
      </c>
      <c r="B41" s="2">
        <v>23</v>
      </c>
      <c r="C41" s="1">
        <v>3</v>
      </c>
      <c r="D41" s="2">
        <f>D39+B40</f>
        <v>13</v>
      </c>
      <c r="E41" s="2">
        <f>E44-MAX(L51:L53)</f>
        <v>13</v>
      </c>
      <c r="F41" s="1">
        <f t="shared" si="2"/>
        <v>0</v>
      </c>
      <c r="G41" s="2">
        <f>D39</f>
        <v>0</v>
      </c>
      <c r="H41" s="2">
        <f t="shared" si="3"/>
        <v>23</v>
      </c>
      <c r="I41" s="2">
        <f>E42</f>
        <v>23</v>
      </c>
      <c r="J41" s="2">
        <f t="shared" si="4"/>
        <v>0</v>
      </c>
      <c r="K41" s="2">
        <f>E42-D39-B41</f>
        <v>0</v>
      </c>
      <c r="L41" s="2">
        <f>D42-E39-B41</f>
        <v>0</v>
      </c>
      <c r="M41" s="2">
        <f>E42-E39-B41</f>
        <v>0</v>
      </c>
      <c r="N41" s="2">
        <f>D42-D39-B41</f>
        <v>0</v>
      </c>
    </row>
    <row r="42" spans="1:14" x14ac:dyDescent="0.3">
      <c r="A42" s="2">
        <v>2.4</v>
      </c>
      <c r="B42" s="2">
        <v>7</v>
      </c>
      <c r="C42" s="1">
        <v>4</v>
      </c>
      <c r="D42" s="2">
        <f>MAX(B51:B53)</f>
        <v>23</v>
      </c>
      <c r="E42" s="2">
        <f>E44-MAX(N51:N52)</f>
        <v>23</v>
      </c>
      <c r="F42" s="13">
        <f t="shared" si="2"/>
        <v>0</v>
      </c>
      <c r="G42" s="2">
        <f>D40</f>
        <v>6</v>
      </c>
      <c r="H42" s="2">
        <f t="shared" si="3"/>
        <v>13</v>
      </c>
      <c r="I42" s="2">
        <f>E42</f>
        <v>23</v>
      </c>
      <c r="J42" s="2">
        <f t="shared" si="4"/>
        <v>16</v>
      </c>
      <c r="K42" s="2">
        <f>E42-D40-B42</f>
        <v>10</v>
      </c>
      <c r="L42" s="2">
        <f>D42-E40-B42</f>
        <v>0</v>
      </c>
      <c r="M42" s="2">
        <f>E42-E40-B42</f>
        <v>0</v>
      </c>
      <c r="N42" s="2">
        <f>D42-D40-B42</f>
        <v>10</v>
      </c>
    </row>
    <row r="43" spans="1:14" x14ac:dyDescent="0.3">
      <c r="A43" s="2">
        <v>2.5</v>
      </c>
      <c r="B43" s="2">
        <v>11</v>
      </c>
      <c r="C43" s="1">
        <v>5</v>
      </c>
      <c r="D43" s="2">
        <f>MAX(D51:D54)</f>
        <v>35</v>
      </c>
      <c r="E43" s="2">
        <f>E44-B48</f>
        <v>35</v>
      </c>
      <c r="F43" s="13">
        <f t="shared" si="2"/>
        <v>0</v>
      </c>
      <c r="G43" s="2">
        <f>D40</f>
        <v>6</v>
      </c>
      <c r="H43" s="2">
        <f t="shared" si="3"/>
        <v>17</v>
      </c>
      <c r="I43" s="2">
        <f>E43</f>
        <v>35</v>
      </c>
      <c r="J43" s="2">
        <f t="shared" si="4"/>
        <v>24</v>
      </c>
      <c r="K43" s="2">
        <f>E43-D40-B43</f>
        <v>18</v>
      </c>
      <c r="L43" s="2">
        <f>D43-E40-B43</f>
        <v>8</v>
      </c>
      <c r="M43" s="2">
        <f>E43-E40-B43</f>
        <v>8</v>
      </c>
      <c r="N43" s="2">
        <f>D43-D40-B43</f>
        <v>18</v>
      </c>
    </row>
    <row r="44" spans="1:14" x14ac:dyDescent="0.3">
      <c r="A44" s="2">
        <v>3.4</v>
      </c>
      <c r="B44" s="2">
        <v>10</v>
      </c>
      <c r="C44" s="1">
        <v>6</v>
      </c>
      <c r="D44" s="1">
        <f>MAX(F51:F58)</f>
        <v>50</v>
      </c>
      <c r="E44" s="1">
        <f>D44</f>
        <v>50</v>
      </c>
      <c r="F44" s="13">
        <f t="shared" si="2"/>
        <v>0</v>
      </c>
      <c r="G44" s="2">
        <f>D41</f>
        <v>13</v>
      </c>
      <c r="H44" s="2">
        <f t="shared" si="3"/>
        <v>23</v>
      </c>
      <c r="I44" s="2">
        <f>E42</f>
        <v>23</v>
      </c>
      <c r="J44" s="2">
        <f t="shared" si="4"/>
        <v>13</v>
      </c>
      <c r="K44" s="2">
        <f>E42-D41-B44</f>
        <v>0</v>
      </c>
      <c r="L44" s="2">
        <f>D42-E41-B44</f>
        <v>0</v>
      </c>
      <c r="M44" s="2">
        <f>E42-E41-B44</f>
        <v>0</v>
      </c>
      <c r="N44" s="2">
        <f>D42-D41-B44</f>
        <v>0</v>
      </c>
    </row>
    <row r="45" spans="1:14" x14ac:dyDescent="0.3">
      <c r="A45" s="2">
        <v>3.6</v>
      </c>
      <c r="B45" s="2">
        <v>11</v>
      </c>
      <c r="C45" s="2"/>
      <c r="D45" s="2"/>
      <c r="E45" s="2"/>
      <c r="F45" s="2"/>
      <c r="G45" s="2">
        <f>D41</f>
        <v>13</v>
      </c>
      <c r="H45" s="2">
        <f t="shared" si="3"/>
        <v>24</v>
      </c>
      <c r="I45" s="2">
        <f>E44</f>
        <v>50</v>
      </c>
      <c r="J45" s="2">
        <f t="shared" si="4"/>
        <v>39</v>
      </c>
      <c r="K45" s="2">
        <f>E44-D41-B45</f>
        <v>26</v>
      </c>
      <c r="L45" s="2">
        <f>D44-E41-B45</f>
        <v>26</v>
      </c>
      <c r="M45" s="2">
        <f>E44-E41-B45</f>
        <v>26</v>
      </c>
      <c r="N45" s="2">
        <f>D44-D41-B45</f>
        <v>26</v>
      </c>
    </row>
    <row r="46" spans="1:14" x14ac:dyDescent="0.3">
      <c r="A46" s="2">
        <v>4.5</v>
      </c>
      <c r="B46" s="2">
        <v>12</v>
      </c>
      <c r="C46" s="2"/>
      <c r="D46" s="2"/>
      <c r="E46" s="2"/>
      <c r="F46" s="2"/>
      <c r="G46" s="2">
        <f>D42</f>
        <v>23</v>
      </c>
      <c r="H46" s="2">
        <f t="shared" si="3"/>
        <v>35</v>
      </c>
      <c r="I46" s="2">
        <f>E43</f>
        <v>35</v>
      </c>
      <c r="J46" s="2">
        <f t="shared" si="4"/>
        <v>23</v>
      </c>
      <c r="K46" s="2">
        <f>E43-D42-B46</f>
        <v>0</v>
      </c>
      <c r="L46" s="2">
        <f>D43-E42-B46</f>
        <v>0</v>
      </c>
      <c r="M46" s="2">
        <f>E43-E42-B46</f>
        <v>0</v>
      </c>
      <c r="N46" s="2">
        <f>D43-D42-B46</f>
        <v>0</v>
      </c>
    </row>
    <row r="47" spans="1:14" x14ac:dyDescent="0.3">
      <c r="A47" s="2">
        <v>4.5999999999999996</v>
      </c>
      <c r="B47" s="2">
        <v>13</v>
      </c>
      <c r="C47" s="2"/>
      <c r="D47" s="2"/>
      <c r="E47" s="2"/>
      <c r="F47" s="2"/>
      <c r="G47" s="2">
        <f>D42</f>
        <v>23</v>
      </c>
      <c r="H47" s="2">
        <f t="shared" si="3"/>
        <v>36</v>
      </c>
      <c r="I47" s="2">
        <f>E44</f>
        <v>50</v>
      </c>
      <c r="J47" s="2">
        <f t="shared" si="4"/>
        <v>37</v>
      </c>
      <c r="K47" s="2">
        <f>E44-D42-B47</f>
        <v>14</v>
      </c>
      <c r="L47" s="2">
        <f>D44-E42-B47</f>
        <v>14</v>
      </c>
      <c r="M47" s="2">
        <f>E44-E42-B47</f>
        <v>14</v>
      </c>
      <c r="N47" s="2">
        <f>D44-D42-B47</f>
        <v>14</v>
      </c>
    </row>
    <row r="48" spans="1:14" x14ac:dyDescent="0.3">
      <c r="A48" s="2">
        <v>5.6</v>
      </c>
      <c r="B48" s="2">
        <v>15</v>
      </c>
      <c r="C48" s="2"/>
      <c r="D48" s="2"/>
      <c r="E48" s="2"/>
      <c r="F48" s="2"/>
      <c r="G48" s="2">
        <f>D43</f>
        <v>35</v>
      </c>
      <c r="H48" s="2">
        <f t="shared" si="3"/>
        <v>50</v>
      </c>
      <c r="I48" s="2">
        <f>E44</f>
        <v>50</v>
      </c>
      <c r="J48" s="2">
        <f t="shared" si="4"/>
        <v>35</v>
      </c>
      <c r="K48" s="2">
        <f>E44-D43-B48</f>
        <v>0</v>
      </c>
      <c r="L48" s="2">
        <f>D44-E43-B48</f>
        <v>0</v>
      </c>
      <c r="M48" s="2">
        <f>E44-E43-B48</f>
        <v>0</v>
      </c>
      <c r="N48" s="2">
        <f>D44-D43-B48</f>
        <v>0</v>
      </c>
    </row>
    <row r="50" spans="1:14" x14ac:dyDescent="0.3">
      <c r="A50" s="3" t="s">
        <v>14</v>
      </c>
      <c r="B50" s="4"/>
      <c r="C50" s="3" t="s">
        <v>15</v>
      </c>
      <c r="D50" s="4"/>
      <c r="E50" s="3" t="s">
        <v>16</v>
      </c>
      <c r="F50" s="4"/>
      <c r="G50" s="3" t="s">
        <v>17</v>
      </c>
      <c r="H50" s="4"/>
      <c r="I50" s="3" t="s">
        <v>18</v>
      </c>
      <c r="J50" s="4"/>
      <c r="K50" s="3" t="s">
        <v>19</v>
      </c>
      <c r="L50" s="4"/>
      <c r="M50" s="3" t="s">
        <v>20</v>
      </c>
      <c r="N50" s="4"/>
    </row>
    <row r="51" spans="1:14" x14ac:dyDescent="0.3">
      <c r="A51" s="2" t="s">
        <v>21</v>
      </c>
      <c r="B51" s="2">
        <f>B39+B42</f>
        <v>13</v>
      </c>
      <c r="C51" s="2" t="s">
        <v>22</v>
      </c>
      <c r="D51" s="2">
        <f>B39+B43</f>
        <v>17</v>
      </c>
      <c r="E51" s="2" t="s">
        <v>23</v>
      </c>
      <c r="F51" s="2">
        <f>B39+B43+B48</f>
        <v>32</v>
      </c>
      <c r="G51" s="2">
        <v>2.5</v>
      </c>
      <c r="H51" s="2">
        <f>B43</f>
        <v>11</v>
      </c>
      <c r="I51" s="2" t="s">
        <v>24</v>
      </c>
      <c r="J51" s="2">
        <f>B43+B48</f>
        <v>26</v>
      </c>
      <c r="K51" s="2" t="s">
        <v>25</v>
      </c>
      <c r="L51" s="2">
        <f>B44+B47</f>
        <v>23</v>
      </c>
      <c r="M51" s="2" t="s">
        <v>26</v>
      </c>
      <c r="N51" s="2">
        <f>B46+B48</f>
        <v>27</v>
      </c>
    </row>
    <row r="52" spans="1:14" x14ac:dyDescent="0.3">
      <c r="A52" s="2">
        <v>1.4</v>
      </c>
      <c r="B52" s="2">
        <f>B41</f>
        <v>23</v>
      </c>
      <c r="C52" s="2" t="s">
        <v>27</v>
      </c>
      <c r="D52" s="2">
        <f>B39+B42+B46</f>
        <v>25</v>
      </c>
      <c r="E52" s="2" t="s">
        <v>28</v>
      </c>
      <c r="F52" s="2">
        <f>B39+B42+B46+B48</f>
        <v>40</v>
      </c>
      <c r="G52" s="2" t="s">
        <v>29</v>
      </c>
      <c r="H52" s="2">
        <f>B42+B46</f>
        <v>19</v>
      </c>
      <c r="I52" s="2" t="s">
        <v>29</v>
      </c>
      <c r="J52" s="2">
        <f>B42+B47</f>
        <v>20</v>
      </c>
      <c r="K52" s="2" t="s">
        <v>30</v>
      </c>
      <c r="L52" s="2">
        <f>B44+B46+B48</f>
        <v>37</v>
      </c>
      <c r="M52" s="2">
        <v>4.5999999999999996</v>
      </c>
      <c r="N52" s="2">
        <f>B47</f>
        <v>13</v>
      </c>
    </row>
    <row r="53" spans="1:14" x14ac:dyDescent="0.3">
      <c r="A53" s="2" t="s">
        <v>31</v>
      </c>
      <c r="B53" s="2">
        <f>B40+B44</f>
        <v>23</v>
      </c>
      <c r="C53" s="2" t="s">
        <v>32</v>
      </c>
      <c r="D53" s="2">
        <f>B41+B46</f>
        <v>35</v>
      </c>
      <c r="E53" s="2" t="s">
        <v>33</v>
      </c>
      <c r="F53" s="2">
        <f>B39+B42+B47</f>
        <v>26</v>
      </c>
      <c r="G53" s="2"/>
      <c r="H53" s="2"/>
      <c r="I53" s="2" t="s">
        <v>34</v>
      </c>
      <c r="J53" s="2">
        <f>B42+B46+B48</f>
        <v>34</v>
      </c>
      <c r="K53" s="2">
        <v>3.6</v>
      </c>
      <c r="L53" s="2">
        <f>B45</f>
        <v>11</v>
      </c>
      <c r="M53" s="2"/>
      <c r="N53" s="2"/>
    </row>
    <row r="54" spans="1:14" x14ac:dyDescent="0.3">
      <c r="A54" s="2"/>
      <c r="B54" s="2"/>
      <c r="C54" s="2" t="s">
        <v>35</v>
      </c>
      <c r="D54" s="2">
        <f>B40+B44+B46</f>
        <v>35</v>
      </c>
      <c r="E54" s="2" t="s">
        <v>36</v>
      </c>
      <c r="F54" s="2">
        <f>B41+B47</f>
        <v>36</v>
      </c>
      <c r="G54" s="2"/>
      <c r="H54" s="2"/>
      <c r="I54" s="2"/>
      <c r="J54" s="2"/>
      <c r="K54" s="2"/>
      <c r="L54" s="2"/>
      <c r="M54" s="2"/>
      <c r="N54" s="2"/>
    </row>
    <row r="55" spans="1:14" x14ac:dyDescent="0.3">
      <c r="A55" s="2"/>
      <c r="B55" s="2"/>
      <c r="C55" s="2"/>
      <c r="D55" s="2"/>
      <c r="E55" s="2" t="s">
        <v>37</v>
      </c>
      <c r="F55" s="2">
        <f>B40+B44+B47</f>
        <v>36</v>
      </c>
      <c r="G55" s="2"/>
      <c r="H55" s="2"/>
      <c r="I55" s="2"/>
      <c r="J55" s="2"/>
      <c r="K55" s="2"/>
      <c r="L55" s="2"/>
      <c r="M55" s="2"/>
      <c r="N55" s="2"/>
    </row>
    <row r="56" spans="1:14" x14ac:dyDescent="0.3">
      <c r="A56" s="2"/>
      <c r="B56" s="2"/>
      <c r="C56" s="2"/>
      <c r="D56" s="2"/>
      <c r="E56" s="2" t="s">
        <v>38</v>
      </c>
      <c r="F56" s="2">
        <f>B40+B45</f>
        <v>24</v>
      </c>
      <c r="G56" s="2"/>
      <c r="H56" s="2"/>
      <c r="I56" s="2"/>
      <c r="J56" s="2"/>
      <c r="K56" s="2"/>
      <c r="L56" s="2"/>
      <c r="M56" s="2"/>
      <c r="N56" s="2"/>
    </row>
    <row r="57" spans="1:14" x14ac:dyDescent="0.3">
      <c r="A57" s="2"/>
      <c r="B57" s="2"/>
      <c r="C57" s="2"/>
      <c r="D57" s="2"/>
      <c r="E57" s="2" t="s">
        <v>39</v>
      </c>
      <c r="F57" s="2">
        <f>B40+B44+B46+B48</f>
        <v>50</v>
      </c>
      <c r="G57" s="2"/>
      <c r="H57" s="2"/>
      <c r="I57" s="2"/>
      <c r="J57" s="2"/>
      <c r="K57" s="2"/>
      <c r="L57" s="2"/>
      <c r="M57" s="2"/>
      <c r="N57" s="2"/>
    </row>
    <row r="58" spans="1:14" x14ac:dyDescent="0.3">
      <c r="A58" s="2"/>
      <c r="B58" s="2"/>
      <c r="C58" s="2"/>
      <c r="D58" s="2"/>
      <c r="E58" s="2" t="s">
        <v>40</v>
      </c>
      <c r="F58" s="2">
        <f>B41+B46+B48</f>
        <v>50</v>
      </c>
      <c r="G58" s="2"/>
      <c r="H58" s="2"/>
      <c r="I58" s="2"/>
      <c r="J58" s="2"/>
      <c r="K58" s="2"/>
      <c r="L58" s="2"/>
      <c r="M58" s="2"/>
      <c r="N58" s="2"/>
    </row>
    <row r="60" spans="1:14" ht="18" x14ac:dyDescent="0.35">
      <c r="A60" s="12" t="s">
        <v>80</v>
      </c>
      <c r="C60" t="s">
        <v>81</v>
      </c>
      <c r="D60" s="14" t="s">
        <v>82</v>
      </c>
      <c r="E60" s="2" t="s">
        <v>83</v>
      </c>
    </row>
    <row r="61" spans="1:14" ht="18" x14ac:dyDescent="0.35">
      <c r="A61" s="12" t="s">
        <v>84</v>
      </c>
      <c r="D61">
        <v>50</v>
      </c>
    </row>
    <row r="62" spans="1:14" ht="21" x14ac:dyDescent="0.4">
      <c r="A62" s="15" t="s">
        <v>57</v>
      </c>
    </row>
    <row r="83" spans="1:1" ht="18" x14ac:dyDescent="0.35">
      <c r="A83" s="12" t="s">
        <v>85</v>
      </c>
    </row>
    <row r="84" spans="1:1" x14ac:dyDescent="0.3">
      <c r="A84" t="s">
        <v>86</v>
      </c>
    </row>
    <row r="85" spans="1:1" x14ac:dyDescent="0.3">
      <c r="A85" t="s">
        <v>95</v>
      </c>
    </row>
    <row r="86" spans="1:1" x14ac:dyDescent="0.3">
      <c r="A86" t="s">
        <v>87</v>
      </c>
    </row>
    <row r="87" spans="1:1" x14ac:dyDescent="0.3">
      <c r="A87" t="s">
        <v>88</v>
      </c>
    </row>
    <row r="88" spans="1:1" x14ac:dyDescent="0.3">
      <c r="A88" t="s">
        <v>89</v>
      </c>
    </row>
    <row r="89" spans="1:1" x14ac:dyDescent="0.3">
      <c r="A89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6" spans="1:1" x14ac:dyDescent="0.3">
      <c r="A96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Задача 2(численное)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2022-11-05T10:00:40Z</dcterms:modified>
</cp:coreProperties>
</file>