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_Work\3_semester\TViMS\"/>
    </mc:Choice>
  </mc:AlternateContent>
  <xr:revisionPtr revIDLastSave="0" documentId="13_ncr:1_{6666E74D-2BA3-454A-AB2A-3BC211291419}" xr6:coauthVersionLast="47" xr6:coauthVersionMax="47" xr10:uidLastSave="{00000000-0000-0000-0000-000000000000}"/>
  <bookViews>
    <workbookView xWindow="-120" yWindow="-120" windowWidth="29040" windowHeight="15840" activeTab="1" xr2:uid="{748CED68-33E6-438B-8F44-1AC481959A39}"/>
  </bookViews>
  <sheets>
    <sheet name="Дискретные данные(собственные)" sheetId="1" r:id="rId1"/>
    <sheet name="Непрерывные данные(взятые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81" i="2" l="1"/>
  <c r="AB181" i="2"/>
  <c r="AA181" i="2"/>
  <c r="Z181" i="2"/>
  <c r="Y181" i="2"/>
  <c r="X181" i="2"/>
  <c r="W181" i="2"/>
  <c r="V181" i="2"/>
  <c r="U181" i="2"/>
  <c r="T181" i="2"/>
  <c r="S181" i="2"/>
  <c r="R181" i="2"/>
  <c r="W129" i="2"/>
  <c r="H134" i="1" l="1"/>
  <c r="G223" i="2"/>
  <c r="M223" i="2" s="1"/>
  <c r="S146" i="1"/>
  <c r="M212" i="2"/>
  <c r="M213" i="2"/>
  <c r="M214" i="2"/>
  <c r="M215" i="2"/>
  <c r="M216" i="2"/>
  <c r="M217" i="2"/>
  <c r="M218" i="2"/>
  <c r="M219" i="2"/>
  <c r="M220" i="2"/>
  <c r="M221" i="2"/>
  <c r="M222" i="2"/>
  <c r="M211" i="2"/>
  <c r="L222" i="2"/>
  <c r="L211" i="2"/>
  <c r="L213" i="2"/>
  <c r="L214" i="2"/>
  <c r="L215" i="2"/>
  <c r="L216" i="2"/>
  <c r="L217" i="2"/>
  <c r="L218" i="2"/>
  <c r="L219" i="2"/>
  <c r="L220" i="2"/>
  <c r="L221" i="2"/>
  <c r="L212" i="2"/>
  <c r="V139" i="1"/>
  <c r="V140" i="1"/>
  <c r="V141" i="1"/>
  <c r="V142" i="1"/>
  <c r="V143" i="1"/>
  <c r="V144" i="1"/>
  <c r="V145" i="1"/>
  <c r="V138" i="1"/>
  <c r="U146" i="1"/>
  <c r="U139" i="1"/>
  <c r="U140" i="1"/>
  <c r="U141" i="1"/>
  <c r="U142" i="1"/>
  <c r="U143" i="1"/>
  <c r="U144" i="1"/>
  <c r="U145" i="1"/>
  <c r="U138" i="1"/>
  <c r="T139" i="1"/>
  <c r="T140" i="1"/>
  <c r="T141" i="1"/>
  <c r="T142" i="1"/>
  <c r="T143" i="1"/>
  <c r="T144" i="1"/>
  <c r="T145" i="1"/>
  <c r="T138" i="1"/>
  <c r="S145" i="1"/>
  <c r="S139" i="1"/>
  <c r="S140" i="1"/>
  <c r="S141" i="1"/>
  <c r="S142" i="1"/>
  <c r="S143" i="1"/>
  <c r="S144" i="1"/>
  <c r="S138" i="1"/>
  <c r="Q135" i="1"/>
  <c r="Q134" i="1"/>
  <c r="N134" i="1"/>
  <c r="N127" i="1"/>
  <c r="N128" i="1"/>
  <c r="N129" i="1"/>
  <c r="N130" i="1"/>
  <c r="N131" i="1"/>
  <c r="N132" i="1"/>
  <c r="N133" i="1"/>
  <c r="N126" i="1"/>
  <c r="M133" i="1"/>
  <c r="M127" i="1"/>
  <c r="M128" i="1"/>
  <c r="M129" i="1"/>
  <c r="M130" i="1"/>
  <c r="M131" i="1"/>
  <c r="M132" i="1"/>
  <c r="M126" i="1"/>
  <c r="E17" i="2" l="1"/>
  <c r="E16" i="2"/>
  <c r="C213" i="2"/>
  <c r="C214" i="2" s="1"/>
  <c r="C215" i="2" s="1"/>
  <c r="C216" i="2" s="1"/>
  <c r="C217" i="2" s="1"/>
  <c r="C218" i="2" s="1"/>
  <c r="C219" i="2" s="1"/>
  <c r="C220" i="2" s="1"/>
  <c r="C221" i="2" s="1"/>
  <c r="C222" i="2" s="1"/>
  <c r="E222" i="2" s="1"/>
  <c r="D212" i="2"/>
  <c r="D213" i="2" s="1"/>
  <c r="D214" i="2" s="1"/>
  <c r="D215" i="2" s="1"/>
  <c r="D216" i="2" s="1"/>
  <c r="D217" i="2" s="1"/>
  <c r="D218" i="2" s="1"/>
  <c r="D219" i="2" s="1"/>
  <c r="D220" i="2" s="1"/>
  <c r="D221" i="2" s="1"/>
  <c r="F221" i="2" s="1"/>
  <c r="H13" i="2"/>
  <c r="K127" i="1"/>
  <c r="K128" i="1"/>
  <c r="K129" i="1"/>
  <c r="K130" i="1"/>
  <c r="K131" i="1"/>
  <c r="K132" i="1"/>
  <c r="K126" i="1"/>
  <c r="F127" i="1"/>
  <c r="H127" i="1" s="1"/>
  <c r="F128" i="1"/>
  <c r="F129" i="1"/>
  <c r="H129" i="1" s="1"/>
  <c r="F130" i="1"/>
  <c r="H130" i="1" s="1"/>
  <c r="F131" i="1"/>
  <c r="F132" i="1"/>
  <c r="H132" i="1" s="1"/>
  <c r="F133" i="1"/>
  <c r="H128" i="1"/>
  <c r="H131" i="1"/>
  <c r="H126" i="1"/>
  <c r="G127" i="1"/>
  <c r="G128" i="1"/>
  <c r="G129" i="1"/>
  <c r="G130" i="1"/>
  <c r="G131" i="1"/>
  <c r="G132" i="1"/>
  <c r="H133" i="1"/>
  <c r="K133" i="1" s="1"/>
  <c r="G126" i="1"/>
  <c r="F126" i="1"/>
  <c r="F124" i="1"/>
  <c r="I75" i="1"/>
  <c r="I72" i="1"/>
  <c r="V190" i="2"/>
  <c r="Y189" i="2"/>
  <c r="Y190" i="2"/>
  <c r="Y191" i="2"/>
  <c r="Y192" i="2"/>
  <c r="Y193" i="2"/>
  <c r="Y194" i="2"/>
  <c r="Y195" i="2"/>
  <c r="Y196" i="2"/>
  <c r="Y197" i="2"/>
  <c r="Y198" i="2"/>
  <c r="Y188" i="2"/>
  <c r="Y187" i="2"/>
  <c r="R184" i="2"/>
  <c r="Y134" i="2"/>
  <c r="Q151" i="2"/>
  <c r="Q181" i="2" s="1"/>
  <c r="F161" i="2"/>
  <c r="F160" i="2"/>
  <c r="F159" i="2"/>
  <c r="F157" i="2"/>
  <c r="F156" i="2"/>
  <c r="F155" i="2"/>
  <c r="F154" i="2"/>
  <c r="F153" i="2"/>
  <c r="F152" i="2"/>
  <c r="F151" i="2"/>
  <c r="F150" i="2"/>
  <c r="R110" i="2" s="1"/>
  <c r="G222" i="2" l="1"/>
  <c r="J222" i="2" s="1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G211" i="2" s="1"/>
  <c r="J211" i="2" s="1"/>
  <c r="E221" i="2"/>
  <c r="G221" i="2" s="1"/>
  <c r="J221" i="2" s="1"/>
  <c r="F220" i="2"/>
  <c r="E220" i="2"/>
  <c r="F219" i="2"/>
  <c r="K135" i="1"/>
  <c r="Y135" i="2"/>
  <c r="AC179" i="2"/>
  <c r="S118" i="2"/>
  <c r="AB169" i="2"/>
  <c r="AB168" i="2"/>
  <c r="AB167" i="2"/>
  <c r="V126" i="2"/>
  <c r="Y136" i="2"/>
  <c r="AC180" i="2"/>
  <c r="T119" i="2"/>
  <c r="R109" i="2"/>
  <c r="T121" i="2"/>
  <c r="W127" i="2"/>
  <c r="Y137" i="2"/>
  <c r="AA159" i="2"/>
  <c r="AB170" i="2"/>
  <c r="V125" i="2"/>
  <c r="AC178" i="2"/>
  <c r="S117" i="2"/>
  <c r="Y133" i="2"/>
  <c r="AB166" i="2"/>
  <c r="AC177" i="2"/>
  <c r="S116" i="2"/>
  <c r="U124" i="2"/>
  <c r="AB165" i="2"/>
  <c r="AC176" i="2"/>
  <c r="T120" i="2"/>
  <c r="R115" i="2"/>
  <c r="U123" i="2"/>
  <c r="X132" i="2"/>
  <c r="AC175" i="2"/>
  <c r="R114" i="2"/>
  <c r="U122" i="2"/>
  <c r="X131" i="2"/>
  <c r="AA164" i="2"/>
  <c r="AC174" i="2"/>
  <c r="R113" i="2"/>
  <c r="X130" i="2"/>
  <c r="Y141" i="2"/>
  <c r="AA163" i="2"/>
  <c r="R112" i="2"/>
  <c r="Y140" i="2"/>
  <c r="AA162" i="2"/>
  <c r="AB173" i="2"/>
  <c r="R111" i="2"/>
  <c r="Y139" i="2"/>
  <c r="AA161" i="2"/>
  <c r="AB172" i="2"/>
  <c r="W128" i="2"/>
  <c r="Y138" i="2"/>
  <c r="AA160" i="2"/>
  <c r="AB171" i="2"/>
  <c r="G213" i="2" l="1"/>
  <c r="J213" i="2" s="1"/>
  <c r="G219" i="2"/>
  <c r="J219" i="2" s="1"/>
  <c r="G220" i="2"/>
  <c r="J220" i="2" s="1"/>
  <c r="G216" i="2"/>
  <c r="J216" i="2" s="1"/>
  <c r="G214" i="2"/>
  <c r="J214" i="2" s="1"/>
  <c r="G215" i="2"/>
  <c r="J215" i="2" s="1"/>
  <c r="G217" i="2"/>
  <c r="J217" i="2" s="1"/>
  <c r="G212" i="2"/>
  <c r="J212" i="2" s="1"/>
  <c r="J224" i="2" s="1"/>
  <c r="G218" i="2"/>
  <c r="J218" i="2" s="1"/>
  <c r="X184" i="2"/>
  <c r="W184" i="2"/>
  <c r="V184" i="2"/>
  <c r="T184" i="2"/>
  <c r="Y184" i="2"/>
  <c r="AC184" i="2"/>
  <c r="AB184" i="2"/>
  <c r="U184" i="2"/>
  <c r="S184" i="2"/>
  <c r="AA184" i="2"/>
  <c r="L151" i="2" l="1"/>
  <c r="N129" i="2"/>
  <c r="O110" i="2"/>
  <c r="O114" i="2"/>
  <c r="O118" i="2"/>
  <c r="O120" i="2"/>
  <c r="O122" i="2"/>
  <c r="O123" i="2"/>
  <c r="O124" i="2"/>
  <c r="O125" i="2"/>
  <c r="O126" i="2"/>
  <c r="O127" i="2"/>
  <c r="O128" i="2"/>
  <c r="O130" i="2"/>
  <c r="O131" i="2"/>
  <c r="O132" i="2"/>
  <c r="O133" i="2"/>
  <c r="O134" i="2"/>
  <c r="O135" i="2"/>
  <c r="O136" i="2"/>
  <c r="O137" i="2"/>
  <c r="O139" i="2"/>
  <c r="O140" i="2"/>
  <c r="O141" i="2"/>
  <c r="O142" i="2"/>
  <c r="O143" i="2"/>
  <c r="O144" i="2"/>
  <c r="O147" i="2"/>
  <c r="O150" i="2"/>
  <c r="O151" i="2"/>
  <c r="O152" i="2"/>
  <c r="O153" i="2"/>
  <c r="O155" i="2"/>
  <c r="O156" i="2"/>
  <c r="O157" i="2"/>
  <c r="O158" i="2"/>
  <c r="O159" i="2"/>
  <c r="O160" i="2"/>
  <c r="O161" i="2"/>
  <c r="O162" i="2"/>
  <c r="O163" i="2"/>
  <c r="O164" i="2"/>
  <c r="O165" i="2"/>
  <c r="O167" i="2"/>
  <c r="O168" i="2"/>
  <c r="O169" i="2"/>
  <c r="O170" i="2"/>
  <c r="O171" i="2"/>
  <c r="O172" i="2"/>
  <c r="O173" i="2"/>
  <c r="O174" i="2"/>
  <c r="O176" i="2"/>
  <c r="O177" i="2"/>
  <c r="N110" i="2"/>
  <c r="N114" i="2"/>
  <c r="N118" i="2"/>
  <c r="N120" i="2"/>
  <c r="N122" i="2"/>
  <c r="N123" i="2"/>
  <c r="N124" i="2"/>
  <c r="N125" i="2"/>
  <c r="N126" i="2"/>
  <c r="N127" i="2"/>
  <c r="N128" i="2"/>
  <c r="N130" i="2"/>
  <c r="N131" i="2"/>
  <c r="N132" i="2"/>
  <c r="N133" i="2"/>
  <c r="N134" i="2"/>
  <c r="N135" i="2"/>
  <c r="N136" i="2"/>
  <c r="N137" i="2"/>
  <c r="N139" i="2"/>
  <c r="N140" i="2"/>
  <c r="N141" i="2"/>
  <c r="N142" i="2"/>
  <c r="N143" i="2"/>
  <c r="N144" i="2"/>
  <c r="N147" i="2"/>
  <c r="N150" i="2"/>
  <c r="N151" i="2"/>
  <c r="N152" i="2"/>
  <c r="N153" i="2"/>
  <c r="N155" i="2"/>
  <c r="N156" i="2"/>
  <c r="N157" i="2"/>
  <c r="N158" i="2"/>
  <c r="N159" i="2"/>
  <c r="N160" i="2"/>
  <c r="N161" i="2"/>
  <c r="N162" i="2"/>
  <c r="N163" i="2"/>
  <c r="N164" i="2"/>
  <c r="N165" i="2"/>
  <c r="N167" i="2"/>
  <c r="N168" i="2"/>
  <c r="N169" i="2"/>
  <c r="N170" i="2"/>
  <c r="N171" i="2"/>
  <c r="N172" i="2"/>
  <c r="N173" i="2"/>
  <c r="N174" i="2"/>
  <c r="N176" i="2"/>
  <c r="N177" i="2"/>
  <c r="N149" i="2"/>
  <c r="N148" i="2"/>
  <c r="N146" i="2"/>
  <c r="N145" i="2"/>
  <c r="N154" i="2"/>
  <c r="N121" i="2"/>
  <c r="N119" i="2"/>
  <c r="N117" i="2"/>
  <c r="N116" i="2"/>
  <c r="O115" i="2"/>
  <c r="I118" i="2"/>
  <c r="N113" i="2"/>
  <c r="I121" i="2"/>
  <c r="O166" i="2" l="1"/>
  <c r="F158" i="2"/>
  <c r="N179" i="2"/>
  <c r="N111" i="2"/>
  <c r="N180" i="2"/>
  <c r="N138" i="2"/>
  <c r="O178" i="2"/>
  <c r="N178" i="2"/>
  <c r="O175" i="2"/>
  <c r="N175" i="2"/>
  <c r="O112" i="2"/>
  <c r="N115" i="2"/>
  <c r="N112" i="2"/>
  <c r="O180" i="2"/>
  <c r="O138" i="2"/>
  <c r="O179" i="2"/>
  <c r="O113" i="2"/>
  <c r="O149" i="2"/>
  <c r="O148" i="2"/>
  <c r="O111" i="2"/>
  <c r="O146" i="2"/>
  <c r="O121" i="2"/>
  <c r="O109" i="2"/>
  <c r="O145" i="2"/>
  <c r="N109" i="2"/>
  <c r="O119" i="2"/>
  <c r="L181" i="2"/>
  <c r="O154" i="2"/>
  <c r="O117" i="2"/>
  <c r="O116" i="2"/>
  <c r="N166" i="2"/>
  <c r="O129" i="2"/>
  <c r="Z157" i="2" l="1"/>
  <c r="Z147" i="2"/>
  <c r="Z145" i="2"/>
  <c r="Z146" i="2"/>
  <c r="Z158" i="2"/>
  <c r="Z152" i="2"/>
  <c r="Z156" i="2"/>
  <c r="Z154" i="2"/>
  <c r="Z144" i="2"/>
  <c r="Z142" i="2"/>
  <c r="Z149" i="2"/>
  <c r="Z150" i="2"/>
  <c r="Z155" i="2"/>
  <c r="Z151" i="2"/>
  <c r="Z143" i="2"/>
  <c r="Z153" i="2"/>
  <c r="Z148" i="2"/>
  <c r="N181" i="2"/>
  <c r="O181" i="2"/>
  <c r="L97" i="1"/>
  <c r="M108" i="1" s="1"/>
  <c r="O108" i="1" s="1"/>
  <c r="I84" i="1"/>
  <c r="N61" i="2"/>
  <c r="M64" i="2" s="1"/>
  <c r="AJ30" i="2"/>
  <c r="AK30" i="2" s="1"/>
  <c r="A30" i="2"/>
  <c r="E15" i="2"/>
  <c r="K17" i="2" s="1"/>
  <c r="I81" i="1"/>
  <c r="I78" i="1"/>
  <c r="I88" i="1"/>
  <c r="I91" i="1" s="1"/>
  <c r="T38" i="1"/>
  <c r="S38" i="1"/>
  <c r="Q47" i="1"/>
  <c r="P47" i="1"/>
  <c r="Q44" i="1"/>
  <c r="P44" i="1"/>
  <c r="J39" i="1"/>
  <c r="M44" i="1" s="1"/>
  <c r="N44" i="1" s="1"/>
  <c r="J40" i="1"/>
  <c r="M47" i="1" s="1"/>
  <c r="N47" i="1" s="1"/>
  <c r="J41" i="1"/>
  <c r="J42" i="1"/>
  <c r="P41" i="1" s="1"/>
  <c r="Q41" i="1" s="1"/>
  <c r="J43" i="1"/>
  <c r="J44" i="1"/>
  <c r="J45" i="1"/>
  <c r="P38" i="1"/>
  <c r="Q38" i="1" s="1"/>
  <c r="N41" i="1"/>
  <c r="M41" i="1"/>
  <c r="J38" i="1"/>
  <c r="G45" i="1"/>
  <c r="G40" i="1"/>
  <c r="G41" i="1" s="1"/>
  <c r="G42" i="1" s="1"/>
  <c r="G43" i="1" s="1"/>
  <c r="G44" i="1" s="1"/>
  <c r="G39" i="1"/>
  <c r="G38" i="1"/>
  <c r="F39" i="1"/>
  <c r="F40" i="1"/>
  <c r="F41" i="1"/>
  <c r="F42" i="1"/>
  <c r="F43" i="1"/>
  <c r="F44" i="1"/>
  <c r="F45" i="1"/>
  <c r="F38" i="1"/>
  <c r="D13" i="1"/>
  <c r="E13" i="1" s="1"/>
  <c r="F13" i="1" s="1"/>
  <c r="G13" i="1" s="1"/>
  <c r="H13" i="1" s="1"/>
  <c r="I13" i="1" s="1"/>
  <c r="C13" i="1"/>
  <c r="B12" i="1"/>
  <c r="C11" i="1"/>
  <c r="D11" i="1"/>
  <c r="E11" i="1"/>
  <c r="F11" i="1"/>
  <c r="G11" i="1"/>
  <c r="H11" i="1"/>
  <c r="I11" i="1"/>
  <c r="B11" i="1"/>
  <c r="B9" i="1"/>
  <c r="M103" i="1" l="1"/>
  <c r="O103" i="1" s="1"/>
  <c r="L107" i="1"/>
  <c r="M104" i="1"/>
  <c r="O104" i="1" s="1"/>
  <c r="M107" i="1"/>
  <c r="O107" i="1" s="1"/>
  <c r="M114" i="1"/>
  <c r="O114" i="1" s="1"/>
  <c r="M113" i="1"/>
  <c r="O113" i="1" s="1"/>
  <c r="M98" i="1"/>
  <c r="O98" i="1" s="1"/>
  <c r="M112" i="1"/>
  <c r="O112" i="1" s="1"/>
  <c r="M99" i="1"/>
  <c r="O99" i="1" s="1"/>
  <c r="M111" i="1"/>
  <c r="O111" i="1" s="1"/>
  <c r="M97" i="1"/>
  <c r="O97" i="1" s="1"/>
  <c r="M100" i="1"/>
  <c r="O100" i="1" s="1"/>
  <c r="M110" i="1"/>
  <c r="O110" i="1" s="1"/>
  <c r="M109" i="1"/>
  <c r="O109" i="1" s="1"/>
  <c r="M101" i="1"/>
  <c r="O101" i="1" s="1"/>
  <c r="M102" i="1"/>
  <c r="O102" i="1" s="1"/>
  <c r="Z184" i="2"/>
  <c r="V187" i="2" s="1"/>
  <c r="V193" i="2" s="1"/>
  <c r="I109" i="2"/>
  <c r="O31" i="2"/>
  <c r="N31" i="2"/>
  <c r="K16" i="2"/>
  <c r="K14" i="2"/>
  <c r="E13" i="2"/>
  <c r="K24" i="2"/>
  <c r="B30" i="2"/>
  <c r="K23" i="2"/>
  <c r="K13" i="2"/>
  <c r="K22" i="2"/>
  <c r="K15" i="2"/>
  <c r="K21" i="2"/>
  <c r="K20" i="2"/>
  <c r="H61" i="2"/>
  <c r="G64" i="2" s="1"/>
  <c r="K18" i="2"/>
  <c r="K19" i="2"/>
  <c r="C12" i="1"/>
  <c r="I12" i="1"/>
  <c r="D12" i="1"/>
  <c r="H12" i="1"/>
  <c r="G12" i="1"/>
  <c r="F12" i="1"/>
  <c r="E12" i="1"/>
  <c r="P98" i="1" l="1"/>
  <c r="R98" i="1" s="1"/>
  <c r="S98" i="1" s="1"/>
  <c r="I94" i="1" s="1"/>
  <c r="P108" i="1"/>
  <c r="R108" i="1" s="1"/>
  <c r="S108" i="1" s="1"/>
  <c r="I97" i="1" s="1"/>
  <c r="L17" i="2"/>
  <c r="D151" i="2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E150" i="2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M160" i="2"/>
  <c r="M138" i="2"/>
  <c r="M135" i="2"/>
  <c r="M122" i="2"/>
  <c r="M171" i="2"/>
  <c r="M125" i="2"/>
  <c r="M162" i="2"/>
  <c r="M155" i="2"/>
  <c r="M150" i="2"/>
  <c r="M148" i="2"/>
  <c r="M109" i="2"/>
  <c r="M128" i="2"/>
  <c r="M140" i="2"/>
  <c r="M133" i="2"/>
  <c r="M113" i="2"/>
  <c r="M178" i="2"/>
  <c r="M156" i="2"/>
  <c r="M152" i="2"/>
  <c r="M121" i="2"/>
  <c r="M144" i="2"/>
  <c r="M127" i="2"/>
  <c r="M123" i="2"/>
  <c r="M168" i="2"/>
  <c r="M161" i="2"/>
  <c r="M114" i="2"/>
  <c r="M165" i="2"/>
  <c r="M170" i="2"/>
  <c r="M146" i="2"/>
  <c r="M142" i="2"/>
  <c r="M117" i="2"/>
  <c r="M158" i="2"/>
  <c r="M132" i="2"/>
  <c r="M149" i="2"/>
  <c r="M154" i="2"/>
  <c r="M147" i="2"/>
  <c r="M118" i="2"/>
  <c r="M115" i="2"/>
  <c r="M143" i="2"/>
  <c r="M145" i="2"/>
  <c r="M163" i="2"/>
  <c r="M139" i="2"/>
  <c r="M129" i="2"/>
  <c r="M169" i="2"/>
  <c r="M131" i="2"/>
  <c r="M124" i="2"/>
  <c r="M174" i="2"/>
  <c r="M151" i="2"/>
  <c r="M176" i="2"/>
  <c r="M180" i="2"/>
  <c r="M172" i="2"/>
  <c r="M159" i="2"/>
  <c r="M177" i="2"/>
  <c r="M134" i="2"/>
  <c r="M157" i="2"/>
  <c r="M136" i="2"/>
  <c r="M119" i="2"/>
  <c r="M112" i="2"/>
  <c r="M164" i="2"/>
  <c r="M166" i="2"/>
  <c r="M137" i="2"/>
  <c r="M130" i="2"/>
  <c r="M111" i="2"/>
  <c r="M153" i="2"/>
  <c r="M110" i="2"/>
  <c r="M175" i="2"/>
  <c r="M179" i="2"/>
  <c r="M167" i="2"/>
  <c r="M120" i="2"/>
  <c r="M126" i="2"/>
  <c r="M116" i="2"/>
  <c r="M173" i="2"/>
  <c r="M141" i="2"/>
  <c r="I13" i="2"/>
  <c r="I115" i="2" s="1"/>
  <c r="E31" i="2"/>
  <c r="L14" i="2"/>
  <c r="F31" i="2"/>
  <c r="H65" i="2"/>
  <c r="G68" i="2" s="1"/>
  <c r="H68" i="2" s="1"/>
  <c r="G71" i="2" s="1"/>
  <c r="H71" i="2" s="1"/>
  <c r="G74" i="2" s="1"/>
  <c r="H74" i="2" s="1"/>
  <c r="G77" i="2" s="1"/>
  <c r="H77" i="2" s="1"/>
  <c r="J62" i="2" s="1"/>
  <c r="K62" i="2" s="1"/>
  <c r="J65" i="2" s="1"/>
  <c r="K65" i="2" s="1"/>
  <c r="J68" i="2" s="1"/>
  <c r="K68" i="2" s="1"/>
  <c r="J71" i="2" s="1"/>
  <c r="K71" i="2" s="1"/>
  <c r="J74" i="2" s="1"/>
  <c r="K74" i="2" s="1"/>
  <c r="J77" i="2" s="1"/>
  <c r="K77" i="2" s="1"/>
  <c r="M62" i="2" s="1"/>
  <c r="N62" i="2" s="1"/>
  <c r="C31" i="2"/>
  <c r="B31" i="2"/>
  <c r="B64" i="2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L13" i="2"/>
  <c r="L31" i="2"/>
  <c r="L16" i="2"/>
  <c r="K31" i="2"/>
  <c r="H14" i="2"/>
  <c r="X31" i="2"/>
  <c r="L20" i="2"/>
  <c r="W31" i="2"/>
  <c r="AD31" i="2"/>
  <c r="L22" i="2"/>
  <c r="AC31" i="2"/>
  <c r="AG31" i="2"/>
  <c r="L23" i="2"/>
  <c r="AF31" i="2"/>
  <c r="AJ31" i="2"/>
  <c r="L24" i="2"/>
  <c r="AI31" i="2"/>
  <c r="L19" i="2"/>
  <c r="U31" i="2"/>
  <c r="T31" i="2"/>
  <c r="L18" i="2"/>
  <c r="R31" i="2"/>
  <c r="Q31" i="2"/>
  <c r="Z31" i="2"/>
  <c r="L21" i="2"/>
  <c r="AA31" i="2"/>
  <c r="I31" i="2"/>
  <c r="H31" i="2"/>
  <c r="L15" i="2"/>
  <c r="H15" i="2"/>
  <c r="M181" i="2" l="1"/>
  <c r="I112" i="2" s="1"/>
  <c r="I125" i="2" s="1"/>
  <c r="N65" i="2"/>
  <c r="M65" i="2"/>
  <c r="I14" i="2"/>
  <c r="H64" i="2"/>
  <c r="G67" i="2" s="1"/>
  <c r="C30" i="2"/>
  <c r="D30" i="2" s="1"/>
  <c r="E30" i="2" s="1"/>
  <c r="H16" i="2"/>
  <c r="I128" i="2" l="1"/>
  <c r="I131" i="2"/>
  <c r="I134" i="2"/>
  <c r="F30" i="2"/>
  <c r="G30" i="2" s="1"/>
  <c r="H30" i="2" s="1"/>
  <c r="H67" i="2"/>
  <c r="G70" i="2" s="1"/>
  <c r="I15" i="2"/>
  <c r="H17" i="2"/>
  <c r="I30" i="2" l="1"/>
  <c r="J30" i="2" s="1"/>
  <c r="K30" i="2" s="1"/>
  <c r="H70" i="2"/>
  <c r="G73" i="2" s="1"/>
  <c r="I16" i="2"/>
  <c r="H18" i="2"/>
  <c r="L30" i="2" l="1"/>
  <c r="M30" i="2" s="1"/>
  <c r="N30" i="2" s="1"/>
  <c r="H73" i="2"/>
  <c r="G76" i="2" s="1"/>
  <c r="I17" i="2"/>
  <c r="H19" i="2"/>
  <c r="H76" i="2" l="1"/>
  <c r="J61" i="2" s="1"/>
  <c r="O30" i="2"/>
  <c r="P30" i="2" s="1"/>
  <c r="Q30" i="2" s="1"/>
  <c r="I18" i="2"/>
  <c r="H20" i="2"/>
  <c r="R30" i="2" l="1"/>
  <c r="S30" i="2" s="1"/>
  <c r="T30" i="2" s="1"/>
  <c r="K61" i="2"/>
  <c r="J64" i="2" s="1"/>
  <c r="I19" i="2"/>
  <c r="H21" i="2"/>
  <c r="K64" i="2" l="1"/>
  <c r="J67" i="2" s="1"/>
  <c r="U30" i="2"/>
  <c r="V30" i="2" s="1"/>
  <c r="W30" i="2" s="1"/>
  <c r="I20" i="2"/>
  <c r="H22" i="2"/>
  <c r="X30" i="2" l="1"/>
  <c r="Y30" i="2" s="1"/>
  <c r="Z30" i="2" s="1"/>
  <c r="K67" i="2"/>
  <c r="J70" i="2" s="1"/>
  <c r="I21" i="2"/>
  <c r="H23" i="2"/>
  <c r="AA30" i="2" l="1"/>
  <c r="AB30" i="2" s="1"/>
  <c r="AC30" i="2" s="1"/>
  <c r="K70" i="2"/>
  <c r="J73" i="2" s="1"/>
  <c r="I22" i="2"/>
  <c r="H24" i="2"/>
  <c r="K73" i="2" l="1"/>
  <c r="J76" i="2" s="1"/>
  <c r="AD30" i="2"/>
  <c r="AE30" i="2" s="1"/>
  <c r="AF30" i="2" s="1"/>
  <c r="I23" i="2"/>
  <c r="AG30" i="2" l="1"/>
  <c r="AH30" i="2" s="1"/>
  <c r="AI30" i="2" s="1"/>
  <c r="K76" i="2"/>
  <c r="M61" i="2" s="1"/>
</calcChain>
</file>

<file path=xl/sharedStrings.xml><?xml version="1.0" encoding="utf-8"?>
<sst xmlns="http://schemas.openxmlformats.org/spreadsheetml/2006/main" count="220" uniqueCount="157">
  <si>
    <t>Данные: активность на github</t>
  </si>
  <si>
    <t>Дата:</t>
  </si>
  <si>
    <t>Количество:</t>
  </si>
  <si>
    <t>В активность включены commits и pull requests</t>
  </si>
  <si>
    <t>В статистику не включены дни, когда активность отсутствовала</t>
  </si>
  <si>
    <t>n</t>
  </si>
  <si>
    <t>Xi</t>
  </si>
  <si>
    <t>ni</t>
  </si>
  <si>
    <t>ꙍi</t>
  </si>
  <si>
    <t>Полигон относительных частот</t>
  </si>
  <si>
    <t>ωi</t>
  </si>
  <si>
    <t>ꙍн</t>
  </si>
  <si>
    <t>Эмпирическая</t>
  </si>
  <si>
    <t xml:space="preserve">функция </t>
  </si>
  <si>
    <t>Распределения</t>
  </si>
  <si>
    <t>x&lt;=1</t>
  </si>
  <si>
    <t>1&lt;x&lt;=2</t>
  </si>
  <si>
    <t>2&lt;x&lt;=3</t>
  </si>
  <si>
    <t>3&lt;x&lt;=4</t>
  </si>
  <si>
    <t>4&lt;x&lt;=5</t>
  </si>
  <si>
    <t>5&lt;x&lt;=6</t>
  </si>
  <si>
    <t>6&lt;x&lt;=7</t>
  </si>
  <si>
    <t>F*(x)</t>
  </si>
  <si>
    <t>ωn</t>
  </si>
  <si>
    <t>7&lt;x&lt;=9</t>
  </si>
  <si>
    <t>x&gt;9</t>
  </si>
  <si>
    <t>Числовые характеристики</t>
  </si>
  <si>
    <t>выборочных данных</t>
  </si>
  <si>
    <t xml:space="preserve"> </t>
  </si>
  <si>
    <t>Величина</t>
  </si>
  <si>
    <t>Формула</t>
  </si>
  <si>
    <t>Значение</t>
  </si>
  <si>
    <t>Оценка дисперсии</t>
  </si>
  <si>
    <t>Мода</t>
  </si>
  <si>
    <t>Медиана</t>
  </si>
  <si>
    <t>Данные: население Беларуси</t>
  </si>
  <si>
    <t>Промежуток: от 1951 г. до 2022 г. Включительно</t>
  </si>
  <si>
    <t>Год:</t>
  </si>
  <si>
    <t>Население:</t>
  </si>
  <si>
    <t xml:space="preserve">7 777 178	</t>
  </si>
  <si>
    <t xml:space="preserve">8 083 721	</t>
  </si>
  <si>
    <t xml:space="preserve">8 242 429	</t>
  </si>
  <si>
    <t xml:space="preserve">8 390 770	</t>
  </si>
  <si>
    <t xml:space="preserve">8 467 102	</t>
  </si>
  <si>
    <t xml:space="preserve">8 546 784	</t>
  </si>
  <si>
    <t xml:space="preserve">8 629 213	</t>
  </si>
  <si>
    <t xml:space="preserve">8 712 612	</t>
  </si>
  <si>
    <t xml:space="preserve">8 795 307	</t>
  </si>
  <si>
    <t xml:space="preserve">8 874 966	</t>
  </si>
  <si>
    <t xml:space="preserve">8 950 593	</t>
  </si>
  <si>
    <t xml:space="preserve">9 022 073	</t>
  </si>
  <si>
    <t xml:space="preserve">9 090 366	</t>
  </si>
  <si>
    <t xml:space="preserve">9 156 224	</t>
  </si>
  <si>
    <t xml:space="preserve">9 220 886	</t>
  </si>
  <si>
    <t xml:space="preserve">9 284 726	</t>
  </si>
  <si>
    <t xml:space="preserve">9 347 881	</t>
  </si>
  <si>
    <t xml:space="preserve">9 410 426	</t>
  </si>
  <si>
    <t xml:space="preserve">9 473 400	</t>
  </si>
  <si>
    <t xml:space="preserve">9 603 272	</t>
  </si>
  <si>
    <t xml:space="preserve">9 669 895	</t>
  </si>
  <si>
    <t xml:space="preserve">9 736 882	</t>
  </si>
  <si>
    <t xml:space="preserve">9 803 535	</t>
  </si>
  <si>
    <t xml:space="preserve">9 869 304	</t>
  </si>
  <si>
    <t xml:space="preserve">9 933 597	</t>
  </si>
  <si>
    <t xml:space="preserve">9 996 076	</t>
  </si>
  <si>
    <t xml:space="preserve">10 053 989	</t>
  </si>
  <si>
    <t xml:space="preserve">10 102 780	</t>
  </si>
  <si>
    <t xml:space="preserve">10 137 679	</t>
  </si>
  <si>
    <t xml:space="preserve">10 156 000	</t>
  </si>
  <si>
    <t xml:space="preserve">10 157 544	</t>
  </si>
  <si>
    <t xml:space="preserve">10 144 657	</t>
  </si>
  <si>
    <t xml:space="preserve">10 121 596	</t>
  </si>
  <si>
    <t xml:space="preserve">10 092 817	</t>
  </si>
  <si>
    <t xml:space="preserve">10 061 141	</t>
  </si>
  <si>
    <t xml:space="preserve">10 026 978	</t>
  </si>
  <si>
    <t xml:space="preserve">9 989 528	</t>
  </si>
  <si>
    <t xml:space="preserve">9 947 026	</t>
  </si>
  <si>
    <t xml:space="preserve">9 897 893	</t>
  </si>
  <si>
    <t xml:space="preserve">9 841 269	</t>
  </si>
  <si>
    <t xml:space="preserve">9 778 396	</t>
  </si>
  <si>
    <t xml:space="preserve">9 712 309	</t>
  </si>
  <si>
    <t xml:space="preserve">9 647 760	</t>
  </si>
  <si>
    <t xml:space="preserve">9 589 131	</t>
  </si>
  <si>
    <t xml:space="preserve">9 539 298	</t>
  </si>
  <si>
    <t xml:space="preserve">9 498 550	</t>
  </si>
  <si>
    <t xml:space="preserve">9 466 609	</t>
  </si>
  <si>
    <t xml:space="preserve">9 442 926	</t>
  </si>
  <si>
    <t xml:space="preserve">9 426 816	</t>
  </si>
  <si>
    <t xml:space="preserve">9 417 924	</t>
  </si>
  <si>
    <t xml:space="preserve">9 416 185	</t>
  </si>
  <si>
    <t xml:space="preserve">9 420 300	</t>
  </si>
  <si>
    <t xml:space="preserve">9 427 656	</t>
  </si>
  <si>
    <t xml:space="preserve">9 435 615	</t>
  </si>
  <si>
    <t xml:space="preserve">9 442 548	</t>
  </si>
  <si>
    <t xml:space="preserve">9 451 434	</t>
  </si>
  <si>
    <t xml:space="preserve">9 452 511	</t>
  </si>
  <si>
    <t>Длина интервала</t>
  </si>
  <si>
    <t>Интервалы</t>
  </si>
  <si>
    <t>ꙍi/h</t>
  </si>
  <si>
    <t>Гистограмма относительных частот</t>
  </si>
  <si>
    <t>Эмпирическая функция распределения</t>
  </si>
  <si>
    <t>x&lt;7678568</t>
  </si>
  <si>
    <t>7678568&lt;=x&lt;7897527</t>
  </si>
  <si>
    <t>7897527&lt;=x&lt;8116487</t>
  </si>
  <si>
    <t>8116487&lt;=x&lt;8335446</t>
  </si>
  <si>
    <t>8335446&lt;=x&lt;8554405</t>
  </si>
  <si>
    <t>8554405&lt;=x&lt;8773365</t>
  </si>
  <si>
    <t>8773365&lt;=x&lt;8992324</t>
  </si>
  <si>
    <t>8992324&lt;=x&lt;9211284</t>
  </si>
  <si>
    <t>9211284&lt;=x&lt;9430243</t>
  </si>
  <si>
    <t>9430243&lt;=x&lt;9649202</t>
  </si>
  <si>
    <t>9649202&lt;=x&lt;9868162</t>
  </si>
  <si>
    <t>9868162&lt;=x&lt;10087121</t>
  </si>
  <si>
    <t>10087121&lt;=x&lt;10157544</t>
  </si>
  <si>
    <t>x&gt;=10157544</t>
  </si>
  <si>
    <t>Размах вариации</t>
  </si>
  <si>
    <r>
      <t>x</t>
    </r>
    <r>
      <rPr>
        <sz val="8"/>
        <color theme="1"/>
        <rFont val="Calibri"/>
        <family val="2"/>
        <charset val="204"/>
        <scheme val="minor"/>
      </rPr>
      <t>max</t>
    </r>
    <r>
      <rPr>
        <sz val="11"/>
        <color theme="1"/>
        <rFont val="Calibri"/>
        <family val="2"/>
        <charset val="204"/>
        <scheme val="minor"/>
      </rPr>
      <t xml:space="preserve"> - x</t>
    </r>
    <r>
      <rPr>
        <sz val="8"/>
        <color theme="1"/>
        <rFont val="Calibri"/>
        <family val="2"/>
        <charset val="204"/>
        <scheme val="minor"/>
      </rPr>
      <t>min</t>
    </r>
  </si>
  <si>
    <t>Средняя величина</t>
  </si>
  <si>
    <t>Среднеквадратичное отклонение</t>
  </si>
  <si>
    <t>Коэффициент вариации</t>
  </si>
  <si>
    <t>%</t>
  </si>
  <si>
    <t>В статистике существует следующий эмпирический ориентир:
– если показатель вариации составляет примерно 30% и меньше, то статистическая совокупность считается однородной. Это означает, что большинство вариант находится недалеко от средней, и найденное значение  средней величины хорошо характеризует центральную тенденцию совокупности.
– если показатель вариации составляет существенно больше 30%, то совокупность неоднородна, то есть, значительное количество вариант находятся далеко от средней величины, и выборочная средняя плохо характеризует типичную варианту.</t>
  </si>
  <si>
    <t>Асимметрия</t>
  </si>
  <si>
    <t>Коэффициент эксцесса</t>
  </si>
  <si>
    <t>Xг</t>
  </si>
  <si>
    <t>Подсчет асимметрии</t>
  </si>
  <si>
    <t>Подсчет коэффициента эксцесса</t>
  </si>
  <si>
    <t>Сумма</t>
  </si>
  <si>
    <t>Внутригрупповая дисперсия</t>
  </si>
  <si>
    <t>Межгрупповая дисперсия</t>
  </si>
  <si>
    <t>Правило сложения дисперсий</t>
  </si>
  <si>
    <t>Оценка общей дисперсии</t>
  </si>
  <si>
    <t>Наиболее часто встречающееся значение(excel)</t>
  </si>
  <si>
    <t>Значение, делящее ряд пополам(excel)</t>
  </si>
  <si>
    <t>Общая средняя величина</t>
  </si>
  <si>
    <t>Групповые дисперсии</t>
  </si>
  <si>
    <t>=</t>
  </si>
  <si>
    <t>λ</t>
  </si>
  <si>
    <t>Промежуток</t>
  </si>
  <si>
    <t>∞</t>
  </si>
  <si>
    <t>-</t>
  </si>
  <si>
    <t>минус ∞</t>
  </si>
  <si>
    <t>Проверка закона распределения для дискретной случайной величины, H0 - распределение экспоненциальное</t>
  </si>
  <si>
    <t>Ф((a-m)/σ)</t>
  </si>
  <si>
    <t>Ф((b-m)/σ)</t>
  </si>
  <si>
    <t>Ф((b-m)/σ) - Ф((a-m)/σ)</t>
  </si>
  <si>
    <t>Проверка закона распределения для дискретной случайной величины, H0 - распределение нормальное</t>
  </si>
  <si>
    <t>]</t>
  </si>
  <si>
    <t>(</t>
  </si>
  <si>
    <t>xmin</t>
  </si>
  <si>
    <t>xmax</t>
  </si>
  <si>
    <t>xi</t>
  </si>
  <si>
    <t>xi*ni</t>
  </si>
  <si>
    <t>Сумма:</t>
  </si>
  <si>
    <t>pi</t>
  </si>
  <si>
    <t>ni'</t>
  </si>
  <si>
    <t>Приближающая кривая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</si>
</sst>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&quot; &quot;???/???"/>
    <numFmt numFmtId="165" formatCode="0.0000000000"/>
    <numFmt numFmtId="166" formatCode="0.0000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6"/>
      <color rgb="FF0061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3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</cellStyleXfs>
  <cellXfs count="77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/>
    <xf numFmtId="12" fontId="0" fillId="0" borderId="0" xfId="0" applyNumberFormat="1"/>
    <xf numFmtId="0" fontId="1" fillId="0" borderId="0" xfId="0" applyFont="1"/>
    <xf numFmtId="164" fontId="0" fillId="0" borderId="0" xfId="0" applyNumberFormat="1"/>
    <xf numFmtId="0" fontId="3" fillId="0" borderId="0" xfId="1" applyFill="1" applyAlignment="1">
      <alignment horizontal="center"/>
    </xf>
    <xf numFmtId="13" fontId="3" fillId="0" borderId="0" xfId="1" applyNumberFormat="1" applyFill="1" applyAlignment="1">
      <alignment horizontal="center"/>
    </xf>
    <xf numFmtId="14" fontId="0" fillId="0" borderId="0" xfId="0" applyNumberFormat="1"/>
    <xf numFmtId="0" fontId="3" fillId="5" borderId="0" xfId="1" applyAlignment="1">
      <alignment horizontal="center"/>
    </xf>
    <xf numFmtId="13" fontId="3" fillId="5" borderId="0" xfId="1" applyNumberFormat="1" applyAlignment="1">
      <alignment horizontal="center"/>
    </xf>
    <xf numFmtId="0" fontId="3" fillId="5" borderId="0" xfId="1"/>
    <xf numFmtId="13" fontId="3" fillId="5" borderId="0" xfId="1" applyNumberFormat="1" applyAlignment="1">
      <alignment horizontal="right"/>
    </xf>
    <xf numFmtId="0" fontId="4" fillId="5" borderId="0" xfId="1" applyFont="1"/>
    <xf numFmtId="164" fontId="0" fillId="0" borderId="0" xfId="0" applyNumberFormat="1" applyAlignment="1">
      <alignment horizontal="center"/>
    </xf>
    <xf numFmtId="0" fontId="3" fillId="0" borderId="0" xfId="1" applyFill="1"/>
    <xf numFmtId="13" fontId="3" fillId="0" borderId="0" xfId="1" applyNumberFormat="1" applyFill="1" applyAlignment="1">
      <alignment horizontal="right"/>
    </xf>
    <xf numFmtId="13" fontId="0" fillId="0" borderId="0" xfId="0" applyNumberFormat="1"/>
    <xf numFmtId="0" fontId="0" fillId="0" borderId="0" xfId="0" applyAlignment="1">
      <alignment wrapText="1"/>
    </xf>
    <xf numFmtId="0" fontId="2" fillId="0" borderId="0" xfId="2" applyFill="1" applyAlignment="1">
      <alignment vertical="center"/>
    </xf>
    <xf numFmtId="0" fontId="0" fillId="0" borderId="0" xfId="0" applyAlignment="1">
      <alignment horizontal="center" vertical="center"/>
    </xf>
    <xf numFmtId="0" fontId="2" fillId="8" borderId="0" xfId="4" applyAlignment="1">
      <alignment vertical="center"/>
    </xf>
    <xf numFmtId="0" fontId="2" fillId="8" borderId="0" xfId="4"/>
    <xf numFmtId="2" fontId="0" fillId="0" borderId="0" xfId="0" applyNumberFormat="1"/>
    <xf numFmtId="3" fontId="0" fillId="0" borderId="0" xfId="0" applyNumberFormat="1"/>
    <xf numFmtId="3" fontId="5" fillId="0" borderId="0" xfId="0" applyNumberFormat="1" applyFont="1"/>
    <xf numFmtId="1" fontId="0" fillId="0" borderId="0" xfId="0" applyNumberFormat="1"/>
    <xf numFmtId="3" fontId="6" fillId="0" borderId="0" xfId="0" applyNumberFormat="1" applyFont="1"/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/>
    <xf numFmtId="3" fontId="3" fillId="5" borderId="0" xfId="1" applyNumberFormat="1"/>
    <xf numFmtId="0" fontId="2" fillId="8" borderId="0" xfId="4" applyAlignment="1">
      <alignment wrapText="1"/>
    </xf>
    <xf numFmtId="0" fontId="3" fillId="5" borderId="0" xfId="1" applyAlignment="1">
      <alignment horizontal="center" vertical="center"/>
    </xf>
    <xf numFmtId="0" fontId="3" fillId="5" borderId="0" xfId="1" applyAlignment="1">
      <alignment vertical="center"/>
    </xf>
    <xf numFmtId="0" fontId="3" fillId="5" borderId="0" xfId="1" applyAlignment="1"/>
    <xf numFmtId="0" fontId="3" fillId="0" borderId="0" xfId="1" applyFill="1" applyAlignment="1">
      <alignment vertical="center"/>
    </xf>
    <xf numFmtId="0" fontId="3" fillId="0" borderId="0" xfId="1" applyFill="1" applyAlignment="1"/>
    <xf numFmtId="1" fontId="3" fillId="5" borderId="0" xfId="1" applyNumberFormat="1" applyAlignment="1">
      <alignment horizontal="center"/>
    </xf>
    <xf numFmtId="3" fontId="3" fillId="5" borderId="0" xfId="1" applyNumberFormat="1" applyAlignment="1">
      <alignment horizontal="center" vertical="center"/>
    </xf>
    <xf numFmtId="11" fontId="3" fillId="5" borderId="0" xfId="1" applyNumberFormat="1"/>
    <xf numFmtId="11" fontId="0" fillId="0" borderId="0" xfId="0" applyNumberFormat="1"/>
    <xf numFmtId="3" fontId="0" fillId="0" borderId="0" xfId="0" applyNumberFormat="1" applyAlignment="1">
      <alignment horizontal="center" vertical="center"/>
    </xf>
    <xf numFmtId="0" fontId="8" fillId="9" borderId="0" xfId="5"/>
    <xf numFmtId="0" fontId="3" fillId="5" borderId="0" xfId="1" applyAlignment="1">
      <alignment vertical="center" wrapText="1"/>
    </xf>
    <xf numFmtId="0" fontId="1" fillId="0" borderId="0" xfId="0" applyFont="1" applyAlignment="1">
      <alignment horizontal="center" vertical="center"/>
    </xf>
    <xf numFmtId="166" fontId="0" fillId="0" borderId="0" xfId="0" applyNumberFormat="1"/>
    <xf numFmtId="2" fontId="0" fillId="0" borderId="0" xfId="0" applyNumberFormat="1" applyAlignment="1">
      <alignment horizontal="center" vertical="center"/>
    </xf>
    <xf numFmtId="13" fontId="10" fillId="13" borderId="0" xfId="9" applyNumberFormat="1" applyAlignment="1">
      <alignment horizontal="center"/>
    </xf>
    <xf numFmtId="13" fontId="9" fillId="14" borderId="0" xfId="6" applyNumberFormat="1" applyFill="1" applyAlignment="1">
      <alignment horizontal="center"/>
    </xf>
    <xf numFmtId="0" fontId="10" fillId="11" borderId="0" xfId="7"/>
    <xf numFmtId="0" fontId="10" fillId="12" borderId="0" xfId="8"/>
    <xf numFmtId="0" fontId="3" fillId="5" borderId="0" xfId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5" borderId="0" xfId="1" applyAlignment="1">
      <alignment horizontal="center" vertical="center"/>
    </xf>
    <xf numFmtId="2" fontId="3" fillId="5" borderId="0" xfId="1" applyNumberFormat="1" applyAlignment="1">
      <alignment horizontal="center" vertical="center"/>
    </xf>
    <xf numFmtId="2" fontId="3" fillId="5" borderId="0" xfId="1" applyNumberFormat="1" applyBorder="1" applyAlignment="1">
      <alignment horizontal="center" vertical="center"/>
    </xf>
    <xf numFmtId="2" fontId="3" fillId="5" borderId="1" xfId="1" applyNumberFormat="1" applyBorder="1" applyAlignment="1">
      <alignment horizontal="center" vertical="center"/>
    </xf>
    <xf numFmtId="0" fontId="2" fillId="6" borderId="0" xfId="2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2" fillId="0" borderId="0" xfId="2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5" borderId="0" xfId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7" borderId="0" xfId="3" applyAlignment="1">
      <alignment horizontal="center"/>
    </xf>
    <xf numFmtId="3" fontId="3" fillId="5" borderId="0" xfId="1" applyNumberFormat="1" applyAlignment="1">
      <alignment horizontal="center"/>
    </xf>
    <xf numFmtId="166" fontId="3" fillId="5" borderId="0" xfId="1" applyNumberFormat="1"/>
    <xf numFmtId="1" fontId="0" fillId="0" borderId="0" xfId="0" applyNumberFormat="1" applyAlignment="1">
      <alignment horizontal="center"/>
    </xf>
  </cellXfs>
  <cellStyles count="10">
    <cellStyle name="20% — акцент5" xfId="4" builtinId="46"/>
    <cellStyle name="40% — акцент1" xfId="2" builtinId="31"/>
    <cellStyle name="60% — акцент4" xfId="3" builtinId="44"/>
    <cellStyle name="Акцент1" xfId="7" builtinId="29"/>
    <cellStyle name="Акцент2" xfId="8" builtinId="33"/>
    <cellStyle name="Акцент5" xfId="9" builtinId="45"/>
    <cellStyle name="Нейтральный" xfId="5" builtinId="28"/>
    <cellStyle name="Обычный" xfId="0" builtinId="0"/>
    <cellStyle name="Плохой" xfId="6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7409447540361"/>
          <c:y val="0.15724427688089218"/>
          <c:w val="0.84260562770812553"/>
          <c:h val="0.71048963934927511"/>
        </c:manualLayout>
      </c:layout>
      <c:lineChart>
        <c:grouping val="standard"/>
        <c:varyColors val="0"/>
        <c:ser>
          <c:idx val="2"/>
          <c:order val="0"/>
          <c:tx>
            <c:strRef>
              <c:f>'Дискретные данные(собственные)'!$A$12</c:f>
              <c:strCache>
                <c:ptCount val="1"/>
                <c:pt idx="0">
                  <c:v>ꙍi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'Дискретные данные(собственные)'!$B$10:$I$10</c:f>
              <c:numCache>
                <c:formatCode>#\ ?/?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</c:numCache>
            </c:numRef>
          </c:cat>
          <c:val>
            <c:numRef>
              <c:f>'Дискретные данные(собственные)'!$B$12:$I$12</c:f>
              <c:numCache>
                <c:formatCode>#" "???/???</c:formatCode>
                <c:ptCount val="8"/>
                <c:pt idx="0">
                  <c:v>0.42499999999999999</c:v>
                </c:pt>
                <c:pt idx="1">
                  <c:v>0.25</c:v>
                </c:pt>
                <c:pt idx="2">
                  <c:v>0.15</c:v>
                </c:pt>
                <c:pt idx="3">
                  <c:v>7.4999999999999997E-2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415-4FAC-8F04-1DE1981B403B}"/>
            </c:ext>
          </c:extLst>
        </c:ser>
        <c:ser>
          <c:idx val="3"/>
          <c:order val="1"/>
          <c:tx>
            <c:strRef>
              <c:f>'Дискретные данные(собственные)'!$A$12</c:f>
              <c:strCache>
                <c:ptCount val="1"/>
                <c:pt idx="0">
                  <c:v>ꙍi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'Дискретные данные(собственные)'!$B$10:$I$10</c:f>
              <c:numCache>
                <c:formatCode>#\ ?/?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</c:numCache>
            </c:numRef>
          </c:cat>
          <c:val>
            <c:numRef>
              <c:f>'Дискретные данные(собственные)'!$B$12:$I$12</c:f>
              <c:numCache>
                <c:formatCode>#" "???/???</c:formatCode>
                <c:ptCount val="8"/>
                <c:pt idx="0">
                  <c:v>0.42499999999999999</c:v>
                </c:pt>
                <c:pt idx="1">
                  <c:v>0.25</c:v>
                </c:pt>
                <c:pt idx="2">
                  <c:v>0.15</c:v>
                </c:pt>
                <c:pt idx="3">
                  <c:v>7.4999999999999997E-2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415-4FAC-8F04-1DE1981B403B}"/>
            </c:ext>
          </c:extLst>
        </c:ser>
        <c:ser>
          <c:idx val="1"/>
          <c:order val="2"/>
          <c:tx>
            <c:strRef>
              <c:f>'Дискретные данные(собственные)'!$A$12</c:f>
              <c:strCache>
                <c:ptCount val="1"/>
                <c:pt idx="0">
                  <c:v>ꙍi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'Дискретные данные(собственные)'!$B$10:$I$10</c:f>
              <c:numCache>
                <c:formatCode>#\ ?/?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</c:numCache>
            </c:numRef>
          </c:cat>
          <c:val>
            <c:numRef>
              <c:f>'Дискретные данные(собственные)'!$B$12:$I$12</c:f>
              <c:numCache>
                <c:formatCode>#" "???/???</c:formatCode>
                <c:ptCount val="8"/>
                <c:pt idx="0">
                  <c:v>0.42499999999999999</c:v>
                </c:pt>
                <c:pt idx="1">
                  <c:v>0.25</c:v>
                </c:pt>
                <c:pt idx="2">
                  <c:v>0.15</c:v>
                </c:pt>
                <c:pt idx="3">
                  <c:v>7.4999999999999997E-2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15-4FAC-8F04-1DE1981B403B}"/>
            </c:ext>
          </c:extLst>
        </c:ser>
        <c:ser>
          <c:idx val="0"/>
          <c:order val="3"/>
          <c:tx>
            <c:strRef>
              <c:f>'Дискретные данные(собственные)'!$A$12</c:f>
              <c:strCache>
                <c:ptCount val="1"/>
                <c:pt idx="0">
                  <c:v>ꙍi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'Дискретные данные(собственные)'!$B$10:$I$10</c:f>
              <c:numCache>
                <c:formatCode>#\ ?/?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</c:numCache>
            </c:numRef>
          </c:cat>
          <c:val>
            <c:numRef>
              <c:f>'Дискретные данные(собственные)'!$B$12:$I$12</c:f>
              <c:numCache>
                <c:formatCode>#" "???/???</c:formatCode>
                <c:ptCount val="8"/>
                <c:pt idx="0">
                  <c:v>0.42499999999999999</c:v>
                </c:pt>
                <c:pt idx="1">
                  <c:v>0.25</c:v>
                </c:pt>
                <c:pt idx="2">
                  <c:v>0.15</c:v>
                </c:pt>
                <c:pt idx="3">
                  <c:v>7.4999999999999997E-2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15-4FAC-8F04-1DE1981B403B}"/>
            </c:ext>
          </c:extLst>
        </c:ser>
        <c:ser>
          <c:idx val="4"/>
          <c:order val="4"/>
          <c:tx>
            <c:strRef>
              <c:f>'Дискретные данные(собственные)'!$M$126:$M$133</c:f>
              <c:strCache>
                <c:ptCount val="1"/>
                <c:pt idx="0">
                  <c:v>0,5 1,5 2,5 3,5 4,5 5,5 6,5 8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elete val="1"/>
          </c:dLbls>
          <c:val>
            <c:numRef>
              <c:f>'Дискретные данные(собственные)'!$V$138:$V$145</c:f>
              <c:numCache>
                <c:formatCode>0.00</c:formatCode>
                <c:ptCount val="8"/>
                <c:pt idx="0">
                  <c:v>0.41970420902815586</c:v>
                </c:pt>
                <c:pt idx="1">
                  <c:v>0.243552585952206</c:v>
                </c:pt>
                <c:pt idx="2">
                  <c:v>0.14133254050837332</c:v>
                </c:pt>
                <c:pt idx="3">
                  <c:v>8.2014678384366782E-2</c:v>
                </c:pt>
                <c:pt idx="4">
                  <c:v>4.7592772664357505E-2</c:v>
                </c:pt>
                <c:pt idx="5">
                  <c:v>2.7617885657806464E-2</c:v>
                </c:pt>
                <c:pt idx="6">
                  <c:v>1.6026542802766778E-2</c:v>
                </c:pt>
                <c:pt idx="7">
                  <c:v>2.2158785001967319E-2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415-4FAC-8F04-1DE1981B40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0908031"/>
        <c:axId val="500913439"/>
      </c:lineChart>
      <c:catAx>
        <c:axId val="50090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  <a:r>
                  <a:rPr lang="ru-R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\ ?/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913439"/>
        <c:crosses val="autoZero"/>
        <c:auto val="1"/>
        <c:lblAlgn val="ctr"/>
        <c:lblOffset val="100"/>
        <c:noMultiLvlLbl val="0"/>
      </c:catAx>
      <c:valAx>
        <c:axId val="5009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ꙍi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&quot; &quot;???/??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90803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 распределения(график)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'Дискретные данные(собственные)'!$M$40:$N$40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'Дискретные данные(собственные)'!$M$41:$N$41</c:f>
              <c:numCache>
                <c:formatCode>#\ ??/??</c:formatCode>
                <c:ptCount val="2"/>
                <c:pt idx="0">
                  <c:v>0.42499999999999999</c:v>
                </c:pt>
                <c:pt idx="1">
                  <c:v>0.42499999999999999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B-43A3-9CEB-49312E498557}"/>
            </c:ext>
          </c:extLst>
        </c:ser>
        <c:ser>
          <c:idx val="1"/>
          <c:order val="1"/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'Дискретные данные(собственные)'!$M$37:$N$37</c:f>
              <c:numCache>
                <c:formatCode>General</c:formatCode>
                <c:ptCount val="2"/>
                <c:pt idx="0">
                  <c:v>-3</c:v>
                </c:pt>
                <c:pt idx="1">
                  <c:v>1</c:v>
                </c:pt>
              </c:numCache>
            </c:numRef>
          </c:xVal>
          <c:yVal>
            <c:numRef>
              <c:f>'Дискретные данные(собственные)'!$M$38:$N$38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1B-43A3-9CEB-49312E498557}"/>
            </c:ext>
          </c:extLst>
        </c:ser>
        <c:ser>
          <c:idx val="2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'Дискретные данные(собственные)'!$M$43:$N$43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'Дискретные данные(собственные)'!$M$44:$N$44</c:f>
              <c:numCache>
                <c:formatCode>#\ ??/??</c:formatCode>
                <c:ptCount val="2"/>
                <c:pt idx="0">
                  <c:v>0.67500000000000004</c:v>
                </c:pt>
                <c:pt idx="1">
                  <c:v>0.67500000000000004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1B-43A3-9CEB-49312E498557}"/>
            </c:ext>
          </c:extLst>
        </c:ser>
        <c:ser>
          <c:idx val="3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'Дискретные данные(собственные)'!$M$46:$N$46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'Дискретные данные(собственные)'!$M$47:$N$47</c:f>
              <c:numCache>
                <c:formatCode>#\ ??/??</c:formatCode>
                <c:ptCount val="2"/>
                <c:pt idx="0">
                  <c:v>0.82500000000000007</c:v>
                </c:pt>
                <c:pt idx="1">
                  <c:v>0.82500000000000007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1B-43A3-9CEB-49312E49855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'Дискретные данные(собственные)'!$P$37:$Q$37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'Дискретные данные(собственные)'!$P$38:$Q$38</c:f>
              <c:numCache>
                <c:formatCode>#\ ??/??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1B-43A3-9CEB-49312E498557}"/>
            </c:ext>
          </c:extLst>
        </c:ser>
        <c:ser>
          <c:idx val="5"/>
          <c:order val="5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'Дискретные данные(собственные)'!$P$40:$Q$40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'Дискретные данные(собственные)'!$P$41:$Q$41</c:f>
              <c:numCache>
                <c:formatCode>#\ ??/??</c:formatCode>
                <c:ptCount val="2"/>
                <c:pt idx="0">
                  <c:v>0.92500000000000004</c:v>
                </c:pt>
                <c:pt idx="1">
                  <c:v>0.92500000000000004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1B-43A3-9CEB-49312E498557}"/>
            </c:ext>
          </c:extLst>
        </c:ser>
        <c:ser>
          <c:idx val="6"/>
          <c:order val="6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'Дискретные данные(собственные)'!$P$43:$Q$43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'Дискретные данные(собственные)'!$P$44:$Q$44</c:f>
              <c:numCache>
                <c:formatCode>#\ ??/??</c:formatCode>
                <c:ptCount val="2"/>
                <c:pt idx="0">
                  <c:v>0.95000000000000007</c:v>
                </c:pt>
                <c:pt idx="1">
                  <c:v>0.95000000000000007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1B-43A3-9CEB-49312E498557}"/>
            </c:ext>
          </c:extLst>
        </c:ser>
        <c:ser>
          <c:idx val="7"/>
          <c:order val="7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'Дискретные данные(собственные)'!$P$46:$Q$46</c:f>
              <c:numCache>
                <c:formatCode>General</c:formatCode>
                <c:ptCount val="2"/>
                <c:pt idx="0">
                  <c:v>7</c:v>
                </c:pt>
                <c:pt idx="1">
                  <c:v>9</c:v>
                </c:pt>
              </c:numCache>
            </c:numRef>
          </c:xVal>
          <c:yVal>
            <c:numRef>
              <c:f>'Дискретные данные(собственные)'!$P$47:$Q$47</c:f>
              <c:numCache>
                <c:formatCode>#\ ??/??</c:formatCode>
                <c:ptCount val="2"/>
                <c:pt idx="0">
                  <c:v>0.97500000000000009</c:v>
                </c:pt>
                <c:pt idx="1">
                  <c:v>0.97500000000000009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1B-43A3-9CEB-49312E498557}"/>
            </c:ext>
          </c:extLst>
        </c:ser>
        <c:ser>
          <c:idx val="8"/>
          <c:order val="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'Дискретные данные(собственные)'!$S$37:$T$37</c:f>
              <c:numCache>
                <c:formatCode>General</c:formatCode>
                <c:ptCount val="2"/>
                <c:pt idx="0">
                  <c:v>9</c:v>
                </c:pt>
                <c:pt idx="1">
                  <c:v>13</c:v>
                </c:pt>
              </c:numCache>
            </c:numRef>
          </c:xVal>
          <c:yVal>
            <c:numRef>
              <c:f>'Дискретные данные(собственные)'!$S$38:$T$38</c:f>
              <c:numCache>
                <c:formatCode>#\ ??/??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1B-43A3-9CEB-49312E49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67487"/>
        <c:axId val="644964159"/>
      </c:scatterChart>
      <c:valAx>
        <c:axId val="644967487"/>
        <c:scaling>
          <c:orientation val="minMax"/>
          <c:max val="1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964159"/>
        <c:crosses val="autoZero"/>
        <c:crossBetween val="midCat"/>
        <c:majorUnit val="1"/>
        <c:minorUnit val="0.1"/>
      </c:valAx>
      <c:valAx>
        <c:axId val="644964159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967487"/>
        <c:crosses val="autoZero"/>
        <c:crossBetween val="midCat"/>
        <c:majorUnit val="0.1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'Непрерывные данные(взятые)'!$A$30:$AO$30</c:f>
              <c:numCache>
                <c:formatCode>#,##0</c:formatCode>
                <c:ptCount val="41"/>
                <c:pt idx="0">
                  <c:v>7678568</c:v>
                </c:pt>
                <c:pt idx="1">
                  <c:v>7678568</c:v>
                </c:pt>
                <c:pt idx="2">
                  <c:v>7897527.3639575969</c:v>
                </c:pt>
                <c:pt idx="3">
                  <c:v>7897527.3639575969</c:v>
                </c:pt>
                <c:pt idx="4">
                  <c:v>7897527.3639575969</c:v>
                </c:pt>
                <c:pt idx="5">
                  <c:v>8116486.7279151939</c:v>
                </c:pt>
                <c:pt idx="6">
                  <c:v>8116486.7279151939</c:v>
                </c:pt>
                <c:pt idx="7">
                  <c:v>8116486.7279151939</c:v>
                </c:pt>
                <c:pt idx="8">
                  <c:v>8335446.0918727908</c:v>
                </c:pt>
                <c:pt idx="9">
                  <c:v>8335446.0918727908</c:v>
                </c:pt>
                <c:pt idx="10">
                  <c:v>8335446.0918727908</c:v>
                </c:pt>
                <c:pt idx="11">
                  <c:v>8554405.4558303878</c:v>
                </c:pt>
                <c:pt idx="12">
                  <c:v>8554405.4558303878</c:v>
                </c:pt>
                <c:pt idx="13">
                  <c:v>8554405.4558303878</c:v>
                </c:pt>
                <c:pt idx="14">
                  <c:v>8773364.8197879847</c:v>
                </c:pt>
                <c:pt idx="15">
                  <c:v>8773364.8197879847</c:v>
                </c:pt>
                <c:pt idx="16">
                  <c:v>8773364.8197879847</c:v>
                </c:pt>
                <c:pt idx="17">
                  <c:v>8992324.1837455817</c:v>
                </c:pt>
                <c:pt idx="18">
                  <c:v>8992324.1837455817</c:v>
                </c:pt>
                <c:pt idx="19">
                  <c:v>8992324.1837455817</c:v>
                </c:pt>
                <c:pt idx="20">
                  <c:v>9211283.5477031786</c:v>
                </c:pt>
                <c:pt idx="21">
                  <c:v>9211283.5477031786</c:v>
                </c:pt>
                <c:pt idx="22">
                  <c:v>9211283.5477031786</c:v>
                </c:pt>
                <c:pt idx="23">
                  <c:v>9430242.9116607755</c:v>
                </c:pt>
                <c:pt idx="24">
                  <c:v>9430242.9116607755</c:v>
                </c:pt>
                <c:pt idx="25">
                  <c:v>9430242.9116607755</c:v>
                </c:pt>
                <c:pt idx="26">
                  <c:v>9649202.2756183725</c:v>
                </c:pt>
                <c:pt idx="27">
                  <c:v>9649202.2756183725</c:v>
                </c:pt>
                <c:pt idx="28">
                  <c:v>9649202.2756183725</c:v>
                </c:pt>
                <c:pt idx="29">
                  <c:v>9868161.6395759694</c:v>
                </c:pt>
                <c:pt idx="30">
                  <c:v>9868161.6395759694</c:v>
                </c:pt>
                <c:pt idx="31">
                  <c:v>9868161.6395759694</c:v>
                </c:pt>
                <c:pt idx="32">
                  <c:v>10087121.003533566</c:v>
                </c:pt>
                <c:pt idx="33">
                  <c:v>10087121.003533566</c:v>
                </c:pt>
                <c:pt idx="34">
                  <c:v>10087121.003533566</c:v>
                </c:pt>
                <c:pt idx="35">
                  <c:v>10157544</c:v>
                </c:pt>
                <c:pt idx="36">
                  <c:v>10157544</c:v>
                </c:pt>
              </c:numCache>
            </c:numRef>
          </c:xVal>
          <c:yVal>
            <c:numRef>
              <c:f>'Непрерывные данные(взятые)'!$A$31:$AO$31</c:f>
              <c:numCache>
                <c:formatCode>#\ ??/??</c:formatCode>
                <c:ptCount val="41"/>
                <c:pt idx="0">
                  <c:v>0</c:v>
                </c:pt>
                <c:pt idx="1">
                  <c:v>9.7222222222222224E-2</c:v>
                </c:pt>
                <c:pt idx="2">
                  <c:v>9.7222222222222224E-2</c:v>
                </c:pt>
                <c:pt idx="3" formatCode="General">
                  <c:v>0</c:v>
                </c:pt>
                <c:pt idx="4">
                  <c:v>4.1666666666666664E-2</c:v>
                </c:pt>
                <c:pt idx="5">
                  <c:v>4.1666666666666664E-2</c:v>
                </c:pt>
                <c:pt idx="6" formatCode="General">
                  <c:v>0</c:v>
                </c:pt>
                <c:pt idx="7">
                  <c:v>4.1666666666666664E-2</c:v>
                </c:pt>
                <c:pt idx="8">
                  <c:v>4.1666666666666664E-2</c:v>
                </c:pt>
                <c:pt idx="9" formatCode="General">
                  <c:v>0</c:v>
                </c:pt>
                <c:pt idx="10">
                  <c:v>4.1666666666666664E-2</c:v>
                </c:pt>
                <c:pt idx="11">
                  <c:v>4.1666666666666664E-2</c:v>
                </c:pt>
                <c:pt idx="12" formatCode="General">
                  <c:v>0</c:v>
                </c:pt>
                <c:pt idx="13">
                  <c:v>2.7777777777777776E-2</c:v>
                </c:pt>
                <c:pt idx="14">
                  <c:v>2.7777777777777776E-2</c:v>
                </c:pt>
                <c:pt idx="15" formatCode="General">
                  <c:v>0</c:v>
                </c:pt>
                <c:pt idx="16">
                  <c:v>4.1666666666666664E-2</c:v>
                </c:pt>
                <c:pt idx="17">
                  <c:v>4.1666666666666664E-2</c:v>
                </c:pt>
                <c:pt idx="18" formatCode="General">
                  <c:v>0</c:v>
                </c:pt>
                <c:pt idx="19">
                  <c:v>4.1666666666666664E-2</c:v>
                </c:pt>
                <c:pt idx="20">
                  <c:v>4.1666666666666664E-2</c:v>
                </c:pt>
                <c:pt idx="21" formatCode="General">
                  <c:v>0</c:v>
                </c:pt>
                <c:pt idx="22">
                  <c:v>0.125</c:v>
                </c:pt>
                <c:pt idx="23">
                  <c:v>0.125</c:v>
                </c:pt>
                <c:pt idx="24" formatCode="General">
                  <c:v>0</c:v>
                </c:pt>
                <c:pt idx="25">
                  <c:v>0.2361111111111111</c:v>
                </c:pt>
                <c:pt idx="26">
                  <c:v>0.2361111111111111</c:v>
                </c:pt>
                <c:pt idx="27" formatCode="General">
                  <c:v>0</c:v>
                </c:pt>
                <c:pt idx="28">
                  <c:v>8.3333333333333329E-2</c:v>
                </c:pt>
                <c:pt idx="29">
                  <c:v>8.3333333333333329E-2</c:v>
                </c:pt>
                <c:pt idx="30" formatCode="General">
                  <c:v>0</c:v>
                </c:pt>
                <c:pt idx="31">
                  <c:v>0.125</c:v>
                </c:pt>
                <c:pt idx="32">
                  <c:v>0.125</c:v>
                </c:pt>
                <c:pt idx="33" formatCode="General">
                  <c:v>0</c:v>
                </c:pt>
                <c:pt idx="34">
                  <c:v>9.7222222222222224E-2</c:v>
                </c:pt>
                <c:pt idx="35">
                  <c:v>9.7222222222222224E-2</c:v>
                </c:pt>
                <c:pt idx="3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E-4A82-AD0A-46D025184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53087"/>
        <c:axId val="735353919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'Непрерывные данные(взятые)'!$L$211:$L$222</c:f>
              <c:numCache>
                <c:formatCode>#,##0</c:formatCode>
                <c:ptCount val="12"/>
                <c:pt idx="0">
                  <c:v>7788047.5</c:v>
                </c:pt>
                <c:pt idx="1">
                  <c:v>8007006.6819787985</c:v>
                </c:pt>
                <c:pt idx="2">
                  <c:v>8225966.0459363954</c:v>
                </c:pt>
                <c:pt idx="3">
                  <c:v>8444925.4098939933</c:v>
                </c:pt>
                <c:pt idx="4">
                  <c:v>8663884.7738515884</c:v>
                </c:pt>
                <c:pt idx="5">
                  <c:v>8882844.1378091872</c:v>
                </c:pt>
                <c:pt idx="6">
                  <c:v>9101803.5017667823</c:v>
                </c:pt>
                <c:pt idx="7">
                  <c:v>9320762.8657243811</c:v>
                </c:pt>
                <c:pt idx="8">
                  <c:v>9539722.2296819761</c:v>
                </c:pt>
                <c:pt idx="9">
                  <c:v>9758681.5936395749</c:v>
                </c:pt>
                <c:pt idx="10">
                  <c:v>9977640.95759717</c:v>
                </c:pt>
                <c:pt idx="11">
                  <c:v>10122332.319787985</c:v>
                </c:pt>
              </c:numCache>
            </c:numRef>
          </c:xVal>
          <c:yVal>
            <c:numRef>
              <c:f>'Непрерывные данные(взятые)'!$M$211:$M$222</c:f>
              <c:numCache>
                <c:formatCode>0.0000000</c:formatCode>
                <c:ptCount val="12"/>
                <c:pt idx="0">
                  <c:v>3.6912511014215332E-2</c:v>
                </c:pt>
                <c:pt idx="1">
                  <c:v>3.0717415938019355E-2</c:v>
                </c:pt>
                <c:pt idx="2">
                  <c:v>4.7505912641061576E-2</c:v>
                </c:pt>
                <c:pt idx="3">
                  <c:v>6.7427154170909609E-2</c:v>
                </c:pt>
                <c:pt idx="4">
                  <c:v>8.7830828894321589E-2</c:v>
                </c:pt>
                <c:pt idx="5">
                  <c:v>0.10499889604698776</c:v>
                </c:pt>
                <c:pt idx="6">
                  <c:v>0.11519894470058706</c:v>
                </c:pt>
                <c:pt idx="7">
                  <c:v>0.1159947947799943</c:v>
                </c:pt>
                <c:pt idx="8">
                  <c:v>0.10719011814551938</c:v>
                </c:pt>
                <c:pt idx="9">
                  <c:v>9.0906944888517138E-2</c:v>
                </c:pt>
                <c:pt idx="10">
                  <c:v>7.0756290485291085E-2</c:v>
                </c:pt>
                <c:pt idx="11">
                  <c:v>0.12456018829457582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6F-4125-9F61-C953C94CF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53087"/>
        <c:axId val="735353919"/>
      </c:scatterChart>
      <c:valAx>
        <c:axId val="735353087"/>
        <c:scaling>
          <c:orientation val="minMax"/>
          <c:max val="10300000"/>
          <c:min val="7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5353919"/>
        <c:crosses val="autoZero"/>
        <c:crossBetween val="midCat"/>
        <c:majorUnit val="250000"/>
      </c:valAx>
      <c:valAx>
        <c:axId val="7353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?/?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535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функция(график)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данные(взятые)'!$G$64:$H$64</c:f>
              <c:numCache>
                <c:formatCode>#,##0</c:formatCode>
                <c:ptCount val="2"/>
                <c:pt idx="0">
                  <c:v>7678568</c:v>
                </c:pt>
                <c:pt idx="1">
                  <c:v>7897527.3639575969</c:v>
                </c:pt>
              </c:numCache>
            </c:numRef>
          </c:xVal>
          <c:yVal>
            <c:numRef>
              <c:f>'Непрерывные данные(взятые)'!$G$65:$H$65</c:f>
              <c:numCache>
                <c:formatCode>#\ ??/??</c:formatCode>
                <c:ptCount val="2"/>
                <c:pt idx="0">
                  <c:v>0</c:v>
                </c:pt>
                <c:pt idx="1">
                  <c:v>9.7222222222222224E-2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5-4CC5-8C46-011012BD868B}"/>
            </c:ext>
          </c:extLst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данные(взятые)'!$G$61:$H$61</c:f>
              <c:numCache>
                <c:formatCode>#,##0</c:formatCode>
                <c:ptCount val="2"/>
                <c:pt idx="0">
                  <c:v>7500000</c:v>
                </c:pt>
                <c:pt idx="1">
                  <c:v>7678568</c:v>
                </c:pt>
              </c:numCache>
            </c:numRef>
          </c:xVal>
          <c:yVal>
            <c:numRef>
              <c:f>'Непрерывные данные(взятые)'!$G$62:$H$62</c:f>
              <c:numCache>
                <c:formatCode>#\ ??/??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5-4CC5-8C46-011012BD868B}"/>
            </c:ext>
          </c:extLst>
        </c:ser>
        <c:ser>
          <c:idx val="2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данные(взятые)'!$G$67:$H$67</c:f>
              <c:numCache>
                <c:formatCode>#,##0</c:formatCode>
                <c:ptCount val="2"/>
                <c:pt idx="0">
                  <c:v>7897527.3639575969</c:v>
                </c:pt>
                <c:pt idx="1">
                  <c:v>8116486.7279151939</c:v>
                </c:pt>
              </c:numCache>
            </c:numRef>
          </c:xVal>
          <c:yVal>
            <c:numRef>
              <c:f>'Непрерывные данные(взятые)'!$G$68:$H$68</c:f>
              <c:numCache>
                <c:formatCode>#\ ??/??</c:formatCode>
                <c:ptCount val="2"/>
                <c:pt idx="0">
                  <c:v>9.7222222222222224E-2</c:v>
                </c:pt>
                <c:pt idx="1">
                  <c:v>0.1388888888888889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5-4CC5-8C46-011012BD868B}"/>
            </c:ext>
          </c:extLst>
        </c:ser>
        <c:ser>
          <c:idx val="3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данные(взятые)'!$G$70:$H$70</c:f>
              <c:numCache>
                <c:formatCode>#,##0</c:formatCode>
                <c:ptCount val="2"/>
                <c:pt idx="0">
                  <c:v>8116486.7279151939</c:v>
                </c:pt>
                <c:pt idx="1">
                  <c:v>8335446.0918727908</c:v>
                </c:pt>
              </c:numCache>
            </c:numRef>
          </c:xVal>
          <c:yVal>
            <c:numRef>
              <c:f>'Непрерывные данные(взятые)'!$G$71:$H$71</c:f>
              <c:numCache>
                <c:formatCode>#\ ??/??</c:formatCode>
                <c:ptCount val="2"/>
                <c:pt idx="0">
                  <c:v>0.1388888888888889</c:v>
                </c:pt>
                <c:pt idx="1">
                  <c:v>0.18055555555555555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D5-4CC5-8C46-011012BD868B}"/>
            </c:ext>
          </c:extLst>
        </c:ser>
        <c:ser>
          <c:idx val="4"/>
          <c:order val="4"/>
          <c:tx>
            <c:strRef>
              <c:f>'Непрерывные данные(взятые)'!$G$73:$H$73</c:f>
              <c:strCache>
                <c:ptCount val="2"/>
                <c:pt idx="0">
                  <c:v>8 335 446</c:v>
                </c:pt>
                <c:pt idx="1">
                  <c:v>8 554 405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данные(взятые)'!$G$73:$H$73</c:f>
              <c:numCache>
                <c:formatCode>#,##0</c:formatCode>
                <c:ptCount val="2"/>
                <c:pt idx="0">
                  <c:v>8335446.0918727908</c:v>
                </c:pt>
                <c:pt idx="1">
                  <c:v>8554405.4558303878</c:v>
                </c:pt>
              </c:numCache>
            </c:numRef>
          </c:xVal>
          <c:yVal>
            <c:numRef>
              <c:f>'Непрерывные данные(взятые)'!$G$74:$H$74</c:f>
              <c:numCache>
                <c:formatCode>#\ ??/??</c:formatCode>
                <c:ptCount val="2"/>
                <c:pt idx="0">
                  <c:v>0.18055555555555555</c:v>
                </c:pt>
                <c:pt idx="1">
                  <c:v>0.22222222222222221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D5-4CC5-8C46-011012BD868B}"/>
            </c:ext>
          </c:extLst>
        </c:ser>
        <c:ser>
          <c:idx val="5"/>
          <c:order val="5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данные(взятые)'!$G$76:$H$76</c:f>
              <c:numCache>
                <c:formatCode>#,##0</c:formatCode>
                <c:ptCount val="2"/>
                <c:pt idx="0">
                  <c:v>8554405.4558303878</c:v>
                </c:pt>
                <c:pt idx="1">
                  <c:v>8773364.8197879847</c:v>
                </c:pt>
              </c:numCache>
            </c:numRef>
          </c:xVal>
          <c:yVal>
            <c:numRef>
              <c:f>'Непрерывные данные(взятые)'!$G$77:$H$77</c:f>
              <c:numCache>
                <c:formatCode>#\ ??/??</c:formatCode>
                <c:ptCount val="2"/>
                <c:pt idx="0">
                  <c:v>0.22222222222222221</c:v>
                </c:pt>
                <c:pt idx="1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D5-4CC5-8C46-011012BD868B}"/>
            </c:ext>
          </c:extLst>
        </c:ser>
        <c:ser>
          <c:idx val="6"/>
          <c:order val="6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данные(взятые)'!$J$61:$K$61</c:f>
              <c:numCache>
                <c:formatCode>#,##0</c:formatCode>
                <c:ptCount val="2"/>
                <c:pt idx="0">
                  <c:v>8773364.8197879847</c:v>
                </c:pt>
                <c:pt idx="1">
                  <c:v>8992324.1837455817</c:v>
                </c:pt>
              </c:numCache>
            </c:numRef>
          </c:xVal>
          <c:yVal>
            <c:numRef>
              <c:f>'Непрерывные данные(взятые)'!$J$62:$K$62</c:f>
              <c:numCache>
                <c:formatCode>#\ ??/??</c:formatCode>
                <c:ptCount val="2"/>
                <c:pt idx="0">
                  <c:v>0.25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D5-4CC5-8C46-011012BD868B}"/>
            </c:ext>
          </c:extLst>
        </c:ser>
        <c:ser>
          <c:idx val="7"/>
          <c:order val="7"/>
          <c:tx>
            <c:strRef>
              <c:f>'Непрерывные данные(взятые)'!$J$64:$K$64</c:f>
              <c:strCache>
                <c:ptCount val="2"/>
                <c:pt idx="0">
                  <c:v>8 992 324</c:v>
                </c:pt>
                <c:pt idx="1">
                  <c:v>9 211 284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данные(взятые)'!$J$64:$K$64</c:f>
              <c:numCache>
                <c:formatCode>#,##0</c:formatCode>
                <c:ptCount val="2"/>
                <c:pt idx="0">
                  <c:v>8992324.1837455817</c:v>
                </c:pt>
                <c:pt idx="1">
                  <c:v>9211283.5477031786</c:v>
                </c:pt>
              </c:numCache>
            </c:numRef>
          </c:xVal>
          <c:yVal>
            <c:numRef>
              <c:f>'Непрерывные данные(взятые)'!$J$65:$K$65</c:f>
              <c:numCache>
                <c:formatCode>#\ ??/??</c:formatCode>
                <c:ptCount val="2"/>
                <c:pt idx="0">
                  <c:v>0.29166666666666669</c:v>
                </c:pt>
                <c:pt idx="1">
                  <c:v>0.33333333333333337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D5-4CC5-8C46-011012BD868B}"/>
            </c:ext>
          </c:extLst>
        </c:ser>
        <c:ser>
          <c:idx val="8"/>
          <c:order val="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данные(взятые)'!$J$67:$K$67</c:f>
              <c:numCache>
                <c:formatCode>#,##0</c:formatCode>
                <c:ptCount val="2"/>
                <c:pt idx="0">
                  <c:v>9211283.5477031786</c:v>
                </c:pt>
                <c:pt idx="1">
                  <c:v>9430242.9116607755</c:v>
                </c:pt>
              </c:numCache>
            </c:numRef>
          </c:xVal>
          <c:yVal>
            <c:numRef>
              <c:f>'Непрерывные данные(взятые)'!$J$68:$K$68</c:f>
              <c:numCache>
                <c:formatCode>#\ ??/??</c:formatCode>
                <c:ptCount val="2"/>
                <c:pt idx="0">
                  <c:v>0.33333333333333337</c:v>
                </c:pt>
                <c:pt idx="1">
                  <c:v>0.45833333333333337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D5-4CC5-8C46-011012BD868B}"/>
            </c:ext>
          </c:extLst>
        </c:ser>
        <c:ser>
          <c:idx val="9"/>
          <c:order val="9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данные(взятые)'!$J$70:$K$70</c:f>
              <c:numCache>
                <c:formatCode>#,##0</c:formatCode>
                <c:ptCount val="2"/>
                <c:pt idx="0">
                  <c:v>9430242.9116607755</c:v>
                </c:pt>
                <c:pt idx="1">
                  <c:v>9649202.2756183725</c:v>
                </c:pt>
              </c:numCache>
            </c:numRef>
          </c:xVal>
          <c:yVal>
            <c:numRef>
              <c:f>'Непрерывные данные(взятые)'!$J$71:$K$71</c:f>
              <c:numCache>
                <c:formatCode>#\ ??/??</c:formatCode>
                <c:ptCount val="2"/>
                <c:pt idx="0">
                  <c:v>0.45833333333333337</c:v>
                </c:pt>
                <c:pt idx="1">
                  <c:v>0.69444444444444442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D5-4CC5-8C46-011012BD868B}"/>
            </c:ext>
          </c:extLst>
        </c:ser>
        <c:ser>
          <c:idx val="10"/>
          <c:order val="1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данные(взятые)'!$J$73:$K$73</c:f>
              <c:numCache>
                <c:formatCode>#,##0</c:formatCode>
                <c:ptCount val="2"/>
                <c:pt idx="0">
                  <c:v>9649202.2756183725</c:v>
                </c:pt>
                <c:pt idx="1">
                  <c:v>9868161.6395759694</c:v>
                </c:pt>
              </c:numCache>
            </c:numRef>
          </c:xVal>
          <c:yVal>
            <c:numRef>
              <c:f>'Непрерывные данные(взятые)'!$J$74:$K$74</c:f>
              <c:numCache>
                <c:formatCode>#\ ??/??</c:formatCode>
                <c:ptCount val="2"/>
                <c:pt idx="0">
                  <c:v>0.69444444444444442</c:v>
                </c:pt>
                <c:pt idx="1">
                  <c:v>0.77777777777777779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D5-4CC5-8C46-011012BD868B}"/>
            </c:ext>
          </c:extLst>
        </c:ser>
        <c:ser>
          <c:idx val="11"/>
          <c:order val="1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данные(взятые)'!$J$76:$K$76</c:f>
              <c:numCache>
                <c:formatCode>#,##0</c:formatCode>
                <c:ptCount val="2"/>
                <c:pt idx="0">
                  <c:v>9868161.6395759694</c:v>
                </c:pt>
                <c:pt idx="1">
                  <c:v>10087121.003533566</c:v>
                </c:pt>
              </c:numCache>
            </c:numRef>
          </c:xVal>
          <c:yVal>
            <c:numRef>
              <c:f>'Непрерывные данные(взятые)'!$J$77:$K$77</c:f>
              <c:numCache>
                <c:formatCode>#\ ??/??</c:formatCode>
                <c:ptCount val="2"/>
                <c:pt idx="0">
                  <c:v>0.77777777777777779</c:v>
                </c:pt>
                <c:pt idx="1">
                  <c:v>0.90277777777777779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D5-4CC5-8C46-011012BD868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данные(взятые)'!$M$61:$N$61</c:f>
              <c:numCache>
                <c:formatCode>#,##0</c:formatCode>
                <c:ptCount val="2"/>
                <c:pt idx="0">
                  <c:v>10087121.003533566</c:v>
                </c:pt>
                <c:pt idx="1">
                  <c:v>10157544</c:v>
                </c:pt>
              </c:numCache>
            </c:numRef>
          </c:xVal>
          <c:yVal>
            <c:numRef>
              <c:f>'Непрерывные данные(взятые)'!$M$62:$N$62</c:f>
              <c:numCache>
                <c:formatCode>#\ ??/??</c:formatCode>
                <c:ptCount val="2"/>
                <c:pt idx="0">
                  <c:v>0.90277777777777779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8D5-4CC5-8C46-011012BD868B}"/>
            </c:ext>
          </c:extLst>
        </c:ser>
        <c:ser>
          <c:idx val="13"/>
          <c:order val="1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данные(взятые)'!$M$64:$N$64</c:f>
              <c:numCache>
                <c:formatCode>#,##0</c:formatCode>
                <c:ptCount val="2"/>
                <c:pt idx="0">
                  <c:v>10157544</c:v>
                </c:pt>
                <c:pt idx="1">
                  <c:v>10500000</c:v>
                </c:pt>
              </c:numCache>
            </c:numRef>
          </c:xVal>
          <c:yVal>
            <c:numRef>
              <c:f>'Непрерывные данные(взятые)'!$M$65:$N$65</c:f>
              <c:numCache>
                <c:formatCode>#\ ??/??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D5-4CC5-8C46-011012BD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01999"/>
        <c:axId val="684700751"/>
      </c:scatterChart>
      <c:valAx>
        <c:axId val="684701999"/>
        <c:scaling>
          <c:orientation val="minMax"/>
          <c:max val="10500000"/>
          <c:min val="7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700751"/>
        <c:crosses val="autoZero"/>
        <c:crossBetween val="midCat"/>
      </c:valAx>
      <c:valAx>
        <c:axId val="684700751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701999"/>
        <c:crosses val="autoZero"/>
        <c:crossBetween val="midCat"/>
        <c:majorUnit val="0.1"/>
        <c:minorUnit val="1.0000000000000002E-2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16</xdr:row>
      <xdr:rowOff>4761</xdr:rowOff>
    </xdr:from>
    <xdr:to>
      <xdr:col>11</xdr:col>
      <xdr:colOff>0</xdr:colOff>
      <xdr:row>31</xdr:row>
      <xdr:rowOff>142874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F914BC3-FC23-B2FF-A560-F52F54A5B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714374</xdr:colOff>
      <xdr:row>47</xdr:row>
      <xdr:rowOff>4761</xdr:rowOff>
    </xdr:from>
    <xdr:to>
      <xdr:col>14</xdr:col>
      <xdr:colOff>9524</xdr:colOff>
      <xdr:row>69</xdr:row>
      <xdr:rowOff>9524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798888F-F8E6-A63B-475E-320551E86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295275</xdr:colOff>
      <xdr:row>71</xdr:row>
      <xdr:rowOff>119062</xdr:rowOff>
    </xdr:from>
    <xdr:ext cx="577530" cy="422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D760A8D-1C36-237A-BB4F-390EF7CA19A0}"/>
                </a:ext>
              </a:extLst>
            </xdr:cNvPr>
            <xdr:cNvSpPr txBox="1"/>
          </xdr:nvSpPr>
          <xdr:spPr>
            <a:xfrm>
              <a:off x="4276725" y="13720762"/>
              <a:ext cx="577530" cy="422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𝑥𝑖</m:t>
                            </m:r>
                          </m:e>
                        </m:nary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D760A8D-1C36-237A-BB4F-390EF7CA19A0}"/>
                </a:ext>
              </a:extLst>
            </xdr:cNvPr>
            <xdr:cNvSpPr txBox="1"/>
          </xdr:nvSpPr>
          <xdr:spPr>
            <a:xfrm>
              <a:off x="4276725" y="13720762"/>
              <a:ext cx="577530" cy="422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(∑24_(</a:t>
              </a:r>
              <a:r>
                <a:rPr lang="en-US" sz="1400" b="0" i="0">
                  <a:latin typeface="Cambria Math" panose="02040503050406030204" pitchFamily="18" charset="0"/>
                </a:rPr>
                <a:t>𝑖=1</a:t>
              </a:r>
              <a:r>
                <a:rPr lang="ru-RU" sz="1400" b="0" i="0">
                  <a:latin typeface="Cambria Math" panose="02040503050406030204" pitchFamily="18" charset="0"/>
                </a:rPr>
                <a:t>)^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ru-RU" sz="1400" b="0" i="0">
                  <a:latin typeface="Cambria Math" panose="02040503050406030204" pitchFamily="18" charset="0"/>
                </a:rPr>
                <a:t>▒</a:t>
              </a:r>
              <a:r>
                <a:rPr lang="en-US" sz="1400" b="0" i="0">
                  <a:latin typeface="Cambria Math" panose="02040503050406030204" pitchFamily="18" charset="0"/>
                </a:rPr>
                <a:t>𝑥𝑖</a:t>
              </a:r>
              <a:r>
                <a:rPr lang="ru-RU" sz="1400" b="0" i="0">
                  <a:latin typeface="Cambria Math" panose="02040503050406030204" pitchFamily="18" charset="0"/>
                </a:rPr>
                <a:t>)/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6</xdr:col>
      <xdr:colOff>266700</xdr:colOff>
      <xdr:row>74</xdr:row>
      <xdr:rowOff>42862</xdr:rowOff>
    </xdr:from>
    <xdr:ext cx="952499" cy="519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5D42A8A-6D05-7726-DFE1-623DD50BE58B}"/>
                </a:ext>
              </a:extLst>
            </xdr:cNvPr>
            <xdr:cNvSpPr txBox="1"/>
          </xdr:nvSpPr>
          <xdr:spPr>
            <a:xfrm>
              <a:off x="4248150" y="14216062"/>
              <a:ext cx="952499" cy="51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𝑥𝑖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−̄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5D42A8A-6D05-7726-DFE1-623DD50BE58B}"/>
                </a:ext>
              </a:extLst>
            </xdr:cNvPr>
            <xdr:cNvSpPr txBox="1"/>
          </xdr:nvSpPr>
          <xdr:spPr>
            <a:xfrm>
              <a:off x="4248150" y="14216062"/>
              <a:ext cx="952499" cy="51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▒</a:t>
              </a:r>
              <a:r>
                <a:rPr lang="en-US" sz="1100" b="0" i="0">
                  <a:latin typeface="Cambria Math" panose="02040503050406030204" pitchFamily="18" charset="0"/>
                </a:rPr>
                <a:t>〖𝑥𝑖〗^2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−̄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309562</xdr:colOff>
      <xdr:row>87</xdr:row>
      <xdr:rowOff>261937</xdr:rowOff>
    </xdr:from>
    <xdr:ext cx="566738" cy="283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3D04574-37BC-5E56-76D9-7B4CA764D9A5}"/>
                </a:ext>
              </a:extLst>
            </xdr:cNvPr>
            <xdr:cNvSpPr txBox="1"/>
          </xdr:nvSpPr>
          <xdr:spPr>
            <a:xfrm>
              <a:off x="4291012" y="16911637"/>
              <a:ext cx="566738" cy="283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</m:rad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3D04574-37BC-5E56-76D9-7B4CA764D9A5}"/>
                </a:ext>
              </a:extLst>
            </xdr:cNvPr>
            <xdr:cNvSpPr txBox="1"/>
          </xdr:nvSpPr>
          <xdr:spPr>
            <a:xfrm>
              <a:off x="4291012" y="16911637"/>
              <a:ext cx="566738" cy="283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600" i="0">
                  <a:latin typeface="Cambria Math" panose="02040503050406030204" pitchFamily="18" charset="0"/>
                </a:rPr>
                <a:t>√</a:t>
              </a:r>
              <a:r>
                <a:rPr lang="en-US" sz="1600" b="0" i="0">
                  <a:latin typeface="Cambria Math" panose="02040503050406030204" pitchFamily="18" charset="0"/>
                </a:rPr>
                <a:t>𝐷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6</xdr:col>
      <xdr:colOff>323850</xdr:colOff>
      <xdr:row>90</xdr:row>
      <xdr:rowOff>114300</xdr:rowOff>
    </xdr:from>
    <xdr:ext cx="724486" cy="3149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592E9D7-0684-4373-AC59-C68DF2D1D3D9}"/>
                </a:ext>
              </a:extLst>
            </xdr:cNvPr>
            <xdr:cNvSpPr txBox="1"/>
          </xdr:nvSpPr>
          <xdr:spPr>
            <a:xfrm>
              <a:off x="4305300" y="17583150"/>
              <a:ext cx="724486" cy="314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̄</m:t>
                        </m:r>
                      </m:den>
                    </m:f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100</m:t>
                    </m:r>
                    <m:r>
                      <a:rPr lang="ru-RU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%</m:t>
                    </m:r>
                  </m:oMath>
                </m:oMathPara>
              </a14:m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592E9D7-0684-4373-AC59-C68DF2D1D3D9}"/>
                </a:ext>
              </a:extLst>
            </xdr:cNvPr>
            <xdr:cNvSpPr txBox="1"/>
          </xdr:nvSpPr>
          <xdr:spPr>
            <a:xfrm>
              <a:off x="4305300" y="17583150"/>
              <a:ext cx="724486" cy="314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𝜎/(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𝑥̄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</a:t>
              </a:r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257176</xdr:colOff>
      <xdr:row>93</xdr:row>
      <xdr:rowOff>123825</xdr:rowOff>
    </xdr:from>
    <xdr:ext cx="758056" cy="3162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A0F4F84-115E-4DEC-A5F1-986E861F16CE}"/>
                </a:ext>
              </a:extLst>
            </xdr:cNvPr>
            <xdr:cNvSpPr txBox="1"/>
          </xdr:nvSpPr>
          <xdr:spPr>
            <a:xfrm>
              <a:off x="4238626" y="18164175"/>
              <a:ext cx="758056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BY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A0F4F84-115E-4DEC-A5F1-986E861F16CE}"/>
                </a:ext>
              </a:extLst>
            </xdr:cNvPr>
            <xdr:cNvSpPr txBox="1"/>
          </xdr:nvSpPr>
          <xdr:spPr>
            <a:xfrm>
              <a:off x="4238626" y="18164175"/>
              <a:ext cx="758056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BY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𝑚_3/𝜎^3 </a:t>
              </a:r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133350</xdr:colOff>
      <xdr:row>97</xdr:row>
      <xdr:rowOff>57150</xdr:rowOff>
    </xdr:from>
    <xdr:ext cx="1059136" cy="3162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D5B6324-BA44-48D8-AAE6-6154A544026B}"/>
                </a:ext>
              </a:extLst>
            </xdr:cNvPr>
            <xdr:cNvSpPr txBox="1"/>
          </xdr:nvSpPr>
          <xdr:spPr>
            <a:xfrm>
              <a:off x="4114800" y="18859500"/>
              <a:ext cx="1059136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</m:den>
                    </m:f>
                    <m:r>
                      <a:rPr lang="ru-RU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ru-RU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</m:t>
                    </m:r>
                  </m:oMath>
                </m:oMathPara>
              </a14:m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D5B6324-BA44-48D8-AAE6-6154A544026B}"/>
                </a:ext>
              </a:extLst>
            </xdr:cNvPr>
            <xdr:cNvSpPr txBox="1"/>
          </xdr:nvSpPr>
          <xdr:spPr>
            <a:xfrm>
              <a:off x="4114800" y="18859500"/>
              <a:ext cx="1059136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𝑚_4/𝜎^4 −3</a:t>
              </a:r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19050</xdr:colOff>
      <xdr:row>95</xdr:row>
      <xdr:rowOff>19050</xdr:rowOff>
    </xdr:from>
    <xdr:ext cx="64312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01DA845-63B9-41E3-B1E7-E69A06953FA7}"/>
                </a:ext>
              </a:extLst>
            </xdr:cNvPr>
            <xdr:cNvSpPr txBox="1"/>
          </xdr:nvSpPr>
          <xdr:spPr>
            <a:xfrm>
              <a:off x="7658100" y="18440400"/>
              <a:ext cx="64312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ru-BY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ru-BY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𝛤</m:t>
                            </m:r>
                          </m:sub>
                        </m:s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01DA845-63B9-41E3-B1E7-E69A06953FA7}"/>
                </a:ext>
              </a:extLst>
            </xdr:cNvPr>
            <xdr:cNvSpPr txBox="1"/>
          </xdr:nvSpPr>
          <xdr:spPr>
            <a:xfrm>
              <a:off x="7658100" y="18440400"/>
              <a:ext cx="64312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〖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𝑥_𝑖−𝑥 ̅_𝛤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ru-BY" sz="1100" b="0" i="0">
                  <a:latin typeface="Cambria Math" panose="02040503050406030204" pitchFamily="18" charset="0"/>
                </a:rPr>
                <a:t>〗^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13</xdr:col>
      <xdr:colOff>552450</xdr:colOff>
      <xdr:row>95</xdr:row>
      <xdr:rowOff>9525</xdr:rowOff>
    </xdr:from>
    <xdr:ext cx="83606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74D5893-ADF4-40CF-A717-BD89B949033F}"/>
                </a:ext>
              </a:extLst>
            </xdr:cNvPr>
            <xdr:cNvSpPr txBox="1"/>
          </xdr:nvSpPr>
          <xdr:spPr>
            <a:xfrm>
              <a:off x="8801100" y="18430875"/>
              <a:ext cx="83606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b>
                        <m:sSubPr>
                          <m:ctrlPr>
                            <a:rPr lang="ru-BY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ru-BY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ru-BY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ru-BY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ru-BY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acc>
                            <m:accPr>
                              <m:chr m:val="̅"/>
                              <m:ctrlPr>
                                <a:rPr lang="ru-BY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ru-BY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</m:acc>
                        </m:e>
                        <m:sub>
                          <m:r>
                            <a:rPr lang="ru-BY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𝛤</m:t>
                          </m:r>
                        </m:sub>
                      </m:s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m:rPr>
                      <m:nor/>
                    </m:rPr>
                    <a:rPr lang="ru-BY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ru-RU" sz="1100"/>
                <a:t>*</a:t>
              </a:r>
              <a14:m>
                <m:oMath xmlns:m="http://schemas.openxmlformats.org/officeDocument/2006/math">
                  <m:sSub>
                    <m:sSubPr>
                      <m:ctrlP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endParaRPr lang="ru-BY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74D5893-ADF4-40CF-A717-BD89B949033F}"/>
                </a:ext>
              </a:extLst>
            </xdr:cNvPr>
            <xdr:cNvSpPr txBox="1"/>
          </xdr:nvSpPr>
          <xdr:spPr>
            <a:xfrm>
              <a:off x="8801100" y="18430875"/>
              <a:ext cx="83606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𝑥_𝑖−𝑥 ̅_𝛤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ru-RU" sz="1100"/>
                <a:t>*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15</xdr:col>
      <xdr:colOff>171450</xdr:colOff>
      <xdr:row>95</xdr:row>
      <xdr:rowOff>9525</xdr:rowOff>
    </xdr:from>
    <xdr:ext cx="1121910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FED1C10-F713-4607-9120-A8D1DE2830F2}"/>
                </a:ext>
              </a:extLst>
            </xdr:cNvPr>
            <xdr:cNvSpPr txBox="1"/>
          </xdr:nvSpPr>
          <xdr:spPr>
            <a:xfrm>
              <a:off x="9639300" y="18430875"/>
              <a:ext cx="112191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̅"/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ru-BY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𝛤</m:t>
                                </m:r>
                              </m:sub>
                            </m:s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r>
                          <m:rPr>
                            <m:nor/>
                          </m:rPr>
                          <a:rPr lang="ru-BY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ru-RU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ru-BY">
                            <a:effectLst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FED1C10-F713-4607-9120-A8D1DE2830F2}"/>
                </a:ext>
              </a:extLst>
            </xdr:cNvPr>
            <xdr:cNvSpPr txBox="1"/>
          </xdr:nvSpPr>
          <xdr:spPr>
            <a:xfrm>
              <a:off x="9639300" y="18430875"/>
              <a:ext cx="112191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∑</a:t>
              </a:r>
              <a:r>
                <a:rPr lang="ru-BY" sz="1100" i="0">
                  <a:effectLst/>
                  <a:latin typeface="Cambria Math" panose="02040503050406030204" pitchFamily="18" charset="0"/>
                </a:rPr>
                <a:t>▒〖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𝑥_𝑖−𝑥 ̅_𝛤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ru-BY" i="0">
                  <a:effectLst/>
                </a:rPr>
                <a:t> </a:t>
              </a:r>
              <a:r>
                <a:rPr lang="ru-BY" i="0">
                  <a:effectLst/>
                  <a:latin typeface="Cambria Math" panose="02040503050406030204" pitchFamily="18" charset="0"/>
                </a:rPr>
                <a:t>" </a:t>
              </a:r>
              <a:r>
                <a:rPr lang="ru-BY" sz="1100" i="0">
                  <a:effectLst/>
                  <a:latin typeface="Cambria Math" panose="02040503050406030204" pitchFamily="18" charset="0"/>
                </a:rPr>
                <a:t>〗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18</xdr:col>
      <xdr:colOff>266700</xdr:colOff>
      <xdr:row>95</xdr:row>
      <xdr:rowOff>161925</xdr:rowOff>
    </xdr:from>
    <xdr:ext cx="1225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4537CFC-F42E-47B2-BBE3-22D926954B80}"/>
                </a:ext>
              </a:extLst>
            </xdr:cNvPr>
            <xdr:cNvSpPr txBox="1"/>
          </xdr:nvSpPr>
          <xdr:spPr>
            <a:xfrm>
              <a:off x="11563350" y="18583275"/>
              <a:ext cx="1225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BY" sz="1100" i="1">
                        <a:latin typeface="Cambria Math" panose="02040503050406030204" pitchFamily="18" charset="0"/>
                      </a:rPr>
                      <m:t>𝐴</m:t>
                    </m:r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4537CFC-F42E-47B2-BBE3-22D926954B80}"/>
                </a:ext>
              </a:extLst>
            </xdr:cNvPr>
            <xdr:cNvSpPr txBox="1"/>
          </xdr:nvSpPr>
          <xdr:spPr>
            <a:xfrm>
              <a:off x="11563350" y="18583275"/>
              <a:ext cx="1225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𝐴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17</xdr:col>
      <xdr:colOff>228600</xdr:colOff>
      <xdr:row>95</xdr:row>
      <xdr:rowOff>133350</xdr:rowOff>
    </xdr:from>
    <xdr:ext cx="2155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F30CC0E0-3DD3-49A1-B12B-5EE084517374}"/>
                </a:ext>
              </a:extLst>
            </xdr:cNvPr>
            <xdr:cNvSpPr txBox="1"/>
          </xdr:nvSpPr>
          <xdr:spPr>
            <a:xfrm>
              <a:off x="10915650" y="18554700"/>
              <a:ext cx="2155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F30CC0E0-3DD3-49A1-B12B-5EE084517374}"/>
                </a:ext>
              </a:extLst>
            </xdr:cNvPr>
            <xdr:cNvSpPr txBox="1"/>
          </xdr:nvSpPr>
          <xdr:spPr>
            <a:xfrm>
              <a:off x="10915650" y="18554700"/>
              <a:ext cx="2155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𝑚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3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105</xdr:row>
      <xdr:rowOff>19050</xdr:rowOff>
    </xdr:from>
    <xdr:ext cx="64838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2D5931BE-A32F-4F8C-AE29-02D779A35BD1}"/>
                </a:ext>
              </a:extLst>
            </xdr:cNvPr>
            <xdr:cNvSpPr txBox="1"/>
          </xdr:nvSpPr>
          <xdr:spPr>
            <a:xfrm>
              <a:off x="7658100" y="20345400"/>
              <a:ext cx="64838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ru-BY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ru-BY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𝛤</m:t>
                            </m:r>
                          </m:sub>
                        </m:s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2D5931BE-A32F-4F8C-AE29-02D779A35BD1}"/>
                </a:ext>
              </a:extLst>
            </xdr:cNvPr>
            <xdr:cNvSpPr txBox="1"/>
          </xdr:nvSpPr>
          <xdr:spPr>
            <a:xfrm>
              <a:off x="7658100" y="20345400"/>
              <a:ext cx="64838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〖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𝑥_𝑖−𝑥 ̅_𝛤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ru-BY" sz="1100" b="0" i="0">
                  <a:latin typeface="Cambria Math" panose="02040503050406030204" pitchFamily="18" charset="0"/>
                </a:rPr>
                <a:t>〗^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13</xdr:col>
      <xdr:colOff>552450</xdr:colOff>
      <xdr:row>105</xdr:row>
      <xdr:rowOff>9525</xdr:rowOff>
    </xdr:from>
    <xdr:ext cx="845040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9AE0B704-05E1-4566-A347-0EA21D82930B}"/>
                </a:ext>
              </a:extLst>
            </xdr:cNvPr>
            <xdr:cNvSpPr txBox="1"/>
          </xdr:nvSpPr>
          <xdr:spPr>
            <a:xfrm>
              <a:off x="8801100" y="20335875"/>
              <a:ext cx="845040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b>
                        <m:sSubPr>
                          <m:ctrlPr>
                            <a:rPr lang="ru-BY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ru-BY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ru-BY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ru-BY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ru-BY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acc>
                            <m:accPr>
                              <m:chr m:val="̅"/>
                              <m:ctrlPr>
                                <a:rPr lang="ru-BY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ru-BY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</m:acc>
                        </m:e>
                        <m:sub>
                          <m:r>
                            <a:rPr lang="ru-BY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𝛤</m:t>
                          </m:r>
                        </m:sub>
                      </m:s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p>
                  <m:r>
                    <m:rPr>
                      <m:nor/>
                    </m:rPr>
                    <a:rPr lang="ru-BY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ru-RU" sz="1100"/>
                <a:t>*</a:t>
              </a:r>
              <a14:m>
                <m:oMath xmlns:m="http://schemas.openxmlformats.org/officeDocument/2006/math">
                  <m:sSub>
                    <m:sSubPr>
                      <m:ctrlP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endParaRPr lang="ru-BY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9AE0B704-05E1-4566-A347-0EA21D82930B}"/>
                </a:ext>
              </a:extLst>
            </xdr:cNvPr>
            <xdr:cNvSpPr txBox="1"/>
          </xdr:nvSpPr>
          <xdr:spPr>
            <a:xfrm>
              <a:off x="8801100" y="20335875"/>
              <a:ext cx="845040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𝑥_𝑖−𝑥 ̅_𝛤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ru-RU" sz="1100"/>
                <a:t>*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15</xdr:col>
      <xdr:colOff>171450</xdr:colOff>
      <xdr:row>105</xdr:row>
      <xdr:rowOff>9525</xdr:rowOff>
    </xdr:from>
    <xdr:ext cx="1121910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31D97D94-9DFC-4702-9E97-5DDD6C2039C5}"/>
                </a:ext>
              </a:extLst>
            </xdr:cNvPr>
            <xdr:cNvSpPr txBox="1"/>
          </xdr:nvSpPr>
          <xdr:spPr>
            <a:xfrm>
              <a:off x="9639300" y="18430875"/>
              <a:ext cx="112191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̅"/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ru-BY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𝛤</m:t>
                                </m:r>
                              </m:sub>
                            </m:s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r>
                          <m:rPr>
                            <m:nor/>
                          </m:rPr>
                          <a:rPr lang="ru-BY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ru-RU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ru-BY">
                            <a:effectLst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31D97D94-9DFC-4702-9E97-5DDD6C2039C5}"/>
                </a:ext>
              </a:extLst>
            </xdr:cNvPr>
            <xdr:cNvSpPr txBox="1"/>
          </xdr:nvSpPr>
          <xdr:spPr>
            <a:xfrm>
              <a:off x="9639300" y="18430875"/>
              <a:ext cx="112191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∑</a:t>
              </a:r>
              <a:r>
                <a:rPr lang="ru-BY" sz="1100" i="0">
                  <a:effectLst/>
                  <a:latin typeface="Cambria Math" panose="02040503050406030204" pitchFamily="18" charset="0"/>
                </a:rPr>
                <a:t>▒〖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𝑥_𝑖−𝑥 ̅_𝛤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ru-BY" i="0">
                  <a:effectLst/>
                </a:rPr>
                <a:t> </a:t>
              </a:r>
              <a:r>
                <a:rPr lang="ru-BY" i="0">
                  <a:effectLst/>
                  <a:latin typeface="Cambria Math" panose="02040503050406030204" pitchFamily="18" charset="0"/>
                </a:rPr>
                <a:t>" </a:t>
              </a:r>
              <a:r>
                <a:rPr lang="ru-BY" sz="1100" i="0">
                  <a:effectLst/>
                  <a:latin typeface="Cambria Math" panose="02040503050406030204" pitchFamily="18" charset="0"/>
                </a:rPr>
                <a:t>〗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18</xdr:col>
      <xdr:colOff>266700</xdr:colOff>
      <xdr:row>105</xdr:row>
      <xdr:rowOff>161925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8EF999C-5A52-4804-985D-4F086EC97552}"/>
            </a:ext>
          </a:extLst>
        </xdr:cNvPr>
        <xdr:cNvSpPr txBox="1"/>
      </xdr:nvSpPr>
      <xdr:spPr>
        <a:xfrm>
          <a:off x="11753850" y="2048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228600</xdr:colOff>
      <xdr:row>105</xdr:row>
      <xdr:rowOff>133350</xdr:rowOff>
    </xdr:from>
    <xdr:ext cx="2155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B3B4C106-90FB-4608-8F82-A00E2737DB0E}"/>
                </a:ext>
              </a:extLst>
            </xdr:cNvPr>
            <xdr:cNvSpPr txBox="1"/>
          </xdr:nvSpPr>
          <xdr:spPr>
            <a:xfrm>
              <a:off x="10915650" y="20459700"/>
              <a:ext cx="2155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B3B4C106-90FB-4608-8F82-A00E2737DB0E}"/>
                </a:ext>
              </a:extLst>
            </xdr:cNvPr>
            <xdr:cNvSpPr txBox="1"/>
          </xdr:nvSpPr>
          <xdr:spPr>
            <a:xfrm>
              <a:off x="10915650" y="20459700"/>
              <a:ext cx="2155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𝑚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18</xdr:col>
      <xdr:colOff>266700</xdr:colOff>
      <xdr:row>105</xdr:row>
      <xdr:rowOff>161925</xdr:rowOff>
    </xdr:from>
    <xdr:ext cx="1254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61876C51-3494-4B98-A858-F6687C302653}"/>
                </a:ext>
              </a:extLst>
            </xdr:cNvPr>
            <xdr:cNvSpPr txBox="1"/>
          </xdr:nvSpPr>
          <xdr:spPr>
            <a:xfrm>
              <a:off x="11753850" y="20488275"/>
              <a:ext cx="1254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</m:t>
                    </m:r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61876C51-3494-4B98-A858-F6687C302653}"/>
                </a:ext>
              </a:extLst>
            </xdr:cNvPr>
            <xdr:cNvSpPr txBox="1"/>
          </xdr:nvSpPr>
          <xdr:spPr>
            <a:xfrm>
              <a:off x="11753850" y="20488275"/>
              <a:ext cx="1254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𝐸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5</xdr:col>
      <xdr:colOff>195757</xdr:colOff>
      <xdr:row>124</xdr:row>
      <xdr:rowOff>1379</xdr:rowOff>
    </xdr:from>
    <xdr:ext cx="316882" cy="1837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0133625-95E3-FADC-EC66-C52CBFA15804}"/>
                </a:ext>
              </a:extLst>
            </xdr:cNvPr>
            <xdr:cNvSpPr txBox="1"/>
          </xdr:nvSpPr>
          <xdr:spPr>
            <a:xfrm>
              <a:off x="3566142" y="23945764"/>
              <a:ext cx="316882" cy="183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0133625-95E3-FADC-EC66-C52CBFA15804}"/>
                </a:ext>
              </a:extLst>
            </xdr:cNvPr>
            <xdr:cNvSpPr txBox="1"/>
          </xdr:nvSpPr>
          <xdr:spPr>
            <a:xfrm>
              <a:off x="3566142" y="23945764"/>
              <a:ext cx="316882" cy="183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𝑒^(−</a:t>
              </a:r>
              <a:r>
                <a:rPr lang="el-GR" sz="1100" i="0">
                  <a:latin typeface="Cambria Math" panose="02040503050406030204" pitchFamily="18" charset="0"/>
                </a:rPr>
                <a:t>𝜆</a:t>
              </a:r>
              <a:r>
                <a:rPr lang="en-US" sz="1100" b="0" i="0">
                  <a:latin typeface="Cambria Math" panose="02040503050406030204" pitchFamily="18" charset="0"/>
                </a:rPr>
                <a:t>𝑎)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179638</xdr:colOff>
      <xdr:row>123</xdr:row>
      <xdr:rowOff>183087</xdr:rowOff>
    </xdr:from>
    <xdr:ext cx="314445" cy="1837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10E8F8-A5BF-409C-88EE-D34BD7F6DAD1}"/>
                </a:ext>
              </a:extLst>
            </xdr:cNvPr>
            <xdr:cNvSpPr txBox="1"/>
          </xdr:nvSpPr>
          <xdr:spPr>
            <a:xfrm>
              <a:off x="4158157" y="23936972"/>
              <a:ext cx="314445" cy="183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10E8F8-A5BF-409C-88EE-D34BD7F6DAD1}"/>
                </a:ext>
              </a:extLst>
            </xdr:cNvPr>
            <xdr:cNvSpPr txBox="1"/>
          </xdr:nvSpPr>
          <xdr:spPr>
            <a:xfrm>
              <a:off x="4158157" y="23936972"/>
              <a:ext cx="314445" cy="183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𝑒^(−</a:t>
              </a:r>
              <a:r>
                <a:rPr lang="el-GR" sz="1100" i="0">
                  <a:latin typeface="Cambria Math" panose="02040503050406030204" pitchFamily="18" charset="0"/>
                </a:rPr>
                <a:t>𝜆</a:t>
              </a:r>
              <a:r>
                <a:rPr lang="en-US" sz="1100" b="0" i="0">
                  <a:latin typeface="Cambria Math" panose="02040503050406030204" pitchFamily="18" charset="0"/>
                </a:rPr>
                <a:t>𝑏)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97577</xdr:colOff>
      <xdr:row>123</xdr:row>
      <xdr:rowOff>188949</xdr:rowOff>
    </xdr:from>
    <xdr:ext cx="314445" cy="1837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F03B52E-C640-443F-87CC-CCA55ACB8548}"/>
                </a:ext>
              </a:extLst>
            </xdr:cNvPr>
            <xdr:cNvSpPr txBox="1"/>
          </xdr:nvSpPr>
          <xdr:spPr>
            <a:xfrm>
              <a:off x="5292365" y="23942834"/>
              <a:ext cx="314445" cy="183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F03B52E-C640-443F-87CC-CCA55ACB8548}"/>
                </a:ext>
              </a:extLst>
            </xdr:cNvPr>
            <xdr:cNvSpPr txBox="1"/>
          </xdr:nvSpPr>
          <xdr:spPr>
            <a:xfrm>
              <a:off x="5292365" y="23942834"/>
              <a:ext cx="314445" cy="183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𝑒^(−</a:t>
              </a:r>
              <a:r>
                <a:rPr lang="el-GR" sz="1100" i="0">
                  <a:latin typeface="Cambria Math" panose="02040503050406030204" pitchFamily="18" charset="0"/>
                </a:rPr>
                <a:t>𝜆</a:t>
              </a:r>
              <a:r>
                <a:rPr lang="en-US" sz="1100" b="0" i="0">
                  <a:latin typeface="Cambria Math" panose="02040503050406030204" pitchFamily="18" charset="0"/>
                </a:rPr>
                <a:t>𝑏)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201620</xdr:colOff>
      <xdr:row>124</xdr:row>
      <xdr:rowOff>7241</xdr:rowOff>
    </xdr:from>
    <xdr:ext cx="316882" cy="1837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A2F40631-E101-47B4-B2B0-16639D5F1416}"/>
                </a:ext>
              </a:extLst>
            </xdr:cNvPr>
            <xdr:cNvSpPr txBox="1"/>
          </xdr:nvSpPr>
          <xdr:spPr>
            <a:xfrm>
              <a:off x="4788274" y="23951626"/>
              <a:ext cx="316882" cy="183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A2F40631-E101-47B4-B2B0-16639D5F1416}"/>
                </a:ext>
              </a:extLst>
            </xdr:cNvPr>
            <xdr:cNvSpPr txBox="1"/>
          </xdr:nvSpPr>
          <xdr:spPr>
            <a:xfrm>
              <a:off x="4788274" y="23951626"/>
              <a:ext cx="316882" cy="183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𝑒^(−</a:t>
              </a:r>
              <a:r>
                <a:rPr lang="el-GR" sz="1100" i="0">
                  <a:latin typeface="Cambria Math" panose="02040503050406030204" pitchFamily="18" charset="0"/>
                </a:rPr>
                <a:t>𝜆</a:t>
              </a:r>
              <a:r>
                <a:rPr lang="en-US" sz="1100" b="0" i="0">
                  <a:latin typeface="Cambria Math" panose="02040503050406030204" pitchFamily="18" charset="0"/>
                </a:rPr>
                <a:t>𝑎)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176580</xdr:colOff>
      <xdr:row>123</xdr:row>
      <xdr:rowOff>19050</xdr:rowOff>
    </xdr:from>
    <xdr:ext cx="885627" cy="368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F5508BDE-4E33-CE45-7E3C-3B69F0358489}"/>
                </a:ext>
              </a:extLst>
            </xdr:cNvPr>
            <xdr:cNvSpPr txBox="1"/>
          </xdr:nvSpPr>
          <xdr:spPr>
            <a:xfrm>
              <a:off x="6587638" y="23772935"/>
              <a:ext cx="885627" cy="368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𝑝𝑖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F5508BDE-4E33-CE45-7E3C-3B69F0358489}"/>
                </a:ext>
              </a:extLst>
            </xdr:cNvPr>
            <xdr:cNvSpPr txBox="1"/>
          </xdr:nvSpPr>
          <xdr:spPr>
            <a:xfrm>
              <a:off x="6587638" y="23772935"/>
              <a:ext cx="885627" cy="368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〖(𝑛𝑖 −𝑛∗𝑝𝑖)〗^2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b="0" i="0">
                  <a:latin typeface="Cambria Math" panose="02040503050406030204" pitchFamily="18" charset="0"/>
                </a:rPr>
                <a:t>𝑛∗𝑝𝑖)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572233</xdr:colOff>
      <xdr:row>133</xdr:row>
      <xdr:rowOff>187569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32CE9774-44A7-44BF-B9AF-8DFE16E5028A}"/>
                </a:ext>
              </a:extLst>
            </xdr:cNvPr>
            <xdr:cNvSpPr txBox="1"/>
          </xdr:nvSpPr>
          <xdr:spPr>
            <a:xfrm>
              <a:off x="5767021" y="25846454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32CE9774-44A7-44BF-B9AF-8DFE16E5028A}"/>
                </a:ext>
              </a:extLst>
            </xdr:cNvPr>
            <xdr:cNvSpPr txBox="1"/>
          </xdr:nvSpPr>
          <xdr:spPr>
            <a:xfrm>
              <a:off x="5767021" y="25846454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557579</xdr:colOff>
      <xdr:row>134</xdr:row>
      <xdr:rowOff>172915</xdr:rowOff>
    </xdr:from>
    <xdr:ext cx="27013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EBACD569-7551-9E01-0C1C-909C1E902B01}"/>
                </a:ext>
              </a:extLst>
            </xdr:cNvPr>
            <xdr:cNvSpPr txBox="1"/>
          </xdr:nvSpPr>
          <xdr:spPr>
            <a:xfrm>
              <a:off x="5752367" y="26022300"/>
              <a:ext cx="2701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EBACD569-7551-9E01-0C1C-909C1E902B01}"/>
                </a:ext>
              </a:extLst>
            </xdr:cNvPr>
            <xdr:cNvSpPr txBox="1"/>
          </xdr:nvSpPr>
          <xdr:spPr>
            <a:xfrm>
              <a:off x="5752367" y="26022300"/>
              <a:ext cx="2701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𝑎, 𝑘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523314</xdr:colOff>
      <xdr:row>132</xdr:row>
      <xdr:rowOff>63873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210AB14-58DB-0474-FD76-46062913958D}"/>
            </a:ext>
          </a:extLst>
        </xdr:cNvPr>
        <xdr:cNvSpPr txBox="1"/>
      </xdr:nvSpPr>
      <xdr:spPr>
        <a:xfrm>
          <a:off x="9521638" y="25534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15</xdr:col>
      <xdr:colOff>164725</xdr:colOff>
      <xdr:row>132</xdr:row>
      <xdr:rowOff>187137</xdr:rowOff>
    </xdr:from>
    <xdr:ext cx="3283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31C41898-9B91-BDD9-1FDC-9A44BEBF872C}"/>
                </a:ext>
              </a:extLst>
            </xdr:cNvPr>
            <xdr:cNvSpPr txBox="1"/>
          </xdr:nvSpPr>
          <xdr:spPr>
            <a:xfrm>
              <a:off x="9768166" y="25658108"/>
              <a:ext cx="3283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31C41898-9B91-BDD9-1FDC-9A44BEBF872C}"/>
                </a:ext>
              </a:extLst>
            </xdr:cNvPr>
            <xdr:cNvSpPr txBox="1"/>
          </xdr:nvSpPr>
          <xdr:spPr>
            <a:xfrm>
              <a:off x="9768166" y="25658108"/>
              <a:ext cx="3283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265577</xdr:colOff>
      <xdr:row>134</xdr:row>
      <xdr:rowOff>30254</xdr:rowOff>
    </xdr:from>
    <xdr:ext cx="111249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D19EEAC1-6A27-4800-F90F-36D026127D9D}"/>
                </a:ext>
              </a:extLst>
            </xdr:cNvPr>
            <xdr:cNvSpPr txBox="1"/>
          </xdr:nvSpPr>
          <xdr:spPr>
            <a:xfrm>
              <a:off x="9869018" y="25882225"/>
              <a:ext cx="111249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D19EEAC1-6A27-4800-F90F-36D026127D9D}"/>
                </a:ext>
              </a:extLst>
            </xdr:cNvPr>
            <xdr:cNvSpPr txBox="1"/>
          </xdr:nvSpPr>
          <xdr:spPr>
            <a:xfrm>
              <a:off x="9869018" y="25882225"/>
              <a:ext cx="111249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1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33619</xdr:colOff>
      <xdr:row>135</xdr:row>
      <xdr:rowOff>-1</xdr:rowOff>
    </xdr:from>
    <xdr:ext cx="625235" cy="414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DCF8C88A-4A33-4B45-BE45-2FD33E3B51DD}"/>
                </a:ext>
              </a:extLst>
            </xdr:cNvPr>
            <xdr:cNvSpPr txBox="1"/>
          </xdr:nvSpPr>
          <xdr:spPr>
            <a:xfrm>
              <a:off x="12662648" y="26042470"/>
              <a:ext cx="625235" cy="414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BY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b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DCF8C88A-4A33-4B45-BE45-2FD33E3B51DD}"/>
                </a:ext>
              </a:extLst>
            </xdr:cNvPr>
            <xdr:cNvSpPr txBox="1"/>
          </xdr:nvSpPr>
          <xdr:spPr>
            <a:xfrm>
              <a:off x="12662648" y="26042470"/>
              <a:ext cx="625235" cy="414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(𝑛_𝑖−𝑛_𝑖^′)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𝑛_𝑖^′ 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21</xdr:col>
      <xdr:colOff>224118</xdr:colOff>
      <xdr:row>136</xdr:row>
      <xdr:rowOff>11206</xdr:rowOff>
    </xdr:from>
    <xdr:ext cx="1759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671D7CC-AFD7-47CE-9DF2-195E26F8667E}"/>
                </a:ext>
              </a:extLst>
            </xdr:cNvPr>
            <xdr:cNvSpPr txBox="1"/>
          </xdr:nvSpPr>
          <xdr:spPr>
            <a:xfrm>
              <a:off x="13458265" y="26244177"/>
              <a:ext cx="1759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BY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𝜔</m:t>
                        </m:r>
                      </m:e>
                      <m:sub>
                        <m:r>
                          <a:rPr lang="ru-BY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671D7CC-AFD7-47CE-9DF2-195E26F8667E}"/>
                </a:ext>
              </a:extLst>
            </xdr:cNvPr>
            <xdr:cNvSpPr txBox="1"/>
          </xdr:nvSpPr>
          <xdr:spPr>
            <a:xfrm>
              <a:off x="13458265" y="26244177"/>
              <a:ext cx="1759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𝜔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endParaRPr lang="ru-BY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12</xdr:row>
      <xdr:rowOff>23812</xdr:rowOff>
    </xdr:from>
    <xdr:ext cx="862800" cy="3667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EFFC200-DC50-E9B1-3E59-E2AE67FECF01}"/>
                </a:ext>
              </a:extLst>
            </xdr:cNvPr>
            <xdr:cNvSpPr txBox="1"/>
          </xdr:nvSpPr>
          <xdr:spPr>
            <a:xfrm>
              <a:off x="1752600" y="2309812"/>
              <a:ext cx="862800" cy="366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05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𝑥𝑚𝑎𝑥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𝑥𝑚𝑖𝑛</m:t>
                        </m:r>
                      </m:num>
                      <m:den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𝑀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EFFC200-DC50-E9B1-3E59-E2AE67FECF01}"/>
                </a:ext>
              </a:extLst>
            </xdr:cNvPr>
            <xdr:cNvSpPr txBox="1"/>
          </xdr:nvSpPr>
          <xdr:spPr>
            <a:xfrm>
              <a:off x="1752600" y="2309812"/>
              <a:ext cx="862800" cy="366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ru-RU" sz="1050" i="0">
                  <a:latin typeface="Cambria Math" panose="02040503050406030204" pitchFamily="18" charset="0"/>
                </a:rPr>
                <a:t>(</a:t>
              </a:r>
              <a:r>
                <a:rPr lang="en-US" sz="1050" b="0" i="0">
                  <a:latin typeface="Cambria Math" panose="02040503050406030204" pitchFamily="18" charset="0"/>
                </a:rPr>
                <a:t>𝑥𝑚𝑎𝑥 −𝑥𝑚𝑖𝑛</a:t>
              </a:r>
              <a:r>
                <a:rPr lang="ru-RU" sz="1050" b="0" i="0">
                  <a:latin typeface="Cambria Math" panose="02040503050406030204" pitchFamily="18" charset="0"/>
                </a:rPr>
                <a:t>)/</a:t>
              </a:r>
              <a:r>
                <a:rPr lang="en-US" sz="105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0</xdr:col>
      <xdr:colOff>47625</xdr:colOff>
      <xdr:row>31</xdr:row>
      <xdr:rowOff>14287</xdr:rowOff>
    </xdr:from>
    <xdr:to>
      <xdr:col>11</xdr:col>
      <xdr:colOff>704850</xdr:colOff>
      <xdr:row>56</xdr:row>
      <xdr:rowOff>104775</xdr:rowOff>
    </xdr:to>
    <xdr:graphicFrame macro="">
      <xdr:nvGraphicFramePr>
        <xdr:cNvPr id="3" name="BA">
          <a:extLst>
            <a:ext uri="{FF2B5EF4-FFF2-40B4-BE49-F238E27FC236}">
              <a16:creationId xmlns:a16="http://schemas.microsoft.com/office/drawing/2014/main" id="{966786C1-A638-E5E6-AD13-AD157FE34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77</xdr:row>
      <xdr:rowOff>4761</xdr:rowOff>
    </xdr:from>
    <xdr:to>
      <xdr:col>13</xdr:col>
      <xdr:colOff>9524</xdr:colOff>
      <xdr:row>105</xdr:row>
      <xdr:rowOff>47624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04B89BE-7F68-AF58-036D-E548F4D45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295275</xdr:colOff>
      <xdr:row>108</xdr:row>
      <xdr:rowOff>119062</xdr:rowOff>
    </xdr:from>
    <xdr:ext cx="577530" cy="422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63D8D5B-FFBD-4C18-A7B0-F25E59319838}"/>
                </a:ext>
              </a:extLst>
            </xdr:cNvPr>
            <xdr:cNvSpPr txBox="1"/>
          </xdr:nvSpPr>
          <xdr:spPr>
            <a:xfrm>
              <a:off x="4829175" y="20769262"/>
              <a:ext cx="577530" cy="422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𝑥𝑖</m:t>
                            </m:r>
                          </m:e>
                        </m:nary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63D8D5B-FFBD-4C18-A7B0-F25E59319838}"/>
                </a:ext>
              </a:extLst>
            </xdr:cNvPr>
            <xdr:cNvSpPr txBox="1"/>
          </xdr:nvSpPr>
          <xdr:spPr>
            <a:xfrm>
              <a:off x="4829175" y="20769262"/>
              <a:ext cx="577530" cy="422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(∑24_(</a:t>
              </a:r>
              <a:r>
                <a:rPr lang="en-US" sz="1400" b="0" i="0">
                  <a:latin typeface="Cambria Math" panose="02040503050406030204" pitchFamily="18" charset="0"/>
                </a:rPr>
                <a:t>𝑖=1</a:t>
              </a:r>
              <a:r>
                <a:rPr lang="ru-RU" sz="1400" b="0" i="0">
                  <a:latin typeface="Cambria Math" panose="02040503050406030204" pitchFamily="18" charset="0"/>
                </a:rPr>
                <a:t>)^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ru-RU" sz="1400" b="0" i="0">
                  <a:latin typeface="Cambria Math" panose="02040503050406030204" pitchFamily="18" charset="0"/>
                </a:rPr>
                <a:t>▒</a:t>
              </a:r>
              <a:r>
                <a:rPr lang="en-US" sz="1400" b="0" i="0">
                  <a:latin typeface="Cambria Math" panose="02040503050406030204" pitchFamily="18" charset="0"/>
                </a:rPr>
                <a:t>𝑥𝑖</a:t>
              </a:r>
              <a:r>
                <a:rPr lang="ru-RU" sz="1400" b="0" i="0">
                  <a:latin typeface="Cambria Math" panose="02040503050406030204" pitchFamily="18" charset="0"/>
                </a:rPr>
                <a:t>)/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6</xdr:col>
      <xdr:colOff>309562</xdr:colOff>
      <xdr:row>124</xdr:row>
      <xdr:rowOff>261937</xdr:rowOff>
    </xdr:from>
    <xdr:ext cx="566738" cy="283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E9EA7AE-E4E4-43B7-9062-F1BCD85679D6}"/>
                </a:ext>
              </a:extLst>
            </xdr:cNvPr>
            <xdr:cNvSpPr txBox="1"/>
          </xdr:nvSpPr>
          <xdr:spPr>
            <a:xfrm>
              <a:off x="4291012" y="16911637"/>
              <a:ext cx="566738" cy="283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</m:rad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E9EA7AE-E4E4-43B7-9062-F1BCD85679D6}"/>
                </a:ext>
              </a:extLst>
            </xdr:cNvPr>
            <xdr:cNvSpPr txBox="1"/>
          </xdr:nvSpPr>
          <xdr:spPr>
            <a:xfrm>
              <a:off x="4291012" y="16911637"/>
              <a:ext cx="566738" cy="283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600" i="0">
                  <a:latin typeface="Cambria Math" panose="02040503050406030204" pitchFamily="18" charset="0"/>
                </a:rPr>
                <a:t>√</a:t>
              </a:r>
              <a:r>
                <a:rPr lang="en-US" sz="1600" b="0" i="0">
                  <a:latin typeface="Cambria Math" panose="02040503050406030204" pitchFamily="18" charset="0"/>
                </a:rPr>
                <a:t>𝐷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6</xdr:col>
      <xdr:colOff>323850</xdr:colOff>
      <xdr:row>127</xdr:row>
      <xdr:rowOff>114300</xdr:rowOff>
    </xdr:from>
    <xdr:ext cx="724486" cy="3149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D69574E-EC21-4D93-AF0D-179ABBB0E912}"/>
                </a:ext>
              </a:extLst>
            </xdr:cNvPr>
            <xdr:cNvSpPr txBox="1"/>
          </xdr:nvSpPr>
          <xdr:spPr>
            <a:xfrm>
              <a:off x="4305300" y="17583150"/>
              <a:ext cx="724486" cy="314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̄</m:t>
                        </m:r>
                      </m:den>
                    </m:f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100</m:t>
                    </m:r>
                    <m:r>
                      <a:rPr lang="ru-RU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%</m:t>
                    </m:r>
                  </m:oMath>
                </m:oMathPara>
              </a14:m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D69574E-EC21-4D93-AF0D-179ABBB0E912}"/>
                </a:ext>
              </a:extLst>
            </xdr:cNvPr>
            <xdr:cNvSpPr txBox="1"/>
          </xdr:nvSpPr>
          <xdr:spPr>
            <a:xfrm>
              <a:off x="4305300" y="17583150"/>
              <a:ext cx="724486" cy="314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𝜎/(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𝑥̄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</a:t>
              </a:r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257176</xdr:colOff>
      <xdr:row>130</xdr:row>
      <xdr:rowOff>123825</xdr:rowOff>
    </xdr:from>
    <xdr:ext cx="758056" cy="3162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338AD07-1361-4000-A807-3997047C90EC}"/>
                </a:ext>
              </a:extLst>
            </xdr:cNvPr>
            <xdr:cNvSpPr txBox="1"/>
          </xdr:nvSpPr>
          <xdr:spPr>
            <a:xfrm>
              <a:off x="4238626" y="18164175"/>
              <a:ext cx="758056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BY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338AD07-1361-4000-A807-3997047C90EC}"/>
                </a:ext>
              </a:extLst>
            </xdr:cNvPr>
            <xdr:cNvSpPr txBox="1"/>
          </xdr:nvSpPr>
          <xdr:spPr>
            <a:xfrm>
              <a:off x="4238626" y="18164175"/>
              <a:ext cx="758056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BY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𝑚_3/𝜎^3 </a:t>
              </a:r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133350</xdr:colOff>
      <xdr:row>134</xdr:row>
      <xdr:rowOff>57150</xdr:rowOff>
    </xdr:from>
    <xdr:ext cx="1059136" cy="3162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494871E-04FF-4890-B02B-B5E385458B06}"/>
                </a:ext>
              </a:extLst>
            </xdr:cNvPr>
            <xdr:cNvSpPr txBox="1"/>
          </xdr:nvSpPr>
          <xdr:spPr>
            <a:xfrm>
              <a:off x="4114800" y="18859500"/>
              <a:ext cx="1059136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</m:den>
                    </m:f>
                    <m:r>
                      <a:rPr lang="ru-RU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ru-RU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</m:t>
                    </m:r>
                  </m:oMath>
                </m:oMathPara>
              </a14:m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494871E-04FF-4890-B02B-B5E385458B06}"/>
                </a:ext>
              </a:extLst>
            </xdr:cNvPr>
            <xdr:cNvSpPr txBox="1"/>
          </xdr:nvSpPr>
          <xdr:spPr>
            <a:xfrm>
              <a:off x="4114800" y="18859500"/>
              <a:ext cx="1059136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𝑚_4/𝜎^4 −3</a:t>
              </a:r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38100</xdr:colOff>
      <xdr:row>114</xdr:row>
      <xdr:rowOff>171451</xdr:rowOff>
    </xdr:from>
    <xdr:ext cx="1438276" cy="2031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56D7E15-2B97-4B92-9715-572C87245280}"/>
                </a:ext>
              </a:extLst>
            </xdr:cNvPr>
            <xdr:cNvSpPr txBox="1"/>
          </xdr:nvSpPr>
          <xdr:spPr>
            <a:xfrm>
              <a:off x="4572000" y="21964651"/>
              <a:ext cx="1438276" cy="203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ru-RU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𝑀</m:t>
                          </m:r>
                        </m:sub>
                      </m:sSub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𝑀</m:t>
                          </m:r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num>
                    <m:den>
                      <m:d>
                        <m:dPr>
                          <m:ctrlP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𝑀</m:t>
                              </m:r>
                            </m:sub>
                          </m:sSub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𝑀</m:t>
                              </m:r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−</m:t>
                              </m:r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d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+(</m:t>
                      </m:r>
                      <m:sSub>
                        <m:sSubPr>
                          <m:ctrlP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𝑀</m:t>
                          </m:r>
                        </m:sub>
                      </m:sSub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𝑀</m:t>
                          </m:r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+</m:t>
                          </m:r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en-US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r>
                    <a:rPr lang="en-US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h</m:t>
                  </m:r>
                </m:oMath>
              </a14:m>
              <a:r>
                <a:rPr lang="en-US" sz="900"/>
                <a:t> </a:t>
              </a:r>
              <a:r>
                <a:rPr lang="ru-RU" sz="900"/>
                <a:t> </a:t>
              </a:r>
              <a:r>
                <a:rPr lang="ru-RU" sz="900" baseline="0"/>
                <a:t> </a:t>
              </a:r>
              <a:endParaRPr lang="ru-BY" sz="9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56D7E15-2B97-4B92-9715-572C87245280}"/>
                </a:ext>
              </a:extLst>
            </xdr:cNvPr>
            <xdr:cNvSpPr txBox="1"/>
          </xdr:nvSpPr>
          <xdr:spPr>
            <a:xfrm>
              <a:off x="4572000" y="21964651"/>
              <a:ext cx="1438276" cy="203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r>
                <a:rPr lang="ru-RU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0+</a:t>
              </a:r>
              <a:r>
                <a:rPr lang="ru-RU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ru-RU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𝑀−𝑛_(𝑀−1)</a:t>
              </a:r>
              <a:r>
                <a:rPr lang="ru-RU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)/(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(𝑛_𝑀−𝑛_(𝑀−1) )+(𝑛_𝑀−𝑛_(𝑀+1))</a:t>
              </a:r>
              <a:r>
                <a:rPr lang="ru-RU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∗ℎ</a:t>
              </a:r>
              <a:r>
                <a:rPr lang="en-US" sz="900"/>
                <a:t> </a:t>
              </a:r>
              <a:r>
                <a:rPr lang="ru-RU" sz="900"/>
                <a:t> </a:t>
              </a:r>
              <a:r>
                <a:rPr lang="ru-RU" sz="900" baseline="0"/>
                <a:t> </a:t>
              </a:r>
              <a:endParaRPr lang="ru-BY" sz="900"/>
            </a:p>
          </xdr:txBody>
        </xdr:sp>
      </mc:Fallback>
    </mc:AlternateContent>
    <xdr:clientData/>
  </xdr:oneCellAnchor>
  <xdr:oneCellAnchor>
    <xdr:from>
      <xdr:col>11</xdr:col>
      <xdr:colOff>376237</xdr:colOff>
      <xdr:row>106</xdr:row>
      <xdr:rowOff>185737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D59CE0F-3188-464B-AF77-178E575BF474}"/>
                </a:ext>
              </a:extLst>
            </xdr:cNvPr>
            <xdr:cNvSpPr txBox="1"/>
          </xdr:nvSpPr>
          <xdr:spPr>
            <a:xfrm>
              <a:off x="5729287" y="4322921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D59CE0F-3188-464B-AF77-178E575BF474}"/>
                </a:ext>
              </a:extLst>
            </xdr:cNvPr>
            <xdr:cNvSpPr txBox="1"/>
          </xdr:nvSpPr>
          <xdr:spPr>
            <a:xfrm>
              <a:off x="5729287" y="4322921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13</xdr:col>
      <xdr:colOff>66675</xdr:colOff>
      <xdr:row>107</xdr:row>
      <xdr:rowOff>9525</xdr:rowOff>
    </xdr:from>
    <xdr:ext cx="58105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A433363-62AD-469B-97C6-BC366223D7DC}"/>
                </a:ext>
              </a:extLst>
            </xdr:cNvPr>
            <xdr:cNvSpPr txBox="1"/>
          </xdr:nvSpPr>
          <xdr:spPr>
            <a:xfrm>
              <a:off x="6943725" y="43243500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A433363-62AD-469B-97C6-BC366223D7DC}"/>
                </a:ext>
              </a:extLst>
            </xdr:cNvPr>
            <xdr:cNvSpPr txBox="1"/>
          </xdr:nvSpPr>
          <xdr:spPr>
            <a:xfrm>
              <a:off x="6943725" y="43243500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14</xdr:col>
      <xdr:colOff>85725</xdr:colOff>
      <xdr:row>107</xdr:row>
      <xdr:rowOff>0</xdr:rowOff>
    </xdr:from>
    <xdr:ext cx="58105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7A76C51E-24E1-46B4-BA2A-3D3582420CF7}"/>
                </a:ext>
              </a:extLst>
            </xdr:cNvPr>
            <xdr:cNvSpPr txBox="1"/>
          </xdr:nvSpPr>
          <xdr:spPr>
            <a:xfrm>
              <a:off x="7724775" y="43233975"/>
              <a:ext cx="58105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7A76C51E-24E1-46B4-BA2A-3D3582420CF7}"/>
                </a:ext>
              </a:extLst>
            </xdr:cNvPr>
            <xdr:cNvSpPr txBox="1"/>
          </xdr:nvSpPr>
          <xdr:spPr>
            <a:xfrm>
              <a:off x="7724775" y="43233975"/>
              <a:ext cx="58105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12</xdr:col>
      <xdr:colOff>76200</xdr:colOff>
      <xdr:row>107</xdr:row>
      <xdr:rowOff>0</xdr:rowOff>
    </xdr:from>
    <xdr:ext cx="58105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4D742D2B-C6CC-4716-A270-FD7A50979A67}"/>
                </a:ext>
              </a:extLst>
            </xdr:cNvPr>
            <xdr:cNvSpPr txBox="1"/>
          </xdr:nvSpPr>
          <xdr:spPr>
            <a:xfrm>
              <a:off x="9001125" y="20459700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4D742D2B-C6CC-4716-A270-FD7A50979A67}"/>
                </a:ext>
              </a:extLst>
            </xdr:cNvPr>
            <xdr:cNvSpPr txBox="1"/>
          </xdr:nvSpPr>
          <xdr:spPr>
            <a:xfrm>
              <a:off x="9001125" y="20459700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19</xdr:col>
      <xdr:colOff>109537</xdr:colOff>
      <xdr:row>185</xdr:row>
      <xdr:rowOff>33337</xdr:rowOff>
    </xdr:from>
    <xdr:ext cx="908710" cy="3633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A990429D-8DDA-479A-9F93-4823F85F04E7}"/>
                </a:ext>
              </a:extLst>
            </xdr:cNvPr>
            <xdr:cNvSpPr txBox="1"/>
          </xdr:nvSpPr>
          <xdr:spPr>
            <a:xfrm>
              <a:off x="13625512" y="20493037"/>
              <a:ext cx="908710" cy="363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acc>
                          <m:accPr>
                            <m:chr m:val="̅"/>
                            <m:ctrlPr>
                              <a:rPr lang="ru-BY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p>
                              <m:sSupPr>
                                <m:ctrlP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p>
                                <m:r>
                                  <a:rPr lang="ru-BY" sz="1100" i="0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acc>
                        <m:r>
                          <a:rPr lang="ru-RU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ru-RU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BY" sz="1100" i="0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ru-RU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num>
                          <m:den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acc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A990429D-8DDA-479A-9F93-4823F85F04E7}"/>
                </a:ext>
              </a:extLst>
            </xdr:cNvPr>
            <xdr:cNvSpPr txBox="1"/>
          </xdr:nvSpPr>
          <xdr:spPr>
            <a:xfrm>
              <a:off x="13625512" y="20493037"/>
              <a:ext cx="908710" cy="363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((</a:t>
              </a:r>
              <a:r>
                <a:rPr lang="ru-BY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𝜎^2 ) ̅</a:t>
              </a:r>
              <a:r>
                <a:rPr lang="ru-RU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ru-RU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ru-BY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𝜎_𝑖^2</a:t>
              </a:r>
              <a:r>
                <a:rPr lang="ru-RU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ru-RU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ru-RU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ru-BY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) ̅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18</xdr:col>
      <xdr:colOff>538162</xdr:colOff>
      <xdr:row>188</xdr:row>
      <xdr:rowOff>33337</xdr:rowOff>
    </xdr:from>
    <xdr:ext cx="1172564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E9E1B370-3222-4B9A-8A00-64415B362991}"/>
                </a:ext>
              </a:extLst>
            </xdr:cNvPr>
            <xdr:cNvSpPr txBox="1"/>
          </xdr:nvSpPr>
          <xdr:spPr>
            <a:xfrm>
              <a:off x="13415962" y="21064537"/>
              <a:ext cx="1172564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p>
                        <m:r>
                          <a:rPr lang="ru-BY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ru-BY" sz="11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ru-BY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acc>
                                      <m:accPr>
                                        <m:chr m:val="̅"/>
                                        <m:ctrlPr>
                                          <a:rPr lang="ru-BY" sz="110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sSub>
                                          <m:sSubPr>
                                            <m:ctrlPr>
                                              <a:rPr lang="ru-BY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BY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BY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acc>
                                    <m: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ru-BY" sz="110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ru-BY" sz="110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m:rPr>
                                <m:nor/>
                              </m:rPr>
                              <a:rPr lang="ru-BY">
                                <a:solidFill>
                                  <a:sysClr val="windowText" lastClr="000000"/>
                                </a:solidFill>
                                <a:effectLst/>
                              </a:rPr>
                              <m:t> </m:t>
                            </m:r>
                          </m:e>
                        </m:nary>
                      </m:num>
                      <m:den>
                        <m: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ru-BY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E9E1B370-3222-4B9A-8A00-64415B362991}"/>
                </a:ext>
              </a:extLst>
            </xdr:cNvPr>
            <xdr:cNvSpPr txBox="1"/>
          </xdr:nvSpPr>
          <xdr:spPr>
            <a:xfrm>
              <a:off x="13415962" y="21064537"/>
              <a:ext cx="1172564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𝛿^2=(∑</a:t>
              </a:r>
              <a:r>
                <a:rPr lang="ru-BY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</a:rPr>
                <a:t>▒〖</a:t>
              </a:r>
              <a:r>
                <a:rPr lang="ru-BY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((𝑥_𝑖 ) ̅−𝑥 ̅ )^2 𝑛_𝑖 "</a:t>
              </a:r>
              <a:r>
                <a:rPr lang="ru-BY" i="0">
                  <a:solidFill>
                    <a:sysClr val="windowText" lastClr="000000"/>
                  </a:solidFill>
                  <a:effectLst/>
                </a:rPr>
                <a:t> </a:t>
              </a:r>
              <a:r>
                <a:rPr lang="ru-BY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</a:rPr>
                <a:t>" </a:t>
              </a:r>
              <a:r>
                <a:rPr lang="ru-BY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</a:rPr>
                <a:t>〗)/</a:t>
              </a:r>
              <a:r>
                <a:rPr lang="ru-BY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endParaRPr lang="ru-BY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18</xdr:col>
      <xdr:colOff>309562</xdr:colOff>
      <xdr:row>192</xdr:row>
      <xdr:rowOff>23812</xdr:rowOff>
    </xdr:from>
    <xdr:ext cx="71596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3512585D-C83E-4DB0-93ED-85B4B6B2324D}"/>
                </a:ext>
              </a:extLst>
            </xdr:cNvPr>
            <xdr:cNvSpPr txBox="1"/>
          </xdr:nvSpPr>
          <xdr:spPr>
            <a:xfrm>
              <a:off x="13187362" y="21817012"/>
              <a:ext cx="7159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e>
                    <m:sup>
                      <m:r>
                        <a:rPr lang="ru-BY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ru-RU" sz="1100"/>
                <a:t>+</a:t>
              </a:r>
              <a14:m>
                <m:oMath xmlns:m="http://schemas.openxmlformats.org/officeDocument/2006/math">
                  <m:sSup>
                    <m:sSupPr>
                      <m:ctrlP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𝜎</m:t>
                      </m:r>
                    </m:e>
                    <m:sup>
                      <m:r>
                        <a:rPr lang="ru-BY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p>
                    <m:sSupPr>
                      <m:ctrlP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𝜎</m:t>
                      </m:r>
                    </m:e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ru-BY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3512585D-C83E-4DB0-93ED-85B4B6B2324D}"/>
                </a:ext>
              </a:extLst>
            </xdr:cNvPr>
            <xdr:cNvSpPr txBox="1"/>
          </xdr:nvSpPr>
          <xdr:spPr>
            <a:xfrm>
              <a:off x="13187362" y="21817012"/>
              <a:ext cx="7159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𝛿^2</a:t>
              </a:r>
              <a:r>
                <a:rPr lang="ru-RU" sz="1100"/>
                <a:t>+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𝜎^2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5</xdr:col>
      <xdr:colOff>593912</xdr:colOff>
      <xdr:row>111</xdr:row>
      <xdr:rowOff>89645</xdr:rowOff>
    </xdr:from>
    <xdr:ext cx="1748117" cy="4322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DD2C342-9DA7-4B5A-B7E5-408E1577E044}"/>
                </a:ext>
              </a:extLst>
            </xdr:cNvPr>
            <xdr:cNvSpPr txBox="1"/>
          </xdr:nvSpPr>
          <xdr:spPr>
            <a:xfrm>
              <a:off x="4426324" y="21313586"/>
              <a:ext cx="1748117" cy="432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ru-BY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ru-RU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ru-BY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BY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BY" sz="14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ru-BY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̅"/>
                                        <m:ctrlPr>
                                          <a:rPr lang="ru-BY" sz="14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ru-BY" sz="14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/>
                                </m:sSub>
                                <m:r>
                                  <a:rPr lang="ru-RU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ru-RU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ru-BY" sz="1400">
                                <a:effectLst/>
                              </a:rPr>
                              <m:t> </m:t>
                            </m:r>
                          </m:e>
                        </m:nary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ru-BY" sz="14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DD2C342-9DA7-4B5A-B7E5-408E1577E044}"/>
                </a:ext>
              </a:extLst>
            </xdr:cNvPr>
            <xdr:cNvSpPr txBox="1"/>
          </xdr:nvSpPr>
          <xdr:spPr>
            <a:xfrm>
              <a:off x="4426324" y="21313586"/>
              <a:ext cx="1748117" cy="432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(∑</a:t>
              </a:r>
              <a:r>
                <a:rPr lang="ru-BY" sz="1400" b="0" i="0">
                  <a:effectLst/>
                  <a:latin typeface="Cambria Math" panose="02040503050406030204" pitchFamily="18" charset="0"/>
                </a:rPr>
                <a:t>▒</a:t>
              </a:r>
              <a:r>
                <a:rPr lang="en-US" sz="1400" b="0" i="0">
                  <a:effectLst/>
                  <a:latin typeface="Cambria Math" panose="02040503050406030204" pitchFamily="18" charset="0"/>
                </a:rPr>
                <a:t>〖</a:t>
              </a:r>
              <a:r>
                <a:rPr lang="ru-BY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BY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𝑥_𝑖−𝑥 ̅_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BY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ru-BY" sz="1400" i="0">
                  <a:effectLst/>
                </a:rPr>
                <a:t> </a:t>
              </a:r>
              <a:r>
                <a:rPr lang="ru-BY" sz="1400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400" b="0" i="0">
                  <a:effectLst/>
                  <a:latin typeface="Cambria Math" panose="02040503050406030204" pitchFamily="18" charset="0"/>
                </a:rPr>
                <a:t>〗)/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endParaRPr lang="ru-BY" sz="1400"/>
            </a:p>
          </xdr:txBody>
        </xdr:sp>
      </mc:Fallback>
    </mc:AlternateContent>
    <xdr:clientData/>
  </xdr:oneCellAnchor>
  <xdr:oneCellAnchor>
    <xdr:from>
      <xdr:col>5</xdr:col>
      <xdr:colOff>257736</xdr:colOff>
      <xdr:row>148</xdr:row>
      <xdr:rowOff>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2E1BE8D-522A-44CC-A284-E3B1F26F4B9F}"/>
                </a:ext>
              </a:extLst>
            </xdr:cNvPr>
            <xdr:cNvSpPr txBox="1"/>
          </xdr:nvSpPr>
          <xdr:spPr>
            <a:xfrm>
              <a:off x="13144501" y="22557441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BY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2E1BE8D-522A-44CC-A284-E3B1F26F4B9F}"/>
                </a:ext>
              </a:extLst>
            </xdr:cNvPr>
            <xdr:cNvSpPr txBox="1"/>
          </xdr:nvSpPr>
          <xdr:spPr>
            <a:xfrm>
              <a:off x="13144501" y="22557441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 ̅_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16</xdr:col>
      <xdr:colOff>376237</xdr:colOff>
      <xdr:row>106</xdr:row>
      <xdr:rowOff>185737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629EED10-6C14-44FD-A130-BE223F48EDCD}"/>
                </a:ext>
              </a:extLst>
            </xdr:cNvPr>
            <xdr:cNvSpPr txBox="1"/>
          </xdr:nvSpPr>
          <xdr:spPr>
            <a:xfrm>
              <a:off x="8539162" y="2045493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629EED10-6C14-44FD-A130-BE223F48EDCD}"/>
                </a:ext>
              </a:extLst>
            </xdr:cNvPr>
            <xdr:cNvSpPr txBox="1"/>
          </xdr:nvSpPr>
          <xdr:spPr>
            <a:xfrm>
              <a:off x="8539162" y="2045493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17</xdr:col>
      <xdr:colOff>47625</xdr:colOff>
      <xdr:row>107</xdr:row>
      <xdr:rowOff>19050</xdr:rowOff>
    </xdr:from>
    <xdr:ext cx="63754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60080C7-4AB8-42D6-AEC6-B7B1057FE942}"/>
                </a:ext>
              </a:extLst>
            </xdr:cNvPr>
            <xdr:cNvSpPr txBox="1"/>
          </xdr:nvSpPr>
          <xdr:spPr>
            <a:xfrm>
              <a:off x="12334875" y="20478750"/>
              <a:ext cx="63754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60080C7-4AB8-42D6-AEC6-B7B1057FE942}"/>
                </a:ext>
              </a:extLst>
            </xdr:cNvPr>
            <xdr:cNvSpPr txBox="1"/>
          </xdr:nvSpPr>
          <xdr:spPr>
            <a:xfrm>
              <a:off x="12334875" y="20478750"/>
              <a:ext cx="63754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18</xdr:col>
      <xdr:colOff>28575</xdr:colOff>
      <xdr:row>107</xdr:row>
      <xdr:rowOff>9525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87DE89F2-5F03-470B-9002-73DC365A36CE}"/>
                </a:ext>
              </a:extLst>
            </xdr:cNvPr>
            <xdr:cNvSpPr txBox="1"/>
          </xdr:nvSpPr>
          <xdr:spPr>
            <a:xfrm>
              <a:off x="12982575" y="204692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87DE89F2-5F03-470B-9002-73DC365A36CE}"/>
                </a:ext>
              </a:extLst>
            </xdr:cNvPr>
            <xdr:cNvSpPr txBox="1"/>
          </xdr:nvSpPr>
          <xdr:spPr>
            <a:xfrm>
              <a:off x="12982575" y="204692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19</xdr:col>
      <xdr:colOff>95250</xdr:colOff>
      <xdr:row>107</xdr:row>
      <xdr:rowOff>0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101A940-52EF-40F9-9FB7-4516EAE590B7}"/>
                </a:ext>
              </a:extLst>
            </xdr:cNvPr>
            <xdr:cNvSpPr txBox="1"/>
          </xdr:nvSpPr>
          <xdr:spPr>
            <a:xfrm>
              <a:off x="13687425" y="20459700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101A940-52EF-40F9-9FB7-4516EAE590B7}"/>
                </a:ext>
              </a:extLst>
            </xdr:cNvPr>
            <xdr:cNvSpPr txBox="1"/>
          </xdr:nvSpPr>
          <xdr:spPr>
            <a:xfrm>
              <a:off x="13687425" y="20459700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20</xdr:col>
      <xdr:colOff>95250</xdr:colOff>
      <xdr:row>107</xdr:row>
      <xdr:rowOff>28575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AD6BEBA-CF6A-4704-B9E8-0494296A18E9}"/>
                </a:ext>
              </a:extLst>
            </xdr:cNvPr>
            <xdr:cNvSpPr txBox="1"/>
          </xdr:nvSpPr>
          <xdr:spPr>
            <a:xfrm>
              <a:off x="14535150" y="2048827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AD6BEBA-CF6A-4704-B9E8-0494296A18E9}"/>
                </a:ext>
              </a:extLst>
            </xdr:cNvPr>
            <xdr:cNvSpPr txBox="1"/>
          </xdr:nvSpPr>
          <xdr:spPr>
            <a:xfrm>
              <a:off x="14535150" y="2048827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21</xdr:col>
      <xdr:colOff>66675</xdr:colOff>
      <xdr:row>106</xdr:row>
      <xdr:rowOff>161925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DEC16A9F-4B9C-48C8-B1AB-4FACEC18DE53}"/>
                </a:ext>
              </a:extLst>
            </xdr:cNvPr>
            <xdr:cNvSpPr txBox="1"/>
          </xdr:nvSpPr>
          <xdr:spPr>
            <a:xfrm>
              <a:off x="15306675" y="204311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DEC16A9F-4B9C-48C8-B1AB-4FACEC18DE53}"/>
                </a:ext>
              </a:extLst>
            </xdr:cNvPr>
            <xdr:cNvSpPr txBox="1"/>
          </xdr:nvSpPr>
          <xdr:spPr>
            <a:xfrm>
              <a:off x="15306675" y="204311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22</xdr:col>
      <xdr:colOff>57150</xdr:colOff>
      <xdr:row>107</xdr:row>
      <xdr:rowOff>9525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A90FCAF8-A6B3-45C5-8FFC-469B0F7B5D9D}"/>
                </a:ext>
              </a:extLst>
            </xdr:cNvPr>
            <xdr:cNvSpPr txBox="1"/>
          </xdr:nvSpPr>
          <xdr:spPr>
            <a:xfrm>
              <a:off x="16097250" y="204692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A90FCAF8-A6B3-45C5-8FFC-469B0F7B5D9D}"/>
                </a:ext>
              </a:extLst>
            </xdr:cNvPr>
            <xdr:cNvSpPr txBox="1"/>
          </xdr:nvSpPr>
          <xdr:spPr>
            <a:xfrm>
              <a:off x="16097250" y="204692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23</xdr:col>
      <xdr:colOff>114300</xdr:colOff>
      <xdr:row>107</xdr:row>
      <xdr:rowOff>0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5DCD2ACB-BAE5-4293-973A-3ECA46E98924}"/>
                </a:ext>
              </a:extLst>
            </xdr:cNvPr>
            <xdr:cNvSpPr txBox="1"/>
          </xdr:nvSpPr>
          <xdr:spPr>
            <a:xfrm>
              <a:off x="16954500" y="20459700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7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5DCD2ACB-BAE5-4293-973A-3ECA46E98924}"/>
                </a:ext>
              </a:extLst>
            </xdr:cNvPr>
            <xdr:cNvSpPr txBox="1"/>
          </xdr:nvSpPr>
          <xdr:spPr>
            <a:xfrm>
              <a:off x="16954500" y="20459700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24</xdr:col>
      <xdr:colOff>95250</xdr:colOff>
      <xdr:row>107</xdr:row>
      <xdr:rowOff>28575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2C3B0152-3ACE-4CB8-BBC2-81ACC1A9F1DE}"/>
                </a:ext>
              </a:extLst>
            </xdr:cNvPr>
            <xdr:cNvSpPr txBox="1"/>
          </xdr:nvSpPr>
          <xdr:spPr>
            <a:xfrm>
              <a:off x="17735550" y="2048827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8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2C3B0152-3ACE-4CB8-BBC2-81ACC1A9F1DE}"/>
                </a:ext>
              </a:extLst>
            </xdr:cNvPr>
            <xdr:cNvSpPr txBox="1"/>
          </xdr:nvSpPr>
          <xdr:spPr>
            <a:xfrm>
              <a:off x="17735550" y="2048827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25</xdr:col>
      <xdr:colOff>95250</xdr:colOff>
      <xdr:row>107</xdr:row>
      <xdr:rowOff>19050</xdr:rowOff>
    </xdr:from>
    <xdr:ext cx="63799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BF502D04-A5BC-439A-9E70-42CD3F328CC4}"/>
                </a:ext>
              </a:extLst>
            </xdr:cNvPr>
            <xdr:cNvSpPr txBox="1"/>
          </xdr:nvSpPr>
          <xdr:spPr>
            <a:xfrm>
              <a:off x="18535650" y="20478750"/>
              <a:ext cx="6379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BF502D04-A5BC-439A-9E70-42CD3F328CC4}"/>
                </a:ext>
              </a:extLst>
            </xdr:cNvPr>
            <xdr:cNvSpPr txBox="1"/>
          </xdr:nvSpPr>
          <xdr:spPr>
            <a:xfrm>
              <a:off x="18535650" y="20478750"/>
              <a:ext cx="6379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26</xdr:col>
      <xdr:colOff>95250</xdr:colOff>
      <xdr:row>106</xdr:row>
      <xdr:rowOff>171450</xdr:rowOff>
    </xdr:from>
    <xdr:ext cx="697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27326A07-75A8-42C2-AF70-D5658B497CD7}"/>
                </a:ext>
              </a:extLst>
            </xdr:cNvPr>
            <xdr:cNvSpPr txBox="1"/>
          </xdr:nvSpPr>
          <xdr:spPr>
            <a:xfrm>
              <a:off x="19335750" y="20440650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27326A07-75A8-42C2-AF70-D5658B497CD7}"/>
                </a:ext>
              </a:extLst>
            </xdr:cNvPr>
            <xdr:cNvSpPr txBox="1"/>
          </xdr:nvSpPr>
          <xdr:spPr>
            <a:xfrm>
              <a:off x="19335750" y="20440650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27</xdr:col>
      <xdr:colOff>76200</xdr:colOff>
      <xdr:row>107</xdr:row>
      <xdr:rowOff>38100</xdr:rowOff>
    </xdr:from>
    <xdr:ext cx="697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91BE8A7-2568-4970-B828-82374E9C48F1}"/>
                </a:ext>
              </a:extLst>
            </xdr:cNvPr>
            <xdr:cNvSpPr txBox="1"/>
          </xdr:nvSpPr>
          <xdr:spPr>
            <a:xfrm>
              <a:off x="20116800" y="20497800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11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91BE8A7-2568-4970-B828-82374E9C48F1}"/>
                </a:ext>
              </a:extLst>
            </xdr:cNvPr>
            <xdr:cNvSpPr txBox="1"/>
          </xdr:nvSpPr>
          <xdr:spPr>
            <a:xfrm>
              <a:off x="20116800" y="20497800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28</xdr:col>
      <xdr:colOff>47625</xdr:colOff>
      <xdr:row>107</xdr:row>
      <xdr:rowOff>19050</xdr:rowOff>
    </xdr:from>
    <xdr:ext cx="697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A84D0221-9ADB-4F65-BDAD-B82F5EAB75AD}"/>
                </a:ext>
              </a:extLst>
            </xdr:cNvPr>
            <xdr:cNvSpPr txBox="1"/>
          </xdr:nvSpPr>
          <xdr:spPr>
            <a:xfrm>
              <a:off x="20831175" y="20478750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12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A84D0221-9ADB-4F65-BDAD-B82F5EAB75AD}"/>
                </a:ext>
              </a:extLst>
            </xdr:cNvPr>
            <xdr:cNvSpPr txBox="1"/>
          </xdr:nvSpPr>
          <xdr:spPr>
            <a:xfrm>
              <a:off x="20831175" y="20478750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17</xdr:col>
      <xdr:colOff>47625</xdr:colOff>
      <xdr:row>112</xdr:row>
      <xdr:rowOff>19050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57FD5B5-8753-4C0D-AE28-A7766E2EEE12}"/>
            </a:ext>
          </a:extLst>
        </xdr:cNvPr>
        <xdr:cNvSpPr txBox="1"/>
      </xdr:nvSpPr>
      <xdr:spPr>
        <a:xfrm>
          <a:off x="12449175" y="214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113</xdr:row>
      <xdr:rowOff>19050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57726327-C9E0-4DE4-8C93-8DB194820C69}"/>
            </a:ext>
          </a:extLst>
        </xdr:cNvPr>
        <xdr:cNvSpPr txBox="1"/>
      </xdr:nvSpPr>
      <xdr:spPr>
        <a:xfrm>
          <a:off x="12449175" y="2162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113</xdr:row>
      <xdr:rowOff>19050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7DE9B416-0CF0-41F2-AB98-EA8982A9544A}"/>
            </a:ext>
          </a:extLst>
        </xdr:cNvPr>
        <xdr:cNvSpPr txBox="1"/>
      </xdr:nvSpPr>
      <xdr:spPr>
        <a:xfrm>
          <a:off x="12449175" y="2162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114</xdr:row>
      <xdr:rowOff>19050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6FA493F3-BC21-4553-B5B4-D10804EC5D86}"/>
            </a:ext>
          </a:extLst>
        </xdr:cNvPr>
        <xdr:cNvSpPr txBox="1"/>
      </xdr:nvSpPr>
      <xdr:spPr>
        <a:xfrm>
          <a:off x="12449175" y="2181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115</xdr:row>
      <xdr:rowOff>19050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DBA7497B-7C41-4523-8831-57A3C5A8DB0E}"/>
            </a:ext>
          </a:extLst>
        </xdr:cNvPr>
        <xdr:cNvSpPr txBox="1"/>
      </xdr:nvSpPr>
      <xdr:spPr>
        <a:xfrm>
          <a:off x="12449175" y="2200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115</xdr:row>
      <xdr:rowOff>19050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D165B419-6F68-498C-96B9-06BB75F6AF05}"/>
            </a:ext>
          </a:extLst>
        </xdr:cNvPr>
        <xdr:cNvSpPr txBox="1"/>
      </xdr:nvSpPr>
      <xdr:spPr>
        <a:xfrm>
          <a:off x="12449175" y="2200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116</xdr:row>
      <xdr:rowOff>19050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3B0F6DB8-10A4-477D-86BB-72DF7842731B}"/>
            </a:ext>
          </a:extLst>
        </xdr:cNvPr>
        <xdr:cNvSpPr txBox="1"/>
      </xdr:nvSpPr>
      <xdr:spPr>
        <a:xfrm>
          <a:off x="12449175" y="221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116</xdr:row>
      <xdr:rowOff>19050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EA0CEECA-BED8-4DF9-A006-3D06F13EB864}"/>
            </a:ext>
          </a:extLst>
        </xdr:cNvPr>
        <xdr:cNvSpPr txBox="1"/>
      </xdr:nvSpPr>
      <xdr:spPr>
        <a:xfrm>
          <a:off x="12449175" y="221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117</xdr:row>
      <xdr:rowOff>19050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3C238D60-6878-498B-9352-C3EC87789B42}"/>
            </a:ext>
          </a:extLst>
        </xdr:cNvPr>
        <xdr:cNvSpPr txBox="1"/>
      </xdr:nvSpPr>
      <xdr:spPr>
        <a:xfrm>
          <a:off x="12449175" y="2238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117</xdr:row>
      <xdr:rowOff>19050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1D406F34-C38F-441B-82AD-E336A3A6DAB8}"/>
            </a:ext>
          </a:extLst>
        </xdr:cNvPr>
        <xdr:cNvSpPr txBox="1"/>
      </xdr:nvSpPr>
      <xdr:spPr>
        <a:xfrm>
          <a:off x="12449175" y="2238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118</xdr:row>
      <xdr:rowOff>19050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DCF628D-BB20-4A4E-9C47-15FA30673324}"/>
            </a:ext>
          </a:extLst>
        </xdr:cNvPr>
        <xdr:cNvSpPr txBox="1"/>
      </xdr:nvSpPr>
      <xdr:spPr>
        <a:xfrm>
          <a:off x="12449175" y="2257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118</xdr:row>
      <xdr:rowOff>19050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2A088551-F00E-4908-A647-C65CC6142302}"/>
            </a:ext>
          </a:extLst>
        </xdr:cNvPr>
        <xdr:cNvSpPr txBox="1"/>
      </xdr:nvSpPr>
      <xdr:spPr>
        <a:xfrm>
          <a:off x="12449175" y="2257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119</xdr:row>
      <xdr:rowOff>19050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3356285C-F5AD-413E-B4B3-F9CE0FD8D6C8}"/>
            </a:ext>
          </a:extLst>
        </xdr:cNvPr>
        <xdr:cNvSpPr txBox="1"/>
      </xdr:nvSpPr>
      <xdr:spPr>
        <a:xfrm>
          <a:off x="12449175" y="2276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119</xdr:row>
      <xdr:rowOff>19050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A5A4EA9C-9E0D-435C-94CD-145ED99EA53D}"/>
            </a:ext>
          </a:extLst>
        </xdr:cNvPr>
        <xdr:cNvSpPr txBox="1"/>
      </xdr:nvSpPr>
      <xdr:spPr>
        <a:xfrm>
          <a:off x="12449175" y="2276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120</xdr:row>
      <xdr:rowOff>19050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756F292A-5268-4CC2-B2F6-44D9189F9592}"/>
            </a:ext>
          </a:extLst>
        </xdr:cNvPr>
        <xdr:cNvSpPr txBox="1"/>
      </xdr:nvSpPr>
      <xdr:spPr>
        <a:xfrm>
          <a:off x="12449175" y="2295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120</xdr:row>
      <xdr:rowOff>19050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375A4B80-80AD-4A35-ABC3-7D679B1C7228}"/>
            </a:ext>
          </a:extLst>
        </xdr:cNvPr>
        <xdr:cNvSpPr txBox="1"/>
      </xdr:nvSpPr>
      <xdr:spPr>
        <a:xfrm>
          <a:off x="12449175" y="2295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121</xdr:row>
      <xdr:rowOff>19050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C57F9645-7FDC-4FC7-ACB3-D3059044E172}"/>
            </a:ext>
          </a:extLst>
        </xdr:cNvPr>
        <xdr:cNvSpPr txBox="1"/>
      </xdr:nvSpPr>
      <xdr:spPr>
        <a:xfrm>
          <a:off x="12449175" y="2314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121</xdr:row>
      <xdr:rowOff>19050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C924B44-7A8B-4FA5-A0FD-6F47997E8F0F}"/>
            </a:ext>
          </a:extLst>
        </xdr:cNvPr>
        <xdr:cNvSpPr txBox="1"/>
      </xdr:nvSpPr>
      <xdr:spPr>
        <a:xfrm>
          <a:off x="12449175" y="2314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122</xdr:row>
      <xdr:rowOff>19050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4E42882D-4552-42E2-ACC9-B2BFDB34E23A}"/>
            </a:ext>
          </a:extLst>
        </xdr:cNvPr>
        <xdr:cNvSpPr txBox="1"/>
      </xdr:nvSpPr>
      <xdr:spPr>
        <a:xfrm>
          <a:off x="12449175" y="2333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122</xdr:row>
      <xdr:rowOff>19050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81EA351-81EE-478A-955C-4D13B143E556}"/>
            </a:ext>
          </a:extLst>
        </xdr:cNvPr>
        <xdr:cNvSpPr txBox="1"/>
      </xdr:nvSpPr>
      <xdr:spPr>
        <a:xfrm>
          <a:off x="12449175" y="2333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123</xdr:row>
      <xdr:rowOff>19050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FEAD0437-9DAE-4F4D-A5BD-8D687B5BDAF9}"/>
            </a:ext>
          </a:extLst>
        </xdr:cNvPr>
        <xdr:cNvSpPr txBox="1"/>
      </xdr:nvSpPr>
      <xdr:spPr>
        <a:xfrm>
          <a:off x="12449175" y="2352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123</xdr:row>
      <xdr:rowOff>19050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1924D780-A675-446E-B1B2-489D02672E92}"/>
            </a:ext>
          </a:extLst>
        </xdr:cNvPr>
        <xdr:cNvSpPr txBox="1"/>
      </xdr:nvSpPr>
      <xdr:spPr>
        <a:xfrm>
          <a:off x="12449175" y="2352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124</xdr:row>
      <xdr:rowOff>19050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9BC34D01-5830-47AD-9DC8-EBD1DCC1EC23}"/>
            </a:ext>
          </a:extLst>
        </xdr:cNvPr>
        <xdr:cNvSpPr txBox="1"/>
      </xdr:nvSpPr>
      <xdr:spPr>
        <a:xfrm>
          <a:off x="12449175" y="2371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124</xdr:row>
      <xdr:rowOff>19050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1B894D5F-74D0-43B4-B151-4085154891AC}"/>
            </a:ext>
          </a:extLst>
        </xdr:cNvPr>
        <xdr:cNvSpPr txBox="1"/>
      </xdr:nvSpPr>
      <xdr:spPr>
        <a:xfrm>
          <a:off x="12449175" y="2371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125</xdr:row>
      <xdr:rowOff>19050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64E274E0-E0CF-4C7D-A542-20E0E28A305E}"/>
            </a:ext>
          </a:extLst>
        </xdr:cNvPr>
        <xdr:cNvSpPr txBox="1"/>
      </xdr:nvSpPr>
      <xdr:spPr>
        <a:xfrm>
          <a:off x="12449175" y="2390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125</xdr:row>
      <xdr:rowOff>19050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D7CBD799-E541-4B50-9741-0BAB68E84516}"/>
            </a:ext>
          </a:extLst>
        </xdr:cNvPr>
        <xdr:cNvSpPr txBox="1"/>
      </xdr:nvSpPr>
      <xdr:spPr>
        <a:xfrm>
          <a:off x="12449175" y="2390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126</xdr:row>
      <xdr:rowOff>19050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84EA30EA-7EE9-44C4-B12C-6A6DDBD97136}"/>
            </a:ext>
          </a:extLst>
        </xdr:cNvPr>
        <xdr:cNvSpPr txBox="1"/>
      </xdr:nvSpPr>
      <xdr:spPr>
        <a:xfrm>
          <a:off x="12449175" y="2409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126</xdr:row>
      <xdr:rowOff>19050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CD805D62-FFD1-41C2-B42B-910D65271C41}"/>
            </a:ext>
          </a:extLst>
        </xdr:cNvPr>
        <xdr:cNvSpPr txBox="1"/>
      </xdr:nvSpPr>
      <xdr:spPr>
        <a:xfrm>
          <a:off x="12449175" y="2409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127</xdr:row>
      <xdr:rowOff>19050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FDE5DDB2-DDB3-4526-82EF-2D09B46A39F6}"/>
            </a:ext>
          </a:extLst>
        </xdr:cNvPr>
        <xdr:cNvSpPr txBox="1"/>
      </xdr:nvSpPr>
      <xdr:spPr>
        <a:xfrm>
          <a:off x="12449175" y="2428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127</xdr:row>
      <xdr:rowOff>19050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3248E06B-29E9-4205-8705-CD6248E48060}"/>
            </a:ext>
          </a:extLst>
        </xdr:cNvPr>
        <xdr:cNvSpPr txBox="1"/>
      </xdr:nvSpPr>
      <xdr:spPr>
        <a:xfrm>
          <a:off x="12449175" y="2428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128</xdr:row>
      <xdr:rowOff>19050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82CFEF6-9AC9-4BB2-9676-390CE484E90D}"/>
            </a:ext>
          </a:extLst>
        </xdr:cNvPr>
        <xdr:cNvSpPr txBox="1"/>
      </xdr:nvSpPr>
      <xdr:spPr>
        <a:xfrm>
          <a:off x="12449175" y="2447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128</xdr:row>
      <xdr:rowOff>19050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DC4E5C1B-CAE4-46B4-892C-052AD8FBED34}"/>
            </a:ext>
          </a:extLst>
        </xdr:cNvPr>
        <xdr:cNvSpPr txBox="1"/>
      </xdr:nvSpPr>
      <xdr:spPr>
        <a:xfrm>
          <a:off x="12449175" y="2447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129</xdr:row>
      <xdr:rowOff>19050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38375711-B157-40F7-AC33-59E7CFACD411}"/>
            </a:ext>
          </a:extLst>
        </xdr:cNvPr>
        <xdr:cNvSpPr txBox="1"/>
      </xdr:nvSpPr>
      <xdr:spPr>
        <a:xfrm>
          <a:off x="12449175" y="2466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129</xdr:row>
      <xdr:rowOff>19050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37027A44-A65C-4353-B2BD-98350B7CF551}"/>
            </a:ext>
          </a:extLst>
        </xdr:cNvPr>
        <xdr:cNvSpPr txBox="1"/>
      </xdr:nvSpPr>
      <xdr:spPr>
        <a:xfrm>
          <a:off x="12449175" y="2466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130</xdr:row>
      <xdr:rowOff>19050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C946D351-DD90-4302-9A28-5AF3F315E4FA}"/>
            </a:ext>
          </a:extLst>
        </xdr:cNvPr>
        <xdr:cNvSpPr txBox="1"/>
      </xdr:nvSpPr>
      <xdr:spPr>
        <a:xfrm>
          <a:off x="12449175" y="2486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130</xdr:row>
      <xdr:rowOff>19050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E97B8063-04B5-420B-982E-1C86181587E9}"/>
            </a:ext>
          </a:extLst>
        </xdr:cNvPr>
        <xdr:cNvSpPr txBox="1"/>
      </xdr:nvSpPr>
      <xdr:spPr>
        <a:xfrm>
          <a:off x="12449175" y="2486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131</xdr:row>
      <xdr:rowOff>19050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51B0A3C5-8164-4326-A921-76E48BDE684D}"/>
            </a:ext>
          </a:extLst>
        </xdr:cNvPr>
        <xdr:cNvSpPr txBox="1"/>
      </xdr:nvSpPr>
      <xdr:spPr>
        <a:xfrm>
          <a:off x="12449175" y="2505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131</xdr:row>
      <xdr:rowOff>19050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47AF1789-2554-4889-B119-6053CABEB6A2}"/>
            </a:ext>
          </a:extLst>
        </xdr:cNvPr>
        <xdr:cNvSpPr txBox="1"/>
      </xdr:nvSpPr>
      <xdr:spPr>
        <a:xfrm>
          <a:off x="12449175" y="2505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132</xdr:row>
      <xdr:rowOff>19050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EF4BDD2C-CC13-4AD1-A4AF-61ABCEE24BCE}"/>
            </a:ext>
          </a:extLst>
        </xdr:cNvPr>
        <xdr:cNvSpPr txBox="1"/>
      </xdr:nvSpPr>
      <xdr:spPr>
        <a:xfrm>
          <a:off x="12449175" y="2524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132</xdr:row>
      <xdr:rowOff>19050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82215EDC-2BF9-4FEB-B5B5-505AEDAE69FA}"/>
            </a:ext>
          </a:extLst>
        </xdr:cNvPr>
        <xdr:cNvSpPr txBox="1"/>
      </xdr:nvSpPr>
      <xdr:spPr>
        <a:xfrm>
          <a:off x="12449175" y="2524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133</xdr:row>
      <xdr:rowOff>19050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84BF8148-9706-494D-B72A-6AA0B43B6166}"/>
            </a:ext>
          </a:extLst>
        </xdr:cNvPr>
        <xdr:cNvSpPr txBox="1"/>
      </xdr:nvSpPr>
      <xdr:spPr>
        <a:xfrm>
          <a:off x="12449175" y="2543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133</xdr:row>
      <xdr:rowOff>19050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3D85F2FC-6A04-4919-A315-3FF97CE16571}"/>
            </a:ext>
          </a:extLst>
        </xdr:cNvPr>
        <xdr:cNvSpPr txBox="1"/>
      </xdr:nvSpPr>
      <xdr:spPr>
        <a:xfrm>
          <a:off x="12449175" y="2543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134</xdr:row>
      <xdr:rowOff>19050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6935F4C1-302B-489A-8C33-FFC57BD2F0A1}"/>
            </a:ext>
          </a:extLst>
        </xdr:cNvPr>
        <xdr:cNvSpPr txBox="1"/>
      </xdr:nvSpPr>
      <xdr:spPr>
        <a:xfrm>
          <a:off x="12449175" y="2562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134</xdr:row>
      <xdr:rowOff>19050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6B790727-920E-4FD1-984D-E1EB76000F12}"/>
            </a:ext>
          </a:extLst>
        </xdr:cNvPr>
        <xdr:cNvSpPr txBox="1"/>
      </xdr:nvSpPr>
      <xdr:spPr>
        <a:xfrm>
          <a:off x="12449175" y="2562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135</xdr:row>
      <xdr:rowOff>19050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887C1528-70E6-4D51-93AD-EB2CF48712DF}"/>
            </a:ext>
          </a:extLst>
        </xdr:cNvPr>
        <xdr:cNvSpPr txBox="1"/>
      </xdr:nvSpPr>
      <xdr:spPr>
        <a:xfrm>
          <a:off x="12449175" y="2581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135</xdr:row>
      <xdr:rowOff>19050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4643741C-517C-4A00-8B3B-ACFAFA224725}"/>
            </a:ext>
          </a:extLst>
        </xdr:cNvPr>
        <xdr:cNvSpPr txBox="1"/>
      </xdr:nvSpPr>
      <xdr:spPr>
        <a:xfrm>
          <a:off x="12449175" y="2581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136</xdr:row>
      <xdr:rowOff>19050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A7927F2F-C979-48F8-B666-8B8BBAA0D77C}"/>
            </a:ext>
          </a:extLst>
        </xdr:cNvPr>
        <xdr:cNvSpPr txBox="1"/>
      </xdr:nvSpPr>
      <xdr:spPr>
        <a:xfrm>
          <a:off x="12449175" y="2600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136</xdr:row>
      <xdr:rowOff>19050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B5E2A4C1-1A60-4487-99C7-1D07D2338EDE}"/>
            </a:ext>
          </a:extLst>
        </xdr:cNvPr>
        <xdr:cNvSpPr txBox="1"/>
      </xdr:nvSpPr>
      <xdr:spPr>
        <a:xfrm>
          <a:off x="12449175" y="2600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137</xdr:row>
      <xdr:rowOff>19050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27B1A7F-438B-4A25-A333-6DEB67582E51}"/>
            </a:ext>
          </a:extLst>
        </xdr:cNvPr>
        <xdr:cNvSpPr txBox="1"/>
      </xdr:nvSpPr>
      <xdr:spPr>
        <a:xfrm>
          <a:off x="12449175" y="2619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137</xdr:row>
      <xdr:rowOff>19050</xdr:rowOff>
    </xdr:from>
    <xdr:ext cx="65" cy="17222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3249FF5F-6F5D-4888-B050-CF089769E59C}"/>
            </a:ext>
          </a:extLst>
        </xdr:cNvPr>
        <xdr:cNvSpPr txBox="1"/>
      </xdr:nvSpPr>
      <xdr:spPr>
        <a:xfrm>
          <a:off x="12449175" y="2619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138</xdr:row>
      <xdr:rowOff>19050</xdr:rowOff>
    </xdr:from>
    <xdr:ext cx="65" cy="17222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D2D7B26C-479D-45D9-B02F-7C038F90AE44}"/>
            </a:ext>
          </a:extLst>
        </xdr:cNvPr>
        <xdr:cNvSpPr txBox="1"/>
      </xdr:nvSpPr>
      <xdr:spPr>
        <a:xfrm>
          <a:off x="12449175" y="263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138</xdr:row>
      <xdr:rowOff>19050</xdr:rowOff>
    </xdr:from>
    <xdr:ext cx="65" cy="17222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D381F8FD-A114-4333-BFB1-D2B9B3CA4810}"/>
            </a:ext>
          </a:extLst>
        </xdr:cNvPr>
        <xdr:cNvSpPr txBox="1"/>
      </xdr:nvSpPr>
      <xdr:spPr>
        <a:xfrm>
          <a:off x="12449175" y="263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139</xdr:row>
      <xdr:rowOff>19050</xdr:rowOff>
    </xdr:from>
    <xdr:ext cx="65" cy="17222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5E45F0DE-ABB3-45C0-B144-6F7BB1158826}"/>
            </a:ext>
          </a:extLst>
        </xdr:cNvPr>
        <xdr:cNvSpPr txBox="1"/>
      </xdr:nvSpPr>
      <xdr:spPr>
        <a:xfrm>
          <a:off x="12449175" y="2657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139</xdr:row>
      <xdr:rowOff>19050</xdr:rowOff>
    </xdr:from>
    <xdr:ext cx="65" cy="17222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AF9C46D0-C58C-4B02-AFE2-141B5A507CA3}"/>
            </a:ext>
          </a:extLst>
        </xdr:cNvPr>
        <xdr:cNvSpPr txBox="1"/>
      </xdr:nvSpPr>
      <xdr:spPr>
        <a:xfrm>
          <a:off x="12449175" y="2657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140</xdr:row>
      <xdr:rowOff>19050</xdr:rowOff>
    </xdr:from>
    <xdr:ext cx="65" cy="17222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8CB12A17-3383-4688-A65A-F2006C912B03}"/>
            </a:ext>
          </a:extLst>
        </xdr:cNvPr>
        <xdr:cNvSpPr txBox="1"/>
      </xdr:nvSpPr>
      <xdr:spPr>
        <a:xfrm>
          <a:off x="12449175" y="2676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140</xdr:row>
      <xdr:rowOff>19050</xdr:rowOff>
    </xdr:from>
    <xdr:ext cx="65" cy="172227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4D63AB1-C1BB-42C1-9157-16395E17B5C2}"/>
            </a:ext>
          </a:extLst>
        </xdr:cNvPr>
        <xdr:cNvSpPr txBox="1"/>
      </xdr:nvSpPr>
      <xdr:spPr>
        <a:xfrm>
          <a:off x="12449175" y="2676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141</xdr:row>
      <xdr:rowOff>19050</xdr:rowOff>
    </xdr:from>
    <xdr:ext cx="65" cy="172227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E1A82717-7FDF-49C6-8D4E-4AFE843B1589}"/>
            </a:ext>
          </a:extLst>
        </xdr:cNvPr>
        <xdr:cNvSpPr txBox="1"/>
      </xdr:nvSpPr>
      <xdr:spPr>
        <a:xfrm>
          <a:off x="12449175" y="2695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141</xdr:row>
      <xdr:rowOff>19050</xdr:rowOff>
    </xdr:from>
    <xdr:ext cx="65" cy="172227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66104599-86C1-4529-88C6-DC8403DBB1E3}"/>
            </a:ext>
          </a:extLst>
        </xdr:cNvPr>
        <xdr:cNvSpPr txBox="1"/>
      </xdr:nvSpPr>
      <xdr:spPr>
        <a:xfrm>
          <a:off x="12449175" y="2695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142</xdr:row>
      <xdr:rowOff>19050</xdr:rowOff>
    </xdr:from>
    <xdr:ext cx="65" cy="172227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41634F9B-E1ED-4DE4-87E1-9BAEC3F54184}"/>
            </a:ext>
          </a:extLst>
        </xdr:cNvPr>
        <xdr:cNvSpPr txBox="1"/>
      </xdr:nvSpPr>
      <xdr:spPr>
        <a:xfrm>
          <a:off x="12449175" y="2714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142</xdr:row>
      <xdr:rowOff>19050</xdr:rowOff>
    </xdr:from>
    <xdr:ext cx="65" cy="172227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94A79B86-F7B5-4D23-9ABC-4CEB15C2FAC3}"/>
            </a:ext>
          </a:extLst>
        </xdr:cNvPr>
        <xdr:cNvSpPr txBox="1"/>
      </xdr:nvSpPr>
      <xdr:spPr>
        <a:xfrm>
          <a:off x="12449175" y="2714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143</xdr:row>
      <xdr:rowOff>19050</xdr:rowOff>
    </xdr:from>
    <xdr:ext cx="65" cy="172227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5438BEA4-4577-42C6-8308-E41025ECCBF7}"/>
            </a:ext>
          </a:extLst>
        </xdr:cNvPr>
        <xdr:cNvSpPr txBox="1"/>
      </xdr:nvSpPr>
      <xdr:spPr>
        <a:xfrm>
          <a:off x="12449175" y="2733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143</xdr:row>
      <xdr:rowOff>19050</xdr:rowOff>
    </xdr:from>
    <xdr:ext cx="65" cy="172227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590D8C21-CA45-4A01-B1B7-6ECBB41167BF}"/>
            </a:ext>
          </a:extLst>
        </xdr:cNvPr>
        <xdr:cNvSpPr txBox="1"/>
      </xdr:nvSpPr>
      <xdr:spPr>
        <a:xfrm>
          <a:off x="12449175" y="2733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144</xdr:row>
      <xdr:rowOff>19050</xdr:rowOff>
    </xdr:from>
    <xdr:ext cx="65" cy="172227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CE721C1A-CC27-4137-BDA6-7AA06615852D}"/>
            </a:ext>
          </a:extLst>
        </xdr:cNvPr>
        <xdr:cNvSpPr txBox="1"/>
      </xdr:nvSpPr>
      <xdr:spPr>
        <a:xfrm>
          <a:off x="12449175" y="2752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144</xdr:row>
      <xdr:rowOff>19050</xdr:rowOff>
    </xdr:from>
    <xdr:ext cx="65" cy="172227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82B9F5E3-0260-42CC-9996-CA5B85B4C387}"/>
            </a:ext>
          </a:extLst>
        </xdr:cNvPr>
        <xdr:cNvSpPr txBox="1"/>
      </xdr:nvSpPr>
      <xdr:spPr>
        <a:xfrm>
          <a:off x="12449175" y="2752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145</xdr:row>
      <xdr:rowOff>19050</xdr:rowOff>
    </xdr:from>
    <xdr:ext cx="65" cy="172227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8F37D498-7894-41D3-9E80-46B03CBF129F}"/>
            </a:ext>
          </a:extLst>
        </xdr:cNvPr>
        <xdr:cNvSpPr txBox="1"/>
      </xdr:nvSpPr>
      <xdr:spPr>
        <a:xfrm>
          <a:off x="12449175" y="2771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145</xdr:row>
      <xdr:rowOff>19050</xdr:rowOff>
    </xdr:from>
    <xdr:ext cx="65" cy="172227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14F6CB5A-4458-4A58-9A5F-144B1B756B8F}"/>
            </a:ext>
          </a:extLst>
        </xdr:cNvPr>
        <xdr:cNvSpPr txBox="1"/>
      </xdr:nvSpPr>
      <xdr:spPr>
        <a:xfrm>
          <a:off x="12449175" y="2771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146</xdr:row>
      <xdr:rowOff>19050</xdr:rowOff>
    </xdr:from>
    <xdr:ext cx="65" cy="172227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494CC796-1E0C-4496-B7FD-5C6BD909498D}"/>
            </a:ext>
          </a:extLst>
        </xdr:cNvPr>
        <xdr:cNvSpPr txBox="1"/>
      </xdr:nvSpPr>
      <xdr:spPr>
        <a:xfrm>
          <a:off x="12449175" y="2790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146</xdr:row>
      <xdr:rowOff>19050</xdr:rowOff>
    </xdr:from>
    <xdr:ext cx="65" cy="172227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F3285562-CA47-438D-8C8C-7F1621646542}"/>
            </a:ext>
          </a:extLst>
        </xdr:cNvPr>
        <xdr:cNvSpPr txBox="1"/>
      </xdr:nvSpPr>
      <xdr:spPr>
        <a:xfrm>
          <a:off x="12449175" y="2790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147</xdr:row>
      <xdr:rowOff>19050</xdr:rowOff>
    </xdr:from>
    <xdr:ext cx="65" cy="172227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19A42657-900F-4A1B-8168-38C84D56D2E2}"/>
            </a:ext>
          </a:extLst>
        </xdr:cNvPr>
        <xdr:cNvSpPr txBox="1"/>
      </xdr:nvSpPr>
      <xdr:spPr>
        <a:xfrm>
          <a:off x="12449175" y="2809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147</xdr:row>
      <xdr:rowOff>19050</xdr:rowOff>
    </xdr:from>
    <xdr:ext cx="65" cy="172227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7BC0A16D-DA68-4EDC-9315-D6EAEAB53608}"/>
            </a:ext>
          </a:extLst>
        </xdr:cNvPr>
        <xdr:cNvSpPr txBox="1"/>
      </xdr:nvSpPr>
      <xdr:spPr>
        <a:xfrm>
          <a:off x="12449175" y="2809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148</xdr:row>
      <xdr:rowOff>19050</xdr:rowOff>
    </xdr:from>
    <xdr:ext cx="65" cy="172227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AB3F9A7E-F779-49AD-AF2B-7BC9721253A7}"/>
            </a:ext>
          </a:extLst>
        </xdr:cNvPr>
        <xdr:cNvSpPr txBox="1"/>
      </xdr:nvSpPr>
      <xdr:spPr>
        <a:xfrm>
          <a:off x="12449175" y="2828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148</xdr:row>
      <xdr:rowOff>19050</xdr:rowOff>
    </xdr:from>
    <xdr:ext cx="65" cy="17222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202D50F-0171-40C1-B49E-DEE7AD80F804}"/>
            </a:ext>
          </a:extLst>
        </xdr:cNvPr>
        <xdr:cNvSpPr txBox="1"/>
      </xdr:nvSpPr>
      <xdr:spPr>
        <a:xfrm>
          <a:off x="12449175" y="2828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149</xdr:row>
      <xdr:rowOff>19050</xdr:rowOff>
    </xdr:from>
    <xdr:ext cx="65" cy="17222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8EFE6B03-0500-4471-B636-4AFC80380A4A}"/>
            </a:ext>
          </a:extLst>
        </xdr:cNvPr>
        <xdr:cNvSpPr txBox="1"/>
      </xdr:nvSpPr>
      <xdr:spPr>
        <a:xfrm>
          <a:off x="12449175" y="2847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149</xdr:row>
      <xdr:rowOff>19050</xdr:rowOff>
    </xdr:from>
    <xdr:ext cx="65" cy="17222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50C3C545-A667-4ADB-9EFF-18ED6685E317}"/>
            </a:ext>
          </a:extLst>
        </xdr:cNvPr>
        <xdr:cNvSpPr txBox="1"/>
      </xdr:nvSpPr>
      <xdr:spPr>
        <a:xfrm>
          <a:off x="12449175" y="2847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150</xdr:row>
      <xdr:rowOff>19050</xdr:rowOff>
    </xdr:from>
    <xdr:ext cx="65" cy="17222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7B621DE2-7C26-4221-B2C7-98EFE5605F48}"/>
            </a:ext>
          </a:extLst>
        </xdr:cNvPr>
        <xdr:cNvSpPr txBox="1"/>
      </xdr:nvSpPr>
      <xdr:spPr>
        <a:xfrm>
          <a:off x="12449175" y="2867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150</xdr:row>
      <xdr:rowOff>19050</xdr:rowOff>
    </xdr:from>
    <xdr:ext cx="65" cy="172227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CF1367F6-621D-4EA6-AB3B-FEB0C74E7361}"/>
            </a:ext>
          </a:extLst>
        </xdr:cNvPr>
        <xdr:cNvSpPr txBox="1"/>
      </xdr:nvSpPr>
      <xdr:spPr>
        <a:xfrm>
          <a:off x="12449175" y="2867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151</xdr:row>
      <xdr:rowOff>19050</xdr:rowOff>
    </xdr:from>
    <xdr:ext cx="65" cy="172227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25D4E926-29A1-4B23-8BAD-2F2B65B66039}"/>
            </a:ext>
          </a:extLst>
        </xdr:cNvPr>
        <xdr:cNvSpPr txBox="1"/>
      </xdr:nvSpPr>
      <xdr:spPr>
        <a:xfrm>
          <a:off x="12449175" y="2886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151</xdr:row>
      <xdr:rowOff>19050</xdr:rowOff>
    </xdr:from>
    <xdr:ext cx="65" cy="172227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4A45AB92-F6B2-4B8F-A3CC-0B83407FA439}"/>
            </a:ext>
          </a:extLst>
        </xdr:cNvPr>
        <xdr:cNvSpPr txBox="1"/>
      </xdr:nvSpPr>
      <xdr:spPr>
        <a:xfrm>
          <a:off x="12449175" y="2886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152</xdr:row>
      <xdr:rowOff>19050</xdr:rowOff>
    </xdr:from>
    <xdr:ext cx="65" cy="172227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FE0A63F-8722-4251-9F54-FEF06BA02006}"/>
            </a:ext>
          </a:extLst>
        </xdr:cNvPr>
        <xdr:cNvSpPr txBox="1"/>
      </xdr:nvSpPr>
      <xdr:spPr>
        <a:xfrm>
          <a:off x="12449175" y="2905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152</xdr:row>
      <xdr:rowOff>19050</xdr:rowOff>
    </xdr:from>
    <xdr:ext cx="65" cy="172227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8549942A-C946-42DA-9CA2-C271DCF40552}"/>
            </a:ext>
          </a:extLst>
        </xdr:cNvPr>
        <xdr:cNvSpPr txBox="1"/>
      </xdr:nvSpPr>
      <xdr:spPr>
        <a:xfrm>
          <a:off x="12449175" y="2905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153</xdr:row>
      <xdr:rowOff>19050</xdr:rowOff>
    </xdr:from>
    <xdr:ext cx="65" cy="172227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99F2784C-DC90-46FB-AB40-68CB8718A06A}"/>
            </a:ext>
          </a:extLst>
        </xdr:cNvPr>
        <xdr:cNvSpPr txBox="1"/>
      </xdr:nvSpPr>
      <xdr:spPr>
        <a:xfrm>
          <a:off x="12449175" y="2924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153</xdr:row>
      <xdr:rowOff>19050</xdr:rowOff>
    </xdr:from>
    <xdr:ext cx="65" cy="172227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198CC9D1-CDB5-48F3-BD0C-DB918B32742F}"/>
            </a:ext>
          </a:extLst>
        </xdr:cNvPr>
        <xdr:cNvSpPr txBox="1"/>
      </xdr:nvSpPr>
      <xdr:spPr>
        <a:xfrm>
          <a:off x="12449175" y="2924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154</xdr:row>
      <xdr:rowOff>19050</xdr:rowOff>
    </xdr:from>
    <xdr:ext cx="65" cy="172227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69A80827-FC80-4641-A1E0-9B73D51E6579}"/>
            </a:ext>
          </a:extLst>
        </xdr:cNvPr>
        <xdr:cNvSpPr txBox="1"/>
      </xdr:nvSpPr>
      <xdr:spPr>
        <a:xfrm>
          <a:off x="12449175" y="2943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154</xdr:row>
      <xdr:rowOff>19050</xdr:rowOff>
    </xdr:from>
    <xdr:ext cx="65" cy="172227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62D3D0FC-2783-4281-A6F9-4EFBFC95CB23}"/>
            </a:ext>
          </a:extLst>
        </xdr:cNvPr>
        <xdr:cNvSpPr txBox="1"/>
      </xdr:nvSpPr>
      <xdr:spPr>
        <a:xfrm>
          <a:off x="12449175" y="2943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155</xdr:row>
      <xdr:rowOff>19050</xdr:rowOff>
    </xdr:from>
    <xdr:ext cx="65" cy="172227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72482847-14EF-4BAF-9B4A-B46FFCCB45B8}"/>
            </a:ext>
          </a:extLst>
        </xdr:cNvPr>
        <xdr:cNvSpPr txBox="1"/>
      </xdr:nvSpPr>
      <xdr:spPr>
        <a:xfrm>
          <a:off x="12449175" y="2962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155</xdr:row>
      <xdr:rowOff>19050</xdr:rowOff>
    </xdr:from>
    <xdr:ext cx="65" cy="172227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E30FC784-AABF-4E96-8CC9-631E306D698E}"/>
            </a:ext>
          </a:extLst>
        </xdr:cNvPr>
        <xdr:cNvSpPr txBox="1"/>
      </xdr:nvSpPr>
      <xdr:spPr>
        <a:xfrm>
          <a:off x="12449175" y="2962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156</xdr:row>
      <xdr:rowOff>19050</xdr:rowOff>
    </xdr:from>
    <xdr:ext cx="65" cy="172227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6F8F30EA-3CF6-4FCA-822E-F41C60603E73}"/>
            </a:ext>
          </a:extLst>
        </xdr:cNvPr>
        <xdr:cNvSpPr txBox="1"/>
      </xdr:nvSpPr>
      <xdr:spPr>
        <a:xfrm>
          <a:off x="12449175" y="2981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156</xdr:row>
      <xdr:rowOff>19050</xdr:rowOff>
    </xdr:from>
    <xdr:ext cx="65" cy="172227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273D0D0-A6D9-4F81-9794-0E6EDA82467C}"/>
            </a:ext>
          </a:extLst>
        </xdr:cNvPr>
        <xdr:cNvSpPr txBox="1"/>
      </xdr:nvSpPr>
      <xdr:spPr>
        <a:xfrm>
          <a:off x="12449175" y="2981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157</xdr:row>
      <xdr:rowOff>19050</xdr:rowOff>
    </xdr:from>
    <xdr:ext cx="65" cy="172227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C8B25BCB-F755-4C98-8EE5-F8DC6D83E012}"/>
            </a:ext>
          </a:extLst>
        </xdr:cNvPr>
        <xdr:cNvSpPr txBox="1"/>
      </xdr:nvSpPr>
      <xdr:spPr>
        <a:xfrm>
          <a:off x="12449175" y="3000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157</xdr:row>
      <xdr:rowOff>19050</xdr:rowOff>
    </xdr:from>
    <xdr:ext cx="65" cy="172227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42B4032D-E0B2-4292-853E-2B1EAC676427}"/>
            </a:ext>
          </a:extLst>
        </xdr:cNvPr>
        <xdr:cNvSpPr txBox="1"/>
      </xdr:nvSpPr>
      <xdr:spPr>
        <a:xfrm>
          <a:off x="12449175" y="3000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158</xdr:row>
      <xdr:rowOff>19050</xdr:rowOff>
    </xdr:from>
    <xdr:ext cx="65" cy="172227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B3A934C2-48A9-4ABD-9787-594CE9C8FF27}"/>
            </a:ext>
          </a:extLst>
        </xdr:cNvPr>
        <xdr:cNvSpPr txBox="1"/>
      </xdr:nvSpPr>
      <xdr:spPr>
        <a:xfrm>
          <a:off x="12449175" y="301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158</xdr:row>
      <xdr:rowOff>19050</xdr:rowOff>
    </xdr:from>
    <xdr:ext cx="65" cy="172227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B47470B9-917A-482E-A364-5D2D5F1DCC79}"/>
            </a:ext>
          </a:extLst>
        </xdr:cNvPr>
        <xdr:cNvSpPr txBox="1"/>
      </xdr:nvSpPr>
      <xdr:spPr>
        <a:xfrm>
          <a:off x="12449175" y="301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159</xdr:row>
      <xdr:rowOff>19050</xdr:rowOff>
    </xdr:from>
    <xdr:ext cx="65" cy="172227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8B901909-15D1-4671-9A83-2D38C0F92652}"/>
            </a:ext>
          </a:extLst>
        </xdr:cNvPr>
        <xdr:cNvSpPr txBox="1"/>
      </xdr:nvSpPr>
      <xdr:spPr>
        <a:xfrm>
          <a:off x="12449175" y="3038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159</xdr:row>
      <xdr:rowOff>19050</xdr:rowOff>
    </xdr:from>
    <xdr:ext cx="65" cy="172227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75AA3171-652D-48E1-884D-E08F32E0DB41}"/>
            </a:ext>
          </a:extLst>
        </xdr:cNvPr>
        <xdr:cNvSpPr txBox="1"/>
      </xdr:nvSpPr>
      <xdr:spPr>
        <a:xfrm>
          <a:off x="12449175" y="3038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160</xdr:row>
      <xdr:rowOff>19050</xdr:rowOff>
    </xdr:from>
    <xdr:ext cx="65" cy="172227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8FC163A6-E444-4C47-BD18-A59C281F9EE4}"/>
            </a:ext>
          </a:extLst>
        </xdr:cNvPr>
        <xdr:cNvSpPr txBox="1"/>
      </xdr:nvSpPr>
      <xdr:spPr>
        <a:xfrm>
          <a:off x="12449175" y="3057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160</xdr:row>
      <xdr:rowOff>19050</xdr:rowOff>
    </xdr:from>
    <xdr:ext cx="65" cy="172227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829C5A53-BF5E-4376-A7E1-DE317A82D549}"/>
            </a:ext>
          </a:extLst>
        </xdr:cNvPr>
        <xdr:cNvSpPr txBox="1"/>
      </xdr:nvSpPr>
      <xdr:spPr>
        <a:xfrm>
          <a:off x="12449175" y="3057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161</xdr:row>
      <xdr:rowOff>19050</xdr:rowOff>
    </xdr:from>
    <xdr:ext cx="65" cy="172227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E5F834B5-15D1-473D-AF58-F9F3FA3528BC}"/>
            </a:ext>
          </a:extLst>
        </xdr:cNvPr>
        <xdr:cNvSpPr txBox="1"/>
      </xdr:nvSpPr>
      <xdr:spPr>
        <a:xfrm>
          <a:off x="12449175" y="307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161</xdr:row>
      <xdr:rowOff>19050</xdr:rowOff>
    </xdr:from>
    <xdr:ext cx="65" cy="172227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4DE78564-2AAE-4179-90D8-0C4FE5B5AC45}"/>
            </a:ext>
          </a:extLst>
        </xdr:cNvPr>
        <xdr:cNvSpPr txBox="1"/>
      </xdr:nvSpPr>
      <xdr:spPr>
        <a:xfrm>
          <a:off x="12449175" y="307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162</xdr:row>
      <xdr:rowOff>19050</xdr:rowOff>
    </xdr:from>
    <xdr:ext cx="65" cy="172227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77210C20-FB55-4494-A105-3764BA871CE2}"/>
            </a:ext>
          </a:extLst>
        </xdr:cNvPr>
        <xdr:cNvSpPr txBox="1"/>
      </xdr:nvSpPr>
      <xdr:spPr>
        <a:xfrm>
          <a:off x="12449175" y="3095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162</xdr:row>
      <xdr:rowOff>19050</xdr:rowOff>
    </xdr:from>
    <xdr:ext cx="65" cy="172227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203F0E78-975C-4B6D-B861-BE384C0C87D0}"/>
            </a:ext>
          </a:extLst>
        </xdr:cNvPr>
        <xdr:cNvSpPr txBox="1"/>
      </xdr:nvSpPr>
      <xdr:spPr>
        <a:xfrm>
          <a:off x="12449175" y="3095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163</xdr:row>
      <xdr:rowOff>19050</xdr:rowOff>
    </xdr:from>
    <xdr:ext cx="65" cy="172227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5E542936-E497-4738-B55F-11CB7CE63E93}"/>
            </a:ext>
          </a:extLst>
        </xdr:cNvPr>
        <xdr:cNvSpPr txBox="1"/>
      </xdr:nvSpPr>
      <xdr:spPr>
        <a:xfrm>
          <a:off x="12449175" y="311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163</xdr:row>
      <xdr:rowOff>19050</xdr:rowOff>
    </xdr:from>
    <xdr:ext cx="65" cy="172227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7663493A-57A1-461B-91F3-1CE990CD633C}"/>
            </a:ext>
          </a:extLst>
        </xdr:cNvPr>
        <xdr:cNvSpPr txBox="1"/>
      </xdr:nvSpPr>
      <xdr:spPr>
        <a:xfrm>
          <a:off x="12449175" y="311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164</xdr:row>
      <xdr:rowOff>19050</xdr:rowOff>
    </xdr:from>
    <xdr:ext cx="65" cy="172227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BA0BBC89-24DE-400F-9197-BA5336AD2F1D}"/>
            </a:ext>
          </a:extLst>
        </xdr:cNvPr>
        <xdr:cNvSpPr txBox="1"/>
      </xdr:nvSpPr>
      <xdr:spPr>
        <a:xfrm>
          <a:off x="12449175" y="313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164</xdr:row>
      <xdr:rowOff>19050</xdr:rowOff>
    </xdr:from>
    <xdr:ext cx="65" cy="172227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7C183D86-7824-4DAC-AB26-49F77751C58A}"/>
            </a:ext>
          </a:extLst>
        </xdr:cNvPr>
        <xdr:cNvSpPr txBox="1"/>
      </xdr:nvSpPr>
      <xdr:spPr>
        <a:xfrm>
          <a:off x="12449175" y="313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165</xdr:row>
      <xdr:rowOff>19050</xdr:rowOff>
    </xdr:from>
    <xdr:ext cx="65" cy="172227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A82762B3-A038-4B51-8582-D5F900A9ECE7}"/>
            </a:ext>
          </a:extLst>
        </xdr:cNvPr>
        <xdr:cNvSpPr txBox="1"/>
      </xdr:nvSpPr>
      <xdr:spPr>
        <a:xfrm>
          <a:off x="12449175" y="3152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165</xdr:row>
      <xdr:rowOff>19050</xdr:rowOff>
    </xdr:from>
    <xdr:ext cx="65" cy="172227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31704518-2096-4284-88AB-63679DD5E261}"/>
            </a:ext>
          </a:extLst>
        </xdr:cNvPr>
        <xdr:cNvSpPr txBox="1"/>
      </xdr:nvSpPr>
      <xdr:spPr>
        <a:xfrm>
          <a:off x="12449175" y="3152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166</xdr:row>
      <xdr:rowOff>19050</xdr:rowOff>
    </xdr:from>
    <xdr:ext cx="65" cy="172227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850A10B8-A218-455D-9BB8-8133D2E44B46}"/>
            </a:ext>
          </a:extLst>
        </xdr:cNvPr>
        <xdr:cNvSpPr txBox="1"/>
      </xdr:nvSpPr>
      <xdr:spPr>
        <a:xfrm>
          <a:off x="12449175" y="3171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166</xdr:row>
      <xdr:rowOff>19050</xdr:rowOff>
    </xdr:from>
    <xdr:ext cx="65" cy="172227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46AE03D7-2C5B-4C0F-8D8C-718B294FDB21}"/>
            </a:ext>
          </a:extLst>
        </xdr:cNvPr>
        <xdr:cNvSpPr txBox="1"/>
      </xdr:nvSpPr>
      <xdr:spPr>
        <a:xfrm>
          <a:off x="12449175" y="3171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167</xdr:row>
      <xdr:rowOff>19050</xdr:rowOff>
    </xdr:from>
    <xdr:ext cx="65" cy="172227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9FF590EA-9922-4945-8A60-ED8CEBC2C636}"/>
            </a:ext>
          </a:extLst>
        </xdr:cNvPr>
        <xdr:cNvSpPr txBox="1"/>
      </xdr:nvSpPr>
      <xdr:spPr>
        <a:xfrm>
          <a:off x="12449175" y="3190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167</xdr:row>
      <xdr:rowOff>19050</xdr:rowOff>
    </xdr:from>
    <xdr:ext cx="65" cy="172227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58799289-397E-4058-8EA5-8C4A08CBCC08}"/>
            </a:ext>
          </a:extLst>
        </xdr:cNvPr>
        <xdr:cNvSpPr txBox="1"/>
      </xdr:nvSpPr>
      <xdr:spPr>
        <a:xfrm>
          <a:off x="12449175" y="3190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168</xdr:row>
      <xdr:rowOff>19050</xdr:rowOff>
    </xdr:from>
    <xdr:ext cx="65" cy="172227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5B84AD67-D5A0-4D29-A699-4A68E5B6BFB8}"/>
            </a:ext>
          </a:extLst>
        </xdr:cNvPr>
        <xdr:cNvSpPr txBox="1"/>
      </xdr:nvSpPr>
      <xdr:spPr>
        <a:xfrm>
          <a:off x="12449175" y="3209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168</xdr:row>
      <xdr:rowOff>19050</xdr:rowOff>
    </xdr:from>
    <xdr:ext cx="65" cy="172227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E9DB4936-E036-419F-9213-6FADE2042E7E}"/>
            </a:ext>
          </a:extLst>
        </xdr:cNvPr>
        <xdr:cNvSpPr txBox="1"/>
      </xdr:nvSpPr>
      <xdr:spPr>
        <a:xfrm>
          <a:off x="12449175" y="3209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169</xdr:row>
      <xdr:rowOff>19050</xdr:rowOff>
    </xdr:from>
    <xdr:ext cx="65" cy="172227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981B5302-4D14-4ED9-B4B0-F0DAC879191F}"/>
            </a:ext>
          </a:extLst>
        </xdr:cNvPr>
        <xdr:cNvSpPr txBox="1"/>
      </xdr:nvSpPr>
      <xdr:spPr>
        <a:xfrm>
          <a:off x="12449175" y="3228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169</xdr:row>
      <xdr:rowOff>19050</xdr:rowOff>
    </xdr:from>
    <xdr:ext cx="65" cy="172227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78A3EFE6-2827-44D2-9442-41BFA7D7B1A0}"/>
            </a:ext>
          </a:extLst>
        </xdr:cNvPr>
        <xdr:cNvSpPr txBox="1"/>
      </xdr:nvSpPr>
      <xdr:spPr>
        <a:xfrm>
          <a:off x="12449175" y="3228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170</xdr:row>
      <xdr:rowOff>19050</xdr:rowOff>
    </xdr:from>
    <xdr:ext cx="65" cy="172227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2FDAE5EF-BF13-463B-9472-78CD5122798A}"/>
            </a:ext>
          </a:extLst>
        </xdr:cNvPr>
        <xdr:cNvSpPr txBox="1"/>
      </xdr:nvSpPr>
      <xdr:spPr>
        <a:xfrm>
          <a:off x="12449175" y="3248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170</xdr:row>
      <xdr:rowOff>19050</xdr:rowOff>
    </xdr:from>
    <xdr:ext cx="65" cy="172227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82A21754-A34A-48B4-A909-860F60116862}"/>
            </a:ext>
          </a:extLst>
        </xdr:cNvPr>
        <xdr:cNvSpPr txBox="1"/>
      </xdr:nvSpPr>
      <xdr:spPr>
        <a:xfrm>
          <a:off x="12449175" y="3248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171</xdr:row>
      <xdr:rowOff>19050</xdr:rowOff>
    </xdr:from>
    <xdr:ext cx="65" cy="172227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67B88163-0E87-448F-954D-C7452BA57E2F}"/>
            </a:ext>
          </a:extLst>
        </xdr:cNvPr>
        <xdr:cNvSpPr txBox="1"/>
      </xdr:nvSpPr>
      <xdr:spPr>
        <a:xfrm>
          <a:off x="12449175" y="3267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171</xdr:row>
      <xdr:rowOff>19050</xdr:rowOff>
    </xdr:from>
    <xdr:ext cx="65" cy="172227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277A3B13-19CA-43CE-A844-F224153A15D1}"/>
            </a:ext>
          </a:extLst>
        </xdr:cNvPr>
        <xdr:cNvSpPr txBox="1"/>
      </xdr:nvSpPr>
      <xdr:spPr>
        <a:xfrm>
          <a:off x="12449175" y="3267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172</xdr:row>
      <xdr:rowOff>19050</xdr:rowOff>
    </xdr:from>
    <xdr:ext cx="65" cy="172227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C5608D0-8D2D-4AEA-A176-8B5FD4A6BED1}"/>
            </a:ext>
          </a:extLst>
        </xdr:cNvPr>
        <xdr:cNvSpPr txBox="1"/>
      </xdr:nvSpPr>
      <xdr:spPr>
        <a:xfrm>
          <a:off x="12449175" y="3286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172</xdr:row>
      <xdr:rowOff>19050</xdr:rowOff>
    </xdr:from>
    <xdr:ext cx="65" cy="172227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AADAF2BC-F440-4109-84A5-769E0EF33172}"/>
            </a:ext>
          </a:extLst>
        </xdr:cNvPr>
        <xdr:cNvSpPr txBox="1"/>
      </xdr:nvSpPr>
      <xdr:spPr>
        <a:xfrm>
          <a:off x="12449175" y="3286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173</xdr:row>
      <xdr:rowOff>19050</xdr:rowOff>
    </xdr:from>
    <xdr:ext cx="65" cy="172227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5EE386C4-1A9B-4E83-8935-EAFA3D19F329}"/>
            </a:ext>
          </a:extLst>
        </xdr:cNvPr>
        <xdr:cNvSpPr txBox="1"/>
      </xdr:nvSpPr>
      <xdr:spPr>
        <a:xfrm>
          <a:off x="12449175" y="3305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173</xdr:row>
      <xdr:rowOff>19050</xdr:rowOff>
    </xdr:from>
    <xdr:ext cx="65" cy="172227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7481EB6E-A6F4-42AA-8605-5678819E821D}"/>
            </a:ext>
          </a:extLst>
        </xdr:cNvPr>
        <xdr:cNvSpPr txBox="1"/>
      </xdr:nvSpPr>
      <xdr:spPr>
        <a:xfrm>
          <a:off x="12449175" y="3305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174</xdr:row>
      <xdr:rowOff>19050</xdr:rowOff>
    </xdr:from>
    <xdr:ext cx="65" cy="172227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2C634400-0A78-48D9-8FB6-532BB5E73FE6}"/>
            </a:ext>
          </a:extLst>
        </xdr:cNvPr>
        <xdr:cNvSpPr txBox="1"/>
      </xdr:nvSpPr>
      <xdr:spPr>
        <a:xfrm>
          <a:off x="12449175" y="3324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174</xdr:row>
      <xdr:rowOff>19050</xdr:rowOff>
    </xdr:from>
    <xdr:ext cx="65" cy="172227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BBE9D82E-C55C-4207-AAB5-0ADB3AFAC72E}"/>
            </a:ext>
          </a:extLst>
        </xdr:cNvPr>
        <xdr:cNvSpPr txBox="1"/>
      </xdr:nvSpPr>
      <xdr:spPr>
        <a:xfrm>
          <a:off x="12449175" y="3324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175</xdr:row>
      <xdr:rowOff>19050</xdr:rowOff>
    </xdr:from>
    <xdr:ext cx="65" cy="172227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59B1F139-9196-4965-9209-A7933A9527A3}"/>
            </a:ext>
          </a:extLst>
        </xdr:cNvPr>
        <xdr:cNvSpPr txBox="1"/>
      </xdr:nvSpPr>
      <xdr:spPr>
        <a:xfrm>
          <a:off x="12449175" y="3343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175</xdr:row>
      <xdr:rowOff>19050</xdr:rowOff>
    </xdr:from>
    <xdr:ext cx="65" cy="172227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3C2D2DB7-D523-4C4C-8C5B-DC63AD6FD231}"/>
            </a:ext>
          </a:extLst>
        </xdr:cNvPr>
        <xdr:cNvSpPr txBox="1"/>
      </xdr:nvSpPr>
      <xdr:spPr>
        <a:xfrm>
          <a:off x="12449175" y="3343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176</xdr:row>
      <xdr:rowOff>19050</xdr:rowOff>
    </xdr:from>
    <xdr:ext cx="65" cy="172227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C49C4EEA-434D-4DCD-8BE1-203EE4667BAA}"/>
            </a:ext>
          </a:extLst>
        </xdr:cNvPr>
        <xdr:cNvSpPr txBox="1"/>
      </xdr:nvSpPr>
      <xdr:spPr>
        <a:xfrm>
          <a:off x="12449175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176</xdr:row>
      <xdr:rowOff>19050</xdr:rowOff>
    </xdr:from>
    <xdr:ext cx="65" cy="172227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E539C196-B192-4846-9B45-C77A3D52BEED}"/>
            </a:ext>
          </a:extLst>
        </xdr:cNvPr>
        <xdr:cNvSpPr txBox="1"/>
      </xdr:nvSpPr>
      <xdr:spPr>
        <a:xfrm>
          <a:off x="12449175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177</xdr:row>
      <xdr:rowOff>19050</xdr:rowOff>
    </xdr:from>
    <xdr:ext cx="65" cy="172227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EB2345ED-9566-403F-8341-314F2AA0D7BD}"/>
            </a:ext>
          </a:extLst>
        </xdr:cNvPr>
        <xdr:cNvSpPr txBox="1"/>
      </xdr:nvSpPr>
      <xdr:spPr>
        <a:xfrm>
          <a:off x="12449175" y="3381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177</xdr:row>
      <xdr:rowOff>19050</xdr:rowOff>
    </xdr:from>
    <xdr:ext cx="65" cy="172227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19EEAD23-0DF0-49E6-98C4-CF2D0394F314}"/>
            </a:ext>
          </a:extLst>
        </xdr:cNvPr>
        <xdr:cNvSpPr txBox="1"/>
      </xdr:nvSpPr>
      <xdr:spPr>
        <a:xfrm>
          <a:off x="12449175" y="3381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178</xdr:row>
      <xdr:rowOff>19050</xdr:rowOff>
    </xdr:from>
    <xdr:ext cx="65" cy="172227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DE602D64-7AA4-4C94-8239-3C402516F9B7}"/>
            </a:ext>
          </a:extLst>
        </xdr:cNvPr>
        <xdr:cNvSpPr txBox="1"/>
      </xdr:nvSpPr>
      <xdr:spPr>
        <a:xfrm>
          <a:off x="12449175" y="3400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178</xdr:row>
      <xdr:rowOff>19050</xdr:rowOff>
    </xdr:from>
    <xdr:ext cx="65" cy="172227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DD1B74D7-AB6F-44B6-9B11-17B12BEFDA52}"/>
            </a:ext>
          </a:extLst>
        </xdr:cNvPr>
        <xdr:cNvSpPr txBox="1"/>
      </xdr:nvSpPr>
      <xdr:spPr>
        <a:xfrm>
          <a:off x="12449175" y="3400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179</xdr:row>
      <xdr:rowOff>19050</xdr:rowOff>
    </xdr:from>
    <xdr:ext cx="65" cy="172227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7EAA5AA5-76C8-4DE3-840C-8B82A745EADF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108</xdr:row>
      <xdr:rowOff>19050</xdr:rowOff>
    </xdr:from>
    <xdr:ext cx="65" cy="172227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2BBF0501-D81D-493A-BB26-25BC9C089E54}"/>
            </a:ext>
          </a:extLst>
        </xdr:cNvPr>
        <xdr:cNvSpPr txBox="1"/>
      </xdr:nvSpPr>
      <xdr:spPr>
        <a:xfrm>
          <a:off x="12449175" y="2066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109</xdr:row>
      <xdr:rowOff>19050</xdr:rowOff>
    </xdr:from>
    <xdr:ext cx="65" cy="172227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EB36DD63-6D20-42AA-8C8C-09869D0450E8}"/>
            </a:ext>
          </a:extLst>
        </xdr:cNvPr>
        <xdr:cNvSpPr txBox="1"/>
      </xdr:nvSpPr>
      <xdr:spPr>
        <a:xfrm>
          <a:off x="12449175" y="2085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110</xdr:row>
      <xdr:rowOff>19050</xdr:rowOff>
    </xdr:from>
    <xdr:ext cx="65" cy="172227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83FA39AA-6E50-47D8-AC19-5102C3BD95C8}"/>
            </a:ext>
          </a:extLst>
        </xdr:cNvPr>
        <xdr:cNvSpPr txBox="1"/>
      </xdr:nvSpPr>
      <xdr:spPr>
        <a:xfrm>
          <a:off x="12449175" y="2105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110</xdr:row>
      <xdr:rowOff>19050</xdr:rowOff>
    </xdr:from>
    <xdr:ext cx="65" cy="172227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E259D9C3-D3F2-4A1B-863E-BC475A4693CD}"/>
            </a:ext>
          </a:extLst>
        </xdr:cNvPr>
        <xdr:cNvSpPr txBox="1"/>
      </xdr:nvSpPr>
      <xdr:spPr>
        <a:xfrm>
          <a:off x="12449175" y="2105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111</xdr:row>
      <xdr:rowOff>19050</xdr:rowOff>
    </xdr:from>
    <xdr:ext cx="65" cy="172227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45D760B4-BD27-47CA-A21E-02D4D828085F}"/>
            </a:ext>
          </a:extLst>
        </xdr:cNvPr>
        <xdr:cNvSpPr txBox="1"/>
      </xdr:nvSpPr>
      <xdr:spPr>
        <a:xfrm>
          <a:off x="12449175" y="2124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111</xdr:row>
      <xdr:rowOff>19050</xdr:rowOff>
    </xdr:from>
    <xdr:ext cx="65" cy="172227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C5F373CE-CE27-4187-981D-7898CDF46212}"/>
            </a:ext>
          </a:extLst>
        </xdr:cNvPr>
        <xdr:cNvSpPr txBox="1"/>
      </xdr:nvSpPr>
      <xdr:spPr>
        <a:xfrm>
          <a:off x="12449175" y="2124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112</xdr:row>
      <xdr:rowOff>19050</xdr:rowOff>
    </xdr:from>
    <xdr:ext cx="65" cy="172227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33FCDB5C-AC9F-4CBF-B98F-37A853519DFB}"/>
            </a:ext>
          </a:extLst>
        </xdr:cNvPr>
        <xdr:cNvSpPr txBox="1"/>
      </xdr:nvSpPr>
      <xdr:spPr>
        <a:xfrm>
          <a:off x="12449175" y="214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112</xdr:row>
      <xdr:rowOff>19050</xdr:rowOff>
    </xdr:from>
    <xdr:ext cx="65" cy="172227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BAFB09B-7EBD-4602-9BFE-1539A558E2A5}"/>
            </a:ext>
          </a:extLst>
        </xdr:cNvPr>
        <xdr:cNvSpPr txBox="1"/>
      </xdr:nvSpPr>
      <xdr:spPr>
        <a:xfrm>
          <a:off x="12449175" y="214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113</xdr:row>
      <xdr:rowOff>19050</xdr:rowOff>
    </xdr:from>
    <xdr:ext cx="65" cy="172227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35AC299E-76CC-419C-A3B8-098A2784D31C}"/>
            </a:ext>
          </a:extLst>
        </xdr:cNvPr>
        <xdr:cNvSpPr txBox="1"/>
      </xdr:nvSpPr>
      <xdr:spPr>
        <a:xfrm>
          <a:off x="12449175" y="2162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113</xdr:row>
      <xdr:rowOff>19050</xdr:rowOff>
    </xdr:from>
    <xdr:ext cx="65" cy="172227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78E01B76-A373-47F7-BDF8-58034BC50F95}"/>
            </a:ext>
          </a:extLst>
        </xdr:cNvPr>
        <xdr:cNvSpPr txBox="1"/>
      </xdr:nvSpPr>
      <xdr:spPr>
        <a:xfrm>
          <a:off x="12449175" y="2162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114</xdr:row>
      <xdr:rowOff>19050</xdr:rowOff>
    </xdr:from>
    <xdr:ext cx="65" cy="172227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B815230B-D59C-4375-BD26-96742F5CF37C}"/>
            </a:ext>
          </a:extLst>
        </xdr:cNvPr>
        <xdr:cNvSpPr txBox="1"/>
      </xdr:nvSpPr>
      <xdr:spPr>
        <a:xfrm>
          <a:off x="12449175" y="2181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114</xdr:row>
      <xdr:rowOff>19050</xdr:rowOff>
    </xdr:from>
    <xdr:ext cx="65" cy="172227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6C37EB7A-874D-436F-ABC3-C2B435D19CC1}"/>
            </a:ext>
          </a:extLst>
        </xdr:cNvPr>
        <xdr:cNvSpPr txBox="1"/>
      </xdr:nvSpPr>
      <xdr:spPr>
        <a:xfrm>
          <a:off x="12449175" y="2181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115</xdr:row>
      <xdr:rowOff>19050</xdr:rowOff>
    </xdr:from>
    <xdr:ext cx="65" cy="172227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6E1FE45C-8607-4BFB-95AB-0CFC6D834D6F}"/>
            </a:ext>
          </a:extLst>
        </xdr:cNvPr>
        <xdr:cNvSpPr txBox="1"/>
      </xdr:nvSpPr>
      <xdr:spPr>
        <a:xfrm>
          <a:off x="12449175" y="2200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115</xdr:row>
      <xdr:rowOff>19050</xdr:rowOff>
    </xdr:from>
    <xdr:ext cx="65" cy="172227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19FA77A1-E425-40F3-8C30-62F21223F68A}"/>
            </a:ext>
          </a:extLst>
        </xdr:cNvPr>
        <xdr:cNvSpPr txBox="1"/>
      </xdr:nvSpPr>
      <xdr:spPr>
        <a:xfrm>
          <a:off x="12449175" y="2200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116</xdr:row>
      <xdr:rowOff>19050</xdr:rowOff>
    </xdr:from>
    <xdr:ext cx="65" cy="172227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A39C6F0-3FED-449A-865A-262279B3F511}"/>
            </a:ext>
          </a:extLst>
        </xdr:cNvPr>
        <xdr:cNvSpPr txBox="1"/>
      </xdr:nvSpPr>
      <xdr:spPr>
        <a:xfrm>
          <a:off x="12449175" y="221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116</xdr:row>
      <xdr:rowOff>19050</xdr:rowOff>
    </xdr:from>
    <xdr:ext cx="65" cy="172227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D9FB987C-C199-4A8C-A0D8-B2E0BC0D4D78}"/>
            </a:ext>
          </a:extLst>
        </xdr:cNvPr>
        <xdr:cNvSpPr txBox="1"/>
      </xdr:nvSpPr>
      <xdr:spPr>
        <a:xfrm>
          <a:off x="12449175" y="221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117</xdr:row>
      <xdr:rowOff>19050</xdr:rowOff>
    </xdr:from>
    <xdr:ext cx="65" cy="172227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63CB611B-D819-46A6-8C29-9363C5B5A2FF}"/>
            </a:ext>
          </a:extLst>
        </xdr:cNvPr>
        <xdr:cNvSpPr txBox="1"/>
      </xdr:nvSpPr>
      <xdr:spPr>
        <a:xfrm>
          <a:off x="12449175" y="2238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117</xdr:row>
      <xdr:rowOff>19050</xdr:rowOff>
    </xdr:from>
    <xdr:ext cx="65" cy="172227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EE119B10-A24F-4B17-BAD1-A53942CDBADB}"/>
            </a:ext>
          </a:extLst>
        </xdr:cNvPr>
        <xdr:cNvSpPr txBox="1"/>
      </xdr:nvSpPr>
      <xdr:spPr>
        <a:xfrm>
          <a:off x="12449175" y="2238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118</xdr:row>
      <xdr:rowOff>19050</xdr:rowOff>
    </xdr:from>
    <xdr:ext cx="65" cy="172227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B10D1A39-5732-41E6-B8BC-E52444A4939C}"/>
            </a:ext>
          </a:extLst>
        </xdr:cNvPr>
        <xdr:cNvSpPr txBox="1"/>
      </xdr:nvSpPr>
      <xdr:spPr>
        <a:xfrm>
          <a:off x="12449175" y="2257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118</xdr:row>
      <xdr:rowOff>19050</xdr:rowOff>
    </xdr:from>
    <xdr:ext cx="65" cy="172227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7B717D2B-5F6F-47A3-8776-68186F774A84}"/>
            </a:ext>
          </a:extLst>
        </xdr:cNvPr>
        <xdr:cNvSpPr txBox="1"/>
      </xdr:nvSpPr>
      <xdr:spPr>
        <a:xfrm>
          <a:off x="12449175" y="2257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119</xdr:row>
      <xdr:rowOff>19050</xdr:rowOff>
    </xdr:from>
    <xdr:ext cx="65" cy="172227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33B00A58-7EE1-450C-84E7-EEAE321BA78D}"/>
            </a:ext>
          </a:extLst>
        </xdr:cNvPr>
        <xdr:cNvSpPr txBox="1"/>
      </xdr:nvSpPr>
      <xdr:spPr>
        <a:xfrm>
          <a:off x="12449175" y="2276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119</xdr:row>
      <xdr:rowOff>19050</xdr:rowOff>
    </xdr:from>
    <xdr:ext cx="65" cy="172227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D5F1F3F9-E129-4518-9590-6196314F15FE}"/>
            </a:ext>
          </a:extLst>
        </xdr:cNvPr>
        <xdr:cNvSpPr txBox="1"/>
      </xdr:nvSpPr>
      <xdr:spPr>
        <a:xfrm>
          <a:off x="12449175" y="2276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120</xdr:row>
      <xdr:rowOff>19050</xdr:rowOff>
    </xdr:from>
    <xdr:ext cx="65" cy="172227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F1DA1A43-49EC-4A7D-AF87-611C2CD12553}"/>
            </a:ext>
          </a:extLst>
        </xdr:cNvPr>
        <xdr:cNvSpPr txBox="1"/>
      </xdr:nvSpPr>
      <xdr:spPr>
        <a:xfrm>
          <a:off x="12449175" y="2295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120</xdr:row>
      <xdr:rowOff>19050</xdr:rowOff>
    </xdr:from>
    <xdr:ext cx="65" cy="172227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F6127CA0-1457-4739-98D1-252EFF24BD98}"/>
            </a:ext>
          </a:extLst>
        </xdr:cNvPr>
        <xdr:cNvSpPr txBox="1"/>
      </xdr:nvSpPr>
      <xdr:spPr>
        <a:xfrm>
          <a:off x="12449175" y="2295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121</xdr:row>
      <xdr:rowOff>19050</xdr:rowOff>
    </xdr:from>
    <xdr:ext cx="65" cy="172227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8E4CC5AB-BDCC-4158-9CD4-993D2BE060FB}"/>
            </a:ext>
          </a:extLst>
        </xdr:cNvPr>
        <xdr:cNvSpPr txBox="1"/>
      </xdr:nvSpPr>
      <xdr:spPr>
        <a:xfrm>
          <a:off x="12449175" y="2314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121</xdr:row>
      <xdr:rowOff>19050</xdr:rowOff>
    </xdr:from>
    <xdr:ext cx="65" cy="172227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BCFC1F7E-35FB-4600-8268-08B90D5F606F}"/>
            </a:ext>
          </a:extLst>
        </xdr:cNvPr>
        <xdr:cNvSpPr txBox="1"/>
      </xdr:nvSpPr>
      <xdr:spPr>
        <a:xfrm>
          <a:off x="12449175" y="2314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122</xdr:row>
      <xdr:rowOff>19050</xdr:rowOff>
    </xdr:from>
    <xdr:ext cx="65" cy="172227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6DBCE1B4-971D-4E3E-BCC3-DA13B19C7124}"/>
            </a:ext>
          </a:extLst>
        </xdr:cNvPr>
        <xdr:cNvSpPr txBox="1"/>
      </xdr:nvSpPr>
      <xdr:spPr>
        <a:xfrm>
          <a:off x="12449175" y="2333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122</xdr:row>
      <xdr:rowOff>19050</xdr:rowOff>
    </xdr:from>
    <xdr:ext cx="65" cy="172227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D28F412A-F08E-475F-8217-FD5636C2C221}"/>
            </a:ext>
          </a:extLst>
        </xdr:cNvPr>
        <xdr:cNvSpPr txBox="1"/>
      </xdr:nvSpPr>
      <xdr:spPr>
        <a:xfrm>
          <a:off x="12449175" y="2333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123</xdr:row>
      <xdr:rowOff>19050</xdr:rowOff>
    </xdr:from>
    <xdr:ext cx="65" cy="172227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AC61CBA-AD56-4B14-8CD7-249E4DD46764}"/>
            </a:ext>
          </a:extLst>
        </xdr:cNvPr>
        <xdr:cNvSpPr txBox="1"/>
      </xdr:nvSpPr>
      <xdr:spPr>
        <a:xfrm>
          <a:off x="12449175" y="2352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123</xdr:row>
      <xdr:rowOff>19050</xdr:rowOff>
    </xdr:from>
    <xdr:ext cx="65" cy="172227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D5A032CA-8207-4EF9-8B5D-753FF504FABA}"/>
            </a:ext>
          </a:extLst>
        </xdr:cNvPr>
        <xdr:cNvSpPr txBox="1"/>
      </xdr:nvSpPr>
      <xdr:spPr>
        <a:xfrm>
          <a:off x="12449175" y="2352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124</xdr:row>
      <xdr:rowOff>19050</xdr:rowOff>
    </xdr:from>
    <xdr:ext cx="65" cy="172227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B0E574BC-CDA7-4D44-B810-1771A99BCDE0}"/>
            </a:ext>
          </a:extLst>
        </xdr:cNvPr>
        <xdr:cNvSpPr txBox="1"/>
      </xdr:nvSpPr>
      <xdr:spPr>
        <a:xfrm>
          <a:off x="12449175" y="2371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124</xdr:row>
      <xdr:rowOff>19050</xdr:rowOff>
    </xdr:from>
    <xdr:ext cx="65" cy="172227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449EFCC6-DA0C-4272-826A-6D07066B31C6}"/>
            </a:ext>
          </a:extLst>
        </xdr:cNvPr>
        <xdr:cNvSpPr txBox="1"/>
      </xdr:nvSpPr>
      <xdr:spPr>
        <a:xfrm>
          <a:off x="12449175" y="2371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125</xdr:row>
      <xdr:rowOff>19050</xdr:rowOff>
    </xdr:from>
    <xdr:ext cx="65" cy="172227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B38A94A0-4857-47FD-A295-70D2F521002B}"/>
            </a:ext>
          </a:extLst>
        </xdr:cNvPr>
        <xdr:cNvSpPr txBox="1"/>
      </xdr:nvSpPr>
      <xdr:spPr>
        <a:xfrm>
          <a:off x="12449175" y="2390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125</xdr:row>
      <xdr:rowOff>19050</xdr:rowOff>
    </xdr:from>
    <xdr:ext cx="65" cy="172227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BBD7E614-E701-46EC-8BC9-F6F788E681A8}"/>
            </a:ext>
          </a:extLst>
        </xdr:cNvPr>
        <xdr:cNvSpPr txBox="1"/>
      </xdr:nvSpPr>
      <xdr:spPr>
        <a:xfrm>
          <a:off x="12449175" y="2390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126</xdr:row>
      <xdr:rowOff>19050</xdr:rowOff>
    </xdr:from>
    <xdr:ext cx="65" cy="172227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44FE1A0E-1DD1-4142-BBD7-455161871733}"/>
            </a:ext>
          </a:extLst>
        </xdr:cNvPr>
        <xdr:cNvSpPr txBox="1"/>
      </xdr:nvSpPr>
      <xdr:spPr>
        <a:xfrm>
          <a:off x="12449175" y="2409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126</xdr:row>
      <xdr:rowOff>19050</xdr:rowOff>
    </xdr:from>
    <xdr:ext cx="65" cy="172227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AD10110C-F4F1-4E75-B8D6-59520C22395A}"/>
            </a:ext>
          </a:extLst>
        </xdr:cNvPr>
        <xdr:cNvSpPr txBox="1"/>
      </xdr:nvSpPr>
      <xdr:spPr>
        <a:xfrm>
          <a:off x="12449175" y="2409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127</xdr:row>
      <xdr:rowOff>19050</xdr:rowOff>
    </xdr:from>
    <xdr:ext cx="65" cy="172227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37A488EE-331F-4153-AC3D-9094A0322EAF}"/>
            </a:ext>
          </a:extLst>
        </xdr:cNvPr>
        <xdr:cNvSpPr txBox="1"/>
      </xdr:nvSpPr>
      <xdr:spPr>
        <a:xfrm>
          <a:off x="12449175" y="2428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127</xdr:row>
      <xdr:rowOff>19050</xdr:rowOff>
    </xdr:from>
    <xdr:ext cx="65" cy="172227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664C536-A647-4FE2-B4F9-9069CF28F635}"/>
            </a:ext>
          </a:extLst>
        </xdr:cNvPr>
        <xdr:cNvSpPr txBox="1"/>
      </xdr:nvSpPr>
      <xdr:spPr>
        <a:xfrm>
          <a:off x="12449175" y="2428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128</xdr:row>
      <xdr:rowOff>19050</xdr:rowOff>
    </xdr:from>
    <xdr:ext cx="65" cy="172227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265F618-0894-4224-9945-F686DDDDDEF2}"/>
            </a:ext>
          </a:extLst>
        </xdr:cNvPr>
        <xdr:cNvSpPr txBox="1"/>
      </xdr:nvSpPr>
      <xdr:spPr>
        <a:xfrm>
          <a:off x="12449175" y="2447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128</xdr:row>
      <xdr:rowOff>19050</xdr:rowOff>
    </xdr:from>
    <xdr:ext cx="65" cy="172227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EF2B6678-1838-4DBE-9D21-21EE8BF3BC6C}"/>
            </a:ext>
          </a:extLst>
        </xdr:cNvPr>
        <xdr:cNvSpPr txBox="1"/>
      </xdr:nvSpPr>
      <xdr:spPr>
        <a:xfrm>
          <a:off x="12449175" y="2447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129</xdr:row>
      <xdr:rowOff>19050</xdr:rowOff>
    </xdr:from>
    <xdr:ext cx="65" cy="172227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EF686956-4C1A-4DEC-AD66-7BAD55B69DD2}"/>
            </a:ext>
          </a:extLst>
        </xdr:cNvPr>
        <xdr:cNvSpPr txBox="1"/>
      </xdr:nvSpPr>
      <xdr:spPr>
        <a:xfrm>
          <a:off x="12449175" y="2466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129</xdr:row>
      <xdr:rowOff>19050</xdr:rowOff>
    </xdr:from>
    <xdr:ext cx="65" cy="172227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1E41C7AA-F4E7-40A5-8031-4BF11E0117E1}"/>
            </a:ext>
          </a:extLst>
        </xdr:cNvPr>
        <xdr:cNvSpPr txBox="1"/>
      </xdr:nvSpPr>
      <xdr:spPr>
        <a:xfrm>
          <a:off x="12449175" y="2466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130</xdr:row>
      <xdr:rowOff>19050</xdr:rowOff>
    </xdr:from>
    <xdr:ext cx="65" cy="172227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5940311D-FC45-4E28-B51B-610F6E3F8D9F}"/>
            </a:ext>
          </a:extLst>
        </xdr:cNvPr>
        <xdr:cNvSpPr txBox="1"/>
      </xdr:nvSpPr>
      <xdr:spPr>
        <a:xfrm>
          <a:off x="12449175" y="2486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130</xdr:row>
      <xdr:rowOff>19050</xdr:rowOff>
    </xdr:from>
    <xdr:ext cx="65" cy="172227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9D7F4CBA-84C2-4173-9A7B-E2B51119CB4E}"/>
            </a:ext>
          </a:extLst>
        </xdr:cNvPr>
        <xdr:cNvSpPr txBox="1"/>
      </xdr:nvSpPr>
      <xdr:spPr>
        <a:xfrm>
          <a:off x="12449175" y="2486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131</xdr:row>
      <xdr:rowOff>19050</xdr:rowOff>
    </xdr:from>
    <xdr:ext cx="65" cy="172227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FC984D71-D0C7-4AF7-B4AD-E79E0F0E940F}"/>
            </a:ext>
          </a:extLst>
        </xdr:cNvPr>
        <xdr:cNvSpPr txBox="1"/>
      </xdr:nvSpPr>
      <xdr:spPr>
        <a:xfrm>
          <a:off x="12449175" y="2505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131</xdr:row>
      <xdr:rowOff>19050</xdr:rowOff>
    </xdr:from>
    <xdr:ext cx="65" cy="172227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F5426C95-01AA-4677-84D0-3C0161A3FCD1}"/>
            </a:ext>
          </a:extLst>
        </xdr:cNvPr>
        <xdr:cNvSpPr txBox="1"/>
      </xdr:nvSpPr>
      <xdr:spPr>
        <a:xfrm>
          <a:off x="12449175" y="2505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132</xdr:row>
      <xdr:rowOff>19050</xdr:rowOff>
    </xdr:from>
    <xdr:ext cx="65" cy="172227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A7AC124B-7782-4CF1-86B5-0E1EE3430DA4}"/>
            </a:ext>
          </a:extLst>
        </xdr:cNvPr>
        <xdr:cNvSpPr txBox="1"/>
      </xdr:nvSpPr>
      <xdr:spPr>
        <a:xfrm>
          <a:off x="12449175" y="2524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132</xdr:row>
      <xdr:rowOff>19050</xdr:rowOff>
    </xdr:from>
    <xdr:ext cx="65" cy="172227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EFB8F6BE-1FD2-45E6-83EA-F2B941142D5A}"/>
            </a:ext>
          </a:extLst>
        </xdr:cNvPr>
        <xdr:cNvSpPr txBox="1"/>
      </xdr:nvSpPr>
      <xdr:spPr>
        <a:xfrm>
          <a:off x="12449175" y="2524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133</xdr:row>
      <xdr:rowOff>19050</xdr:rowOff>
    </xdr:from>
    <xdr:ext cx="65" cy="172227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6729FF47-DC94-4AC7-B43B-2C8EEC3795ED}"/>
            </a:ext>
          </a:extLst>
        </xdr:cNvPr>
        <xdr:cNvSpPr txBox="1"/>
      </xdr:nvSpPr>
      <xdr:spPr>
        <a:xfrm>
          <a:off x="12449175" y="2543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133</xdr:row>
      <xdr:rowOff>19050</xdr:rowOff>
    </xdr:from>
    <xdr:ext cx="65" cy="172227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C6F8B2A3-568F-4A96-B214-5321D24A20FC}"/>
            </a:ext>
          </a:extLst>
        </xdr:cNvPr>
        <xdr:cNvSpPr txBox="1"/>
      </xdr:nvSpPr>
      <xdr:spPr>
        <a:xfrm>
          <a:off x="12449175" y="2543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134</xdr:row>
      <xdr:rowOff>19050</xdr:rowOff>
    </xdr:from>
    <xdr:ext cx="65" cy="172227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B00408E8-3199-4CE3-A50B-FACB5CE343EB}"/>
            </a:ext>
          </a:extLst>
        </xdr:cNvPr>
        <xdr:cNvSpPr txBox="1"/>
      </xdr:nvSpPr>
      <xdr:spPr>
        <a:xfrm>
          <a:off x="12449175" y="2562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134</xdr:row>
      <xdr:rowOff>19050</xdr:rowOff>
    </xdr:from>
    <xdr:ext cx="65" cy="172227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BA8884B-B617-46DA-B121-C4863100B090}"/>
            </a:ext>
          </a:extLst>
        </xdr:cNvPr>
        <xdr:cNvSpPr txBox="1"/>
      </xdr:nvSpPr>
      <xdr:spPr>
        <a:xfrm>
          <a:off x="12449175" y="2562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135</xdr:row>
      <xdr:rowOff>19050</xdr:rowOff>
    </xdr:from>
    <xdr:ext cx="65" cy="172227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2FD92527-7B41-4AF1-BEB9-031381898622}"/>
            </a:ext>
          </a:extLst>
        </xdr:cNvPr>
        <xdr:cNvSpPr txBox="1"/>
      </xdr:nvSpPr>
      <xdr:spPr>
        <a:xfrm>
          <a:off x="12449175" y="2581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135</xdr:row>
      <xdr:rowOff>19050</xdr:rowOff>
    </xdr:from>
    <xdr:ext cx="65" cy="172227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2CEF308A-A5EB-40CA-8783-3839A7A1933B}"/>
            </a:ext>
          </a:extLst>
        </xdr:cNvPr>
        <xdr:cNvSpPr txBox="1"/>
      </xdr:nvSpPr>
      <xdr:spPr>
        <a:xfrm>
          <a:off x="12449175" y="2581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136</xdr:row>
      <xdr:rowOff>19050</xdr:rowOff>
    </xdr:from>
    <xdr:ext cx="65" cy="172227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9E29662D-BF30-4387-9F30-2D5BD9BF324B}"/>
            </a:ext>
          </a:extLst>
        </xdr:cNvPr>
        <xdr:cNvSpPr txBox="1"/>
      </xdr:nvSpPr>
      <xdr:spPr>
        <a:xfrm>
          <a:off x="12449175" y="2600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136</xdr:row>
      <xdr:rowOff>19050</xdr:rowOff>
    </xdr:from>
    <xdr:ext cx="65" cy="172227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B8CC1D40-6C6B-420F-8AAE-7A531AFB23BD}"/>
            </a:ext>
          </a:extLst>
        </xdr:cNvPr>
        <xdr:cNvSpPr txBox="1"/>
      </xdr:nvSpPr>
      <xdr:spPr>
        <a:xfrm>
          <a:off x="12449175" y="2600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137</xdr:row>
      <xdr:rowOff>19050</xdr:rowOff>
    </xdr:from>
    <xdr:ext cx="65" cy="172227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990965B6-30E0-4C77-88E5-6286970DEBA3}"/>
            </a:ext>
          </a:extLst>
        </xdr:cNvPr>
        <xdr:cNvSpPr txBox="1"/>
      </xdr:nvSpPr>
      <xdr:spPr>
        <a:xfrm>
          <a:off x="12449175" y="2619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137</xdr:row>
      <xdr:rowOff>19050</xdr:rowOff>
    </xdr:from>
    <xdr:ext cx="65" cy="172227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3BADCE1A-5712-4ECB-BEFF-911E54AB8FAF}"/>
            </a:ext>
          </a:extLst>
        </xdr:cNvPr>
        <xdr:cNvSpPr txBox="1"/>
      </xdr:nvSpPr>
      <xdr:spPr>
        <a:xfrm>
          <a:off x="12449175" y="2619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138</xdr:row>
      <xdr:rowOff>19050</xdr:rowOff>
    </xdr:from>
    <xdr:ext cx="65" cy="172227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FC52A83A-B803-4873-B1D4-B0559A74CCCC}"/>
            </a:ext>
          </a:extLst>
        </xdr:cNvPr>
        <xdr:cNvSpPr txBox="1"/>
      </xdr:nvSpPr>
      <xdr:spPr>
        <a:xfrm>
          <a:off x="12449175" y="263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138</xdr:row>
      <xdr:rowOff>19050</xdr:rowOff>
    </xdr:from>
    <xdr:ext cx="65" cy="172227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A930687A-E87D-4FC4-8740-AA43CAF1880A}"/>
            </a:ext>
          </a:extLst>
        </xdr:cNvPr>
        <xdr:cNvSpPr txBox="1"/>
      </xdr:nvSpPr>
      <xdr:spPr>
        <a:xfrm>
          <a:off x="12449175" y="263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139</xdr:row>
      <xdr:rowOff>19050</xdr:rowOff>
    </xdr:from>
    <xdr:ext cx="65" cy="172227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964A7FA1-14C4-45DA-8419-3324D608607A}"/>
            </a:ext>
          </a:extLst>
        </xdr:cNvPr>
        <xdr:cNvSpPr txBox="1"/>
      </xdr:nvSpPr>
      <xdr:spPr>
        <a:xfrm>
          <a:off x="12449175" y="2657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139</xdr:row>
      <xdr:rowOff>19050</xdr:rowOff>
    </xdr:from>
    <xdr:ext cx="65" cy="172227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C6C1F560-78E9-408E-8C2D-7D3751194905}"/>
            </a:ext>
          </a:extLst>
        </xdr:cNvPr>
        <xdr:cNvSpPr txBox="1"/>
      </xdr:nvSpPr>
      <xdr:spPr>
        <a:xfrm>
          <a:off x="12449175" y="2657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140</xdr:row>
      <xdr:rowOff>19050</xdr:rowOff>
    </xdr:from>
    <xdr:ext cx="65" cy="172227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66652BE-81E7-4043-8C4F-E8DD8E5127F3}"/>
            </a:ext>
          </a:extLst>
        </xdr:cNvPr>
        <xdr:cNvSpPr txBox="1"/>
      </xdr:nvSpPr>
      <xdr:spPr>
        <a:xfrm>
          <a:off x="12449175" y="2676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140</xdr:row>
      <xdr:rowOff>19050</xdr:rowOff>
    </xdr:from>
    <xdr:ext cx="65" cy="172227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E8532ADF-9BDA-4569-9F89-58C409F6F034}"/>
            </a:ext>
          </a:extLst>
        </xdr:cNvPr>
        <xdr:cNvSpPr txBox="1"/>
      </xdr:nvSpPr>
      <xdr:spPr>
        <a:xfrm>
          <a:off x="12449175" y="2676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141</xdr:row>
      <xdr:rowOff>19050</xdr:rowOff>
    </xdr:from>
    <xdr:ext cx="65" cy="172227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50275B54-D503-48E0-95F0-CA2508E1D913}"/>
            </a:ext>
          </a:extLst>
        </xdr:cNvPr>
        <xdr:cNvSpPr txBox="1"/>
      </xdr:nvSpPr>
      <xdr:spPr>
        <a:xfrm>
          <a:off x="12449175" y="2695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141</xdr:row>
      <xdr:rowOff>19050</xdr:rowOff>
    </xdr:from>
    <xdr:ext cx="65" cy="172227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18B55F8D-5257-400C-B8CF-5D4146B685D9}"/>
            </a:ext>
          </a:extLst>
        </xdr:cNvPr>
        <xdr:cNvSpPr txBox="1"/>
      </xdr:nvSpPr>
      <xdr:spPr>
        <a:xfrm>
          <a:off x="12449175" y="2695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142</xdr:row>
      <xdr:rowOff>19050</xdr:rowOff>
    </xdr:from>
    <xdr:ext cx="65" cy="172227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796B2D3E-50F6-45B9-A223-12A8A28300CD}"/>
            </a:ext>
          </a:extLst>
        </xdr:cNvPr>
        <xdr:cNvSpPr txBox="1"/>
      </xdr:nvSpPr>
      <xdr:spPr>
        <a:xfrm>
          <a:off x="12449175" y="2714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142</xdr:row>
      <xdr:rowOff>19050</xdr:rowOff>
    </xdr:from>
    <xdr:ext cx="65" cy="172227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60E780C4-A336-49F5-9A42-30113AF834AF}"/>
            </a:ext>
          </a:extLst>
        </xdr:cNvPr>
        <xdr:cNvSpPr txBox="1"/>
      </xdr:nvSpPr>
      <xdr:spPr>
        <a:xfrm>
          <a:off x="12449175" y="2714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143</xdr:row>
      <xdr:rowOff>19050</xdr:rowOff>
    </xdr:from>
    <xdr:ext cx="65" cy="172227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C30DC3EA-3170-491E-BECA-7DBD4967EB7F}"/>
            </a:ext>
          </a:extLst>
        </xdr:cNvPr>
        <xdr:cNvSpPr txBox="1"/>
      </xdr:nvSpPr>
      <xdr:spPr>
        <a:xfrm>
          <a:off x="12449175" y="2733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143</xdr:row>
      <xdr:rowOff>19050</xdr:rowOff>
    </xdr:from>
    <xdr:ext cx="65" cy="172227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956AD195-47F9-4E21-9A56-484AB7D34362}"/>
            </a:ext>
          </a:extLst>
        </xdr:cNvPr>
        <xdr:cNvSpPr txBox="1"/>
      </xdr:nvSpPr>
      <xdr:spPr>
        <a:xfrm>
          <a:off x="12449175" y="2733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144</xdr:row>
      <xdr:rowOff>19050</xdr:rowOff>
    </xdr:from>
    <xdr:ext cx="65" cy="172227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6238C2BE-E25A-4CAB-88E1-FCC07FB93E0F}"/>
            </a:ext>
          </a:extLst>
        </xdr:cNvPr>
        <xdr:cNvSpPr txBox="1"/>
      </xdr:nvSpPr>
      <xdr:spPr>
        <a:xfrm>
          <a:off x="12449175" y="2752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144</xdr:row>
      <xdr:rowOff>19050</xdr:rowOff>
    </xdr:from>
    <xdr:ext cx="65" cy="172227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4C37FA64-FBA9-4760-BA0A-F90892394404}"/>
            </a:ext>
          </a:extLst>
        </xdr:cNvPr>
        <xdr:cNvSpPr txBox="1"/>
      </xdr:nvSpPr>
      <xdr:spPr>
        <a:xfrm>
          <a:off x="12449175" y="2752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145</xdr:row>
      <xdr:rowOff>19050</xdr:rowOff>
    </xdr:from>
    <xdr:ext cx="65" cy="172227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81D610DC-53F0-4EA3-8226-5DDF1F67C87B}"/>
            </a:ext>
          </a:extLst>
        </xdr:cNvPr>
        <xdr:cNvSpPr txBox="1"/>
      </xdr:nvSpPr>
      <xdr:spPr>
        <a:xfrm>
          <a:off x="12449175" y="2771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145</xdr:row>
      <xdr:rowOff>19050</xdr:rowOff>
    </xdr:from>
    <xdr:ext cx="65" cy="172227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154D2892-54B7-4CA2-93AD-9136FCAE94ED}"/>
            </a:ext>
          </a:extLst>
        </xdr:cNvPr>
        <xdr:cNvSpPr txBox="1"/>
      </xdr:nvSpPr>
      <xdr:spPr>
        <a:xfrm>
          <a:off x="12449175" y="2771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146</xdr:row>
      <xdr:rowOff>19050</xdr:rowOff>
    </xdr:from>
    <xdr:ext cx="65" cy="172227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4951EA7E-687E-4107-86F9-B24D3B60D69F}"/>
            </a:ext>
          </a:extLst>
        </xdr:cNvPr>
        <xdr:cNvSpPr txBox="1"/>
      </xdr:nvSpPr>
      <xdr:spPr>
        <a:xfrm>
          <a:off x="12449175" y="2790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146</xdr:row>
      <xdr:rowOff>19050</xdr:rowOff>
    </xdr:from>
    <xdr:ext cx="65" cy="172227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7220F5F5-BF6E-489E-BDE1-CF5E77B2A870}"/>
            </a:ext>
          </a:extLst>
        </xdr:cNvPr>
        <xdr:cNvSpPr txBox="1"/>
      </xdr:nvSpPr>
      <xdr:spPr>
        <a:xfrm>
          <a:off x="12449175" y="2790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147</xdr:row>
      <xdr:rowOff>19050</xdr:rowOff>
    </xdr:from>
    <xdr:ext cx="65" cy="172227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03446EF7-FC25-4608-9AE8-2C410B9ED8A4}"/>
            </a:ext>
          </a:extLst>
        </xdr:cNvPr>
        <xdr:cNvSpPr txBox="1"/>
      </xdr:nvSpPr>
      <xdr:spPr>
        <a:xfrm>
          <a:off x="12449175" y="2809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147</xdr:row>
      <xdr:rowOff>19050</xdr:rowOff>
    </xdr:from>
    <xdr:ext cx="65" cy="172227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1B9D7CAA-A117-4478-9CFD-44727B4D86AF}"/>
            </a:ext>
          </a:extLst>
        </xdr:cNvPr>
        <xdr:cNvSpPr txBox="1"/>
      </xdr:nvSpPr>
      <xdr:spPr>
        <a:xfrm>
          <a:off x="12449175" y="2809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148</xdr:row>
      <xdr:rowOff>19050</xdr:rowOff>
    </xdr:from>
    <xdr:ext cx="65" cy="172227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D271B918-F57F-45F1-8C84-72EFFBD790C3}"/>
            </a:ext>
          </a:extLst>
        </xdr:cNvPr>
        <xdr:cNvSpPr txBox="1"/>
      </xdr:nvSpPr>
      <xdr:spPr>
        <a:xfrm>
          <a:off x="12449175" y="2828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148</xdr:row>
      <xdr:rowOff>19050</xdr:rowOff>
    </xdr:from>
    <xdr:ext cx="65" cy="172227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DFAF94F1-7E07-4D9F-AA5A-9E95A12D9DE1}"/>
            </a:ext>
          </a:extLst>
        </xdr:cNvPr>
        <xdr:cNvSpPr txBox="1"/>
      </xdr:nvSpPr>
      <xdr:spPr>
        <a:xfrm>
          <a:off x="12449175" y="2828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149</xdr:row>
      <xdr:rowOff>19050</xdr:rowOff>
    </xdr:from>
    <xdr:ext cx="65" cy="172227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43ADBF50-7707-4F75-94D0-70FC1E07A9A3}"/>
            </a:ext>
          </a:extLst>
        </xdr:cNvPr>
        <xdr:cNvSpPr txBox="1"/>
      </xdr:nvSpPr>
      <xdr:spPr>
        <a:xfrm>
          <a:off x="12449175" y="2847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149</xdr:row>
      <xdr:rowOff>19050</xdr:rowOff>
    </xdr:from>
    <xdr:ext cx="65" cy="172227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14868594-AACE-4470-A5C5-39090E020778}"/>
            </a:ext>
          </a:extLst>
        </xdr:cNvPr>
        <xdr:cNvSpPr txBox="1"/>
      </xdr:nvSpPr>
      <xdr:spPr>
        <a:xfrm>
          <a:off x="12449175" y="2847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150</xdr:row>
      <xdr:rowOff>19050</xdr:rowOff>
    </xdr:from>
    <xdr:ext cx="65" cy="172227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D1FA0E7F-CD47-451D-A0BD-09C3F4A7637E}"/>
            </a:ext>
          </a:extLst>
        </xdr:cNvPr>
        <xdr:cNvSpPr txBox="1"/>
      </xdr:nvSpPr>
      <xdr:spPr>
        <a:xfrm>
          <a:off x="12449175" y="2867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150</xdr:row>
      <xdr:rowOff>19050</xdr:rowOff>
    </xdr:from>
    <xdr:ext cx="65" cy="172227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5F139BFD-436F-4839-A0F9-DA13BDD3C9AD}"/>
            </a:ext>
          </a:extLst>
        </xdr:cNvPr>
        <xdr:cNvSpPr txBox="1"/>
      </xdr:nvSpPr>
      <xdr:spPr>
        <a:xfrm>
          <a:off x="12449175" y="2867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151</xdr:row>
      <xdr:rowOff>19050</xdr:rowOff>
    </xdr:from>
    <xdr:ext cx="65" cy="172227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22953313-9954-4F7E-8296-2955E259DD33}"/>
            </a:ext>
          </a:extLst>
        </xdr:cNvPr>
        <xdr:cNvSpPr txBox="1"/>
      </xdr:nvSpPr>
      <xdr:spPr>
        <a:xfrm>
          <a:off x="12449175" y="2886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151</xdr:row>
      <xdr:rowOff>19050</xdr:rowOff>
    </xdr:from>
    <xdr:ext cx="65" cy="172227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7894107A-E215-41AF-AF53-350986431643}"/>
            </a:ext>
          </a:extLst>
        </xdr:cNvPr>
        <xdr:cNvSpPr txBox="1"/>
      </xdr:nvSpPr>
      <xdr:spPr>
        <a:xfrm>
          <a:off x="12449175" y="2886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152</xdr:row>
      <xdr:rowOff>19050</xdr:rowOff>
    </xdr:from>
    <xdr:ext cx="65" cy="172227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798F4975-6B24-4516-A0C6-D2150757112E}"/>
            </a:ext>
          </a:extLst>
        </xdr:cNvPr>
        <xdr:cNvSpPr txBox="1"/>
      </xdr:nvSpPr>
      <xdr:spPr>
        <a:xfrm>
          <a:off x="12449175" y="2905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152</xdr:row>
      <xdr:rowOff>19050</xdr:rowOff>
    </xdr:from>
    <xdr:ext cx="65" cy="172227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F0C164DD-DB38-40E0-8E69-5E0254D9AF7C}"/>
            </a:ext>
          </a:extLst>
        </xdr:cNvPr>
        <xdr:cNvSpPr txBox="1"/>
      </xdr:nvSpPr>
      <xdr:spPr>
        <a:xfrm>
          <a:off x="12449175" y="2905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153</xdr:row>
      <xdr:rowOff>19050</xdr:rowOff>
    </xdr:from>
    <xdr:ext cx="65" cy="172227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82C617EE-FC1D-4057-B95B-76A983BD4AA2}"/>
            </a:ext>
          </a:extLst>
        </xdr:cNvPr>
        <xdr:cNvSpPr txBox="1"/>
      </xdr:nvSpPr>
      <xdr:spPr>
        <a:xfrm>
          <a:off x="12449175" y="2924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153</xdr:row>
      <xdr:rowOff>19050</xdr:rowOff>
    </xdr:from>
    <xdr:ext cx="65" cy="172227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93B1B957-934B-468E-8185-DD8B251BF1DE}"/>
            </a:ext>
          </a:extLst>
        </xdr:cNvPr>
        <xdr:cNvSpPr txBox="1"/>
      </xdr:nvSpPr>
      <xdr:spPr>
        <a:xfrm>
          <a:off x="12449175" y="2924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154</xdr:row>
      <xdr:rowOff>19050</xdr:rowOff>
    </xdr:from>
    <xdr:ext cx="65" cy="172227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4941ADF7-06D8-4920-AD97-BCD0EBE2288B}"/>
            </a:ext>
          </a:extLst>
        </xdr:cNvPr>
        <xdr:cNvSpPr txBox="1"/>
      </xdr:nvSpPr>
      <xdr:spPr>
        <a:xfrm>
          <a:off x="12449175" y="2943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154</xdr:row>
      <xdr:rowOff>19050</xdr:rowOff>
    </xdr:from>
    <xdr:ext cx="65" cy="172227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03365579-4E3C-4849-9799-4187A50E5202}"/>
            </a:ext>
          </a:extLst>
        </xdr:cNvPr>
        <xdr:cNvSpPr txBox="1"/>
      </xdr:nvSpPr>
      <xdr:spPr>
        <a:xfrm>
          <a:off x="12449175" y="2943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155</xdr:row>
      <xdr:rowOff>19050</xdr:rowOff>
    </xdr:from>
    <xdr:ext cx="65" cy="172227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7A5EA675-FEE8-449A-B336-928F33034463}"/>
            </a:ext>
          </a:extLst>
        </xdr:cNvPr>
        <xdr:cNvSpPr txBox="1"/>
      </xdr:nvSpPr>
      <xdr:spPr>
        <a:xfrm>
          <a:off x="12449175" y="2962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155</xdr:row>
      <xdr:rowOff>19050</xdr:rowOff>
    </xdr:from>
    <xdr:ext cx="65" cy="172227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CA138F01-FA83-4B42-880A-44C77BB79EB7}"/>
            </a:ext>
          </a:extLst>
        </xdr:cNvPr>
        <xdr:cNvSpPr txBox="1"/>
      </xdr:nvSpPr>
      <xdr:spPr>
        <a:xfrm>
          <a:off x="12449175" y="2962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156</xdr:row>
      <xdr:rowOff>19050</xdr:rowOff>
    </xdr:from>
    <xdr:ext cx="65" cy="172227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71A6A4E3-803F-45FE-AEE2-07EBA10BE8E4}"/>
            </a:ext>
          </a:extLst>
        </xdr:cNvPr>
        <xdr:cNvSpPr txBox="1"/>
      </xdr:nvSpPr>
      <xdr:spPr>
        <a:xfrm>
          <a:off x="12449175" y="2981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156</xdr:row>
      <xdr:rowOff>19050</xdr:rowOff>
    </xdr:from>
    <xdr:ext cx="65" cy="172227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AE8F19EE-CCB8-4408-A1B7-ED4C8C236F9A}"/>
            </a:ext>
          </a:extLst>
        </xdr:cNvPr>
        <xdr:cNvSpPr txBox="1"/>
      </xdr:nvSpPr>
      <xdr:spPr>
        <a:xfrm>
          <a:off x="12449175" y="2981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157</xdr:row>
      <xdr:rowOff>19050</xdr:rowOff>
    </xdr:from>
    <xdr:ext cx="65" cy="172227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DEF0B01C-3B07-497D-BD7D-9A51393025E6}"/>
            </a:ext>
          </a:extLst>
        </xdr:cNvPr>
        <xdr:cNvSpPr txBox="1"/>
      </xdr:nvSpPr>
      <xdr:spPr>
        <a:xfrm>
          <a:off x="12449175" y="3000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157</xdr:row>
      <xdr:rowOff>19050</xdr:rowOff>
    </xdr:from>
    <xdr:ext cx="65" cy="172227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989AD641-62AF-4A1D-A5AF-FE6E0875FFD0}"/>
            </a:ext>
          </a:extLst>
        </xdr:cNvPr>
        <xdr:cNvSpPr txBox="1"/>
      </xdr:nvSpPr>
      <xdr:spPr>
        <a:xfrm>
          <a:off x="12449175" y="3000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158</xdr:row>
      <xdr:rowOff>19050</xdr:rowOff>
    </xdr:from>
    <xdr:ext cx="65" cy="172227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3854BC4B-A2D2-4AC6-960D-76363334421E}"/>
            </a:ext>
          </a:extLst>
        </xdr:cNvPr>
        <xdr:cNvSpPr txBox="1"/>
      </xdr:nvSpPr>
      <xdr:spPr>
        <a:xfrm>
          <a:off x="12449175" y="301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158</xdr:row>
      <xdr:rowOff>19050</xdr:rowOff>
    </xdr:from>
    <xdr:ext cx="65" cy="172227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65ABD0F8-A298-4FBD-ABBE-D055ACD9C6C4}"/>
            </a:ext>
          </a:extLst>
        </xdr:cNvPr>
        <xdr:cNvSpPr txBox="1"/>
      </xdr:nvSpPr>
      <xdr:spPr>
        <a:xfrm>
          <a:off x="12449175" y="301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159</xdr:row>
      <xdr:rowOff>19050</xdr:rowOff>
    </xdr:from>
    <xdr:ext cx="65" cy="172227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D68299B8-F7C4-43A7-97CF-DC478AEDC00A}"/>
            </a:ext>
          </a:extLst>
        </xdr:cNvPr>
        <xdr:cNvSpPr txBox="1"/>
      </xdr:nvSpPr>
      <xdr:spPr>
        <a:xfrm>
          <a:off x="12449175" y="3038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159</xdr:row>
      <xdr:rowOff>19050</xdr:rowOff>
    </xdr:from>
    <xdr:ext cx="65" cy="172227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CDA88FDC-3B54-4EC7-99C9-C5E62E369873}"/>
            </a:ext>
          </a:extLst>
        </xdr:cNvPr>
        <xdr:cNvSpPr txBox="1"/>
      </xdr:nvSpPr>
      <xdr:spPr>
        <a:xfrm>
          <a:off x="12449175" y="3038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160</xdr:row>
      <xdr:rowOff>19050</xdr:rowOff>
    </xdr:from>
    <xdr:ext cx="65" cy="172227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C0498096-1254-410E-8844-1F4A14954E51}"/>
            </a:ext>
          </a:extLst>
        </xdr:cNvPr>
        <xdr:cNvSpPr txBox="1"/>
      </xdr:nvSpPr>
      <xdr:spPr>
        <a:xfrm>
          <a:off x="12449175" y="3057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160</xdr:row>
      <xdr:rowOff>19050</xdr:rowOff>
    </xdr:from>
    <xdr:ext cx="65" cy="172227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188FC2B6-F392-45BA-A2E3-776F712161BC}"/>
            </a:ext>
          </a:extLst>
        </xdr:cNvPr>
        <xdr:cNvSpPr txBox="1"/>
      </xdr:nvSpPr>
      <xdr:spPr>
        <a:xfrm>
          <a:off x="12449175" y="3057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161</xdr:row>
      <xdr:rowOff>19050</xdr:rowOff>
    </xdr:from>
    <xdr:ext cx="65" cy="172227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92D335E4-E496-482F-A845-EEA7033F27E9}"/>
            </a:ext>
          </a:extLst>
        </xdr:cNvPr>
        <xdr:cNvSpPr txBox="1"/>
      </xdr:nvSpPr>
      <xdr:spPr>
        <a:xfrm>
          <a:off x="12449175" y="307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161</xdr:row>
      <xdr:rowOff>19050</xdr:rowOff>
    </xdr:from>
    <xdr:ext cx="65" cy="172227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A7365D5E-6143-4299-85C2-9CF46825B342}"/>
            </a:ext>
          </a:extLst>
        </xdr:cNvPr>
        <xdr:cNvSpPr txBox="1"/>
      </xdr:nvSpPr>
      <xdr:spPr>
        <a:xfrm>
          <a:off x="12449175" y="307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162</xdr:row>
      <xdr:rowOff>19050</xdr:rowOff>
    </xdr:from>
    <xdr:ext cx="65" cy="172227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5CBA11F1-4B9E-442F-9F5E-5B2761E0957C}"/>
            </a:ext>
          </a:extLst>
        </xdr:cNvPr>
        <xdr:cNvSpPr txBox="1"/>
      </xdr:nvSpPr>
      <xdr:spPr>
        <a:xfrm>
          <a:off x="12449175" y="3095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162</xdr:row>
      <xdr:rowOff>19050</xdr:rowOff>
    </xdr:from>
    <xdr:ext cx="65" cy="172227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42E205FF-DE07-4749-912B-BE7A7F64F506}"/>
            </a:ext>
          </a:extLst>
        </xdr:cNvPr>
        <xdr:cNvSpPr txBox="1"/>
      </xdr:nvSpPr>
      <xdr:spPr>
        <a:xfrm>
          <a:off x="12449175" y="3095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163</xdr:row>
      <xdr:rowOff>19050</xdr:rowOff>
    </xdr:from>
    <xdr:ext cx="65" cy="172227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2D8BC9A7-FAC9-468B-A174-DBA700B815EA}"/>
            </a:ext>
          </a:extLst>
        </xdr:cNvPr>
        <xdr:cNvSpPr txBox="1"/>
      </xdr:nvSpPr>
      <xdr:spPr>
        <a:xfrm>
          <a:off x="12449175" y="311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163</xdr:row>
      <xdr:rowOff>19050</xdr:rowOff>
    </xdr:from>
    <xdr:ext cx="65" cy="172227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68375ABF-85E5-4358-B91C-F7118F981D8E}"/>
            </a:ext>
          </a:extLst>
        </xdr:cNvPr>
        <xdr:cNvSpPr txBox="1"/>
      </xdr:nvSpPr>
      <xdr:spPr>
        <a:xfrm>
          <a:off x="12449175" y="311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164</xdr:row>
      <xdr:rowOff>19050</xdr:rowOff>
    </xdr:from>
    <xdr:ext cx="65" cy="172227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E72919E1-207E-4FD6-B77D-51C8CFC09851}"/>
            </a:ext>
          </a:extLst>
        </xdr:cNvPr>
        <xdr:cNvSpPr txBox="1"/>
      </xdr:nvSpPr>
      <xdr:spPr>
        <a:xfrm>
          <a:off x="12449175" y="313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164</xdr:row>
      <xdr:rowOff>19050</xdr:rowOff>
    </xdr:from>
    <xdr:ext cx="65" cy="172227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20715E97-9145-4366-99BF-64ABC65F2EBA}"/>
            </a:ext>
          </a:extLst>
        </xdr:cNvPr>
        <xdr:cNvSpPr txBox="1"/>
      </xdr:nvSpPr>
      <xdr:spPr>
        <a:xfrm>
          <a:off x="12449175" y="313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165</xdr:row>
      <xdr:rowOff>19050</xdr:rowOff>
    </xdr:from>
    <xdr:ext cx="65" cy="172227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61AA4232-FB49-4E58-8957-2BD9649CB693}"/>
            </a:ext>
          </a:extLst>
        </xdr:cNvPr>
        <xdr:cNvSpPr txBox="1"/>
      </xdr:nvSpPr>
      <xdr:spPr>
        <a:xfrm>
          <a:off x="12449175" y="3152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165</xdr:row>
      <xdr:rowOff>19050</xdr:rowOff>
    </xdr:from>
    <xdr:ext cx="65" cy="172227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DE633321-F8EE-422D-AAC2-E2062A0F6FA6}"/>
            </a:ext>
          </a:extLst>
        </xdr:cNvPr>
        <xdr:cNvSpPr txBox="1"/>
      </xdr:nvSpPr>
      <xdr:spPr>
        <a:xfrm>
          <a:off x="12449175" y="3152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166</xdr:row>
      <xdr:rowOff>19050</xdr:rowOff>
    </xdr:from>
    <xdr:ext cx="65" cy="172227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CDA15FA-FC42-4888-AB9E-78FA4F746C6F}"/>
            </a:ext>
          </a:extLst>
        </xdr:cNvPr>
        <xdr:cNvSpPr txBox="1"/>
      </xdr:nvSpPr>
      <xdr:spPr>
        <a:xfrm>
          <a:off x="12449175" y="3171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166</xdr:row>
      <xdr:rowOff>19050</xdr:rowOff>
    </xdr:from>
    <xdr:ext cx="65" cy="172227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8C812425-CD2B-4066-A86F-8EF01DE39DE3}"/>
            </a:ext>
          </a:extLst>
        </xdr:cNvPr>
        <xdr:cNvSpPr txBox="1"/>
      </xdr:nvSpPr>
      <xdr:spPr>
        <a:xfrm>
          <a:off x="12449175" y="3171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167</xdr:row>
      <xdr:rowOff>19050</xdr:rowOff>
    </xdr:from>
    <xdr:ext cx="65" cy="172227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66577B23-A482-4C3F-B383-1F9B34FEC808}"/>
            </a:ext>
          </a:extLst>
        </xdr:cNvPr>
        <xdr:cNvSpPr txBox="1"/>
      </xdr:nvSpPr>
      <xdr:spPr>
        <a:xfrm>
          <a:off x="12449175" y="3190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167</xdr:row>
      <xdr:rowOff>19050</xdr:rowOff>
    </xdr:from>
    <xdr:ext cx="65" cy="172227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4319768B-B543-4AF7-B8D3-0C772057FFCE}"/>
            </a:ext>
          </a:extLst>
        </xdr:cNvPr>
        <xdr:cNvSpPr txBox="1"/>
      </xdr:nvSpPr>
      <xdr:spPr>
        <a:xfrm>
          <a:off x="12449175" y="3190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168</xdr:row>
      <xdr:rowOff>19050</xdr:rowOff>
    </xdr:from>
    <xdr:ext cx="65" cy="172227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62E9B643-D4E9-4CF3-B6B3-871236CB4125}"/>
            </a:ext>
          </a:extLst>
        </xdr:cNvPr>
        <xdr:cNvSpPr txBox="1"/>
      </xdr:nvSpPr>
      <xdr:spPr>
        <a:xfrm>
          <a:off x="12449175" y="3209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168</xdr:row>
      <xdr:rowOff>19050</xdr:rowOff>
    </xdr:from>
    <xdr:ext cx="65" cy="172227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F1D8D534-064D-4849-9299-5AF76166D6FB}"/>
            </a:ext>
          </a:extLst>
        </xdr:cNvPr>
        <xdr:cNvSpPr txBox="1"/>
      </xdr:nvSpPr>
      <xdr:spPr>
        <a:xfrm>
          <a:off x="12449175" y="3209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169</xdr:row>
      <xdr:rowOff>19050</xdr:rowOff>
    </xdr:from>
    <xdr:ext cx="65" cy="172227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F5F07BF7-8BE6-4F5D-8E4F-1FA91D79CE48}"/>
            </a:ext>
          </a:extLst>
        </xdr:cNvPr>
        <xdr:cNvSpPr txBox="1"/>
      </xdr:nvSpPr>
      <xdr:spPr>
        <a:xfrm>
          <a:off x="12449175" y="3228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169</xdr:row>
      <xdr:rowOff>19050</xdr:rowOff>
    </xdr:from>
    <xdr:ext cx="65" cy="172227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1AC21C78-63F7-4C91-99A3-FEF68A4AA0A4}"/>
            </a:ext>
          </a:extLst>
        </xdr:cNvPr>
        <xdr:cNvSpPr txBox="1"/>
      </xdr:nvSpPr>
      <xdr:spPr>
        <a:xfrm>
          <a:off x="12449175" y="3228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170</xdr:row>
      <xdr:rowOff>19050</xdr:rowOff>
    </xdr:from>
    <xdr:ext cx="65" cy="172227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BC4508CD-EA92-4C39-97F1-B9C4DA95D73A}"/>
            </a:ext>
          </a:extLst>
        </xdr:cNvPr>
        <xdr:cNvSpPr txBox="1"/>
      </xdr:nvSpPr>
      <xdr:spPr>
        <a:xfrm>
          <a:off x="12449175" y="3248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170</xdr:row>
      <xdr:rowOff>19050</xdr:rowOff>
    </xdr:from>
    <xdr:ext cx="65" cy="172227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39FA3053-36A4-476C-9638-89F5D98B8E7A}"/>
            </a:ext>
          </a:extLst>
        </xdr:cNvPr>
        <xdr:cNvSpPr txBox="1"/>
      </xdr:nvSpPr>
      <xdr:spPr>
        <a:xfrm>
          <a:off x="12449175" y="3248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171</xdr:row>
      <xdr:rowOff>19050</xdr:rowOff>
    </xdr:from>
    <xdr:ext cx="65" cy="172227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5FBBCB0-2067-47BA-820F-3F370F59C79F}"/>
            </a:ext>
          </a:extLst>
        </xdr:cNvPr>
        <xdr:cNvSpPr txBox="1"/>
      </xdr:nvSpPr>
      <xdr:spPr>
        <a:xfrm>
          <a:off x="12449175" y="3267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171</xdr:row>
      <xdr:rowOff>19050</xdr:rowOff>
    </xdr:from>
    <xdr:ext cx="65" cy="172227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3455550C-7FB4-4182-8BB2-0860DDCEF01B}"/>
            </a:ext>
          </a:extLst>
        </xdr:cNvPr>
        <xdr:cNvSpPr txBox="1"/>
      </xdr:nvSpPr>
      <xdr:spPr>
        <a:xfrm>
          <a:off x="12449175" y="3267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172</xdr:row>
      <xdr:rowOff>19050</xdr:rowOff>
    </xdr:from>
    <xdr:ext cx="65" cy="172227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F9A8BAE4-D401-4471-9E80-1996AB1E9416}"/>
            </a:ext>
          </a:extLst>
        </xdr:cNvPr>
        <xdr:cNvSpPr txBox="1"/>
      </xdr:nvSpPr>
      <xdr:spPr>
        <a:xfrm>
          <a:off x="12449175" y="3286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172</xdr:row>
      <xdr:rowOff>19050</xdr:rowOff>
    </xdr:from>
    <xdr:ext cx="65" cy="172227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7E799EB9-6751-4D53-9D29-415D7B641D4E}"/>
            </a:ext>
          </a:extLst>
        </xdr:cNvPr>
        <xdr:cNvSpPr txBox="1"/>
      </xdr:nvSpPr>
      <xdr:spPr>
        <a:xfrm>
          <a:off x="12449175" y="3286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173</xdr:row>
      <xdr:rowOff>19050</xdr:rowOff>
    </xdr:from>
    <xdr:ext cx="65" cy="172227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670BECAB-B180-4AE4-9B8A-E260D8ED4DE7}"/>
            </a:ext>
          </a:extLst>
        </xdr:cNvPr>
        <xdr:cNvSpPr txBox="1"/>
      </xdr:nvSpPr>
      <xdr:spPr>
        <a:xfrm>
          <a:off x="12449175" y="3305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173</xdr:row>
      <xdr:rowOff>19050</xdr:rowOff>
    </xdr:from>
    <xdr:ext cx="65" cy="172227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7076110-F808-4347-93A6-D17D16AFAF66}"/>
            </a:ext>
          </a:extLst>
        </xdr:cNvPr>
        <xdr:cNvSpPr txBox="1"/>
      </xdr:nvSpPr>
      <xdr:spPr>
        <a:xfrm>
          <a:off x="12449175" y="3305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174</xdr:row>
      <xdr:rowOff>19050</xdr:rowOff>
    </xdr:from>
    <xdr:ext cx="65" cy="172227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3C0F775B-A57C-4892-961C-8C09141B0B48}"/>
            </a:ext>
          </a:extLst>
        </xdr:cNvPr>
        <xdr:cNvSpPr txBox="1"/>
      </xdr:nvSpPr>
      <xdr:spPr>
        <a:xfrm>
          <a:off x="12449175" y="3324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174</xdr:row>
      <xdr:rowOff>19050</xdr:rowOff>
    </xdr:from>
    <xdr:ext cx="65" cy="172227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6025EEEE-0AD2-42BC-975C-AFE7293CE58F}"/>
            </a:ext>
          </a:extLst>
        </xdr:cNvPr>
        <xdr:cNvSpPr txBox="1"/>
      </xdr:nvSpPr>
      <xdr:spPr>
        <a:xfrm>
          <a:off x="12449175" y="3324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175</xdr:row>
      <xdr:rowOff>19050</xdr:rowOff>
    </xdr:from>
    <xdr:ext cx="65" cy="172227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3A8A0D86-229F-4C56-8454-F3AC9FF74FBC}"/>
            </a:ext>
          </a:extLst>
        </xdr:cNvPr>
        <xdr:cNvSpPr txBox="1"/>
      </xdr:nvSpPr>
      <xdr:spPr>
        <a:xfrm>
          <a:off x="12449175" y="3343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175</xdr:row>
      <xdr:rowOff>19050</xdr:rowOff>
    </xdr:from>
    <xdr:ext cx="65" cy="172227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D6A26F61-EB4A-417B-8040-63B5B6537534}"/>
            </a:ext>
          </a:extLst>
        </xdr:cNvPr>
        <xdr:cNvSpPr txBox="1"/>
      </xdr:nvSpPr>
      <xdr:spPr>
        <a:xfrm>
          <a:off x="12449175" y="3343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176</xdr:row>
      <xdr:rowOff>19050</xdr:rowOff>
    </xdr:from>
    <xdr:ext cx="65" cy="172227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F8094BDA-20B0-4E89-9382-6696F1EEEF22}"/>
            </a:ext>
          </a:extLst>
        </xdr:cNvPr>
        <xdr:cNvSpPr txBox="1"/>
      </xdr:nvSpPr>
      <xdr:spPr>
        <a:xfrm>
          <a:off x="12449175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176</xdr:row>
      <xdr:rowOff>19050</xdr:rowOff>
    </xdr:from>
    <xdr:ext cx="65" cy="172227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472BBF39-E42B-49C0-9BF5-DF09F504005E}"/>
            </a:ext>
          </a:extLst>
        </xdr:cNvPr>
        <xdr:cNvSpPr txBox="1"/>
      </xdr:nvSpPr>
      <xdr:spPr>
        <a:xfrm>
          <a:off x="12449175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177</xdr:row>
      <xdr:rowOff>19050</xdr:rowOff>
    </xdr:from>
    <xdr:ext cx="65" cy="172227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EF3E9480-3004-4CC7-833C-2F7F56A17734}"/>
            </a:ext>
          </a:extLst>
        </xdr:cNvPr>
        <xdr:cNvSpPr txBox="1"/>
      </xdr:nvSpPr>
      <xdr:spPr>
        <a:xfrm>
          <a:off x="12449175" y="3381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177</xdr:row>
      <xdr:rowOff>19050</xdr:rowOff>
    </xdr:from>
    <xdr:ext cx="65" cy="172227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BEFBBB9B-46DC-4FA0-B533-1C465052C020}"/>
            </a:ext>
          </a:extLst>
        </xdr:cNvPr>
        <xdr:cNvSpPr txBox="1"/>
      </xdr:nvSpPr>
      <xdr:spPr>
        <a:xfrm>
          <a:off x="12449175" y="3381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178</xdr:row>
      <xdr:rowOff>19050</xdr:rowOff>
    </xdr:from>
    <xdr:ext cx="65" cy="172227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828745BA-3AC1-45E8-A993-84EF8B04ED78}"/>
            </a:ext>
          </a:extLst>
        </xdr:cNvPr>
        <xdr:cNvSpPr txBox="1"/>
      </xdr:nvSpPr>
      <xdr:spPr>
        <a:xfrm>
          <a:off x="12449175" y="3400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178</xdr:row>
      <xdr:rowOff>19050</xdr:rowOff>
    </xdr:from>
    <xdr:ext cx="65" cy="172227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F0922404-BBDB-4128-90BF-CE1949A99A81}"/>
            </a:ext>
          </a:extLst>
        </xdr:cNvPr>
        <xdr:cNvSpPr txBox="1"/>
      </xdr:nvSpPr>
      <xdr:spPr>
        <a:xfrm>
          <a:off x="12449175" y="3400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179</xdr:row>
      <xdr:rowOff>19050</xdr:rowOff>
    </xdr:from>
    <xdr:ext cx="65" cy="172227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68BECE17-5E65-439A-885B-54AB9899048C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18</xdr:col>
      <xdr:colOff>47625</xdr:colOff>
      <xdr:row>179</xdr:row>
      <xdr:rowOff>19050</xdr:rowOff>
    </xdr:from>
    <xdr:ext cx="65" cy="172227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21974D63-D397-4CA7-B837-D4C3AE11EEB6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18</xdr:col>
      <xdr:colOff>47625</xdr:colOff>
      <xdr:row>179</xdr:row>
      <xdr:rowOff>19050</xdr:rowOff>
    </xdr:from>
    <xdr:ext cx="65" cy="172227"/>
    <xdr:sp macro="" textlink="">
      <xdr:nvSpPr>
        <xdr:cNvPr id="748" name="TextBox 747">
          <a:extLst>
            <a:ext uri="{FF2B5EF4-FFF2-40B4-BE49-F238E27FC236}">
              <a16:creationId xmlns:a16="http://schemas.microsoft.com/office/drawing/2014/main" id="{3C26196F-5E7A-438F-993D-533E0498282E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19</xdr:col>
      <xdr:colOff>47625</xdr:colOff>
      <xdr:row>179</xdr:row>
      <xdr:rowOff>19050</xdr:rowOff>
    </xdr:from>
    <xdr:ext cx="65" cy="172227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AAAA4000-06A7-46AE-8893-E3A090BC9329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19</xdr:col>
      <xdr:colOff>47625</xdr:colOff>
      <xdr:row>179</xdr:row>
      <xdr:rowOff>19050</xdr:rowOff>
    </xdr:from>
    <xdr:ext cx="65" cy="172227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7DEEE09E-6283-4EF5-BF69-5EA8266A18D8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20</xdr:col>
      <xdr:colOff>47625</xdr:colOff>
      <xdr:row>179</xdr:row>
      <xdr:rowOff>19050</xdr:rowOff>
    </xdr:from>
    <xdr:ext cx="65" cy="172227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4735CF60-70C9-4A35-9698-FCE3E13C130F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20</xdr:col>
      <xdr:colOff>47625</xdr:colOff>
      <xdr:row>179</xdr:row>
      <xdr:rowOff>19050</xdr:rowOff>
    </xdr:from>
    <xdr:ext cx="65" cy="172227"/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7FFADA1C-232D-46E7-90FB-A3DF4A974867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21</xdr:col>
      <xdr:colOff>47625</xdr:colOff>
      <xdr:row>179</xdr:row>
      <xdr:rowOff>19050</xdr:rowOff>
    </xdr:from>
    <xdr:ext cx="65" cy="172227"/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C2AE3921-37B7-44F3-96F0-E2BC8DA91C2A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21</xdr:col>
      <xdr:colOff>47625</xdr:colOff>
      <xdr:row>179</xdr:row>
      <xdr:rowOff>19050</xdr:rowOff>
    </xdr:from>
    <xdr:ext cx="65" cy="172227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33F8E5B2-5845-47C2-BFC5-D5AB39C1C526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22</xdr:col>
      <xdr:colOff>47625</xdr:colOff>
      <xdr:row>179</xdr:row>
      <xdr:rowOff>19050</xdr:rowOff>
    </xdr:from>
    <xdr:ext cx="65" cy="172227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88E3FED7-2E17-46D9-AC01-B03FF6EC6F94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22</xdr:col>
      <xdr:colOff>47625</xdr:colOff>
      <xdr:row>179</xdr:row>
      <xdr:rowOff>19050</xdr:rowOff>
    </xdr:from>
    <xdr:ext cx="65" cy="172227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C76DB029-D3E9-4A1B-BA0D-ED8488A21BE7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23</xdr:col>
      <xdr:colOff>47625</xdr:colOff>
      <xdr:row>179</xdr:row>
      <xdr:rowOff>19050</xdr:rowOff>
    </xdr:from>
    <xdr:ext cx="65" cy="172227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9D221802-288E-4032-A675-2BBC5DAB1B42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23</xdr:col>
      <xdr:colOff>47625</xdr:colOff>
      <xdr:row>179</xdr:row>
      <xdr:rowOff>19050</xdr:rowOff>
    </xdr:from>
    <xdr:ext cx="65" cy="172227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09C2333D-ACA1-4CF1-B268-0286CF161758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24</xdr:col>
      <xdr:colOff>47625</xdr:colOff>
      <xdr:row>179</xdr:row>
      <xdr:rowOff>19050</xdr:rowOff>
    </xdr:from>
    <xdr:ext cx="65" cy="172227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FD49A007-FBA3-4651-9A9B-9E4BEC8E71ED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24</xdr:col>
      <xdr:colOff>47625</xdr:colOff>
      <xdr:row>179</xdr:row>
      <xdr:rowOff>19050</xdr:rowOff>
    </xdr:from>
    <xdr:ext cx="65" cy="172227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4ACD4D30-24DE-4952-BBCE-750AC5504B4E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25</xdr:col>
      <xdr:colOff>47625</xdr:colOff>
      <xdr:row>179</xdr:row>
      <xdr:rowOff>19050</xdr:rowOff>
    </xdr:from>
    <xdr:ext cx="65" cy="172227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3B718381-1544-4D02-84C1-27CF9FFCB429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25</xdr:col>
      <xdr:colOff>47625</xdr:colOff>
      <xdr:row>179</xdr:row>
      <xdr:rowOff>19050</xdr:rowOff>
    </xdr:from>
    <xdr:ext cx="65" cy="172227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27C1FF3E-D382-447A-A899-819A110E8BE3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26</xdr:col>
      <xdr:colOff>47625</xdr:colOff>
      <xdr:row>179</xdr:row>
      <xdr:rowOff>19050</xdr:rowOff>
    </xdr:from>
    <xdr:ext cx="65" cy="172227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A69C417A-2A5A-4FAD-B014-D3F23B084D86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26</xdr:col>
      <xdr:colOff>47625</xdr:colOff>
      <xdr:row>179</xdr:row>
      <xdr:rowOff>19050</xdr:rowOff>
    </xdr:from>
    <xdr:ext cx="65" cy="172227"/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F4707C3D-C8DB-4999-9061-3EE301BC7F23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27</xdr:col>
      <xdr:colOff>47625</xdr:colOff>
      <xdr:row>179</xdr:row>
      <xdr:rowOff>19050</xdr:rowOff>
    </xdr:from>
    <xdr:ext cx="65" cy="172227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1466A474-6834-431D-A36F-90F577659465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27</xdr:col>
      <xdr:colOff>47625</xdr:colOff>
      <xdr:row>179</xdr:row>
      <xdr:rowOff>19050</xdr:rowOff>
    </xdr:from>
    <xdr:ext cx="65" cy="172227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28BEA751-8FCD-45D4-ADF0-715C78A8014F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28</xdr:col>
      <xdr:colOff>47625</xdr:colOff>
      <xdr:row>179</xdr:row>
      <xdr:rowOff>19050</xdr:rowOff>
    </xdr:from>
    <xdr:ext cx="65" cy="172227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69EE9CFA-4979-4485-B34A-3923509FCD8D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28</xdr:col>
      <xdr:colOff>47625</xdr:colOff>
      <xdr:row>179</xdr:row>
      <xdr:rowOff>19050</xdr:rowOff>
    </xdr:from>
    <xdr:ext cx="65" cy="172227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74BDD531-AAC9-471F-9AE7-43AA5752225B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16</xdr:col>
      <xdr:colOff>371475</xdr:colOff>
      <xdr:row>183</xdr:row>
      <xdr:rowOff>9525</xdr:rowOff>
    </xdr:from>
    <xdr:ext cx="188065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9" name="TextBox 768">
              <a:extLst>
                <a:ext uri="{FF2B5EF4-FFF2-40B4-BE49-F238E27FC236}">
                  <a16:creationId xmlns:a16="http://schemas.microsoft.com/office/drawing/2014/main" id="{2CEF7C21-E595-49EF-85E7-40A6D84C62BA}"/>
                </a:ext>
              </a:extLst>
            </xdr:cNvPr>
            <xdr:cNvSpPr txBox="1"/>
          </xdr:nvSpPr>
          <xdr:spPr>
            <a:xfrm>
              <a:off x="12011025" y="34947225"/>
              <a:ext cx="188065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769" name="TextBox 768">
              <a:extLst>
                <a:ext uri="{FF2B5EF4-FFF2-40B4-BE49-F238E27FC236}">
                  <a16:creationId xmlns:a16="http://schemas.microsoft.com/office/drawing/2014/main" id="{2CEF7C21-E595-49EF-85E7-40A6D84C62BA}"/>
                </a:ext>
              </a:extLst>
            </xdr:cNvPr>
            <xdr:cNvSpPr txBox="1"/>
          </xdr:nvSpPr>
          <xdr:spPr>
            <a:xfrm>
              <a:off x="12011025" y="34947225"/>
              <a:ext cx="188065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𝜎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𝑖^2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24</xdr:col>
      <xdr:colOff>95250</xdr:colOff>
      <xdr:row>185</xdr:row>
      <xdr:rowOff>19050</xdr:rowOff>
    </xdr:from>
    <xdr:ext cx="70743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0" name="TextBox 769">
              <a:extLst>
                <a:ext uri="{FF2B5EF4-FFF2-40B4-BE49-F238E27FC236}">
                  <a16:creationId xmlns:a16="http://schemas.microsoft.com/office/drawing/2014/main" id="{FDE47315-C93C-4514-9D6E-4FECDFF7FAA5}"/>
                </a:ext>
              </a:extLst>
            </xdr:cNvPr>
            <xdr:cNvSpPr txBox="1"/>
          </xdr:nvSpPr>
          <xdr:spPr>
            <a:xfrm>
              <a:off x="17859375" y="35337750"/>
              <a:ext cx="7074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acc>
                            <m:r>
                              <a:rPr lang="ru-BY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770" name="TextBox 769">
              <a:extLst>
                <a:ext uri="{FF2B5EF4-FFF2-40B4-BE49-F238E27FC236}">
                  <a16:creationId xmlns:a16="http://schemas.microsoft.com/office/drawing/2014/main" id="{FDE47315-C93C-4514-9D6E-4FECDFF7FAA5}"/>
                </a:ext>
              </a:extLst>
            </xdr:cNvPr>
            <xdr:cNvSpPr txBox="1"/>
          </xdr:nvSpPr>
          <xdr:spPr>
            <a:xfrm>
              <a:off x="17859375" y="35337750"/>
              <a:ext cx="7074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((𝑥_𝑖 ) ̅−𝑥 ̅ )^2 𝑛_𝑖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9</xdr:col>
      <xdr:colOff>266700</xdr:colOff>
      <xdr:row>207</xdr:row>
      <xdr:rowOff>9525</xdr:rowOff>
    </xdr:from>
    <xdr:ext cx="885627" cy="368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DB1D5CD-5BE0-4C34-B2B8-3D0154B19066}"/>
                </a:ext>
              </a:extLst>
            </xdr:cNvPr>
            <xdr:cNvSpPr txBox="1"/>
          </xdr:nvSpPr>
          <xdr:spPr>
            <a:xfrm>
              <a:off x="7000875" y="39519225"/>
              <a:ext cx="885627" cy="368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𝑝𝑖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DB1D5CD-5BE0-4C34-B2B8-3D0154B19066}"/>
                </a:ext>
              </a:extLst>
            </xdr:cNvPr>
            <xdr:cNvSpPr txBox="1"/>
          </xdr:nvSpPr>
          <xdr:spPr>
            <a:xfrm>
              <a:off x="7000875" y="39519225"/>
              <a:ext cx="885627" cy="368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〖(𝑛𝑖 −𝑛∗𝑝𝑖)〗^2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b="0" i="0">
                  <a:latin typeface="Cambria Math" panose="02040503050406030204" pitchFamily="18" charset="0"/>
                </a:rPr>
                <a:t>𝑛∗𝑝𝑖)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572233</xdr:colOff>
      <xdr:row>222</xdr:row>
      <xdr:rowOff>187569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2F54949-AC79-4FC8-A579-9FDD3D9F13D5}"/>
                </a:ext>
              </a:extLst>
            </xdr:cNvPr>
            <xdr:cNvSpPr txBox="1"/>
          </xdr:nvSpPr>
          <xdr:spPr>
            <a:xfrm>
              <a:off x="5772883" y="25847919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2F54949-AC79-4FC8-A579-9FDD3D9F13D5}"/>
                </a:ext>
              </a:extLst>
            </xdr:cNvPr>
            <xdr:cNvSpPr txBox="1"/>
          </xdr:nvSpPr>
          <xdr:spPr>
            <a:xfrm>
              <a:off x="5772883" y="25847919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557579</xdr:colOff>
      <xdr:row>223</xdr:row>
      <xdr:rowOff>172915</xdr:rowOff>
    </xdr:from>
    <xdr:ext cx="27013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60CC25A-FA77-46A2-B9B4-0E04CA69D814}"/>
                </a:ext>
              </a:extLst>
            </xdr:cNvPr>
            <xdr:cNvSpPr txBox="1"/>
          </xdr:nvSpPr>
          <xdr:spPr>
            <a:xfrm>
              <a:off x="5758229" y="26023765"/>
              <a:ext cx="2701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60CC25A-FA77-46A2-B9B4-0E04CA69D814}"/>
                </a:ext>
              </a:extLst>
            </xdr:cNvPr>
            <xdr:cNvSpPr txBox="1"/>
          </xdr:nvSpPr>
          <xdr:spPr>
            <a:xfrm>
              <a:off x="5758229" y="26023765"/>
              <a:ext cx="2701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𝑎, 𝑘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5</xdr:col>
      <xdr:colOff>403411</xdr:colOff>
      <xdr:row>227</xdr:row>
      <xdr:rowOff>179295</xdr:rowOff>
    </xdr:from>
    <xdr:to>
      <xdr:col>7</xdr:col>
      <xdr:colOff>357465</xdr:colOff>
      <xdr:row>231</xdr:row>
      <xdr:rowOff>78442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EA2BF5F3-EABB-9272-7BCA-0E8EE180B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35823" y="43501236"/>
          <a:ext cx="1388407" cy="6611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21B2-875E-4261-9780-7FB2F83884B7}">
  <dimension ref="A1:AH146"/>
  <sheetViews>
    <sheetView topLeftCell="A116" zoomScale="85" zoomScaleNormal="85" workbookViewId="0">
      <selection activeCell="N136" sqref="N136"/>
    </sheetView>
  </sheetViews>
  <sheetFormatPr defaultRowHeight="15" x14ac:dyDescent="0.25"/>
  <cols>
    <col min="1" max="1" width="12.42578125" customWidth="1"/>
    <col min="3" max="3" width="10.7109375" customWidth="1"/>
    <col min="9" max="9" width="9.140625" customWidth="1"/>
    <col min="13" max="13" width="12" bestFit="1" customWidth="1"/>
  </cols>
  <sheetData>
    <row r="1" spans="1:30" x14ac:dyDescent="0.25">
      <c r="A1" s="66" t="s">
        <v>0</v>
      </c>
      <c r="B1" s="66"/>
      <c r="C1" s="66"/>
      <c r="D1" s="3" t="s">
        <v>4</v>
      </c>
      <c r="E1" s="3"/>
      <c r="F1" s="3"/>
      <c r="G1" s="3"/>
      <c r="H1" s="3"/>
      <c r="I1" s="3"/>
      <c r="J1" s="3"/>
    </row>
    <row r="2" spans="1:30" x14ac:dyDescent="0.25">
      <c r="A2" s="67" t="s">
        <v>3</v>
      </c>
      <c r="B2" s="67"/>
      <c r="C2" s="67"/>
      <c r="D2" s="67"/>
      <c r="E2" s="67"/>
    </row>
    <row r="3" spans="1:30" x14ac:dyDescent="0.25">
      <c r="A3" t="s">
        <v>1</v>
      </c>
      <c r="B3" s="1">
        <v>44813</v>
      </c>
      <c r="C3" s="1">
        <v>44815</v>
      </c>
      <c r="D3" s="1">
        <v>44826</v>
      </c>
      <c r="E3" s="1">
        <v>44827</v>
      </c>
      <c r="F3" s="1">
        <v>44828</v>
      </c>
      <c r="G3" s="1">
        <v>44832</v>
      </c>
      <c r="H3" s="1">
        <v>44833</v>
      </c>
      <c r="I3" s="1">
        <v>44837</v>
      </c>
      <c r="J3" s="1">
        <v>44838</v>
      </c>
      <c r="K3" s="1">
        <v>44839</v>
      </c>
      <c r="L3" s="1">
        <v>44840</v>
      </c>
      <c r="M3" s="1">
        <v>44841</v>
      </c>
      <c r="N3" s="1">
        <v>44842</v>
      </c>
      <c r="O3" s="1">
        <v>44843</v>
      </c>
      <c r="P3" s="1">
        <v>44845</v>
      </c>
      <c r="Q3" s="1">
        <v>44846</v>
      </c>
      <c r="R3" s="1">
        <v>44848</v>
      </c>
      <c r="S3" s="1">
        <v>44849</v>
      </c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t="s">
        <v>2</v>
      </c>
      <c r="B4" s="4">
        <v>1</v>
      </c>
      <c r="C4" s="4">
        <v>2</v>
      </c>
      <c r="D4" s="4">
        <v>3</v>
      </c>
      <c r="E4" s="4">
        <v>3</v>
      </c>
      <c r="F4" s="4">
        <v>2</v>
      </c>
      <c r="G4" s="4">
        <v>1</v>
      </c>
      <c r="H4" s="4">
        <v>2</v>
      </c>
      <c r="I4" s="4">
        <v>1</v>
      </c>
      <c r="J4" s="4">
        <v>6</v>
      </c>
      <c r="K4" s="4">
        <v>1</v>
      </c>
      <c r="L4" s="4">
        <v>4</v>
      </c>
      <c r="M4" s="4">
        <v>1</v>
      </c>
      <c r="N4" s="4">
        <v>4</v>
      </c>
      <c r="O4" s="4">
        <v>1</v>
      </c>
      <c r="P4" s="4">
        <v>1</v>
      </c>
      <c r="Q4" s="4">
        <v>2</v>
      </c>
      <c r="R4" s="4">
        <v>1</v>
      </c>
      <c r="S4" s="4">
        <v>2</v>
      </c>
    </row>
    <row r="5" spans="1:30" x14ac:dyDescent="0.25">
      <c r="A5" t="s">
        <v>1</v>
      </c>
      <c r="B5" s="1">
        <v>44851</v>
      </c>
      <c r="C5" s="1">
        <v>44852</v>
      </c>
      <c r="D5" s="1">
        <v>44854</v>
      </c>
      <c r="E5" s="1">
        <v>44855</v>
      </c>
      <c r="F5" s="1">
        <v>44858</v>
      </c>
      <c r="G5" s="1">
        <v>44860</v>
      </c>
      <c r="H5" s="1">
        <v>44861</v>
      </c>
      <c r="I5" s="1">
        <v>44862</v>
      </c>
      <c r="J5" s="1">
        <v>44873</v>
      </c>
      <c r="K5" s="1">
        <v>44879</v>
      </c>
      <c r="L5" s="1">
        <v>44880</v>
      </c>
      <c r="M5" s="1">
        <v>44881</v>
      </c>
      <c r="N5" s="1">
        <v>44885</v>
      </c>
      <c r="O5" s="1">
        <v>44886</v>
      </c>
      <c r="P5" s="1">
        <v>44888</v>
      </c>
      <c r="Q5" s="1">
        <v>44892</v>
      </c>
      <c r="R5" s="1">
        <v>44894</v>
      </c>
      <c r="S5" s="1">
        <v>44895</v>
      </c>
    </row>
    <row r="6" spans="1:30" x14ac:dyDescent="0.25">
      <c r="A6" t="s">
        <v>2</v>
      </c>
      <c r="B6" s="4">
        <v>3</v>
      </c>
      <c r="C6" s="4">
        <v>2</v>
      </c>
      <c r="D6" s="4">
        <v>1</v>
      </c>
      <c r="E6" s="4">
        <v>2</v>
      </c>
      <c r="F6" s="4">
        <v>5</v>
      </c>
      <c r="G6" s="4">
        <v>1</v>
      </c>
      <c r="H6" s="4">
        <v>9</v>
      </c>
      <c r="I6" s="4">
        <v>2</v>
      </c>
      <c r="J6" s="4">
        <v>4</v>
      </c>
      <c r="K6" s="4">
        <v>1</v>
      </c>
      <c r="L6" s="4">
        <v>1</v>
      </c>
      <c r="M6" s="4">
        <v>1</v>
      </c>
      <c r="N6" s="4">
        <v>3</v>
      </c>
      <c r="O6" s="4">
        <v>1</v>
      </c>
      <c r="P6" s="4">
        <v>1</v>
      </c>
      <c r="Q6" s="4">
        <v>3</v>
      </c>
      <c r="R6" s="4">
        <v>2</v>
      </c>
      <c r="S6" s="4">
        <v>1</v>
      </c>
    </row>
    <row r="7" spans="1:30" x14ac:dyDescent="0.25">
      <c r="A7" t="s">
        <v>1</v>
      </c>
      <c r="B7" s="1">
        <v>44896</v>
      </c>
      <c r="C7" s="1">
        <v>44897</v>
      </c>
      <c r="D7" s="1">
        <v>44898</v>
      </c>
      <c r="E7" s="1">
        <v>44900</v>
      </c>
    </row>
    <row r="8" spans="1:30" x14ac:dyDescent="0.25">
      <c r="A8" t="s">
        <v>2</v>
      </c>
      <c r="B8" s="4">
        <v>1</v>
      </c>
      <c r="C8" s="4">
        <v>7</v>
      </c>
      <c r="D8" s="4">
        <v>2</v>
      </c>
      <c r="E8" s="4">
        <v>3</v>
      </c>
    </row>
    <row r="9" spans="1:30" x14ac:dyDescent="0.25">
      <c r="A9" s="10" t="s">
        <v>5</v>
      </c>
      <c r="B9" s="4">
        <f>COUNTA($B$4:$S$4) + COUNTA($B$6:$S$6) + COUNTA($B$8:$S$8)</f>
        <v>40</v>
      </c>
    </row>
    <row r="10" spans="1:30" x14ac:dyDescent="0.25">
      <c r="A10" t="s">
        <v>6</v>
      </c>
      <c r="B10" s="4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9</v>
      </c>
    </row>
    <row r="11" spans="1:30" x14ac:dyDescent="0.25">
      <c r="A11" t="s">
        <v>7</v>
      </c>
      <c r="B11" s="4">
        <f>COUNTIF($B$4:$S$4,B10) + COUNTIF($B$6:$S$6,B10) + COUNTIF($B$8:$S$8,B10)</f>
        <v>17</v>
      </c>
      <c r="C11" s="4">
        <f t="shared" ref="C11:I11" si="0">COUNTIF($B$4:$S$4,C10) + COUNTIF($B$6:$S$6,C10) + COUNTIF($B$8:$S$8,C10)</f>
        <v>10</v>
      </c>
      <c r="D11" s="4">
        <f t="shared" si="0"/>
        <v>6</v>
      </c>
      <c r="E11" s="4">
        <f t="shared" si="0"/>
        <v>3</v>
      </c>
      <c r="F11" s="4">
        <f t="shared" si="0"/>
        <v>1</v>
      </c>
      <c r="G11" s="4">
        <f t="shared" si="0"/>
        <v>1</v>
      </c>
      <c r="H11" s="4">
        <f t="shared" si="0"/>
        <v>1</v>
      </c>
      <c r="I11" s="4">
        <f t="shared" si="0"/>
        <v>1</v>
      </c>
    </row>
    <row r="12" spans="1:30" x14ac:dyDescent="0.25">
      <c r="A12" s="5" t="s">
        <v>8</v>
      </c>
      <c r="B12" s="6">
        <f>B11/$B$9</f>
        <v>0.42499999999999999</v>
      </c>
      <c r="C12" s="6">
        <f t="shared" ref="C12:I12" si="1">C11/$B$9</f>
        <v>0.25</v>
      </c>
      <c r="D12" s="6">
        <f t="shared" si="1"/>
        <v>0.15</v>
      </c>
      <c r="E12" s="6">
        <f t="shared" si="1"/>
        <v>7.4999999999999997E-2</v>
      </c>
      <c r="F12" s="6">
        <f t="shared" si="1"/>
        <v>2.5000000000000001E-2</v>
      </c>
      <c r="G12" s="6">
        <f t="shared" si="1"/>
        <v>2.5000000000000001E-2</v>
      </c>
      <c r="H12" s="6">
        <f t="shared" si="1"/>
        <v>2.5000000000000001E-2</v>
      </c>
      <c r="I12" s="6">
        <f t="shared" si="1"/>
        <v>2.5000000000000001E-2</v>
      </c>
    </row>
    <row r="13" spans="1:30" x14ac:dyDescent="0.25">
      <c r="A13" s="5" t="s">
        <v>11</v>
      </c>
      <c r="B13" s="15">
        <v>0.42499999999999999</v>
      </c>
      <c r="C13" s="15">
        <f>B13+C12</f>
        <v>0.67500000000000004</v>
      </c>
      <c r="D13" s="15">
        <f t="shared" ref="D13:I13" si="2">C13+D12</f>
        <v>0.82500000000000007</v>
      </c>
      <c r="E13" s="15">
        <f t="shared" si="2"/>
        <v>0.9</v>
      </c>
      <c r="F13" s="15">
        <f t="shared" si="2"/>
        <v>0.92500000000000004</v>
      </c>
      <c r="G13" s="15">
        <f t="shared" si="2"/>
        <v>0.95000000000000007</v>
      </c>
      <c r="H13" s="15">
        <f t="shared" si="2"/>
        <v>0.97500000000000009</v>
      </c>
      <c r="I13" s="15">
        <f t="shared" si="2"/>
        <v>1</v>
      </c>
    </row>
    <row r="14" spans="1:30" x14ac:dyDescent="0.25">
      <c r="A14" s="53" t="s">
        <v>149</v>
      </c>
      <c r="B14" s="53"/>
      <c r="C14" s="55">
        <v>1</v>
      </c>
      <c r="D14" s="55"/>
    </row>
    <row r="15" spans="1:30" x14ac:dyDescent="0.25">
      <c r="A15" s="53" t="s">
        <v>150</v>
      </c>
      <c r="B15" s="53"/>
      <c r="C15" s="55">
        <v>9</v>
      </c>
      <c r="D15" s="55"/>
    </row>
    <row r="17" spans="1:17" x14ac:dyDescent="0.25">
      <c r="A17" s="61" t="s">
        <v>9</v>
      </c>
      <c r="B17" s="61"/>
      <c r="C17" s="61"/>
      <c r="L17" s="10" t="s">
        <v>6</v>
      </c>
      <c r="M17" s="10" t="s">
        <v>10</v>
      </c>
    </row>
    <row r="18" spans="1:17" x14ac:dyDescent="0.25">
      <c r="A18" s="61"/>
      <c r="B18" s="61"/>
      <c r="C18" s="61"/>
      <c r="L18" s="10">
        <v>1</v>
      </c>
      <c r="M18" s="11">
        <v>0.42499999999999999</v>
      </c>
    </row>
    <row r="19" spans="1:17" x14ac:dyDescent="0.25">
      <c r="A19" s="61"/>
      <c r="B19" s="61"/>
      <c r="C19" s="61"/>
      <c r="I19" s="9"/>
      <c r="L19" s="10">
        <v>2</v>
      </c>
      <c r="M19" s="11">
        <v>0.25</v>
      </c>
    </row>
    <row r="20" spans="1:17" x14ac:dyDescent="0.25">
      <c r="L20" s="10">
        <v>3</v>
      </c>
      <c r="M20" s="11">
        <v>0.15</v>
      </c>
    </row>
    <row r="21" spans="1:17" x14ac:dyDescent="0.25">
      <c r="L21" s="10">
        <v>4</v>
      </c>
      <c r="M21" s="11">
        <v>7.4999999999999997E-2</v>
      </c>
    </row>
    <row r="22" spans="1:17" x14ac:dyDescent="0.25">
      <c r="L22" s="10">
        <v>5</v>
      </c>
      <c r="M22" s="11">
        <v>2.5000000000000001E-2</v>
      </c>
    </row>
    <row r="23" spans="1:17" x14ac:dyDescent="0.25">
      <c r="L23" s="10">
        <v>6</v>
      </c>
      <c r="M23" s="11">
        <v>2.5000000000000001E-2</v>
      </c>
    </row>
    <row r="24" spans="1:17" x14ac:dyDescent="0.25">
      <c r="L24" s="10">
        <v>7</v>
      </c>
      <c r="M24" s="11">
        <v>2.5000000000000001E-2</v>
      </c>
    </row>
    <row r="25" spans="1:17" x14ac:dyDescent="0.25">
      <c r="L25" s="10">
        <v>9</v>
      </c>
      <c r="M25" s="11">
        <v>2.5000000000000001E-2</v>
      </c>
    </row>
    <row r="26" spans="1:17" x14ac:dyDescent="0.25">
      <c r="L26" s="7"/>
      <c r="M26" s="8"/>
    </row>
    <row r="27" spans="1:17" x14ac:dyDescent="0.25">
      <c r="L27" s="7"/>
      <c r="M27" s="8"/>
    </row>
    <row r="28" spans="1:17" x14ac:dyDescent="0.25">
      <c r="L28" s="7"/>
      <c r="M28" s="49"/>
      <c r="N28" s="55" t="s">
        <v>9</v>
      </c>
      <c r="O28" s="55"/>
      <c r="P28" s="55"/>
      <c r="Q28" s="55"/>
    </row>
    <row r="29" spans="1:17" x14ac:dyDescent="0.25">
      <c r="L29" s="7"/>
      <c r="M29" s="50"/>
      <c r="N29" s="55" t="s">
        <v>156</v>
      </c>
      <c r="O29" s="55"/>
      <c r="P29" s="55"/>
      <c r="Q29" s="55"/>
    </row>
    <row r="30" spans="1:17" x14ac:dyDescent="0.25">
      <c r="L30" s="7"/>
      <c r="M30" s="8"/>
    </row>
    <row r="31" spans="1:17" x14ac:dyDescent="0.25">
      <c r="L31" s="7"/>
      <c r="M31" s="8"/>
    </row>
    <row r="32" spans="1:17" x14ac:dyDescent="0.25">
      <c r="L32" s="7"/>
      <c r="M32" s="8"/>
    </row>
    <row r="33" spans="1:20" x14ac:dyDescent="0.25">
      <c r="L33" s="7"/>
      <c r="M33" s="8"/>
    </row>
    <row r="34" spans="1:20" x14ac:dyDescent="0.25">
      <c r="L34" s="7"/>
      <c r="M34" s="8"/>
    </row>
    <row r="37" spans="1:20" x14ac:dyDescent="0.25">
      <c r="A37" s="61" t="s">
        <v>12</v>
      </c>
      <c r="B37" s="61"/>
      <c r="C37" s="61"/>
      <c r="D37" s="10" t="s">
        <v>6</v>
      </c>
      <c r="E37" s="10" t="s">
        <v>10</v>
      </c>
      <c r="F37" s="10" t="s">
        <v>7</v>
      </c>
      <c r="G37" s="10" t="s">
        <v>23</v>
      </c>
      <c r="I37" s="12"/>
      <c r="J37" s="13">
        <v>0</v>
      </c>
      <c r="K37" s="10" t="s">
        <v>15</v>
      </c>
      <c r="M37" s="12">
        <v>-3</v>
      </c>
      <c r="N37" s="12">
        <v>1</v>
      </c>
      <c r="P37" s="12">
        <v>4</v>
      </c>
      <c r="Q37" s="12">
        <v>5</v>
      </c>
      <c r="S37" s="12">
        <v>9</v>
      </c>
      <c r="T37" s="12">
        <v>13</v>
      </c>
    </row>
    <row r="38" spans="1:20" x14ac:dyDescent="0.25">
      <c r="A38" s="61" t="s">
        <v>13</v>
      </c>
      <c r="B38" s="61"/>
      <c r="C38" s="61"/>
      <c r="D38" s="10">
        <v>1</v>
      </c>
      <c r="E38" s="11">
        <v>0.42499999999999999</v>
      </c>
      <c r="F38" s="13">
        <f>E38*40</f>
        <v>17</v>
      </c>
      <c r="G38" s="11">
        <f>E38</f>
        <v>0.42499999999999999</v>
      </c>
      <c r="I38" s="12"/>
      <c r="J38" s="13">
        <f>G38</f>
        <v>0.42499999999999999</v>
      </c>
      <c r="K38" s="10" t="s">
        <v>16</v>
      </c>
      <c r="M38">
        <v>0</v>
      </c>
      <c r="N38">
        <v>0</v>
      </c>
      <c r="P38" s="18">
        <f>J41</f>
        <v>0.9</v>
      </c>
      <c r="Q38" s="18">
        <f>P38</f>
        <v>0.9</v>
      </c>
      <c r="S38" s="18">
        <f>J45</f>
        <v>1</v>
      </c>
      <c r="T38" s="18">
        <f>S38</f>
        <v>1</v>
      </c>
    </row>
    <row r="39" spans="1:20" x14ac:dyDescent="0.25">
      <c r="A39" s="61" t="s">
        <v>14</v>
      </c>
      <c r="B39" s="61"/>
      <c r="C39" s="61"/>
      <c r="D39" s="10">
        <v>2</v>
      </c>
      <c r="E39" s="11">
        <v>0.25</v>
      </c>
      <c r="F39" s="13">
        <f t="shared" ref="F39:F45" si="3">E39*40</f>
        <v>10</v>
      </c>
      <c r="G39" s="11">
        <f>G38+E39</f>
        <v>0.67500000000000004</v>
      </c>
      <c r="I39" s="12"/>
      <c r="J39" s="13">
        <f t="shared" ref="J39:J45" si="4">G39</f>
        <v>0.67500000000000004</v>
      </c>
      <c r="K39" s="10" t="s">
        <v>17</v>
      </c>
    </row>
    <row r="40" spans="1:20" x14ac:dyDescent="0.25">
      <c r="D40" s="10">
        <v>3</v>
      </c>
      <c r="E40" s="11">
        <v>0.15</v>
      </c>
      <c r="F40" s="13">
        <f t="shared" si="3"/>
        <v>6</v>
      </c>
      <c r="G40" s="11">
        <f t="shared" ref="G40:G44" si="5">G39+E40</f>
        <v>0.82500000000000007</v>
      </c>
      <c r="I40" s="12"/>
      <c r="J40" s="13">
        <f t="shared" si="4"/>
        <v>0.82500000000000007</v>
      </c>
      <c r="K40" s="10" t="s">
        <v>18</v>
      </c>
      <c r="M40" s="12">
        <v>1</v>
      </c>
      <c r="N40" s="12">
        <v>2</v>
      </c>
      <c r="P40" s="12">
        <v>5</v>
      </c>
      <c r="Q40" s="12">
        <v>6</v>
      </c>
    </row>
    <row r="41" spans="1:20" ht="21" x14ac:dyDescent="0.35">
      <c r="D41" s="10">
        <v>4</v>
      </c>
      <c r="E41" s="11">
        <v>7.4999999999999997E-2</v>
      </c>
      <c r="F41" s="13">
        <f t="shared" si="3"/>
        <v>3</v>
      </c>
      <c r="G41" s="11">
        <f t="shared" si="5"/>
        <v>0.9</v>
      </c>
      <c r="I41" s="14" t="s">
        <v>22</v>
      </c>
      <c r="J41" s="13">
        <f t="shared" si="4"/>
        <v>0.9</v>
      </c>
      <c r="K41" s="10" t="s">
        <v>19</v>
      </c>
      <c r="M41" s="18">
        <f>J38</f>
        <v>0.42499999999999999</v>
      </c>
      <c r="N41" s="18">
        <f>M41</f>
        <v>0.42499999999999999</v>
      </c>
      <c r="P41" s="18">
        <f>J42</f>
        <v>0.92500000000000004</v>
      </c>
      <c r="Q41" s="18">
        <f>P41</f>
        <v>0.92500000000000004</v>
      </c>
    </row>
    <row r="42" spans="1:20" x14ac:dyDescent="0.25">
      <c r="D42" s="10">
        <v>5</v>
      </c>
      <c r="E42" s="11">
        <v>2.5000000000000001E-2</v>
      </c>
      <c r="F42" s="13">
        <f t="shared" si="3"/>
        <v>1</v>
      </c>
      <c r="G42" s="11">
        <f t="shared" si="5"/>
        <v>0.92500000000000004</v>
      </c>
      <c r="I42" s="12"/>
      <c r="J42" s="13">
        <f t="shared" si="4"/>
        <v>0.92500000000000004</v>
      </c>
      <c r="K42" s="10" t="s">
        <v>20</v>
      </c>
    </row>
    <row r="43" spans="1:20" x14ac:dyDescent="0.25">
      <c r="D43" s="10">
        <v>6</v>
      </c>
      <c r="E43" s="11">
        <v>2.5000000000000001E-2</v>
      </c>
      <c r="F43" s="13">
        <f t="shared" si="3"/>
        <v>1</v>
      </c>
      <c r="G43" s="11">
        <f t="shared" si="5"/>
        <v>0.95000000000000007</v>
      </c>
      <c r="I43" s="12"/>
      <c r="J43" s="13">
        <f t="shared" si="4"/>
        <v>0.95000000000000007</v>
      </c>
      <c r="K43" s="10" t="s">
        <v>21</v>
      </c>
      <c r="M43" s="12">
        <v>2</v>
      </c>
      <c r="N43" s="12">
        <v>3</v>
      </c>
      <c r="P43" s="12">
        <v>6</v>
      </c>
      <c r="Q43" s="12">
        <v>7</v>
      </c>
    </row>
    <row r="44" spans="1:20" x14ac:dyDescent="0.25">
      <c r="D44" s="10">
        <v>7</v>
      </c>
      <c r="E44" s="11">
        <v>2.5000000000000001E-2</v>
      </c>
      <c r="F44" s="13">
        <f t="shared" si="3"/>
        <v>1</v>
      </c>
      <c r="G44" s="11">
        <f t="shared" si="5"/>
        <v>0.97500000000000009</v>
      </c>
      <c r="I44" s="12"/>
      <c r="J44" s="13">
        <f t="shared" si="4"/>
        <v>0.97500000000000009</v>
      </c>
      <c r="K44" s="10" t="s">
        <v>24</v>
      </c>
      <c r="M44" s="18">
        <f>J39</f>
        <v>0.67500000000000004</v>
      </c>
      <c r="N44" s="18">
        <f>M44</f>
        <v>0.67500000000000004</v>
      </c>
      <c r="P44" s="18">
        <f>J43</f>
        <v>0.95000000000000007</v>
      </c>
      <c r="Q44" s="18">
        <f>P44</f>
        <v>0.95000000000000007</v>
      </c>
    </row>
    <row r="45" spans="1:20" x14ac:dyDescent="0.25">
      <c r="D45" s="10">
        <v>9</v>
      </c>
      <c r="E45" s="11">
        <v>2.5000000000000001E-2</v>
      </c>
      <c r="F45" s="13">
        <f t="shared" si="3"/>
        <v>1</v>
      </c>
      <c r="G45" s="13">
        <f>G44+E45</f>
        <v>1</v>
      </c>
      <c r="I45" s="12"/>
      <c r="J45" s="13">
        <f t="shared" si="4"/>
        <v>1</v>
      </c>
      <c r="K45" s="10" t="s">
        <v>25</v>
      </c>
    </row>
    <row r="46" spans="1:20" x14ac:dyDescent="0.25">
      <c r="D46" s="16"/>
      <c r="E46" s="8"/>
      <c r="F46" s="7"/>
      <c r="I46" s="16"/>
      <c r="J46" s="8"/>
      <c r="K46" s="7"/>
      <c r="M46" s="12">
        <v>3</v>
      </c>
      <c r="N46" s="12">
        <v>4</v>
      </c>
      <c r="P46" s="12">
        <v>7</v>
      </c>
      <c r="Q46" s="12">
        <v>9</v>
      </c>
    </row>
    <row r="47" spans="1:20" x14ac:dyDescent="0.25">
      <c r="D47" s="16"/>
      <c r="E47" s="8"/>
      <c r="F47" s="7"/>
      <c r="I47" s="16"/>
      <c r="J47" s="8"/>
      <c r="K47" s="7"/>
      <c r="M47" s="18">
        <f>J40</f>
        <v>0.82500000000000007</v>
      </c>
      <c r="N47" s="18">
        <f>M47</f>
        <v>0.82500000000000007</v>
      </c>
      <c r="P47" s="18">
        <f>J44</f>
        <v>0.97500000000000009</v>
      </c>
      <c r="Q47" s="18">
        <f>P47</f>
        <v>0.97500000000000009</v>
      </c>
    </row>
    <row r="48" spans="1:20" x14ac:dyDescent="0.25">
      <c r="D48" s="16"/>
      <c r="E48" s="8"/>
      <c r="F48" s="7"/>
      <c r="I48" s="16"/>
      <c r="J48" s="8"/>
      <c r="K48" s="7"/>
    </row>
    <row r="49" spans="4:19" x14ac:dyDescent="0.25">
      <c r="D49" s="16"/>
      <c r="E49" s="8"/>
      <c r="F49" s="7"/>
      <c r="I49" s="16"/>
      <c r="J49" s="8"/>
      <c r="K49" s="7"/>
    </row>
    <row r="50" spans="4:19" x14ac:dyDescent="0.25">
      <c r="D50" s="16"/>
      <c r="E50" s="8"/>
      <c r="F50" s="7"/>
      <c r="I50" s="16"/>
      <c r="J50" s="8"/>
      <c r="K50" s="7"/>
    </row>
    <row r="51" spans="4:19" x14ac:dyDescent="0.25">
      <c r="D51" s="16"/>
      <c r="E51" s="8"/>
      <c r="F51" s="7"/>
      <c r="I51" s="16"/>
      <c r="J51" s="8"/>
      <c r="K51" s="7"/>
    </row>
    <row r="52" spans="4:19" x14ac:dyDescent="0.25">
      <c r="D52" s="16"/>
      <c r="E52" s="8"/>
      <c r="F52" s="7"/>
      <c r="I52" s="16"/>
      <c r="J52" s="8"/>
      <c r="K52" s="7"/>
    </row>
    <row r="53" spans="4:19" x14ac:dyDescent="0.25">
      <c r="D53" s="16"/>
      <c r="E53" s="8"/>
      <c r="F53" s="7"/>
      <c r="I53" s="16"/>
      <c r="J53" s="8"/>
      <c r="K53" s="7"/>
    </row>
    <row r="54" spans="4:19" x14ac:dyDescent="0.25">
      <c r="D54" s="16"/>
      <c r="E54" s="17"/>
      <c r="F54" s="7"/>
      <c r="I54" s="16"/>
      <c r="J54" s="17"/>
      <c r="K54" s="7"/>
    </row>
    <row r="60" spans="4:19" x14ac:dyDescent="0.25">
      <c r="S60" s="19"/>
    </row>
    <row r="71" spans="1:9" x14ac:dyDescent="0.25">
      <c r="A71" s="61" t="s">
        <v>26</v>
      </c>
      <c r="B71" s="61"/>
      <c r="C71" s="61"/>
      <c r="D71" s="53" t="s">
        <v>29</v>
      </c>
      <c r="E71" s="53"/>
      <c r="F71" s="53"/>
      <c r="G71" s="12" t="s">
        <v>30</v>
      </c>
      <c r="H71" s="53" t="s">
        <v>31</v>
      </c>
      <c r="I71" s="53"/>
    </row>
    <row r="72" spans="1:9" x14ac:dyDescent="0.25">
      <c r="A72" s="61" t="s">
        <v>27</v>
      </c>
      <c r="B72" s="61"/>
      <c r="C72" s="61"/>
      <c r="D72" s="22"/>
      <c r="E72" s="22"/>
      <c r="F72" s="22"/>
      <c r="G72" s="64"/>
      <c r="H72" s="64"/>
      <c r="I72" s="64">
        <f>SUM(B4,B4:S4,B6:S6,B8:E8)/B9</f>
        <v>2.375</v>
      </c>
    </row>
    <row r="73" spans="1:9" x14ac:dyDescent="0.25">
      <c r="D73" s="65" t="s">
        <v>117</v>
      </c>
      <c r="E73" s="65"/>
      <c r="F73" s="65"/>
      <c r="G73" s="64"/>
      <c r="H73" s="64"/>
      <c r="I73" s="64"/>
    </row>
    <row r="74" spans="1:9" x14ac:dyDescent="0.25">
      <c r="A74" s="20"/>
      <c r="B74" s="20"/>
      <c r="C74" s="20"/>
      <c r="D74" s="22"/>
      <c r="E74" s="23"/>
      <c r="F74" s="23"/>
      <c r="G74" s="64"/>
      <c r="H74" s="64"/>
      <c r="I74" s="64"/>
    </row>
    <row r="75" spans="1:9" x14ac:dyDescent="0.25">
      <c r="D75" s="23"/>
      <c r="E75" s="23"/>
      <c r="F75" s="23"/>
      <c r="G75" s="55"/>
      <c r="H75" s="55"/>
      <c r="I75" s="54">
        <f>SUMSQ(B4:S4,B6:S6,B8:E8)/B9 - I72*I72</f>
        <v>3.109375</v>
      </c>
    </row>
    <row r="76" spans="1:9" x14ac:dyDescent="0.25">
      <c r="D76" s="55" t="s">
        <v>32</v>
      </c>
      <c r="E76" s="55"/>
      <c r="F76" s="55"/>
      <c r="G76" s="55"/>
      <c r="H76" s="55"/>
      <c r="I76" s="54"/>
    </row>
    <row r="77" spans="1:9" x14ac:dyDescent="0.25">
      <c r="D77" s="23"/>
      <c r="E77" s="23"/>
      <c r="F77" s="23"/>
      <c r="G77" s="55"/>
      <c r="H77" s="55"/>
      <c r="I77" s="54"/>
    </row>
    <row r="78" spans="1:9" x14ac:dyDescent="0.25">
      <c r="D78" s="23"/>
      <c r="E78" s="23"/>
      <c r="F78" s="23"/>
      <c r="G78" s="56" t="s">
        <v>132</v>
      </c>
      <c r="H78" s="56"/>
      <c r="I78" s="64">
        <f>_xlfn.MODE.SNGL(B4:S4,B6:S6,B8:E8)</f>
        <v>1</v>
      </c>
    </row>
    <row r="79" spans="1:9" x14ac:dyDescent="0.25">
      <c r="D79" s="55" t="s">
        <v>33</v>
      </c>
      <c r="E79" s="55"/>
      <c r="F79" s="55"/>
      <c r="G79" s="56"/>
      <c r="H79" s="56"/>
      <c r="I79" s="64"/>
    </row>
    <row r="80" spans="1:9" x14ac:dyDescent="0.25">
      <c r="D80" s="23"/>
      <c r="E80" s="23"/>
      <c r="F80" s="23"/>
      <c r="G80" s="56"/>
      <c r="H80" s="56"/>
      <c r="I80" s="64"/>
    </row>
    <row r="81" spans="4:20" x14ac:dyDescent="0.25">
      <c r="D81" s="23"/>
      <c r="E81" s="23"/>
      <c r="F81" s="23"/>
      <c r="G81" s="56" t="s">
        <v>133</v>
      </c>
      <c r="H81" s="56"/>
      <c r="I81" s="64">
        <f>MEDIAN(B4:S4,B6:S6,B8:E8)</f>
        <v>2</v>
      </c>
    </row>
    <row r="82" spans="4:20" x14ac:dyDescent="0.25">
      <c r="D82" s="55" t="s">
        <v>34</v>
      </c>
      <c r="E82" s="55"/>
      <c r="F82" s="55"/>
      <c r="G82" s="56"/>
      <c r="H82" s="56"/>
      <c r="I82" s="64"/>
    </row>
    <row r="83" spans="4:20" x14ac:dyDescent="0.25">
      <c r="D83" s="23"/>
      <c r="E83" s="23"/>
      <c r="F83" s="23"/>
      <c r="G83" s="56"/>
      <c r="H83" s="56"/>
      <c r="I83" s="64"/>
      <c r="K83" s="56" t="s">
        <v>121</v>
      </c>
      <c r="L83" s="56"/>
      <c r="M83" s="56"/>
      <c r="N83" s="56"/>
      <c r="O83" s="56"/>
      <c r="P83" s="56"/>
      <c r="Q83" s="56"/>
      <c r="R83" s="56"/>
      <c r="S83" s="56"/>
      <c r="T83" s="56"/>
    </row>
    <row r="84" spans="4:20" x14ac:dyDescent="0.25">
      <c r="D84" s="23"/>
      <c r="E84" s="23"/>
      <c r="F84" s="23"/>
      <c r="G84" s="54" t="s">
        <v>116</v>
      </c>
      <c r="H84" s="54"/>
      <c r="I84" s="62">
        <f>I10-B10</f>
        <v>8</v>
      </c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4:20" x14ac:dyDescent="0.25">
      <c r="D85" s="55" t="s">
        <v>115</v>
      </c>
      <c r="E85" s="55"/>
      <c r="F85" s="55"/>
      <c r="G85" s="54"/>
      <c r="H85" s="54"/>
      <c r="I85" s="62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4:20" x14ac:dyDescent="0.25">
      <c r="D86" s="23"/>
      <c r="E86" s="23"/>
      <c r="F86" s="23"/>
      <c r="G86" s="54"/>
      <c r="H86" s="54"/>
      <c r="I86" s="62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4:20" x14ac:dyDescent="0.25">
      <c r="D87" s="23"/>
      <c r="E87" s="23"/>
      <c r="F87" s="23"/>
      <c r="G87" s="54"/>
      <c r="H87" s="54"/>
      <c r="I87" s="62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4:20" ht="34.5" customHeight="1" x14ac:dyDescent="0.25">
      <c r="D88" s="63" t="s">
        <v>118</v>
      </c>
      <c r="E88" s="63"/>
      <c r="F88" s="63"/>
      <c r="G88" s="55"/>
      <c r="H88" s="55"/>
      <c r="I88" s="54">
        <f>SQRT(I75)</f>
        <v>1.7633419974582356</v>
      </c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4:20" x14ac:dyDescent="0.25">
      <c r="D89" s="33"/>
      <c r="E89" s="33"/>
      <c r="F89" s="33"/>
      <c r="G89" s="55"/>
      <c r="H89" s="55"/>
      <c r="I89" s="54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4:20" x14ac:dyDescent="0.25">
      <c r="D90" s="23"/>
      <c r="E90" s="23"/>
      <c r="F90" s="23"/>
      <c r="G90" s="55"/>
      <c r="H90" s="55"/>
      <c r="I90" s="54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4:20" x14ac:dyDescent="0.25">
      <c r="D91" s="23"/>
      <c r="E91" s="23"/>
      <c r="F91" s="23"/>
      <c r="G91" s="55"/>
      <c r="H91" s="55"/>
      <c r="I91" s="54">
        <f>I88/I72*100</f>
        <v>74.245978840346766</v>
      </c>
      <c r="J91" s="54" t="s">
        <v>120</v>
      </c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4:20" x14ac:dyDescent="0.25">
      <c r="D92" s="55" t="s">
        <v>119</v>
      </c>
      <c r="E92" s="55"/>
      <c r="F92" s="55"/>
      <c r="G92" s="55"/>
      <c r="H92" s="55"/>
      <c r="I92" s="54"/>
      <c r="J92" s="54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4:20" x14ac:dyDescent="0.25">
      <c r="D93" s="23"/>
      <c r="E93" s="23"/>
      <c r="F93" s="23"/>
      <c r="G93" s="55"/>
      <c r="H93" s="55"/>
      <c r="I93" s="54"/>
      <c r="J93" s="54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4:20" x14ac:dyDescent="0.25">
      <c r="D94" s="23"/>
      <c r="E94" s="23"/>
      <c r="F94" s="23"/>
      <c r="G94" s="55"/>
      <c r="H94" s="55"/>
      <c r="I94" s="54">
        <f>S98</f>
        <v>1.9380598411901269</v>
      </c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4:20" x14ac:dyDescent="0.25">
      <c r="D95" s="55" t="s">
        <v>122</v>
      </c>
      <c r="E95" s="55"/>
      <c r="F95" s="55"/>
      <c r="G95" s="55"/>
      <c r="H95" s="55"/>
      <c r="I95" s="54"/>
      <c r="M95" s="16"/>
      <c r="O95" s="16"/>
      <c r="P95" s="38"/>
      <c r="Q95" s="38"/>
      <c r="R95" s="37"/>
      <c r="S95" s="37"/>
    </row>
    <row r="96" spans="4:20" x14ac:dyDescent="0.25">
      <c r="D96" s="23"/>
      <c r="E96" s="23"/>
      <c r="F96" s="23"/>
      <c r="G96" s="55"/>
      <c r="H96" s="55"/>
      <c r="I96" s="54"/>
      <c r="K96" s="10" t="s">
        <v>6</v>
      </c>
      <c r="L96" s="10" t="s">
        <v>124</v>
      </c>
      <c r="M96" s="12"/>
      <c r="N96" s="10" t="s">
        <v>7</v>
      </c>
      <c r="O96" s="12"/>
      <c r="P96" s="36"/>
      <c r="Q96" s="36"/>
      <c r="R96" s="35"/>
      <c r="S96" s="35"/>
    </row>
    <row r="97" spans="4:23" x14ac:dyDescent="0.25">
      <c r="D97" s="23"/>
      <c r="E97" s="23"/>
      <c r="F97" s="23"/>
      <c r="G97" s="55"/>
      <c r="H97" s="55"/>
      <c r="I97" s="54">
        <f>S108</f>
        <v>3.9477689957324307</v>
      </c>
      <c r="K97" s="39">
        <v>1</v>
      </c>
      <c r="L97" s="59">
        <f>I72</f>
        <v>2.375</v>
      </c>
      <c r="M97" s="12">
        <f>POWER(K97-$L$97,3)</f>
        <v>-2.599609375</v>
      </c>
      <c r="N97" s="10">
        <v>17</v>
      </c>
      <c r="O97" s="12">
        <f>M97*N97</f>
        <v>-44.193359375</v>
      </c>
      <c r="P97" s="35"/>
      <c r="Q97" s="35"/>
      <c r="R97" s="35"/>
      <c r="S97" s="35"/>
    </row>
    <row r="98" spans="4:23" x14ac:dyDescent="0.25">
      <c r="D98" s="55" t="s">
        <v>123</v>
      </c>
      <c r="E98" s="55"/>
      <c r="F98" s="55"/>
      <c r="G98" s="55"/>
      <c r="H98" s="55"/>
      <c r="I98" s="54"/>
      <c r="K98" s="39">
        <v>2</v>
      </c>
      <c r="L98" s="59"/>
      <c r="M98" s="12">
        <f t="shared" ref="M98" si="6">POWER(K98-$L$97,3)</f>
        <v>-5.2734375E-2</v>
      </c>
      <c r="N98" s="10">
        <v>10</v>
      </c>
      <c r="O98" s="12">
        <f>M98*N98</f>
        <v>-0.52734375</v>
      </c>
      <c r="P98" s="57">
        <f>SUM(O97:O104)</f>
        <v>425.046875</v>
      </c>
      <c r="Q98" s="57"/>
      <c r="R98" s="58">
        <f>P98/B9</f>
        <v>10.626171875000001</v>
      </c>
      <c r="S98" s="57">
        <f>R98/POWER(I88, 3)</f>
        <v>1.9380598411901269</v>
      </c>
    </row>
    <row r="99" spans="4:23" x14ac:dyDescent="0.25">
      <c r="D99" s="23"/>
      <c r="E99" s="23"/>
      <c r="F99" s="23"/>
      <c r="G99" s="55"/>
      <c r="H99" s="55"/>
      <c r="I99" s="54"/>
      <c r="K99" s="39">
        <v>3</v>
      </c>
      <c r="L99" s="59"/>
      <c r="M99" s="12">
        <f t="shared" ref="M99:M104" si="7">POWER(K99-$L$97,3)</f>
        <v>0.244140625</v>
      </c>
      <c r="N99" s="10">
        <v>6</v>
      </c>
      <c r="O99" s="12">
        <f t="shared" ref="O99:O104" si="8">M99*N99</f>
        <v>1.46484375</v>
      </c>
      <c r="P99" s="57"/>
      <c r="Q99" s="57"/>
      <c r="R99" s="58"/>
      <c r="S99" s="57"/>
      <c r="U99" s="54" t="s">
        <v>125</v>
      </c>
      <c r="V99" s="54"/>
      <c r="W99" s="54"/>
    </row>
    <row r="100" spans="4:23" x14ac:dyDescent="0.25">
      <c r="D100" s="23"/>
      <c r="E100" s="23"/>
      <c r="F100" s="23"/>
      <c r="G100" s="55"/>
      <c r="H100" s="55"/>
      <c r="I100" s="54"/>
      <c r="K100" s="39">
        <v>4</v>
      </c>
      <c r="L100" s="59"/>
      <c r="M100" s="12">
        <f t="shared" si="7"/>
        <v>4.291015625</v>
      </c>
      <c r="N100" s="10">
        <v>3</v>
      </c>
      <c r="O100" s="12">
        <f t="shared" si="8"/>
        <v>12.873046875</v>
      </c>
      <c r="P100" s="57"/>
      <c r="Q100" s="57"/>
      <c r="R100" s="58"/>
      <c r="S100" s="57"/>
      <c r="U100" s="54"/>
      <c r="V100" s="54"/>
      <c r="W100" s="54"/>
    </row>
    <row r="101" spans="4:23" x14ac:dyDescent="0.25">
      <c r="K101" s="39">
        <v>5</v>
      </c>
      <c r="L101" s="59"/>
      <c r="M101" s="12">
        <f t="shared" si="7"/>
        <v>18.087890625</v>
      </c>
      <c r="N101" s="10">
        <v>1</v>
      </c>
      <c r="O101" s="12">
        <f>M101*N101</f>
        <v>18.087890625</v>
      </c>
      <c r="P101" s="57"/>
      <c r="Q101" s="57"/>
      <c r="R101" s="58"/>
      <c r="S101" s="57"/>
    </row>
    <row r="102" spans="4:23" x14ac:dyDescent="0.25">
      <c r="K102" s="39">
        <v>6</v>
      </c>
      <c r="L102" s="59"/>
      <c r="M102" s="12">
        <f t="shared" si="7"/>
        <v>47.634765625</v>
      </c>
      <c r="N102" s="10">
        <v>1</v>
      </c>
      <c r="O102" s="12">
        <f t="shared" si="8"/>
        <v>47.634765625</v>
      </c>
      <c r="P102" s="57"/>
      <c r="Q102" s="57"/>
      <c r="R102" s="58"/>
      <c r="S102" s="57"/>
    </row>
    <row r="103" spans="4:23" x14ac:dyDescent="0.25">
      <c r="K103" s="39">
        <v>7</v>
      </c>
      <c r="L103" s="59"/>
      <c r="M103" s="12">
        <f t="shared" si="7"/>
        <v>98.931640625</v>
      </c>
      <c r="N103" s="10">
        <v>1</v>
      </c>
      <c r="O103" s="12">
        <f t="shared" si="8"/>
        <v>98.931640625</v>
      </c>
      <c r="P103" s="57"/>
      <c r="Q103" s="57"/>
      <c r="R103" s="58"/>
      <c r="S103" s="57"/>
    </row>
    <row r="104" spans="4:23" x14ac:dyDescent="0.25">
      <c r="K104" s="39">
        <v>9</v>
      </c>
      <c r="L104" s="60"/>
      <c r="M104" s="12">
        <f t="shared" si="7"/>
        <v>290.775390625</v>
      </c>
      <c r="N104" s="10">
        <v>1</v>
      </c>
      <c r="O104" s="12">
        <f t="shared" si="8"/>
        <v>290.775390625</v>
      </c>
      <c r="P104" s="57"/>
      <c r="Q104" s="57"/>
      <c r="R104" s="58"/>
      <c r="S104" s="57"/>
    </row>
    <row r="105" spans="4:23" x14ac:dyDescent="0.25">
      <c r="L105" s="37"/>
      <c r="M105" s="16"/>
      <c r="N105" s="7"/>
      <c r="O105" s="16"/>
      <c r="P105" s="37"/>
      <c r="Q105" s="37"/>
      <c r="R105" s="37"/>
      <c r="S105" s="37"/>
    </row>
    <row r="106" spans="4:23" x14ac:dyDescent="0.25">
      <c r="K106" s="10" t="s">
        <v>6</v>
      </c>
      <c r="L106" s="10" t="s">
        <v>124</v>
      </c>
      <c r="M106" s="12"/>
      <c r="N106" s="10" t="s">
        <v>7</v>
      </c>
      <c r="O106" s="12"/>
      <c r="P106" s="36"/>
      <c r="Q106" s="36"/>
      <c r="R106" s="35"/>
      <c r="S106" s="35"/>
    </row>
    <row r="107" spans="4:23" x14ac:dyDescent="0.25">
      <c r="I107" s="7"/>
      <c r="K107" s="39">
        <v>1</v>
      </c>
      <c r="L107" s="59">
        <f>L97</f>
        <v>2.375</v>
      </c>
      <c r="M107" s="12">
        <f>POWER(K107-$L$97,4)</f>
        <v>3.574462890625</v>
      </c>
      <c r="N107" s="10">
        <v>17</v>
      </c>
      <c r="O107" s="12">
        <f>M107*N107</f>
        <v>60.765869140625</v>
      </c>
      <c r="P107" s="35"/>
      <c r="Q107" s="35"/>
      <c r="R107" s="35"/>
      <c r="S107" s="35"/>
    </row>
    <row r="108" spans="4:23" x14ac:dyDescent="0.25">
      <c r="I108" s="7"/>
      <c r="K108" s="39">
        <v>2</v>
      </c>
      <c r="L108" s="59"/>
      <c r="M108" s="12">
        <f t="shared" ref="M108:M114" si="9">POWER(K108-$L$97,4)</f>
        <v>1.9775390625E-2</v>
      </c>
      <c r="N108" s="10">
        <v>10</v>
      </c>
      <c r="O108" s="12">
        <f t="shared" ref="O108:O114" si="10">M108*N108</f>
        <v>0.19775390625</v>
      </c>
      <c r="P108" s="57">
        <f>SUM(O107:O114)</f>
        <v>2686.900390625</v>
      </c>
      <c r="Q108" s="57"/>
      <c r="R108" s="58">
        <f>P108/B9</f>
        <v>67.172509765624994</v>
      </c>
      <c r="S108" s="57">
        <f>R108/POWER(I88, 4) - 3</f>
        <v>3.9477689957324307</v>
      </c>
      <c r="T108" t="s">
        <v>28</v>
      </c>
    </row>
    <row r="109" spans="4:23" x14ac:dyDescent="0.25">
      <c r="I109" s="7"/>
      <c r="K109" s="39">
        <v>3</v>
      </c>
      <c r="L109" s="59"/>
      <c r="M109" s="12">
        <f t="shared" si="9"/>
        <v>0.152587890625</v>
      </c>
      <c r="N109" s="10">
        <v>6</v>
      </c>
      <c r="O109" s="12">
        <f t="shared" si="10"/>
        <v>0.91552734375</v>
      </c>
      <c r="P109" s="57"/>
      <c r="Q109" s="57"/>
      <c r="R109" s="58"/>
      <c r="S109" s="57"/>
      <c r="U109" s="56" t="s">
        <v>126</v>
      </c>
      <c r="V109" s="56"/>
      <c r="W109" s="56"/>
    </row>
    <row r="110" spans="4:23" x14ac:dyDescent="0.25">
      <c r="I110" s="7"/>
      <c r="K110" s="39">
        <v>4</v>
      </c>
      <c r="L110" s="59"/>
      <c r="M110" s="12">
        <f t="shared" si="9"/>
        <v>6.972900390625</v>
      </c>
      <c r="N110" s="10">
        <v>3</v>
      </c>
      <c r="O110" s="12">
        <f t="shared" si="10"/>
        <v>20.918701171875</v>
      </c>
      <c r="P110" s="57"/>
      <c r="Q110" s="57"/>
      <c r="R110" s="58"/>
      <c r="S110" s="57"/>
      <c r="U110" s="56"/>
      <c r="V110" s="56"/>
      <c r="W110" s="56"/>
    </row>
    <row r="111" spans="4:23" x14ac:dyDescent="0.25">
      <c r="I111" s="7"/>
      <c r="K111" s="39">
        <v>5</v>
      </c>
      <c r="L111" s="59"/>
      <c r="M111" s="12">
        <f t="shared" si="9"/>
        <v>47.480712890625</v>
      </c>
      <c r="N111" s="10">
        <v>1</v>
      </c>
      <c r="O111" s="12">
        <f t="shared" si="10"/>
        <v>47.480712890625</v>
      </c>
      <c r="P111" s="57"/>
      <c r="Q111" s="57"/>
      <c r="R111" s="58"/>
      <c r="S111" s="57"/>
    </row>
    <row r="112" spans="4:23" x14ac:dyDescent="0.25">
      <c r="I112" s="7"/>
      <c r="K112" s="39">
        <v>6</v>
      </c>
      <c r="L112" s="59"/>
      <c r="M112" s="12">
        <f t="shared" si="9"/>
        <v>172.676025390625</v>
      </c>
      <c r="N112" s="10">
        <v>1</v>
      </c>
      <c r="O112" s="12">
        <f t="shared" si="10"/>
        <v>172.676025390625</v>
      </c>
      <c r="P112" s="57"/>
      <c r="Q112" s="57"/>
      <c r="R112" s="58"/>
      <c r="S112" s="57"/>
    </row>
    <row r="113" spans="1:34" x14ac:dyDescent="0.25">
      <c r="I113" s="7"/>
      <c r="K113" s="39">
        <v>7</v>
      </c>
      <c r="L113" s="59"/>
      <c r="M113" s="12">
        <f t="shared" si="9"/>
        <v>457.558837890625</v>
      </c>
      <c r="N113" s="10">
        <v>1</v>
      </c>
      <c r="O113" s="12">
        <f t="shared" si="10"/>
        <v>457.558837890625</v>
      </c>
      <c r="P113" s="57"/>
      <c r="Q113" s="57"/>
      <c r="R113" s="58"/>
      <c r="S113" s="57"/>
    </row>
    <row r="114" spans="1:34" x14ac:dyDescent="0.25">
      <c r="I114" s="7"/>
      <c r="K114" s="39">
        <v>9</v>
      </c>
      <c r="L114" s="60"/>
      <c r="M114" s="12">
        <f t="shared" si="9"/>
        <v>1926.386962890625</v>
      </c>
      <c r="N114" s="10">
        <v>1</v>
      </c>
      <c r="O114" s="12">
        <f t="shared" si="10"/>
        <v>1926.386962890625</v>
      </c>
      <c r="P114" s="57"/>
      <c r="Q114" s="57"/>
      <c r="R114" s="58"/>
      <c r="S114" s="57"/>
    </row>
    <row r="118" spans="1:34" x14ac:dyDescent="0.2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</row>
    <row r="121" spans="1:34" ht="15" customHeight="1" x14ac:dyDescent="0.25">
      <c r="D121" s="68" t="s">
        <v>142</v>
      </c>
      <c r="E121" s="68"/>
      <c r="F121" s="68"/>
      <c r="G121" s="68"/>
      <c r="H121" s="68"/>
      <c r="I121" s="68"/>
    </row>
    <row r="122" spans="1:34" x14ac:dyDescent="0.25">
      <c r="D122" s="68"/>
      <c r="E122" s="68"/>
      <c r="F122" s="68"/>
      <c r="G122" s="68"/>
      <c r="H122" s="68"/>
      <c r="I122" s="68"/>
    </row>
    <row r="123" spans="1:34" x14ac:dyDescent="0.25">
      <c r="D123" s="68"/>
      <c r="E123" s="68"/>
      <c r="F123" s="68"/>
      <c r="G123" s="68"/>
      <c r="H123" s="68"/>
      <c r="I123" s="68"/>
    </row>
    <row r="124" spans="1:34" x14ac:dyDescent="0.25">
      <c r="D124" s="10" t="s">
        <v>137</v>
      </c>
      <c r="E124" s="34" t="s">
        <v>136</v>
      </c>
      <c r="F124" s="12">
        <f>SQRT(1/I75)</f>
        <v>0.56710496400666877</v>
      </c>
      <c r="G124" s="45"/>
      <c r="H124" s="45"/>
      <c r="I124" s="45"/>
      <c r="K124" s="12"/>
      <c r="L124" s="12"/>
    </row>
    <row r="125" spans="1:34" x14ac:dyDescent="0.25">
      <c r="D125" s="53" t="s">
        <v>138</v>
      </c>
      <c r="E125" s="53"/>
      <c r="F125" s="12"/>
      <c r="G125" s="12"/>
      <c r="H125" s="53" t="s">
        <v>140</v>
      </c>
      <c r="I125" s="53"/>
      <c r="J125" s="34" t="s">
        <v>7</v>
      </c>
      <c r="K125" s="12"/>
      <c r="L125" s="12"/>
      <c r="M125" s="34" t="s">
        <v>151</v>
      </c>
      <c r="N125" s="34" t="s">
        <v>152</v>
      </c>
    </row>
    <row r="126" spans="1:34" x14ac:dyDescent="0.25">
      <c r="D126" s="21">
        <v>0</v>
      </c>
      <c r="E126" s="21">
        <v>1</v>
      </c>
      <c r="F126">
        <f>POWER(2.71828, -1*$F$124*D126)</f>
        <v>1</v>
      </c>
      <c r="G126">
        <f>POWER(2.71828, -1*$F$124*E126)</f>
        <v>0.56716524374217925</v>
      </c>
      <c r="H126" s="55">
        <f>F126-G126</f>
        <v>0.43283475625782075</v>
      </c>
      <c r="I126" s="55"/>
      <c r="J126" s="21">
        <v>17</v>
      </c>
      <c r="K126" s="70">
        <f>POWER(J126-$B$9*H126, 2)/($B$9*H126)</f>
        <v>5.6726872998985626E-3</v>
      </c>
      <c r="L126" s="70"/>
      <c r="M126">
        <f>(D126+E126)/2</f>
        <v>0.5</v>
      </c>
      <c r="N126">
        <f>M126*J126</f>
        <v>8.5</v>
      </c>
    </row>
    <row r="127" spans="1:34" x14ac:dyDescent="0.25">
      <c r="D127" s="21">
        <v>1</v>
      </c>
      <c r="E127" s="21">
        <v>2</v>
      </c>
      <c r="F127">
        <f t="shared" ref="F127:F133" si="11">POWER(2.71828, -1*$F$124*D127)</f>
        <v>0.56716524374217925</v>
      </c>
      <c r="G127">
        <f t="shared" ref="G127:G132" si="12">POWER(2.71828, -1*$F$124*E127)</f>
        <v>0.32167641370912564</v>
      </c>
      <c r="H127" s="55">
        <f t="shared" ref="H127:H133" si="13">F127-G127</f>
        <v>0.24548883003305361</v>
      </c>
      <c r="I127" s="55"/>
      <c r="J127" s="21">
        <v>10</v>
      </c>
      <c r="K127" s="70">
        <f t="shared" ref="K127:K133" si="14">POWER(J127-$B$9*H127, 2)/($B$9*H127)</f>
        <v>3.3159397872300962E-3</v>
      </c>
      <c r="L127" s="70"/>
      <c r="M127">
        <f t="shared" ref="M127:M132" si="15">(D127+E127)/2</f>
        <v>1.5</v>
      </c>
      <c r="N127">
        <f t="shared" ref="N127:N133" si="16">M127*J127</f>
        <v>15</v>
      </c>
    </row>
    <row r="128" spans="1:34" x14ac:dyDescent="0.25">
      <c r="D128" s="21">
        <v>2</v>
      </c>
      <c r="E128" s="21">
        <v>3</v>
      </c>
      <c r="F128">
        <f t="shared" si="11"/>
        <v>0.32167641370912564</v>
      </c>
      <c r="G128">
        <f t="shared" si="12"/>
        <v>0.18244368158744631</v>
      </c>
      <c r="H128" s="55">
        <f t="shared" si="13"/>
        <v>0.13923273212167933</v>
      </c>
      <c r="I128" s="55"/>
      <c r="J128" s="21">
        <v>6</v>
      </c>
      <c r="K128" s="70">
        <f t="shared" si="14"/>
        <v>3.3306552502955479E-2</v>
      </c>
      <c r="L128" s="70"/>
      <c r="M128">
        <f t="shared" si="15"/>
        <v>2.5</v>
      </c>
      <c r="N128">
        <f t="shared" si="16"/>
        <v>15</v>
      </c>
    </row>
    <row r="129" spans="4:22" x14ac:dyDescent="0.25">
      <c r="D129" s="21">
        <v>3</v>
      </c>
      <c r="E129" s="21">
        <v>4</v>
      </c>
      <c r="F129">
        <f t="shared" si="11"/>
        <v>0.18244368158744631</v>
      </c>
      <c r="G129">
        <f t="shared" si="12"/>
        <v>0.10347571513676454</v>
      </c>
      <c r="H129" s="55">
        <f t="shared" si="13"/>
        <v>7.896796645068177E-2</v>
      </c>
      <c r="I129" s="55"/>
      <c r="J129" s="21">
        <v>3</v>
      </c>
      <c r="K129" s="70">
        <f t="shared" si="14"/>
        <v>7.9752631156175119E-3</v>
      </c>
      <c r="L129" s="70"/>
      <c r="M129">
        <f t="shared" si="15"/>
        <v>3.5</v>
      </c>
      <c r="N129">
        <f t="shared" si="16"/>
        <v>10.5</v>
      </c>
    </row>
    <row r="130" spans="4:22" x14ac:dyDescent="0.25">
      <c r="D130" s="21">
        <v>4</v>
      </c>
      <c r="E130" s="21">
        <v>5</v>
      </c>
      <c r="F130">
        <f t="shared" si="11"/>
        <v>0.10347571513676454</v>
      </c>
      <c r="G130">
        <f t="shared" si="12"/>
        <v>5.8687829196939371E-2</v>
      </c>
      <c r="H130" s="55">
        <f t="shared" si="13"/>
        <v>4.4787885939825169E-2</v>
      </c>
      <c r="I130" s="55"/>
      <c r="J130" s="21">
        <v>1</v>
      </c>
      <c r="K130" s="70">
        <f t="shared" si="14"/>
        <v>0.3497020872953121</v>
      </c>
      <c r="L130" s="70"/>
      <c r="M130">
        <f t="shared" si="15"/>
        <v>4.5</v>
      </c>
      <c r="N130">
        <f t="shared" si="16"/>
        <v>4.5</v>
      </c>
    </row>
    <row r="131" spans="4:22" x14ac:dyDescent="0.25">
      <c r="D131" s="21">
        <v>5</v>
      </c>
      <c r="E131" s="21">
        <v>6</v>
      </c>
      <c r="F131">
        <f t="shared" si="11"/>
        <v>5.8687829196939371E-2</v>
      </c>
      <c r="G131">
        <f t="shared" si="12"/>
        <v>3.3285696951181505E-2</v>
      </c>
      <c r="H131" s="55">
        <f t="shared" si="13"/>
        <v>2.5402132245757866E-2</v>
      </c>
      <c r="I131" s="55"/>
      <c r="J131" s="21">
        <v>1</v>
      </c>
      <c r="K131" s="70">
        <f t="shared" si="14"/>
        <v>2.5464058137131018E-4</v>
      </c>
      <c r="L131" s="70"/>
      <c r="M131">
        <f t="shared" si="15"/>
        <v>5.5</v>
      </c>
      <c r="N131">
        <f t="shared" si="16"/>
        <v>5.5</v>
      </c>
    </row>
    <row r="132" spans="4:22" x14ac:dyDescent="0.25">
      <c r="D132" s="21">
        <v>6</v>
      </c>
      <c r="E132" s="21">
        <v>7</v>
      </c>
      <c r="F132">
        <f t="shared" si="11"/>
        <v>3.3285696951181505E-2</v>
      </c>
      <c r="G132">
        <f t="shared" si="12"/>
        <v>1.8878490424445168E-2</v>
      </c>
      <c r="H132" s="55">
        <f t="shared" si="13"/>
        <v>1.4407206526736337E-2</v>
      </c>
      <c r="I132" s="55"/>
      <c r="J132" s="21">
        <v>1</v>
      </c>
      <c r="K132" s="70">
        <f t="shared" si="14"/>
        <v>0.31153096433784661</v>
      </c>
      <c r="L132" s="70"/>
      <c r="M132">
        <f t="shared" si="15"/>
        <v>6.5</v>
      </c>
      <c r="N132">
        <f t="shared" si="16"/>
        <v>6.5</v>
      </c>
    </row>
    <row r="133" spans="4:22" x14ac:dyDescent="0.25">
      <c r="D133" s="21">
        <v>7</v>
      </c>
      <c r="E133" s="21" t="s">
        <v>139</v>
      </c>
      <c r="F133">
        <f t="shared" si="11"/>
        <v>1.8878490424445168E-2</v>
      </c>
      <c r="G133">
        <v>0</v>
      </c>
      <c r="H133" s="55">
        <f t="shared" si="13"/>
        <v>1.8878490424445168E-2</v>
      </c>
      <c r="I133" s="55"/>
      <c r="J133" s="21">
        <v>1</v>
      </c>
      <c r="K133" s="70">
        <f t="shared" si="14"/>
        <v>7.9398042197456706E-2</v>
      </c>
      <c r="L133" s="70"/>
      <c r="M133">
        <f>(D133+9)/2</f>
        <v>8</v>
      </c>
      <c r="N133">
        <f t="shared" si="16"/>
        <v>8</v>
      </c>
    </row>
    <row r="134" spans="4:22" x14ac:dyDescent="0.25">
      <c r="D134" s="21" t="s">
        <v>148</v>
      </c>
      <c r="E134" s="46" t="s">
        <v>147</v>
      </c>
      <c r="G134" s="12" t="s">
        <v>153</v>
      </c>
      <c r="H134" s="55">
        <f>SUM(H126:I133)</f>
        <v>0.99999999999999978</v>
      </c>
      <c r="I134" s="55"/>
      <c r="J134" s="21"/>
      <c r="K134" s="70"/>
      <c r="L134" s="70"/>
      <c r="M134" s="34" t="s">
        <v>153</v>
      </c>
      <c r="N134">
        <f>SUM(N126:N133)</f>
        <v>73.5</v>
      </c>
      <c r="P134" s="12"/>
      <c r="Q134" s="48">
        <f>N134/$B$9</f>
        <v>1.8374999999999999</v>
      </c>
    </row>
    <row r="135" spans="4:22" x14ac:dyDescent="0.25">
      <c r="I135" s="53"/>
      <c r="J135" s="53"/>
      <c r="K135" s="69">
        <f>SUM(K126:L134)</f>
        <v>0.79115617711768838</v>
      </c>
      <c r="L135" s="55"/>
      <c r="P135" s="53"/>
      <c r="Q135" s="54">
        <f>1/Q134</f>
        <v>0.54421768707482998</v>
      </c>
    </row>
    <row r="136" spans="4:22" x14ac:dyDescent="0.25">
      <c r="I136" s="12"/>
      <c r="J136" s="12"/>
      <c r="K136" s="55">
        <v>12.6</v>
      </c>
      <c r="L136" s="55"/>
      <c r="P136" s="53"/>
      <c r="Q136" s="54"/>
      <c r="U136" s="53"/>
    </row>
    <row r="137" spans="4:22" x14ac:dyDescent="0.25">
      <c r="P137" s="53" t="s">
        <v>138</v>
      </c>
      <c r="Q137" s="53"/>
      <c r="R137" s="34" t="s">
        <v>7</v>
      </c>
      <c r="S137" s="34" t="s">
        <v>154</v>
      </c>
      <c r="T137" s="34" t="s">
        <v>155</v>
      </c>
      <c r="U137" s="53"/>
      <c r="V137" s="12"/>
    </row>
    <row r="138" spans="4:22" x14ac:dyDescent="0.25">
      <c r="P138" s="21">
        <v>0</v>
      </c>
      <c r="Q138" s="21">
        <v>1</v>
      </c>
      <c r="R138" s="21">
        <v>17</v>
      </c>
      <c r="S138">
        <f>POWER(2.71828, -1*$Q$135*P138)-POWER(2.71828, -1*$Q$135*Q138)</f>
        <v>0.41970420902815586</v>
      </c>
      <c r="T138" s="24">
        <f>S138*$B$9</f>
        <v>16.788168361126235</v>
      </c>
      <c r="U138">
        <f>POWER(R138-T138, 2)/T138</f>
        <v>2.6728730771993971E-3</v>
      </c>
      <c r="V138" s="24">
        <f>T138/$B$9</f>
        <v>0.41970420902815586</v>
      </c>
    </row>
    <row r="139" spans="4:22" x14ac:dyDescent="0.25">
      <c r="P139" s="21">
        <v>1</v>
      </c>
      <c r="Q139" s="21">
        <v>2</v>
      </c>
      <c r="R139" s="21">
        <v>10</v>
      </c>
      <c r="S139">
        <f t="shared" ref="S139:S144" si="17">POWER(2.71828, -1*$Q$135*P139)-POWER(2.71828, -1*$Q$135*Q139)</f>
        <v>0.24355258595220597</v>
      </c>
      <c r="T139" s="24">
        <f t="shared" ref="T139:T145" si="18">S139*$B$9</f>
        <v>9.7421034380882396</v>
      </c>
      <c r="U139">
        <f t="shared" ref="U139:U145" si="19">POWER(R139-T139, 2)/T139</f>
        <v>6.8271330794818863E-3</v>
      </c>
      <c r="V139" s="24">
        <f t="shared" ref="V139:V145" si="20">T139/$B$9</f>
        <v>0.243552585952206</v>
      </c>
    </row>
    <row r="140" spans="4:22" x14ac:dyDescent="0.25">
      <c r="P140" s="21">
        <v>2</v>
      </c>
      <c r="Q140" s="21">
        <v>3</v>
      </c>
      <c r="R140" s="21">
        <v>6</v>
      </c>
      <c r="S140">
        <f t="shared" si="17"/>
        <v>0.14133254050837332</v>
      </c>
      <c r="T140" s="24">
        <f t="shared" si="18"/>
        <v>5.6533016203349327</v>
      </c>
      <c r="U140">
        <f t="shared" si="19"/>
        <v>2.1261870413923162E-2</v>
      </c>
      <c r="V140" s="24">
        <f t="shared" si="20"/>
        <v>0.14133254050837332</v>
      </c>
    </row>
    <row r="141" spans="4:22" x14ac:dyDescent="0.25">
      <c r="P141" s="21">
        <v>3</v>
      </c>
      <c r="Q141" s="21">
        <v>4</v>
      </c>
      <c r="R141" s="21">
        <v>3</v>
      </c>
      <c r="S141">
        <f t="shared" si="17"/>
        <v>8.2014678384366782E-2</v>
      </c>
      <c r="T141" s="24">
        <f t="shared" si="18"/>
        <v>3.2805871353746712</v>
      </c>
      <c r="U141">
        <f t="shared" si="19"/>
        <v>2.3998490906955442E-2</v>
      </c>
      <c r="V141" s="24">
        <f t="shared" si="20"/>
        <v>8.2014678384366782E-2</v>
      </c>
    </row>
    <row r="142" spans="4:22" x14ac:dyDescent="0.25">
      <c r="P142" s="21">
        <v>4</v>
      </c>
      <c r="Q142" s="21">
        <v>5</v>
      </c>
      <c r="R142" s="21">
        <v>1</v>
      </c>
      <c r="S142">
        <f t="shared" si="17"/>
        <v>4.7592772664357505E-2</v>
      </c>
      <c r="T142" s="24">
        <f t="shared" si="18"/>
        <v>1.9037109065743003</v>
      </c>
      <c r="U142">
        <f t="shared" si="19"/>
        <v>0.42900074787666759</v>
      </c>
      <c r="V142" s="24">
        <f t="shared" si="20"/>
        <v>4.7592772664357505E-2</v>
      </c>
    </row>
    <row r="143" spans="4:22" x14ac:dyDescent="0.25">
      <c r="P143" s="21">
        <v>5</v>
      </c>
      <c r="Q143" s="21">
        <v>6</v>
      </c>
      <c r="R143" s="21">
        <v>1</v>
      </c>
      <c r="S143">
        <f t="shared" si="17"/>
        <v>2.7617885657806464E-2</v>
      </c>
      <c r="T143" s="24">
        <f t="shared" si="18"/>
        <v>1.1047154263122585</v>
      </c>
      <c r="U143">
        <f t="shared" si="19"/>
        <v>9.9259232256421713E-3</v>
      </c>
      <c r="V143" s="24">
        <f t="shared" si="20"/>
        <v>2.7617885657806464E-2</v>
      </c>
    </row>
    <row r="144" spans="4:22" x14ac:dyDescent="0.25">
      <c r="P144" s="21">
        <v>6</v>
      </c>
      <c r="Q144" s="21">
        <v>7</v>
      </c>
      <c r="R144" s="21">
        <v>1</v>
      </c>
      <c r="S144">
        <f t="shared" si="17"/>
        <v>1.6026542802766778E-2</v>
      </c>
      <c r="T144" s="24">
        <f t="shared" si="18"/>
        <v>0.64106171211067109</v>
      </c>
      <c r="U144">
        <f t="shared" si="19"/>
        <v>0.20097393445746883</v>
      </c>
      <c r="V144" s="24">
        <f t="shared" si="20"/>
        <v>1.6026542802766778E-2</v>
      </c>
    </row>
    <row r="145" spans="16:22" x14ac:dyDescent="0.25">
      <c r="P145" s="21">
        <v>7</v>
      </c>
      <c r="Q145" s="21" t="s">
        <v>139</v>
      </c>
      <c r="R145" s="21">
        <v>1</v>
      </c>
      <c r="S145">
        <f>POWER(2.71828, -1*$Q$135*P145)-0</f>
        <v>2.2158785001967319E-2</v>
      </c>
      <c r="T145" s="24">
        <f t="shared" si="18"/>
        <v>0.88635140007869273</v>
      </c>
      <c r="U145">
        <f t="shared" si="19"/>
        <v>1.4572103415109E-2</v>
      </c>
      <c r="V145" s="24">
        <f t="shared" si="20"/>
        <v>2.2158785001967319E-2</v>
      </c>
    </row>
    <row r="146" spans="16:22" x14ac:dyDescent="0.25">
      <c r="R146" s="12" t="s">
        <v>153</v>
      </c>
      <c r="S146">
        <f>SUM(S138:S145)</f>
        <v>1</v>
      </c>
      <c r="T146" s="34" t="s">
        <v>153</v>
      </c>
      <c r="U146">
        <f>SUM(U138:U145)</f>
        <v>0.70923307645244749</v>
      </c>
    </row>
  </sheetData>
  <mergeCells count="83">
    <mergeCell ref="K136:L136"/>
    <mergeCell ref="K131:L131"/>
    <mergeCell ref="K132:L132"/>
    <mergeCell ref="K133:L133"/>
    <mergeCell ref="K134:L134"/>
    <mergeCell ref="I135:J135"/>
    <mergeCell ref="K135:L135"/>
    <mergeCell ref="K126:L126"/>
    <mergeCell ref="K127:L127"/>
    <mergeCell ref="K128:L128"/>
    <mergeCell ref="K129:L129"/>
    <mergeCell ref="K130:L130"/>
    <mergeCell ref="H132:I132"/>
    <mergeCell ref="H133:I133"/>
    <mergeCell ref="H134:I134"/>
    <mergeCell ref="H131:I131"/>
    <mergeCell ref="D121:I123"/>
    <mergeCell ref="H127:I127"/>
    <mergeCell ref="H128:I128"/>
    <mergeCell ref="H129:I129"/>
    <mergeCell ref="H130:I130"/>
    <mergeCell ref="D125:E125"/>
    <mergeCell ref="H125:I125"/>
    <mergeCell ref="H126:I126"/>
    <mergeCell ref="A72:C72"/>
    <mergeCell ref="A39:C39"/>
    <mergeCell ref="A1:C1"/>
    <mergeCell ref="A2:E2"/>
    <mergeCell ref="A17:C19"/>
    <mergeCell ref="A37:C37"/>
    <mergeCell ref="A38:C38"/>
    <mergeCell ref="A14:B14"/>
    <mergeCell ref="A15:B15"/>
    <mergeCell ref="C14:D14"/>
    <mergeCell ref="C15:D15"/>
    <mergeCell ref="I81:I83"/>
    <mergeCell ref="D76:F76"/>
    <mergeCell ref="H71:I71"/>
    <mergeCell ref="I75:I77"/>
    <mergeCell ref="G75:H77"/>
    <mergeCell ref="G72:H74"/>
    <mergeCell ref="I72:I74"/>
    <mergeCell ref="D71:F71"/>
    <mergeCell ref="D73:F73"/>
    <mergeCell ref="J91:J93"/>
    <mergeCell ref="K83:T94"/>
    <mergeCell ref="D95:F95"/>
    <mergeCell ref="L97:L104"/>
    <mergeCell ref="A71:C71"/>
    <mergeCell ref="D85:F85"/>
    <mergeCell ref="G84:H87"/>
    <mergeCell ref="I84:I87"/>
    <mergeCell ref="D88:F88"/>
    <mergeCell ref="G88:H90"/>
    <mergeCell ref="I88:I90"/>
    <mergeCell ref="D79:F79"/>
    <mergeCell ref="D82:F82"/>
    <mergeCell ref="G78:H80"/>
    <mergeCell ref="G81:H83"/>
    <mergeCell ref="I78:I80"/>
    <mergeCell ref="G94:H96"/>
    <mergeCell ref="G97:H100"/>
    <mergeCell ref="I94:I96"/>
    <mergeCell ref="I97:I100"/>
    <mergeCell ref="D92:F92"/>
    <mergeCell ref="G91:H93"/>
    <mergeCell ref="I91:I93"/>
    <mergeCell ref="L107:L114"/>
    <mergeCell ref="P108:Q114"/>
    <mergeCell ref="R108:R114"/>
    <mergeCell ref="S108:S114"/>
    <mergeCell ref="D98:F98"/>
    <mergeCell ref="P135:P136"/>
    <mergeCell ref="Q135:Q136"/>
    <mergeCell ref="P137:Q137"/>
    <mergeCell ref="U136:U137"/>
    <mergeCell ref="N28:Q28"/>
    <mergeCell ref="N29:Q29"/>
    <mergeCell ref="U99:W100"/>
    <mergeCell ref="U109:W110"/>
    <mergeCell ref="S98:S104"/>
    <mergeCell ref="P98:Q104"/>
    <mergeCell ref="R98:R10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5FE51-EBA4-4B30-83F9-C51E18147FA6}">
  <dimension ref="A1:AK232"/>
  <sheetViews>
    <sheetView tabSelected="1" topLeftCell="C136" zoomScale="85" zoomScaleNormal="85" workbookViewId="0">
      <selection activeCell="Z192" sqref="Z192"/>
    </sheetView>
  </sheetViews>
  <sheetFormatPr defaultRowHeight="15" x14ac:dyDescent="0.25"/>
  <cols>
    <col min="1" max="1" width="12" customWidth="1"/>
    <col min="2" max="4" width="10.5703125" bestFit="1" customWidth="1"/>
    <col min="5" max="5" width="13.7109375" bestFit="1" customWidth="1"/>
    <col min="6" max="6" width="10.5703125" bestFit="1" customWidth="1"/>
    <col min="7" max="7" width="11" customWidth="1"/>
    <col min="8" max="8" width="10.7109375" bestFit="1" customWidth="1"/>
    <col min="9" max="9" width="11.28515625" customWidth="1"/>
    <col min="10" max="10" width="11.140625" customWidth="1"/>
    <col min="11" max="11" width="10.28515625" customWidth="1"/>
    <col min="12" max="12" width="12.5703125" bestFit="1" customWidth="1"/>
    <col min="13" max="13" width="9.85546875" customWidth="1"/>
    <col min="14" max="14" width="9.7109375" customWidth="1"/>
    <col min="15" max="15" width="10.140625" customWidth="1"/>
    <col min="16" max="16" width="9.85546875" customWidth="1"/>
    <col min="17" max="17" width="13.28515625" customWidth="1"/>
    <col min="18" max="18" width="10" customWidth="1"/>
    <col min="19" max="19" width="9.5703125" customWidth="1"/>
    <col min="20" max="20" width="11" customWidth="1"/>
    <col min="21" max="27" width="12" bestFit="1" customWidth="1"/>
    <col min="28" max="28" width="11.140625" customWidth="1"/>
    <col min="29" max="29" width="10.7109375" customWidth="1"/>
    <col min="30" max="30" width="10.5703125" customWidth="1"/>
    <col min="33" max="37" width="9.85546875" bestFit="1" customWidth="1"/>
    <col min="38" max="38" width="9.85546875" customWidth="1"/>
  </cols>
  <sheetData>
    <row r="1" spans="1:20" x14ac:dyDescent="0.25">
      <c r="A1" s="66" t="s">
        <v>35</v>
      </c>
      <c r="B1" s="66"/>
      <c r="C1" s="66"/>
    </row>
    <row r="2" spans="1:20" x14ac:dyDescent="0.25">
      <c r="A2" s="73" t="s">
        <v>36</v>
      </c>
      <c r="B2" s="73"/>
      <c r="C2" s="73"/>
      <c r="D2" s="73"/>
      <c r="E2" s="73"/>
    </row>
    <row r="3" spans="1:20" x14ac:dyDescent="0.25">
      <c r="A3" t="s">
        <v>37</v>
      </c>
      <c r="B3">
        <v>1951</v>
      </c>
      <c r="C3">
        <v>1952</v>
      </c>
      <c r="D3">
        <v>1953</v>
      </c>
      <c r="E3">
        <v>1954</v>
      </c>
      <c r="F3">
        <v>1955</v>
      </c>
      <c r="G3">
        <v>1956</v>
      </c>
      <c r="H3">
        <v>1957</v>
      </c>
      <c r="I3">
        <v>1958</v>
      </c>
      <c r="J3">
        <v>1959</v>
      </c>
      <c r="K3">
        <v>1960</v>
      </c>
      <c r="L3">
        <v>1961</v>
      </c>
      <c r="M3">
        <v>1962</v>
      </c>
      <c r="N3">
        <v>1963</v>
      </c>
      <c r="O3">
        <v>1964</v>
      </c>
      <c r="P3">
        <v>1965</v>
      </c>
      <c r="Q3">
        <v>1966</v>
      </c>
      <c r="R3">
        <v>1967</v>
      </c>
      <c r="S3">
        <v>1968</v>
      </c>
      <c r="T3">
        <v>1969</v>
      </c>
    </row>
    <row r="4" spans="1:20" x14ac:dyDescent="0.25">
      <c r="A4" t="s">
        <v>38</v>
      </c>
      <c r="B4" s="26">
        <v>7721719</v>
      </c>
      <c r="C4" s="26">
        <v>7688063</v>
      </c>
      <c r="D4" s="26">
        <v>7678568</v>
      </c>
      <c r="E4" s="26">
        <v>7691831</v>
      </c>
      <c r="F4" s="26">
        <v>7725674</v>
      </c>
      <c r="G4" s="28" t="s">
        <v>39</v>
      </c>
      <c r="H4" s="25">
        <v>7843087</v>
      </c>
      <c r="I4" s="25">
        <v>7919076</v>
      </c>
      <c r="J4" s="25">
        <v>8000761</v>
      </c>
      <c r="K4" s="25" t="s">
        <v>40</v>
      </c>
      <c r="L4" s="25">
        <v>8164939</v>
      </c>
      <c r="M4" s="25" t="s">
        <v>41</v>
      </c>
      <c r="N4" s="25">
        <v>8316895</v>
      </c>
      <c r="O4" s="25" t="s">
        <v>42</v>
      </c>
      <c r="P4" s="25" t="s">
        <v>43</v>
      </c>
      <c r="Q4" s="25" t="s">
        <v>44</v>
      </c>
      <c r="R4" t="s">
        <v>45</v>
      </c>
      <c r="S4" s="25" t="s">
        <v>46</v>
      </c>
      <c r="T4" s="25" t="s">
        <v>47</v>
      </c>
    </row>
    <row r="5" spans="1:20" x14ac:dyDescent="0.25">
      <c r="A5" t="s">
        <v>37</v>
      </c>
      <c r="B5">
        <v>1970</v>
      </c>
      <c r="C5">
        <v>1971</v>
      </c>
      <c r="D5">
        <v>1972</v>
      </c>
      <c r="E5">
        <v>1973</v>
      </c>
      <c r="F5">
        <v>1974</v>
      </c>
      <c r="G5">
        <v>1975</v>
      </c>
      <c r="H5">
        <v>1976</v>
      </c>
      <c r="I5">
        <v>1977</v>
      </c>
      <c r="J5">
        <v>1978</v>
      </c>
      <c r="K5">
        <v>1979</v>
      </c>
      <c r="L5">
        <v>1980</v>
      </c>
      <c r="M5">
        <v>1981</v>
      </c>
      <c r="N5">
        <v>1982</v>
      </c>
      <c r="O5">
        <v>1983</v>
      </c>
      <c r="P5">
        <v>1984</v>
      </c>
      <c r="Q5">
        <v>1985</v>
      </c>
      <c r="R5">
        <v>1986</v>
      </c>
      <c r="S5">
        <v>1987</v>
      </c>
      <c r="T5">
        <v>1988</v>
      </c>
    </row>
    <row r="6" spans="1:20" x14ac:dyDescent="0.25">
      <c r="A6" t="s">
        <v>38</v>
      </c>
      <c r="B6" s="24" t="s">
        <v>48</v>
      </c>
      <c r="C6" t="s">
        <v>49</v>
      </c>
      <c r="D6" t="s">
        <v>50</v>
      </c>
      <c r="E6" s="24" t="s">
        <v>51</v>
      </c>
      <c r="F6" s="24" t="s">
        <v>52</v>
      </c>
      <c r="G6" t="s">
        <v>53</v>
      </c>
      <c r="H6" s="24" t="s">
        <v>54</v>
      </c>
      <c r="I6" s="24" t="s">
        <v>55</v>
      </c>
      <c r="J6" s="24" t="s">
        <v>56</v>
      </c>
      <c r="K6" t="s">
        <v>57</v>
      </c>
      <c r="L6" s="25">
        <v>9537533</v>
      </c>
      <c r="M6" s="25" t="s">
        <v>58</v>
      </c>
      <c r="N6" t="s">
        <v>59</v>
      </c>
      <c r="O6" s="25" t="s">
        <v>60</v>
      </c>
      <c r="P6" s="25" t="s">
        <v>61</v>
      </c>
      <c r="Q6" t="s">
        <v>62</v>
      </c>
      <c r="R6" s="25" t="s">
        <v>63</v>
      </c>
      <c r="S6" s="25" t="s">
        <v>64</v>
      </c>
      <c r="T6" s="25" t="s">
        <v>65</v>
      </c>
    </row>
    <row r="7" spans="1:20" x14ac:dyDescent="0.25">
      <c r="A7" t="s">
        <v>37</v>
      </c>
      <c r="B7">
        <v>1989</v>
      </c>
      <c r="C7">
        <v>1990</v>
      </c>
      <c r="D7">
        <v>1991</v>
      </c>
      <c r="E7">
        <v>1992</v>
      </c>
      <c r="F7">
        <v>1993</v>
      </c>
      <c r="G7">
        <v>1994</v>
      </c>
      <c r="H7">
        <v>1995</v>
      </c>
      <c r="I7">
        <v>1996</v>
      </c>
      <c r="J7">
        <v>1997</v>
      </c>
      <c r="K7">
        <v>1998</v>
      </c>
      <c r="L7">
        <v>1999</v>
      </c>
      <c r="M7">
        <v>2000</v>
      </c>
      <c r="N7">
        <v>2001</v>
      </c>
      <c r="O7">
        <v>2002</v>
      </c>
      <c r="P7">
        <v>2003</v>
      </c>
      <c r="Q7">
        <v>2004</v>
      </c>
      <c r="R7">
        <v>2005</v>
      </c>
      <c r="S7">
        <v>2006</v>
      </c>
      <c r="T7">
        <v>2007</v>
      </c>
    </row>
    <row r="8" spans="1:20" x14ac:dyDescent="0.25">
      <c r="A8" t="s">
        <v>38</v>
      </c>
      <c r="B8" s="24" t="s">
        <v>66</v>
      </c>
      <c r="C8" s="24" t="s">
        <v>67</v>
      </c>
      <c r="D8" s="24" t="s">
        <v>68</v>
      </c>
      <c r="E8" s="24" t="s">
        <v>69</v>
      </c>
      <c r="F8" s="24" t="s">
        <v>70</v>
      </c>
      <c r="G8" s="24" t="s">
        <v>71</v>
      </c>
      <c r="H8" s="24" t="s">
        <v>72</v>
      </c>
      <c r="I8" s="24" t="s">
        <v>73</v>
      </c>
      <c r="J8" s="24" t="s">
        <v>74</v>
      </c>
      <c r="K8" s="24" t="s">
        <v>75</v>
      </c>
      <c r="L8" s="24" t="s">
        <v>76</v>
      </c>
      <c r="M8" s="24" t="s">
        <v>77</v>
      </c>
      <c r="N8" s="24" t="s">
        <v>78</v>
      </c>
      <c r="O8" s="24" t="s">
        <v>79</v>
      </c>
      <c r="P8" s="24" t="s">
        <v>80</v>
      </c>
      <c r="Q8" s="24" t="s">
        <v>81</v>
      </c>
      <c r="R8" s="24" t="s">
        <v>82</v>
      </c>
      <c r="S8" s="24" t="s">
        <v>83</v>
      </c>
      <c r="T8" s="24" t="s">
        <v>84</v>
      </c>
    </row>
    <row r="9" spans="1:20" x14ac:dyDescent="0.25">
      <c r="A9" t="s">
        <v>37</v>
      </c>
      <c r="B9">
        <v>2008</v>
      </c>
      <c r="C9">
        <v>2009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</row>
    <row r="10" spans="1:20" x14ac:dyDescent="0.25">
      <c r="A10" t="s">
        <v>38</v>
      </c>
      <c r="B10" s="24" t="s">
        <v>85</v>
      </c>
      <c r="C10" s="24" t="s">
        <v>86</v>
      </c>
      <c r="D10" s="24" t="s">
        <v>87</v>
      </c>
      <c r="E10" s="24" t="s">
        <v>88</v>
      </c>
      <c r="F10" s="24" t="s">
        <v>89</v>
      </c>
      <c r="G10" s="24" t="s">
        <v>90</v>
      </c>
      <c r="H10" s="24" t="s">
        <v>91</v>
      </c>
      <c r="I10" s="24" t="s">
        <v>92</v>
      </c>
      <c r="J10" s="24" t="s">
        <v>93</v>
      </c>
      <c r="K10" s="25">
        <v>9447954</v>
      </c>
      <c r="L10" s="25" t="s">
        <v>94</v>
      </c>
      <c r="M10" s="25" t="s">
        <v>95</v>
      </c>
      <c r="N10" s="25">
        <v>9450857</v>
      </c>
      <c r="O10" s="25">
        <v>9451613</v>
      </c>
      <c r="P10" s="25">
        <v>9452369</v>
      </c>
    </row>
    <row r="12" spans="1:20" x14ac:dyDescent="0.25">
      <c r="C12" s="53" t="s">
        <v>30</v>
      </c>
      <c r="D12" s="53"/>
      <c r="E12" s="12" t="s">
        <v>31</v>
      </c>
      <c r="H12" s="53" t="s">
        <v>97</v>
      </c>
      <c r="I12" s="53"/>
      <c r="J12" s="2" t="s">
        <v>7</v>
      </c>
      <c r="K12" s="2" t="s">
        <v>8</v>
      </c>
      <c r="L12" t="s">
        <v>98</v>
      </c>
    </row>
    <row r="13" spans="1:20" x14ac:dyDescent="0.25">
      <c r="A13" s="12" t="s">
        <v>96</v>
      </c>
      <c r="B13" s="12"/>
      <c r="C13" s="55"/>
      <c r="D13" s="55"/>
      <c r="E13" s="62">
        <f>(MAX(B4:T4,B6:T6,B8:T8,B10:P10)-MIN(B4:T4,B6:T6,B8:T8,B10:P10))/ROUND(SQRT($E$15), 2)</f>
        <v>218959.36395759718</v>
      </c>
      <c r="H13" s="25">
        <f>MIN(B4:T4,B6:T6,B8:T8,B10:P10)</f>
        <v>7678568</v>
      </c>
      <c r="I13" s="25">
        <f>H13+$E$13</f>
        <v>7897527.3639575969</v>
      </c>
      <c r="J13">
        <v>7</v>
      </c>
      <c r="K13" s="18">
        <f>J13/$E$15</f>
        <v>9.7222222222222224E-2</v>
      </c>
      <c r="L13" s="31">
        <f>K13/$E$13</f>
        <v>4.4401947678771071E-7</v>
      </c>
    </row>
    <row r="14" spans="1:20" x14ac:dyDescent="0.25">
      <c r="C14" s="55"/>
      <c r="D14" s="55"/>
      <c r="E14" s="62"/>
      <c r="H14" s="25">
        <f>H13+$E$13</f>
        <v>7897527.3639575969</v>
      </c>
      <c r="I14" s="25">
        <f>I13+$E$13</f>
        <v>8116486.7279151939</v>
      </c>
      <c r="J14">
        <v>3</v>
      </c>
      <c r="K14" s="18">
        <f t="shared" ref="K14:K24" si="0">J14/$E$15</f>
        <v>4.1666666666666664E-2</v>
      </c>
      <c r="L14" s="31">
        <f t="shared" ref="L14:L24" si="1">K14/$E$13</f>
        <v>1.9029406148044744E-7</v>
      </c>
    </row>
    <row r="15" spans="1:20" x14ac:dyDescent="0.25">
      <c r="A15" s="53" t="s">
        <v>5</v>
      </c>
      <c r="B15" s="53"/>
      <c r="C15" s="55"/>
      <c r="D15" s="55"/>
      <c r="E15" s="29">
        <f>COUNTA($B$4:$T$4) +COUNTA($B$6:$T$6)+COUNTA($B$8:$T$8)+COUNTA($B$10:$P$10)</f>
        <v>72</v>
      </c>
      <c r="H15" s="25">
        <f t="shared" ref="H15:I24" si="2">H14+$E$13</f>
        <v>8116486.7279151939</v>
      </c>
      <c r="I15" s="25">
        <f t="shared" si="2"/>
        <v>8335446.0918727908</v>
      </c>
      <c r="J15">
        <v>3</v>
      </c>
      <c r="K15" s="18">
        <f>J15/$E$15</f>
        <v>4.1666666666666664E-2</v>
      </c>
      <c r="L15" s="31">
        <f t="shared" si="1"/>
        <v>1.9029406148044744E-7</v>
      </c>
    </row>
    <row r="16" spans="1:20" x14ac:dyDescent="0.25">
      <c r="A16" s="53" t="s">
        <v>149</v>
      </c>
      <c r="B16" s="53"/>
      <c r="E16" s="25">
        <f>$H$13</f>
        <v>7678568</v>
      </c>
      <c r="H16" s="25">
        <f t="shared" si="2"/>
        <v>8335446.0918727908</v>
      </c>
      <c r="I16" s="25">
        <f t="shared" si="2"/>
        <v>8554405.4558303878</v>
      </c>
      <c r="J16">
        <v>3</v>
      </c>
      <c r="K16" s="18">
        <f t="shared" si="0"/>
        <v>4.1666666666666664E-2</v>
      </c>
      <c r="L16" s="31">
        <f t="shared" si="1"/>
        <v>1.9029406148044744E-7</v>
      </c>
    </row>
    <row r="17" spans="1:37" x14ac:dyDescent="0.25">
      <c r="A17" s="53" t="s">
        <v>150</v>
      </c>
      <c r="B17" s="53"/>
      <c r="E17" s="25">
        <f>$I$24</f>
        <v>10157544</v>
      </c>
      <c r="H17" s="25">
        <f t="shared" si="2"/>
        <v>8554405.4558303878</v>
      </c>
      <c r="I17" s="25">
        <f t="shared" si="2"/>
        <v>8773364.8197879847</v>
      </c>
      <c r="J17">
        <v>2</v>
      </c>
      <c r="K17" s="18">
        <f t="shared" si="0"/>
        <v>2.7777777777777776E-2</v>
      </c>
      <c r="L17" s="31">
        <f t="shared" si="1"/>
        <v>1.2686270765363162E-7</v>
      </c>
    </row>
    <row r="18" spans="1:37" x14ac:dyDescent="0.25">
      <c r="H18" s="25">
        <f t="shared" si="2"/>
        <v>8773364.8197879847</v>
      </c>
      <c r="I18" s="25">
        <f t="shared" si="2"/>
        <v>8992324.1837455817</v>
      </c>
      <c r="J18">
        <v>3</v>
      </c>
      <c r="K18" s="18">
        <f t="shared" si="0"/>
        <v>4.1666666666666664E-2</v>
      </c>
      <c r="L18" s="31">
        <f t="shared" si="1"/>
        <v>1.9029406148044744E-7</v>
      </c>
    </row>
    <row r="19" spans="1:37" x14ac:dyDescent="0.25">
      <c r="H19" s="25">
        <f t="shared" si="2"/>
        <v>8992324.1837455817</v>
      </c>
      <c r="I19" s="25">
        <f t="shared" si="2"/>
        <v>9211283.5477031786</v>
      </c>
      <c r="J19">
        <v>3</v>
      </c>
      <c r="K19" s="18">
        <f t="shared" si="0"/>
        <v>4.1666666666666664E-2</v>
      </c>
      <c r="L19" s="31">
        <f t="shared" si="1"/>
        <v>1.9029406148044744E-7</v>
      </c>
    </row>
    <row r="20" spans="1:37" x14ac:dyDescent="0.25">
      <c r="H20" s="25">
        <f t="shared" si="2"/>
        <v>9211283.5477031786</v>
      </c>
      <c r="I20" s="25">
        <f t="shared" si="2"/>
        <v>9430242.9116607755</v>
      </c>
      <c r="J20">
        <v>9</v>
      </c>
      <c r="K20" s="18">
        <f t="shared" si="0"/>
        <v>0.125</v>
      </c>
      <c r="L20" s="31">
        <f t="shared" si="1"/>
        <v>5.7088218444134236E-7</v>
      </c>
    </row>
    <row r="21" spans="1:37" x14ac:dyDescent="0.25">
      <c r="H21" s="25">
        <f t="shared" si="2"/>
        <v>9430242.9116607755</v>
      </c>
      <c r="I21" s="25">
        <f t="shared" si="2"/>
        <v>9649202.2756183725</v>
      </c>
      <c r="J21">
        <v>17</v>
      </c>
      <c r="K21" s="18">
        <f t="shared" si="0"/>
        <v>0.2361111111111111</v>
      </c>
      <c r="L21" s="31">
        <f t="shared" si="1"/>
        <v>1.0783330150558689E-6</v>
      </c>
    </row>
    <row r="22" spans="1:37" x14ac:dyDescent="0.25">
      <c r="H22" s="25">
        <f t="shared" si="2"/>
        <v>9649202.2756183725</v>
      </c>
      <c r="I22" s="25">
        <f t="shared" si="2"/>
        <v>9868161.6395759694</v>
      </c>
      <c r="J22">
        <v>6</v>
      </c>
      <c r="K22" s="18">
        <f t="shared" si="0"/>
        <v>8.3333333333333329E-2</v>
      </c>
      <c r="L22" s="31">
        <f t="shared" si="1"/>
        <v>3.8058812296089489E-7</v>
      </c>
    </row>
    <row r="23" spans="1:37" x14ac:dyDescent="0.25">
      <c r="H23" s="25">
        <f t="shared" si="2"/>
        <v>9868161.6395759694</v>
      </c>
      <c r="I23" s="25">
        <f t="shared" si="2"/>
        <v>10087121.003533566</v>
      </c>
      <c r="J23">
        <v>9</v>
      </c>
      <c r="K23" s="18">
        <f t="shared" si="0"/>
        <v>0.125</v>
      </c>
      <c r="L23" s="31">
        <f t="shared" si="1"/>
        <v>5.7088218444134236E-7</v>
      </c>
    </row>
    <row r="24" spans="1:37" x14ac:dyDescent="0.25">
      <c r="H24" s="25">
        <f t="shared" si="2"/>
        <v>10087121.003533566</v>
      </c>
      <c r="I24" s="25">
        <v>10157544</v>
      </c>
      <c r="J24" s="27">
        <v>7</v>
      </c>
      <c r="K24" s="18">
        <f t="shared" si="0"/>
        <v>9.7222222222222224E-2</v>
      </c>
      <c r="L24" s="31">
        <f t="shared" si="1"/>
        <v>4.4401947678771071E-7</v>
      </c>
    </row>
    <row r="27" spans="1:37" x14ac:dyDescent="0.25">
      <c r="A27" s="68" t="s">
        <v>99</v>
      </c>
      <c r="B27" s="68"/>
      <c r="C27" s="68"/>
    </row>
    <row r="28" spans="1:37" x14ac:dyDescent="0.25">
      <c r="A28" s="68"/>
      <c r="B28" s="68"/>
      <c r="C28" s="68"/>
    </row>
    <row r="29" spans="1:37" x14ac:dyDescent="0.25">
      <c r="A29" s="68"/>
      <c r="B29" s="68"/>
      <c r="C29" s="68"/>
    </row>
    <row r="30" spans="1:37" x14ac:dyDescent="0.25">
      <c r="A30" s="25">
        <f>H13</f>
        <v>7678568</v>
      </c>
      <c r="B30" s="25">
        <f>H13</f>
        <v>7678568</v>
      </c>
      <c r="C30" s="25">
        <f>I13</f>
        <v>7897527.3639575969</v>
      </c>
      <c r="D30" s="25">
        <f>C30</f>
        <v>7897527.3639575969</v>
      </c>
      <c r="E30" s="25">
        <f>D30</f>
        <v>7897527.3639575969</v>
      </c>
      <c r="F30" s="25">
        <f>I14</f>
        <v>8116486.7279151939</v>
      </c>
      <c r="G30" s="25">
        <f>F30</f>
        <v>8116486.7279151939</v>
      </c>
      <c r="H30" s="25">
        <f>G30</f>
        <v>8116486.7279151939</v>
      </c>
      <c r="I30" s="25">
        <f>I15</f>
        <v>8335446.0918727908</v>
      </c>
      <c r="J30" s="25">
        <f>I30</f>
        <v>8335446.0918727908</v>
      </c>
      <c r="K30" s="25">
        <f>J30</f>
        <v>8335446.0918727908</v>
      </c>
      <c r="L30" s="25">
        <f>I16</f>
        <v>8554405.4558303878</v>
      </c>
      <c r="M30" s="25">
        <f>L30</f>
        <v>8554405.4558303878</v>
      </c>
      <c r="N30" s="25">
        <f>M30</f>
        <v>8554405.4558303878</v>
      </c>
      <c r="O30" s="25">
        <f>I17</f>
        <v>8773364.8197879847</v>
      </c>
      <c r="P30" s="25">
        <f>O30</f>
        <v>8773364.8197879847</v>
      </c>
      <c r="Q30" s="25">
        <f>P30</f>
        <v>8773364.8197879847</v>
      </c>
      <c r="R30" s="25">
        <f>I18</f>
        <v>8992324.1837455817</v>
      </c>
      <c r="S30" s="25">
        <f>R30</f>
        <v>8992324.1837455817</v>
      </c>
      <c r="T30" s="25">
        <f>S30</f>
        <v>8992324.1837455817</v>
      </c>
      <c r="U30" s="25">
        <f>I19</f>
        <v>9211283.5477031786</v>
      </c>
      <c r="V30" s="25">
        <f>U30</f>
        <v>9211283.5477031786</v>
      </c>
      <c r="W30" s="25">
        <f>V30</f>
        <v>9211283.5477031786</v>
      </c>
      <c r="X30" s="25">
        <f>I20</f>
        <v>9430242.9116607755</v>
      </c>
      <c r="Y30" s="25">
        <f>X30</f>
        <v>9430242.9116607755</v>
      </c>
      <c r="Z30" s="25">
        <f>Y30</f>
        <v>9430242.9116607755</v>
      </c>
      <c r="AA30" s="25">
        <f>I21</f>
        <v>9649202.2756183725</v>
      </c>
      <c r="AB30" s="25">
        <f>AA30</f>
        <v>9649202.2756183725</v>
      </c>
      <c r="AC30" s="25">
        <f>AB30</f>
        <v>9649202.2756183725</v>
      </c>
      <c r="AD30" s="25">
        <f>I22</f>
        <v>9868161.6395759694</v>
      </c>
      <c r="AE30" s="25">
        <f>AD30</f>
        <v>9868161.6395759694</v>
      </c>
      <c r="AF30" s="25">
        <f>AE30</f>
        <v>9868161.6395759694</v>
      </c>
      <c r="AG30" s="25">
        <f>I23</f>
        <v>10087121.003533566</v>
      </c>
      <c r="AH30" s="25">
        <f>AG30</f>
        <v>10087121.003533566</v>
      </c>
      <c r="AI30" s="25">
        <f>AH30</f>
        <v>10087121.003533566</v>
      </c>
      <c r="AJ30" s="25">
        <f>I24</f>
        <v>10157544</v>
      </c>
      <c r="AK30" s="25">
        <f>AJ30</f>
        <v>10157544</v>
      </c>
    </row>
    <row r="31" spans="1:37" x14ac:dyDescent="0.25">
      <c r="A31" s="18">
        <v>0</v>
      </c>
      <c r="B31" s="18">
        <f>K13</f>
        <v>9.7222222222222224E-2</v>
      </c>
      <c r="C31" s="18">
        <f>K13</f>
        <v>9.7222222222222224E-2</v>
      </c>
      <c r="D31">
        <v>0</v>
      </c>
      <c r="E31" s="18">
        <f>K14</f>
        <v>4.1666666666666664E-2</v>
      </c>
      <c r="F31" s="18">
        <f>K14</f>
        <v>4.1666666666666664E-2</v>
      </c>
      <c r="G31">
        <v>0</v>
      </c>
      <c r="H31" s="18">
        <f>K15</f>
        <v>4.1666666666666664E-2</v>
      </c>
      <c r="I31" s="18">
        <f>K15</f>
        <v>4.1666666666666664E-2</v>
      </c>
      <c r="J31">
        <v>0</v>
      </c>
      <c r="K31" s="18">
        <f>K16</f>
        <v>4.1666666666666664E-2</v>
      </c>
      <c r="L31" s="18">
        <f>K16</f>
        <v>4.1666666666666664E-2</v>
      </c>
      <c r="M31">
        <v>0</v>
      </c>
      <c r="N31" s="18">
        <f>K17</f>
        <v>2.7777777777777776E-2</v>
      </c>
      <c r="O31" s="18">
        <f>K17</f>
        <v>2.7777777777777776E-2</v>
      </c>
      <c r="P31">
        <v>0</v>
      </c>
      <c r="Q31" s="18">
        <f>K18</f>
        <v>4.1666666666666664E-2</v>
      </c>
      <c r="R31" s="18">
        <f>K18</f>
        <v>4.1666666666666664E-2</v>
      </c>
      <c r="S31">
        <v>0</v>
      </c>
      <c r="T31" s="18">
        <f>K19</f>
        <v>4.1666666666666664E-2</v>
      </c>
      <c r="U31" s="18">
        <f>K19</f>
        <v>4.1666666666666664E-2</v>
      </c>
      <c r="V31">
        <v>0</v>
      </c>
      <c r="W31" s="18">
        <f>K20</f>
        <v>0.125</v>
      </c>
      <c r="X31" s="18">
        <f>K20</f>
        <v>0.125</v>
      </c>
      <c r="Y31">
        <v>0</v>
      </c>
      <c r="Z31" s="18">
        <f>K21</f>
        <v>0.2361111111111111</v>
      </c>
      <c r="AA31" s="18">
        <f>K21</f>
        <v>0.2361111111111111</v>
      </c>
      <c r="AB31">
        <v>0</v>
      </c>
      <c r="AC31" s="18">
        <f>K22</f>
        <v>8.3333333333333329E-2</v>
      </c>
      <c r="AD31" s="18">
        <f>K22</f>
        <v>8.3333333333333329E-2</v>
      </c>
      <c r="AE31">
        <v>0</v>
      </c>
      <c r="AF31" s="18">
        <f>K23</f>
        <v>0.125</v>
      </c>
      <c r="AG31" s="18">
        <f>K23</f>
        <v>0.125</v>
      </c>
      <c r="AH31">
        <v>0</v>
      </c>
      <c r="AI31" s="18">
        <f>K24</f>
        <v>9.7222222222222224E-2</v>
      </c>
      <c r="AJ31" s="18">
        <f>K24</f>
        <v>9.7222222222222224E-2</v>
      </c>
      <c r="AK31">
        <v>0</v>
      </c>
    </row>
    <row r="47" spans="13:17" x14ac:dyDescent="0.25">
      <c r="M47" s="51"/>
      <c r="N47" s="54" t="s">
        <v>99</v>
      </c>
      <c r="O47" s="54"/>
      <c r="P47" s="54"/>
      <c r="Q47" s="54"/>
    </row>
    <row r="48" spans="13:17" x14ac:dyDescent="0.25">
      <c r="M48" s="52"/>
      <c r="N48" s="54" t="s">
        <v>156</v>
      </c>
      <c r="O48" s="54"/>
      <c r="P48" s="54"/>
      <c r="Q48" s="54"/>
    </row>
    <row r="60" spans="1:14" ht="15" customHeight="1" x14ac:dyDescent="0.25">
      <c r="A60" s="68" t="s">
        <v>100</v>
      </c>
      <c r="B60" s="68"/>
      <c r="C60" s="68"/>
      <c r="D60" s="68"/>
      <c r="E60" s="68"/>
    </row>
    <row r="61" spans="1:14" ht="15" customHeight="1" x14ac:dyDescent="0.25">
      <c r="A61" s="68"/>
      <c r="B61" s="68"/>
      <c r="C61" s="68"/>
      <c r="D61" s="68"/>
      <c r="E61" s="68"/>
      <c r="G61" s="32">
        <v>7500000</v>
      </c>
      <c r="H61" s="32">
        <f>H13</f>
        <v>7678568</v>
      </c>
      <c r="J61" s="32">
        <f>H76</f>
        <v>8773364.8197879847</v>
      </c>
      <c r="K61" s="32">
        <f>I18</f>
        <v>8992324.1837455817</v>
      </c>
      <c r="M61" s="32">
        <f>K76</f>
        <v>10087121.003533566</v>
      </c>
      <c r="N61" s="32">
        <f>I24</f>
        <v>10157544</v>
      </c>
    </row>
    <row r="62" spans="1:14" x14ac:dyDescent="0.25">
      <c r="A62" s="68"/>
      <c r="B62" s="68"/>
      <c r="C62" s="68"/>
      <c r="D62" s="68"/>
      <c r="E62" s="68"/>
      <c r="G62" s="18">
        <v>0</v>
      </c>
      <c r="H62" s="18">
        <v>0</v>
      </c>
      <c r="J62" s="18">
        <f>H77</f>
        <v>0.25</v>
      </c>
      <c r="K62" s="18">
        <f>J62+K18</f>
        <v>0.29166666666666669</v>
      </c>
      <c r="M62" s="18">
        <f>K77</f>
        <v>0.90277777777777779</v>
      </c>
      <c r="N62" s="18">
        <f>M62+K24</f>
        <v>1</v>
      </c>
    </row>
    <row r="63" spans="1:14" x14ac:dyDescent="0.25">
      <c r="A63" s="12"/>
      <c r="B63" s="13">
        <v>0</v>
      </c>
      <c r="C63" s="74" t="s">
        <v>101</v>
      </c>
      <c r="D63" s="74"/>
      <c r="E63" s="74"/>
    </row>
    <row r="64" spans="1:14" x14ac:dyDescent="0.25">
      <c r="A64" s="12"/>
      <c r="B64" s="13">
        <f>B63+K13</f>
        <v>9.7222222222222224E-2</v>
      </c>
      <c r="C64" s="74" t="s">
        <v>102</v>
      </c>
      <c r="D64" s="74"/>
      <c r="E64" s="74"/>
      <c r="G64" s="32">
        <f>H61</f>
        <v>7678568</v>
      </c>
      <c r="H64" s="32">
        <f>I13</f>
        <v>7897527.3639575969</v>
      </c>
      <c r="J64" s="32">
        <f>K61</f>
        <v>8992324.1837455817</v>
      </c>
      <c r="K64" s="32">
        <f>I19</f>
        <v>9211283.5477031786</v>
      </c>
      <c r="M64" s="32">
        <f>N61</f>
        <v>10157544</v>
      </c>
      <c r="N64" s="32">
        <v>10500000</v>
      </c>
    </row>
    <row r="65" spans="1:14" x14ac:dyDescent="0.25">
      <c r="A65" s="12"/>
      <c r="B65" s="13">
        <f t="shared" ref="B65:B76" si="3">B64+K14</f>
        <v>0.1388888888888889</v>
      </c>
      <c r="C65" s="74" t="s">
        <v>103</v>
      </c>
      <c r="D65" s="74"/>
      <c r="E65" s="74"/>
      <c r="G65" s="18">
        <v>0</v>
      </c>
      <c r="H65" s="18">
        <f>K13</f>
        <v>9.7222222222222224E-2</v>
      </c>
      <c r="J65" s="18">
        <f>K62</f>
        <v>0.29166666666666669</v>
      </c>
      <c r="K65" s="18">
        <f>J65+K19</f>
        <v>0.33333333333333337</v>
      </c>
      <c r="M65" s="18">
        <f>N62</f>
        <v>1</v>
      </c>
      <c r="N65" s="18">
        <f>N62</f>
        <v>1</v>
      </c>
    </row>
    <row r="66" spans="1:14" x14ac:dyDescent="0.25">
      <c r="A66" s="12"/>
      <c r="B66" s="13">
        <f t="shared" si="3"/>
        <v>0.18055555555555555</v>
      </c>
      <c r="C66" s="74" t="s">
        <v>104</v>
      </c>
      <c r="D66" s="74"/>
      <c r="E66" s="74"/>
    </row>
    <row r="67" spans="1:14" ht="21" x14ac:dyDescent="0.35">
      <c r="A67" s="14" t="s">
        <v>22</v>
      </c>
      <c r="B67" s="13">
        <f t="shared" si="3"/>
        <v>0.22222222222222221</v>
      </c>
      <c r="C67" s="74" t="s">
        <v>105</v>
      </c>
      <c r="D67" s="74"/>
      <c r="E67" s="74"/>
      <c r="G67" s="32">
        <f>H64</f>
        <v>7897527.3639575969</v>
      </c>
      <c r="H67" s="32">
        <f>I14</f>
        <v>8116486.7279151939</v>
      </c>
      <c r="J67" s="32">
        <f>K64</f>
        <v>9211283.5477031786</v>
      </c>
      <c r="K67" s="32">
        <f>I20</f>
        <v>9430242.9116607755</v>
      </c>
    </row>
    <row r="68" spans="1:14" x14ac:dyDescent="0.25">
      <c r="A68" s="12"/>
      <c r="B68" s="13">
        <f t="shared" si="3"/>
        <v>0.25</v>
      </c>
      <c r="C68" s="74" t="s">
        <v>106</v>
      </c>
      <c r="D68" s="74"/>
      <c r="E68" s="74"/>
      <c r="G68" s="18">
        <f>H65</f>
        <v>9.7222222222222224E-2</v>
      </c>
      <c r="H68" s="18">
        <f>G68+K14</f>
        <v>0.1388888888888889</v>
      </c>
      <c r="J68" s="18">
        <f>K65</f>
        <v>0.33333333333333337</v>
      </c>
      <c r="K68" s="18">
        <f>J68+K20</f>
        <v>0.45833333333333337</v>
      </c>
    </row>
    <row r="69" spans="1:14" x14ac:dyDescent="0.25">
      <c r="A69" s="12"/>
      <c r="B69" s="13">
        <f t="shared" si="3"/>
        <v>0.29166666666666669</v>
      </c>
      <c r="C69" s="74" t="s">
        <v>107</v>
      </c>
      <c r="D69" s="74"/>
      <c r="E69" s="74"/>
    </row>
    <row r="70" spans="1:14" x14ac:dyDescent="0.25">
      <c r="A70" s="12"/>
      <c r="B70" s="13">
        <f t="shared" si="3"/>
        <v>0.33333333333333337</v>
      </c>
      <c r="C70" s="74" t="s">
        <v>108</v>
      </c>
      <c r="D70" s="74"/>
      <c r="E70" s="74"/>
      <c r="G70" s="32">
        <f>H67</f>
        <v>8116486.7279151939</v>
      </c>
      <c r="H70" s="32">
        <f>I15</f>
        <v>8335446.0918727908</v>
      </c>
      <c r="J70" s="32">
        <f>K67</f>
        <v>9430242.9116607755</v>
      </c>
      <c r="K70" s="32">
        <f>I21</f>
        <v>9649202.2756183725</v>
      </c>
    </row>
    <row r="71" spans="1:14" x14ac:dyDescent="0.25">
      <c r="A71" s="12"/>
      <c r="B71" s="13">
        <f t="shared" si="3"/>
        <v>0.45833333333333337</v>
      </c>
      <c r="C71" s="74" t="s">
        <v>109</v>
      </c>
      <c r="D71" s="74"/>
      <c r="E71" s="74"/>
      <c r="G71" s="18">
        <f>H68</f>
        <v>0.1388888888888889</v>
      </c>
      <c r="H71" s="18">
        <f>G71+K15</f>
        <v>0.18055555555555555</v>
      </c>
      <c r="J71" s="18">
        <f>K68</f>
        <v>0.45833333333333337</v>
      </c>
      <c r="K71" s="18">
        <f>J71+K21</f>
        <v>0.69444444444444442</v>
      </c>
    </row>
    <row r="72" spans="1:14" x14ac:dyDescent="0.25">
      <c r="A72" s="12"/>
      <c r="B72" s="13">
        <f t="shared" si="3"/>
        <v>0.69444444444444442</v>
      </c>
      <c r="C72" s="74" t="s">
        <v>110</v>
      </c>
      <c r="D72" s="74"/>
      <c r="E72" s="74"/>
    </row>
    <row r="73" spans="1:14" x14ac:dyDescent="0.25">
      <c r="A73" s="12"/>
      <c r="B73" s="13">
        <f t="shared" si="3"/>
        <v>0.77777777777777779</v>
      </c>
      <c r="C73" s="74" t="s">
        <v>111</v>
      </c>
      <c r="D73" s="74"/>
      <c r="E73" s="74"/>
      <c r="G73" s="32">
        <f>H70</f>
        <v>8335446.0918727908</v>
      </c>
      <c r="H73" s="32">
        <f>I16</f>
        <v>8554405.4558303878</v>
      </c>
      <c r="J73" s="32">
        <f>K70</f>
        <v>9649202.2756183725</v>
      </c>
      <c r="K73" s="32">
        <f>I22</f>
        <v>9868161.6395759694</v>
      </c>
    </row>
    <row r="74" spans="1:14" x14ac:dyDescent="0.25">
      <c r="A74" s="12"/>
      <c r="B74" s="13">
        <f t="shared" si="3"/>
        <v>0.90277777777777779</v>
      </c>
      <c r="C74" s="74" t="s">
        <v>112</v>
      </c>
      <c r="D74" s="74"/>
      <c r="E74" s="74"/>
      <c r="G74" s="18">
        <f>H71</f>
        <v>0.18055555555555555</v>
      </c>
      <c r="H74" s="18">
        <f>G74+K16</f>
        <v>0.22222222222222221</v>
      </c>
      <c r="J74" s="18">
        <f>K71</f>
        <v>0.69444444444444442</v>
      </c>
      <c r="K74" s="18">
        <f>J74+K22</f>
        <v>0.77777777777777779</v>
      </c>
    </row>
    <row r="75" spans="1:14" x14ac:dyDescent="0.25">
      <c r="A75" s="12"/>
      <c r="B75" s="13">
        <f t="shared" si="3"/>
        <v>1</v>
      </c>
      <c r="C75" s="74" t="s">
        <v>113</v>
      </c>
      <c r="D75" s="74"/>
      <c r="E75" s="74"/>
    </row>
    <row r="76" spans="1:14" x14ac:dyDescent="0.25">
      <c r="A76" s="12"/>
      <c r="B76" s="13">
        <f t="shared" si="3"/>
        <v>1</v>
      </c>
      <c r="C76" s="74" t="s">
        <v>114</v>
      </c>
      <c r="D76" s="74"/>
      <c r="E76" s="74"/>
      <c r="G76" s="32">
        <f>H73</f>
        <v>8554405.4558303878</v>
      </c>
      <c r="H76" s="32">
        <f>I17</f>
        <v>8773364.8197879847</v>
      </c>
      <c r="J76" s="32">
        <f>K73</f>
        <v>9868161.6395759694</v>
      </c>
      <c r="K76" s="32">
        <f>I23</f>
        <v>10087121.003533566</v>
      </c>
    </row>
    <row r="77" spans="1:14" x14ac:dyDescent="0.25">
      <c r="G77" s="18">
        <f>H74</f>
        <v>0.22222222222222221</v>
      </c>
      <c r="H77" s="18">
        <f>G77+K17</f>
        <v>0.25</v>
      </c>
      <c r="J77" s="18">
        <f>K74</f>
        <v>0.77777777777777779</v>
      </c>
      <c r="K77" s="18">
        <f>J77+K23</f>
        <v>0.90277777777777779</v>
      </c>
    </row>
    <row r="108" spans="1:29" x14ac:dyDescent="0.25">
      <c r="A108" s="61" t="s">
        <v>26</v>
      </c>
      <c r="B108" s="61"/>
      <c r="C108" s="61"/>
      <c r="D108" s="53" t="s">
        <v>29</v>
      </c>
      <c r="E108" s="53"/>
      <c r="F108" s="53"/>
      <c r="G108" s="12" t="s">
        <v>30</v>
      </c>
      <c r="H108" s="53" t="s">
        <v>31</v>
      </c>
      <c r="I108" s="53"/>
      <c r="L108" s="12"/>
      <c r="M108" s="12"/>
      <c r="N108" s="12"/>
      <c r="O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x14ac:dyDescent="0.25">
      <c r="A109" s="61" t="s">
        <v>27</v>
      </c>
      <c r="B109" s="61"/>
      <c r="C109" s="61"/>
      <c r="D109" s="22"/>
      <c r="E109" s="22"/>
      <c r="F109" s="22"/>
      <c r="G109" s="64"/>
      <c r="H109" s="64"/>
      <c r="I109" s="71">
        <f>L181/E15</f>
        <v>9228847.527777778</v>
      </c>
      <c r="L109" s="40">
        <v>7678568</v>
      </c>
      <c r="M109" s="41">
        <f>POWER(L109-$I$109,2)</f>
        <v>2403366614246.8901</v>
      </c>
      <c r="N109" s="12">
        <f t="shared" ref="N109:N172" si="4">POWER(L109-$T$230,3)</f>
        <v>4.5273149085304049E+20</v>
      </c>
      <c r="O109" s="12">
        <f>POWER(L109-$T$230,4)</f>
        <v>3.4763295382564491E+27</v>
      </c>
      <c r="Q109" s="40">
        <v>7678568</v>
      </c>
      <c r="R109" s="41">
        <f t="shared" ref="R109:R140" si="5">POWER(Q109-$F$150,2)</f>
        <v>2887434872.1632795</v>
      </c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x14ac:dyDescent="0.25">
      <c r="D110" s="65" t="s">
        <v>134</v>
      </c>
      <c r="E110" s="65"/>
      <c r="F110" s="65"/>
      <c r="G110" s="64"/>
      <c r="H110" s="64"/>
      <c r="I110" s="71"/>
      <c r="L110" s="40">
        <v>7688063</v>
      </c>
      <c r="M110" s="41">
        <f t="shared" ref="M110:M173" si="6">POWER(L110-$I$109,2)</f>
        <v>2374016961039.3901</v>
      </c>
      <c r="N110" s="12">
        <f t="shared" si="4"/>
        <v>4.5441305567355725E+20</v>
      </c>
      <c r="O110" s="12">
        <f t="shared" ref="O110:O173" si="7">POWER(L110-$T$230,4)</f>
        <v>3.4935562000408156E+27</v>
      </c>
      <c r="Q110" s="40">
        <v>7688063</v>
      </c>
      <c r="R110" s="41">
        <f t="shared" si="5"/>
        <v>1957164960.0204198</v>
      </c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x14ac:dyDescent="0.25">
      <c r="A111" s="20"/>
      <c r="B111" s="20"/>
      <c r="C111" s="20"/>
      <c r="D111" s="22"/>
      <c r="E111" s="23"/>
      <c r="F111" s="23"/>
      <c r="G111" s="64"/>
      <c r="H111" s="64"/>
      <c r="I111" s="71"/>
      <c r="L111" s="40">
        <v>7691831</v>
      </c>
      <c r="M111" s="41">
        <f t="shared" si="6"/>
        <v>2362419806662.0571</v>
      </c>
      <c r="N111" s="12">
        <f t="shared" si="4"/>
        <v>4.5508152094702082E+20</v>
      </c>
      <c r="O111" s="12">
        <f t="shared" si="7"/>
        <v>3.500410150347444E+27</v>
      </c>
      <c r="Q111" s="40">
        <v>7691831</v>
      </c>
      <c r="R111" s="41">
        <f t="shared" si="5"/>
        <v>1637971220.5918474</v>
      </c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x14ac:dyDescent="0.25">
      <c r="D112" s="23"/>
      <c r="E112" s="23"/>
      <c r="F112" s="23"/>
      <c r="G112" s="55"/>
      <c r="H112" s="55"/>
      <c r="I112" s="72">
        <f>M181/E15</f>
        <v>554597341585.74902</v>
      </c>
      <c r="L112" s="40">
        <v>7721719</v>
      </c>
      <c r="M112" s="41">
        <f t="shared" si="6"/>
        <v>2271436399241.6123</v>
      </c>
      <c r="N112" s="12">
        <f t="shared" si="4"/>
        <v>4.6040706539077632E+20</v>
      </c>
      <c r="O112" s="12">
        <f t="shared" si="7"/>
        <v>3.5551339845621998E+27</v>
      </c>
      <c r="Q112" s="40">
        <v>7721719</v>
      </c>
      <c r="R112" s="41">
        <f t="shared" si="5"/>
        <v>112018032.02041098</v>
      </c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4:29" x14ac:dyDescent="0.25">
      <c r="D113" s="55" t="s">
        <v>131</v>
      </c>
      <c r="E113" s="55"/>
      <c r="F113" s="55"/>
      <c r="G113" s="55"/>
      <c r="H113" s="55"/>
      <c r="I113" s="54"/>
      <c r="L113" s="40">
        <v>7725674</v>
      </c>
      <c r="M113" s="41">
        <f t="shared" si="6"/>
        <v>2259530654611.8901</v>
      </c>
      <c r="N113" s="12">
        <f t="shared" si="4"/>
        <v>4.6111487776690248E+20</v>
      </c>
      <c r="O113" s="12">
        <f t="shared" si="7"/>
        <v>3.5624232221769366E+27</v>
      </c>
      <c r="Q113" s="40">
        <v>7725674</v>
      </c>
      <c r="R113" s="41">
        <f t="shared" si="5"/>
        <v>43941747.020409927</v>
      </c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4:29" x14ac:dyDescent="0.25">
      <c r="D114" s="23"/>
      <c r="E114" s="23"/>
      <c r="F114" s="23"/>
      <c r="G114" s="55"/>
      <c r="H114" s="55"/>
      <c r="I114" s="54"/>
      <c r="L114" s="40">
        <v>7777178</v>
      </c>
      <c r="M114" s="41">
        <f t="shared" si="6"/>
        <v>2107344417878.5569</v>
      </c>
      <c r="N114" s="12">
        <f t="shared" si="4"/>
        <v>4.7039870441551102E+20</v>
      </c>
      <c r="O114" s="12">
        <f t="shared" si="7"/>
        <v>3.6583744552088155E+27</v>
      </c>
      <c r="Q114" s="40">
        <v>7777178</v>
      </c>
      <c r="R114" s="41">
        <f t="shared" si="5"/>
        <v>2013778446.4489677</v>
      </c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4:29" ht="15" customHeight="1" x14ac:dyDescent="0.25">
      <c r="D115" s="23"/>
      <c r="E115" s="23"/>
      <c r="F115" s="23"/>
      <c r="G115" s="56"/>
      <c r="H115" s="56"/>
      <c r="I115" s="71">
        <f>I13+((J14-J13)/(J14-J13)+(J14-J15))*E13</f>
        <v>8116486.7279151939</v>
      </c>
      <c r="L115" s="40">
        <v>7843087</v>
      </c>
      <c r="M115" s="41">
        <f t="shared" si="6"/>
        <v>1920332240346.9458</v>
      </c>
      <c r="N115" s="12">
        <f t="shared" si="4"/>
        <v>4.8245976108648065E+20</v>
      </c>
      <c r="O115" s="12">
        <f t="shared" si="7"/>
        <v>3.7839738802004826E+27</v>
      </c>
      <c r="Q115" s="40">
        <v>7843087</v>
      </c>
      <c r="R115" s="41">
        <f t="shared" si="5"/>
        <v>12273126308.591806</v>
      </c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4:29" x14ac:dyDescent="0.25">
      <c r="D116" s="55" t="s">
        <v>33</v>
      </c>
      <c r="E116" s="55"/>
      <c r="F116" s="55"/>
      <c r="G116" s="56"/>
      <c r="H116" s="56"/>
      <c r="I116" s="71"/>
      <c r="L116" s="40">
        <v>7919076</v>
      </c>
      <c r="M116" s="41">
        <f t="shared" si="6"/>
        <v>1715501454977.3347</v>
      </c>
      <c r="N116" s="12">
        <f t="shared" si="4"/>
        <v>4.9661923070412888E+20</v>
      </c>
      <c r="O116" s="12">
        <f t="shared" si="7"/>
        <v>3.9327654310075299E+27</v>
      </c>
      <c r="Q116" s="40">
        <v>7919076</v>
      </c>
      <c r="R116" s="41"/>
      <c r="S116" s="12">
        <f t="shared" ref="S109:S140" si="8">POWER(Q116-$F$151,2)</f>
        <v>6742052100</v>
      </c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4:29" x14ac:dyDescent="0.25">
      <c r="D117" s="23"/>
      <c r="E117" s="23"/>
      <c r="F117" s="23"/>
      <c r="G117" s="56"/>
      <c r="H117" s="56"/>
      <c r="I117" s="71"/>
      <c r="L117" s="40">
        <v>8000761</v>
      </c>
      <c r="M117" s="41">
        <f t="shared" si="6"/>
        <v>1508196519709.2791</v>
      </c>
      <c r="N117" s="12">
        <f t="shared" si="4"/>
        <v>5.1214612589934471E+20</v>
      </c>
      <c r="O117" s="12">
        <f t="shared" si="7"/>
        <v>4.0975587503965673E+27</v>
      </c>
      <c r="Q117" s="40">
        <v>8000761</v>
      </c>
      <c r="R117" s="41"/>
      <c r="S117" s="12">
        <f t="shared" si="8"/>
        <v>180625</v>
      </c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4:29" ht="15" customHeight="1" x14ac:dyDescent="0.25">
      <c r="D118" s="23"/>
      <c r="E118" s="23"/>
      <c r="F118" s="23"/>
      <c r="G118" s="63" t="s">
        <v>133</v>
      </c>
      <c r="H118" s="63"/>
      <c r="I118" s="71">
        <f>MEDIAN(L109:L180)</f>
        <v>9445440</v>
      </c>
      <c r="L118" s="40">
        <v>8083721</v>
      </c>
      <c r="M118" s="41">
        <f t="shared" si="6"/>
        <v>1311314764620.3901</v>
      </c>
      <c r="N118" s="12">
        <f t="shared" si="4"/>
        <v>5.2824323975790618E+20</v>
      </c>
      <c r="O118" s="12">
        <f t="shared" si="7"/>
        <v>4.2701709703390216E+27</v>
      </c>
      <c r="Q118" s="40">
        <v>8083721</v>
      </c>
      <c r="R118" s="41"/>
      <c r="S118" s="12">
        <f t="shared" si="8"/>
        <v>6812026225</v>
      </c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4:29" x14ac:dyDescent="0.25">
      <c r="D119" s="55" t="s">
        <v>34</v>
      </c>
      <c r="E119" s="55"/>
      <c r="F119" s="55"/>
      <c r="G119" s="63"/>
      <c r="H119" s="63"/>
      <c r="I119" s="71"/>
      <c r="L119" s="40">
        <v>8164939</v>
      </c>
      <c r="M119" s="41">
        <f t="shared" si="6"/>
        <v>1131901355478.2791</v>
      </c>
      <c r="N119" s="12">
        <f t="shared" si="4"/>
        <v>5.4432569211397066E+20</v>
      </c>
      <c r="O119" s="12">
        <f t="shared" si="7"/>
        <v>4.4443860722433516E+27</v>
      </c>
      <c r="Q119" s="40">
        <v>8164939</v>
      </c>
      <c r="R119" s="41"/>
      <c r="S119" s="12"/>
      <c r="T119" s="12">
        <f t="shared" ref="T109:T140" si="9">POWER(Q119-$F$152,2)</f>
        <v>5849496324</v>
      </c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4:29" x14ac:dyDescent="0.25">
      <c r="D120" s="23"/>
      <c r="E120" s="23"/>
      <c r="F120" s="23"/>
      <c r="G120" s="63"/>
      <c r="H120" s="63"/>
      <c r="I120" s="71"/>
      <c r="L120" s="40">
        <v>8242429</v>
      </c>
      <c r="M120" s="41">
        <f t="shared" si="6"/>
        <v>973021511943.27893</v>
      </c>
      <c r="N120" s="12">
        <f t="shared" si="4"/>
        <v>5.5997113967454473E+20</v>
      </c>
      <c r="O120" s="12">
        <f t="shared" si="7"/>
        <v>4.6155223608165178E+27</v>
      </c>
      <c r="Q120" s="40">
        <v>8242429</v>
      </c>
      <c r="R120" s="41"/>
      <c r="S120" s="12"/>
      <c r="T120" s="12">
        <f t="shared" si="9"/>
        <v>1016064</v>
      </c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4:29" x14ac:dyDescent="0.25">
      <c r="D121" s="23"/>
      <c r="E121" s="23"/>
      <c r="F121" s="23"/>
      <c r="G121" s="54" t="s">
        <v>116</v>
      </c>
      <c r="H121" s="54"/>
      <c r="I121" s="71">
        <f>MAX(B4:T4,B6:T6,B8:T8,B10:P10)-MIN(B4:T4,B6:T6,B8:T8,B10:P10)</f>
        <v>1858965</v>
      </c>
      <c r="L121" s="40">
        <v>8316895</v>
      </c>
      <c r="M121" s="41">
        <f t="shared" si="6"/>
        <v>831657412920.27893</v>
      </c>
      <c r="N121" s="12">
        <f t="shared" si="4"/>
        <v>5.7528580195404861E+20</v>
      </c>
      <c r="O121" s="12">
        <f t="shared" si="7"/>
        <v>4.7845916098426169E+27</v>
      </c>
      <c r="Q121" s="40">
        <v>8316895</v>
      </c>
      <c r="R121" s="41"/>
      <c r="S121" s="12"/>
      <c r="T121" s="12">
        <f t="shared" si="9"/>
        <v>5696324676</v>
      </c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4:29" x14ac:dyDescent="0.25">
      <c r="D122" s="55" t="s">
        <v>115</v>
      </c>
      <c r="E122" s="55"/>
      <c r="F122" s="55"/>
      <c r="G122" s="54"/>
      <c r="H122" s="54"/>
      <c r="I122" s="71"/>
      <c r="L122" s="40">
        <v>8390770</v>
      </c>
      <c r="M122" s="41">
        <f t="shared" si="6"/>
        <v>702373942566.11218</v>
      </c>
      <c r="N122" s="12">
        <f t="shared" si="4"/>
        <v>5.9075233967474947E+20</v>
      </c>
      <c r="O122" s="12">
        <f t="shared" si="7"/>
        <v>4.9568670091726983E+27</v>
      </c>
      <c r="Q122" s="40">
        <v>8390770</v>
      </c>
      <c r="R122" s="41"/>
      <c r="S122" s="12"/>
      <c r="T122" s="12"/>
      <c r="U122" s="12">
        <f t="shared" ref="U109:U140" si="10">POWER(Q122-$F$153,2)</f>
        <v>5998295968.4443483</v>
      </c>
      <c r="V122" s="12"/>
      <c r="W122" s="12"/>
      <c r="X122" s="12"/>
      <c r="Y122" s="12"/>
      <c r="Z122" s="12"/>
      <c r="AA122" s="12"/>
      <c r="AB122" s="12"/>
      <c r="AC122" s="12"/>
    </row>
    <row r="123" spans="4:29" x14ac:dyDescent="0.25">
      <c r="D123" s="23"/>
      <c r="E123" s="23"/>
      <c r="F123" s="23"/>
      <c r="G123" s="54"/>
      <c r="H123" s="54"/>
      <c r="I123" s="71"/>
      <c r="L123" s="40">
        <v>8467102</v>
      </c>
      <c r="M123" s="41">
        <f t="shared" si="6"/>
        <v>580256249089.44556</v>
      </c>
      <c r="N123" s="12">
        <f t="shared" si="4"/>
        <v>6.070219209945071E+20</v>
      </c>
      <c r="O123" s="12">
        <f t="shared" si="7"/>
        <v>5.1397165212964325E+27</v>
      </c>
      <c r="Q123" s="40">
        <v>8467102</v>
      </c>
      <c r="R123" s="41"/>
      <c r="S123" s="12"/>
      <c r="T123" s="12"/>
      <c r="U123" s="12">
        <f t="shared" si="10"/>
        <v>1246944.4444430578</v>
      </c>
      <c r="V123" s="12"/>
      <c r="W123" s="12"/>
      <c r="X123" s="12"/>
      <c r="Y123" s="12"/>
      <c r="Z123" s="12"/>
      <c r="AA123" s="12"/>
      <c r="AB123" s="12"/>
      <c r="AC123" s="12"/>
    </row>
    <row r="124" spans="4:29" x14ac:dyDescent="0.25">
      <c r="D124" s="23"/>
      <c r="E124" s="23"/>
      <c r="F124" s="23"/>
      <c r="G124" s="54"/>
      <c r="H124" s="54"/>
      <c r="I124" s="71"/>
      <c r="L124" s="40">
        <v>8546784</v>
      </c>
      <c r="M124" s="41">
        <f t="shared" si="6"/>
        <v>465210655924.66772</v>
      </c>
      <c r="N124" s="12">
        <f t="shared" si="4"/>
        <v>6.2432134733586445E+20</v>
      </c>
      <c r="O124" s="12">
        <f t="shared" si="7"/>
        <v>5.335939702268609E+27</v>
      </c>
      <c r="Q124" s="40">
        <v>8546784</v>
      </c>
      <c r="R124" s="41"/>
      <c r="S124" s="12"/>
      <c r="T124" s="12"/>
      <c r="U124" s="12">
        <f t="shared" si="10"/>
        <v>6172511601.7778749</v>
      </c>
      <c r="V124" s="12"/>
      <c r="W124" s="12"/>
      <c r="X124" s="12"/>
      <c r="Y124" s="12"/>
      <c r="Z124" s="12"/>
      <c r="AA124" s="12"/>
      <c r="AB124" s="12"/>
      <c r="AC124" s="12"/>
    </row>
    <row r="125" spans="4:29" ht="15" customHeight="1" x14ac:dyDescent="0.25">
      <c r="D125" s="63" t="s">
        <v>118</v>
      </c>
      <c r="E125" s="63"/>
      <c r="F125" s="63"/>
      <c r="G125" s="55"/>
      <c r="H125" s="55"/>
      <c r="I125" s="54">
        <f>SQRT(I112)</f>
        <v>744712.9256201674</v>
      </c>
      <c r="L125" s="40">
        <v>8629213</v>
      </c>
      <c r="M125" s="41">
        <f t="shared" si="6"/>
        <v>359561566903.27881</v>
      </c>
      <c r="N125" s="12">
        <f t="shared" si="4"/>
        <v>6.42559823074076E+20</v>
      </c>
      <c r="O125" s="12">
        <f t="shared" si="7"/>
        <v>5.5447855785485161E+27</v>
      </c>
      <c r="Q125" s="40">
        <v>8629213</v>
      </c>
      <c r="R125" s="41"/>
      <c r="S125" s="12"/>
      <c r="T125" s="12"/>
      <c r="U125" s="12"/>
      <c r="V125" s="12">
        <f t="shared" ref="V109:V140" si="11">POWER(Q125-$F$154,2)</f>
        <v>1738848300.25</v>
      </c>
      <c r="W125" s="12"/>
      <c r="X125" s="12"/>
      <c r="Y125" s="12"/>
      <c r="Z125" s="12"/>
      <c r="AA125" s="12"/>
      <c r="AB125" s="12"/>
      <c r="AC125" s="12"/>
    </row>
    <row r="126" spans="4:29" x14ac:dyDescent="0.25">
      <c r="D126" s="33"/>
      <c r="E126" s="33"/>
      <c r="F126" s="33"/>
      <c r="G126" s="55"/>
      <c r="H126" s="55"/>
      <c r="I126" s="54"/>
      <c r="L126" s="40">
        <v>8712612</v>
      </c>
      <c r="M126" s="41">
        <f t="shared" si="6"/>
        <v>266499120140.00098</v>
      </c>
      <c r="N126" s="12">
        <f t="shared" si="4"/>
        <v>6.6137096037849524E+20</v>
      </c>
      <c r="O126" s="12">
        <f t="shared" si="7"/>
        <v>5.7622685658452021E+27</v>
      </c>
      <c r="Q126" s="40">
        <v>8712612</v>
      </c>
      <c r="R126" s="41"/>
      <c r="S126" s="12"/>
      <c r="T126" s="12"/>
      <c r="U126" s="12"/>
      <c r="V126" s="12">
        <f t="shared" si="11"/>
        <v>1738848300.25</v>
      </c>
      <c r="W126" s="12"/>
      <c r="X126" s="12"/>
      <c r="Y126" s="12"/>
      <c r="Z126" s="12"/>
      <c r="AA126" s="12"/>
      <c r="AB126" s="12"/>
      <c r="AC126" s="12"/>
    </row>
    <row r="127" spans="4:29" x14ac:dyDescent="0.25">
      <c r="D127" s="23"/>
      <c r="E127" s="23"/>
      <c r="F127" s="23"/>
      <c r="G127" s="55"/>
      <c r="H127" s="55"/>
      <c r="I127" s="54"/>
      <c r="L127" s="40">
        <v>8795307</v>
      </c>
      <c r="M127" s="41">
        <f t="shared" si="6"/>
        <v>187957389225.83429</v>
      </c>
      <c r="N127" s="12">
        <f t="shared" si="4"/>
        <v>6.8038230357681386E+20</v>
      </c>
      <c r="O127" s="12">
        <f t="shared" si="7"/>
        <v>5.984171237325275E+27</v>
      </c>
      <c r="Q127" s="40">
        <v>8795307</v>
      </c>
      <c r="R127" s="41"/>
      <c r="S127" s="12"/>
      <c r="T127" s="12"/>
      <c r="U127" s="12"/>
      <c r="V127" s="12"/>
      <c r="W127" s="12">
        <f t="shared" ref="W109:W140" si="12">POWER(Q127-$F$155,2)</f>
        <v>6133239225</v>
      </c>
      <c r="X127" s="12"/>
      <c r="Y127" s="12"/>
      <c r="Z127" s="12"/>
      <c r="AA127" s="12"/>
      <c r="AB127" s="12"/>
      <c r="AC127" s="12"/>
    </row>
    <row r="128" spans="4:29" x14ac:dyDescent="0.25">
      <c r="D128" s="23"/>
      <c r="E128" s="23"/>
      <c r="F128" s="23"/>
      <c r="G128" s="55"/>
      <c r="H128" s="55"/>
      <c r="I128" s="54">
        <f>I125/I109*100</f>
        <v>8.069403285498721</v>
      </c>
      <c r="J128" s="54" t="s">
        <v>120</v>
      </c>
      <c r="L128" s="40">
        <v>8874966</v>
      </c>
      <c r="M128" s="41">
        <f t="shared" si="6"/>
        <v>125232135702.33426</v>
      </c>
      <c r="N128" s="12">
        <f t="shared" si="4"/>
        <v>6.990368878120285E+20</v>
      </c>
      <c r="O128" s="12">
        <f t="shared" si="7"/>
        <v>6.2039286120775666E+27</v>
      </c>
      <c r="Q128" s="40">
        <v>8874966</v>
      </c>
      <c r="R128" s="41"/>
      <c r="S128" s="12"/>
      <c r="T128" s="12"/>
      <c r="U128" s="12"/>
      <c r="V128" s="12"/>
      <c r="W128" s="12">
        <f t="shared" si="12"/>
        <v>1806336</v>
      </c>
      <c r="X128" s="12"/>
      <c r="Y128" s="12"/>
      <c r="Z128" s="12"/>
      <c r="AA128" s="12"/>
      <c r="AB128" s="12"/>
      <c r="AC128" s="12"/>
    </row>
    <row r="129" spans="4:29" x14ac:dyDescent="0.25">
      <c r="D129" s="55" t="s">
        <v>119</v>
      </c>
      <c r="E129" s="55"/>
      <c r="F129" s="55"/>
      <c r="G129" s="55"/>
      <c r="H129" s="55"/>
      <c r="I129" s="54"/>
      <c r="J129" s="54"/>
      <c r="L129" s="40">
        <v>8950593</v>
      </c>
      <c r="M129" s="41">
        <f t="shared" si="6"/>
        <v>77425582228.834213</v>
      </c>
      <c r="N129" s="12">
        <f t="shared" si="4"/>
        <v>7.1705988678948422E+20</v>
      </c>
      <c r="O129" s="12">
        <f t="shared" si="7"/>
        <v>6.4181112032787496E+27</v>
      </c>
      <c r="Q129" s="40">
        <v>8950593</v>
      </c>
      <c r="R129" s="41"/>
      <c r="S129" s="12"/>
      <c r="T129" s="12"/>
      <c r="U129" s="12"/>
      <c r="V129" s="12"/>
      <c r="W129" s="12">
        <f t="shared" si="12"/>
        <v>5924534841</v>
      </c>
      <c r="X129" s="12"/>
      <c r="Y129" s="12"/>
      <c r="Z129" s="12"/>
      <c r="AA129" s="12"/>
      <c r="AB129" s="12"/>
      <c r="AC129" s="12"/>
    </row>
    <row r="130" spans="4:29" x14ac:dyDescent="0.25">
      <c r="D130" s="23"/>
      <c r="E130" s="23"/>
      <c r="F130" s="23"/>
      <c r="G130" s="55"/>
      <c r="H130" s="55"/>
      <c r="I130" s="54"/>
      <c r="J130" s="54"/>
      <c r="L130" s="40">
        <v>9022073</v>
      </c>
      <c r="M130" s="41">
        <f t="shared" si="6"/>
        <v>42755705337.723076</v>
      </c>
      <c r="N130" s="12">
        <f t="shared" si="4"/>
        <v>7.3437690462223113E+20</v>
      </c>
      <c r="O130" s="12">
        <f t="shared" si="7"/>
        <v>6.6256020430158065E+27</v>
      </c>
      <c r="Q130" s="40">
        <v>9022073</v>
      </c>
      <c r="R130" s="41"/>
      <c r="S130" s="12"/>
      <c r="T130" s="12"/>
      <c r="U130" s="12"/>
      <c r="V130" s="12"/>
      <c r="W130" s="12"/>
      <c r="X130" s="12">
        <f t="shared" ref="X109:X140" si="13">POWER(Q130-$F$156,2)</f>
        <v>4553730348.4445286</v>
      </c>
      <c r="Y130" s="12"/>
      <c r="Z130" s="12"/>
      <c r="AA130" s="12"/>
      <c r="AB130" s="12"/>
      <c r="AC130" s="12"/>
    </row>
    <row r="131" spans="4:29" x14ac:dyDescent="0.25">
      <c r="D131" s="23"/>
      <c r="E131" s="23"/>
      <c r="F131" s="23"/>
      <c r="G131" s="55"/>
      <c r="H131" s="55"/>
      <c r="I131" s="54">
        <f>N181/POWER(I125,3)</f>
        <v>139647.18981674474</v>
      </c>
      <c r="L131" s="40">
        <v>9090366</v>
      </c>
      <c r="M131" s="41">
        <f t="shared" si="6"/>
        <v>19177133535.667496</v>
      </c>
      <c r="N131" s="12">
        <f t="shared" si="4"/>
        <v>7.5118015830682921E+20</v>
      </c>
      <c r="O131" s="12">
        <f t="shared" si="7"/>
        <v>6.828502570947017E+27</v>
      </c>
      <c r="Q131" s="40">
        <v>9090366</v>
      </c>
      <c r="R131" s="41"/>
      <c r="S131" s="12"/>
      <c r="T131" s="12"/>
      <c r="U131" s="12"/>
      <c r="V131" s="12"/>
      <c r="W131" s="12"/>
      <c r="X131" s="12">
        <f t="shared" si="13"/>
        <v>658802.77777676983</v>
      </c>
      <c r="Y131" s="12"/>
      <c r="Z131" s="12"/>
      <c r="AA131" s="12"/>
      <c r="AB131" s="12"/>
      <c r="AC131" s="12"/>
    </row>
    <row r="132" spans="4:29" x14ac:dyDescent="0.25">
      <c r="D132" s="55" t="s">
        <v>122</v>
      </c>
      <c r="E132" s="55"/>
      <c r="F132" s="55"/>
      <c r="G132" s="55"/>
      <c r="H132" s="55"/>
      <c r="I132" s="54"/>
      <c r="L132" s="40">
        <v>9156224</v>
      </c>
      <c r="M132" s="41">
        <f t="shared" si="6"/>
        <v>5274176786.8896904</v>
      </c>
      <c r="N132" s="12">
        <f t="shared" si="4"/>
        <v>7.6762520512403761E+20</v>
      </c>
      <c r="O132" s="12">
        <f t="shared" si="7"/>
        <v>7.0285483261616359E+27</v>
      </c>
      <c r="Q132" s="40">
        <v>9156224</v>
      </c>
      <c r="R132" s="41"/>
      <c r="S132" s="12"/>
      <c r="T132" s="12"/>
      <c r="U132" s="12"/>
      <c r="V132" s="12"/>
      <c r="W132" s="12"/>
      <c r="X132" s="12">
        <f t="shared" si="13"/>
        <v>4444844453.4443617</v>
      </c>
      <c r="Y132" s="12"/>
      <c r="Z132" s="12"/>
      <c r="AA132" s="12"/>
      <c r="AB132" s="12"/>
      <c r="AC132" s="12"/>
    </row>
    <row r="133" spans="4:29" x14ac:dyDescent="0.25">
      <c r="D133" s="23"/>
      <c r="E133" s="23"/>
      <c r="F133" s="23"/>
      <c r="G133" s="55"/>
      <c r="H133" s="55"/>
      <c r="I133" s="54"/>
      <c r="L133" s="40">
        <v>9220886</v>
      </c>
      <c r="M133" s="41">
        <f t="shared" si="6"/>
        <v>63385924.556330457</v>
      </c>
      <c r="N133" s="12">
        <f t="shared" si="4"/>
        <v>7.840034220408849E+20</v>
      </c>
      <c r="O133" s="12">
        <f t="shared" si="7"/>
        <v>7.2292061782488861E+27</v>
      </c>
      <c r="Q133" s="40">
        <v>9220886</v>
      </c>
      <c r="R133" s="41"/>
      <c r="S133" s="12"/>
      <c r="T133" s="12"/>
      <c r="U133" s="12"/>
      <c r="V133" s="12"/>
      <c r="W133" s="12"/>
      <c r="X133" s="12"/>
      <c r="Y133" s="12">
        <f t="shared" ref="Y109:Y140" si="14">POWER(Q133-$F$157,2)</f>
        <v>23675840126.864326</v>
      </c>
      <c r="Z133" s="12"/>
      <c r="AA133" s="12"/>
      <c r="AB133" s="12"/>
      <c r="AC133" s="12"/>
    </row>
    <row r="134" spans="4:29" x14ac:dyDescent="0.25">
      <c r="D134" s="23"/>
      <c r="E134" s="23"/>
      <c r="F134" s="23"/>
      <c r="G134" s="55"/>
      <c r="H134" s="55"/>
      <c r="I134" s="64">
        <f>O181/POWER(I125,4)-3</f>
        <v>1761795.0490494175</v>
      </c>
      <c r="L134" s="40">
        <v>9284726</v>
      </c>
      <c r="M134" s="41">
        <f t="shared" si="6"/>
        <v>3122403657.8896375</v>
      </c>
      <c r="N134" s="12">
        <f t="shared" si="4"/>
        <v>8.0040036058927137E+20</v>
      </c>
      <c r="O134" s="12">
        <f t="shared" si="7"/>
        <v>7.4314980383725835E+27</v>
      </c>
      <c r="Q134" s="40">
        <v>9284726</v>
      </c>
      <c r="R134" s="41"/>
      <c r="S134" s="12"/>
      <c r="T134" s="12"/>
      <c r="U134" s="12"/>
      <c r="V134" s="12"/>
      <c r="W134" s="12"/>
      <c r="X134" s="12"/>
      <c r="Y134" s="12">
        <f t="shared" si="14"/>
        <v>8105320873.5309391</v>
      </c>
      <c r="Z134" s="12"/>
      <c r="AA134" s="12"/>
      <c r="AB134" s="12"/>
      <c r="AC134" s="12"/>
    </row>
    <row r="135" spans="4:29" x14ac:dyDescent="0.25">
      <c r="D135" s="55" t="s">
        <v>123</v>
      </c>
      <c r="E135" s="55"/>
      <c r="F135" s="55"/>
      <c r="G135" s="55"/>
      <c r="H135" s="55"/>
      <c r="I135" s="64"/>
      <c r="L135" s="40">
        <v>9347881</v>
      </c>
      <c r="M135" s="41">
        <f t="shared" si="6"/>
        <v>14168967509.2785</v>
      </c>
      <c r="N135" s="12">
        <f t="shared" si="4"/>
        <v>8.1684475610700146E+20</v>
      </c>
      <c r="O135" s="12">
        <f t="shared" si="7"/>
        <v>7.6357675755622722E+27</v>
      </c>
      <c r="Q135" s="40">
        <v>9347881</v>
      </c>
      <c r="R135" s="41"/>
      <c r="S135" s="12"/>
      <c r="T135" s="12"/>
      <c r="U135" s="12"/>
      <c r="V135" s="12"/>
      <c r="W135" s="12"/>
      <c r="X135" s="12"/>
      <c r="Y135" s="12">
        <f t="shared" si="14"/>
        <v>722241736.3086642</v>
      </c>
      <c r="Z135" s="12"/>
      <c r="AA135" s="12"/>
      <c r="AB135" s="12"/>
      <c r="AC135" s="12"/>
    </row>
    <row r="136" spans="4:29" x14ac:dyDescent="0.25">
      <c r="D136" s="23"/>
      <c r="E136" s="23"/>
      <c r="F136" s="23"/>
      <c r="G136" s="55"/>
      <c r="H136" s="55"/>
      <c r="I136" s="64"/>
      <c r="L136" s="40">
        <v>9410426</v>
      </c>
      <c r="M136" s="41">
        <f t="shared" si="6"/>
        <v>32970741574.556252</v>
      </c>
      <c r="N136" s="12">
        <f t="shared" si="4"/>
        <v>8.3335079059494483E+20</v>
      </c>
      <c r="O136" s="12">
        <f t="shared" si="7"/>
        <v>7.8421859469352236E+27</v>
      </c>
      <c r="Q136" s="40">
        <v>9410426</v>
      </c>
      <c r="R136" s="41"/>
      <c r="S136" s="12"/>
      <c r="T136" s="12"/>
      <c r="U136" s="12"/>
      <c r="V136" s="12"/>
      <c r="W136" s="12"/>
      <c r="X136" s="12"/>
      <c r="Y136" s="12">
        <f t="shared" si="14"/>
        <v>1272380606.8641679</v>
      </c>
      <c r="Z136" s="12"/>
      <c r="AA136" s="12"/>
      <c r="AB136" s="12"/>
      <c r="AC136" s="12"/>
    </row>
    <row r="137" spans="4:29" x14ac:dyDescent="0.25">
      <c r="D137" s="23"/>
      <c r="E137" s="23"/>
      <c r="F137" s="23"/>
      <c r="G137" s="55"/>
      <c r="H137" s="55"/>
      <c r="I137" s="64"/>
      <c r="L137" s="40">
        <v>9416185</v>
      </c>
      <c r="M137" s="41">
        <f t="shared" si="6"/>
        <v>35095328498.611809</v>
      </c>
      <c r="N137" s="12">
        <f t="shared" si="4"/>
        <v>8.3488171114887407E+20</v>
      </c>
      <c r="O137" s="12">
        <f t="shared" si="7"/>
        <v>7.8614006452943616E+27</v>
      </c>
      <c r="Q137" s="40">
        <v>9416185</v>
      </c>
      <c r="R137" s="41"/>
      <c r="S137" s="12"/>
      <c r="T137" s="12"/>
      <c r="U137" s="12"/>
      <c r="V137" s="12"/>
      <c r="W137" s="12"/>
      <c r="X137" s="12"/>
      <c r="Y137" s="12">
        <f t="shared" si="14"/>
        <v>1716398866.9752743</v>
      </c>
      <c r="Z137" s="12"/>
      <c r="AA137" s="12"/>
      <c r="AB137" s="12"/>
      <c r="AC137" s="12"/>
    </row>
    <row r="138" spans="4:29" x14ac:dyDescent="0.25">
      <c r="L138" s="40">
        <v>9417924</v>
      </c>
      <c r="M138" s="41">
        <f t="shared" si="6"/>
        <v>35749912348.000694</v>
      </c>
      <c r="N138" s="12">
        <f t="shared" si="4"/>
        <v>8.3534435948612262E+20</v>
      </c>
      <c r="O138" s="12">
        <f t="shared" si="7"/>
        <v>7.8672096914689825E+27</v>
      </c>
      <c r="Q138" s="40">
        <v>9417924</v>
      </c>
      <c r="R138" s="41"/>
      <c r="S138" s="12"/>
      <c r="T138" s="12"/>
      <c r="U138" s="12"/>
      <c r="V138" s="12"/>
      <c r="W138" s="12"/>
      <c r="X138" s="12"/>
      <c r="Y138" s="12">
        <f t="shared" si="14"/>
        <v>1863514595.7530506</v>
      </c>
      <c r="Z138" s="12"/>
      <c r="AA138" s="12"/>
      <c r="AB138" s="12"/>
      <c r="AC138" s="12"/>
    </row>
    <row r="139" spans="4:29" x14ac:dyDescent="0.25">
      <c r="L139" s="40">
        <v>9420300</v>
      </c>
      <c r="M139" s="41">
        <f t="shared" si="6"/>
        <v>36654049120.000694</v>
      </c>
      <c r="N139" s="12">
        <f t="shared" si="4"/>
        <v>8.3597675330342696E+20</v>
      </c>
      <c r="O139" s="12">
        <f t="shared" si="7"/>
        <v>7.8751518091442732E+27</v>
      </c>
      <c r="Q139" s="40">
        <v>9420300</v>
      </c>
      <c r="R139" s="41"/>
      <c r="S139" s="12"/>
      <c r="T139" s="12"/>
      <c r="U139" s="12"/>
      <c r="V139" s="12"/>
      <c r="W139" s="12"/>
      <c r="X139" s="12"/>
      <c r="Y139" s="12">
        <f t="shared" si="14"/>
        <v>2074296419.7530487</v>
      </c>
      <c r="Z139" s="12"/>
      <c r="AA139" s="12"/>
      <c r="AB139" s="12"/>
      <c r="AC139" s="12"/>
    </row>
    <row r="140" spans="4:29" x14ac:dyDescent="0.25">
      <c r="L140" s="40">
        <v>9426816</v>
      </c>
      <c r="M140" s="41">
        <f t="shared" si="6"/>
        <v>39191515994.000687</v>
      </c>
      <c r="N140" s="12">
        <f t="shared" si="4"/>
        <v>8.3771268312286731E+20</v>
      </c>
      <c r="O140" s="12">
        <f t="shared" si="7"/>
        <v>7.896963324665575E+27</v>
      </c>
      <c r="Q140" s="40">
        <v>9426816</v>
      </c>
      <c r="R140" s="41"/>
      <c r="S140" s="12"/>
      <c r="T140" s="12"/>
      <c r="U140" s="12"/>
      <c r="V140" s="12"/>
      <c r="W140" s="12"/>
      <c r="X140" s="12"/>
      <c r="Y140" s="12">
        <f t="shared" si="14"/>
        <v>2710289875.7530432</v>
      </c>
      <c r="Z140" s="12"/>
      <c r="AA140" s="12"/>
      <c r="AB140" s="12"/>
      <c r="AC140" s="12"/>
    </row>
    <row r="141" spans="4:29" x14ac:dyDescent="0.25">
      <c r="L141" s="40">
        <v>9427656</v>
      </c>
      <c r="M141" s="41">
        <f t="shared" si="6"/>
        <v>39524808627.334023</v>
      </c>
      <c r="N141" s="12">
        <f t="shared" si="4"/>
        <v>8.3793664252508674E+20</v>
      </c>
      <c r="O141" s="12">
        <f t="shared" si="7"/>
        <v>7.8997784155214888E+27</v>
      </c>
      <c r="Q141" s="40">
        <v>9427656</v>
      </c>
      <c r="R141" s="41"/>
      <c r="S141" s="12"/>
      <c r="T141" s="12"/>
      <c r="U141" s="12"/>
      <c r="V141" s="12"/>
      <c r="W141" s="12"/>
      <c r="X141" s="12"/>
      <c r="Y141" s="12">
        <f t="shared" ref="Y141:Y172" si="15">POWER(Q141-$F$157,2)</f>
        <v>2798457022.4197092</v>
      </c>
      <c r="Z141" s="12"/>
      <c r="AA141" s="12"/>
      <c r="AB141" s="12"/>
      <c r="AC141" s="12"/>
    </row>
    <row r="142" spans="4:29" x14ac:dyDescent="0.25">
      <c r="L142" s="40">
        <v>9435615</v>
      </c>
      <c r="M142" s="41">
        <f t="shared" si="6"/>
        <v>42752787569.167351</v>
      </c>
      <c r="N142" s="12">
        <f t="shared" si="4"/>
        <v>8.4006063905101618E+20</v>
      </c>
      <c r="O142" s="12">
        <f t="shared" si="7"/>
        <v>7.9264887667393545E+27</v>
      </c>
      <c r="Q142" s="40">
        <v>9435615</v>
      </c>
      <c r="R142" s="41"/>
      <c r="S142" s="12"/>
      <c r="T142" s="12"/>
      <c r="U142" s="12"/>
      <c r="V142" s="12"/>
      <c r="W142" s="12"/>
      <c r="X142" s="12"/>
      <c r="Y142" s="12"/>
      <c r="Z142" s="12">
        <f t="shared" ref="Z141:Z172" si="16">POWER(Q142-$F$158,2)</f>
        <v>3309125625</v>
      </c>
      <c r="AA142" s="12"/>
      <c r="AB142" s="12"/>
      <c r="AC142" s="12"/>
    </row>
    <row r="143" spans="4:29" x14ac:dyDescent="0.25">
      <c r="L143" s="40">
        <v>9442548</v>
      </c>
      <c r="M143" s="41">
        <f t="shared" si="6"/>
        <v>45667891828.000687</v>
      </c>
      <c r="N143" s="12">
        <f t="shared" si="4"/>
        <v>8.4191375223699171E+20</v>
      </c>
      <c r="O143" s="12">
        <f t="shared" si="7"/>
        <v>7.9498110173579017E+27</v>
      </c>
      <c r="Q143" s="40">
        <v>9442548</v>
      </c>
      <c r="R143" s="41"/>
      <c r="S143" s="12"/>
      <c r="T143" s="12"/>
      <c r="U143" s="12"/>
      <c r="V143" s="12"/>
      <c r="W143" s="12"/>
      <c r="X143" s="12"/>
      <c r="Y143" s="12"/>
      <c r="Z143" s="12">
        <f t="shared" si="16"/>
        <v>2559550464</v>
      </c>
      <c r="AA143" s="12"/>
      <c r="AB143" s="12"/>
      <c r="AC143" s="12"/>
    </row>
    <row r="144" spans="4:29" x14ac:dyDescent="0.25">
      <c r="L144" s="40">
        <v>9442926</v>
      </c>
      <c r="M144" s="41">
        <f t="shared" si="6"/>
        <v>45829592269.000687</v>
      </c>
      <c r="N144" s="12">
        <f t="shared" si="4"/>
        <v>8.4201486566685121E+20</v>
      </c>
      <c r="O144" s="12">
        <f t="shared" si="7"/>
        <v>7.9510840673920162E+27</v>
      </c>
      <c r="Q144" s="40">
        <v>9442926</v>
      </c>
      <c r="R144" s="41"/>
      <c r="S144" s="12"/>
      <c r="T144" s="12"/>
      <c r="U144" s="12"/>
      <c r="V144" s="12"/>
      <c r="W144" s="12"/>
      <c r="X144" s="12"/>
      <c r="Y144" s="12"/>
      <c r="Z144" s="12">
        <f t="shared" si="16"/>
        <v>2521445796</v>
      </c>
      <c r="AA144" s="12"/>
      <c r="AB144" s="12"/>
      <c r="AC144" s="12"/>
    </row>
    <row r="145" spans="4:29" x14ac:dyDescent="0.25">
      <c r="L145" s="40">
        <v>9447954</v>
      </c>
      <c r="M145" s="41">
        <f t="shared" si="6"/>
        <v>48007646169.667351</v>
      </c>
      <c r="N145" s="12">
        <f t="shared" si="4"/>
        <v>8.4336060492282384E+20</v>
      </c>
      <c r="O145" s="12">
        <f t="shared" si="7"/>
        <v>7.9680322007230132E+27</v>
      </c>
      <c r="Q145" s="40">
        <v>9447954</v>
      </c>
      <c r="R145" s="41"/>
      <c r="S145" s="12"/>
      <c r="T145" s="12"/>
      <c r="U145" s="12"/>
      <c r="V145" s="12"/>
      <c r="W145" s="12"/>
      <c r="X145" s="12"/>
      <c r="Y145" s="12"/>
      <c r="Z145" s="12">
        <f t="shared" si="16"/>
        <v>2041774596</v>
      </c>
      <c r="AA145" s="12"/>
      <c r="AB145" s="12"/>
      <c r="AC145" s="12"/>
    </row>
    <row r="146" spans="4:29" x14ac:dyDescent="0.25">
      <c r="L146" s="40">
        <v>9450857</v>
      </c>
      <c r="M146" s="41">
        <f t="shared" si="6"/>
        <v>49288205756.389572</v>
      </c>
      <c r="N146" s="12">
        <f t="shared" si="4"/>
        <v>8.4413824254975856E+20</v>
      </c>
      <c r="O146" s="12">
        <f t="shared" si="7"/>
        <v>7.9778298185690837E+27</v>
      </c>
      <c r="Q146" s="40">
        <v>9450857</v>
      </c>
      <c r="R146" s="41"/>
      <c r="S146" s="12"/>
      <c r="T146" s="12"/>
      <c r="U146" s="12"/>
      <c r="V146" s="12"/>
      <c r="W146" s="12"/>
      <c r="X146" s="12"/>
      <c r="Y146" s="12"/>
      <c r="Z146" s="12">
        <f t="shared" si="16"/>
        <v>1787852089</v>
      </c>
      <c r="AA146" s="12"/>
      <c r="AB146" s="12"/>
      <c r="AC146" s="12"/>
    </row>
    <row r="147" spans="4:29" x14ac:dyDescent="0.25">
      <c r="L147" s="40">
        <v>9451434</v>
      </c>
      <c r="M147" s="41">
        <f t="shared" si="6"/>
        <v>49544737616.334015</v>
      </c>
      <c r="N147" s="12">
        <f t="shared" si="4"/>
        <v>8.4429286265564142E+20</v>
      </c>
      <c r="O147" s="12">
        <f t="shared" si="7"/>
        <v>7.9797782680608593E+27</v>
      </c>
      <c r="Q147" s="40">
        <v>9451434</v>
      </c>
      <c r="R147" s="41"/>
      <c r="S147" s="12"/>
      <c r="T147" s="12"/>
      <c r="U147" s="12"/>
      <c r="V147" s="12"/>
      <c r="W147" s="12"/>
      <c r="X147" s="12"/>
      <c r="Y147" s="12"/>
      <c r="Z147" s="12">
        <f t="shared" si="16"/>
        <v>1739390436</v>
      </c>
      <c r="AA147" s="12"/>
      <c r="AB147" s="12"/>
      <c r="AC147" s="12"/>
    </row>
    <row r="148" spans="4:29" x14ac:dyDescent="0.25">
      <c r="L148" s="40">
        <v>9451613</v>
      </c>
      <c r="M148" s="41">
        <f t="shared" si="6"/>
        <v>49624455614.389565</v>
      </c>
      <c r="N148" s="12">
        <f t="shared" si="4"/>
        <v>8.4434083356184779E+20</v>
      </c>
      <c r="O148" s="12">
        <f t="shared" si="7"/>
        <v>7.980382798923997E+27</v>
      </c>
      <c r="Q148" s="40">
        <v>9451613</v>
      </c>
      <c r="R148" s="41"/>
      <c r="S148" s="12"/>
      <c r="T148" s="12"/>
      <c r="U148" s="12"/>
      <c r="V148" s="12"/>
      <c r="W148" s="12"/>
      <c r="X148" s="12"/>
      <c r="Y148" s="12"/>
      <c r="Z148" s="12">
        <f t="shared" si="16"/>
        <v>1724491729</v>
      </c>
      <c r="AA148" s="12"/>
      <c r="AB148" s="12"/>
      <c r="AC148" s="12"/>
    </row>
    <row r="149" spans="4:29" x14ac:dyDescent="0.25">
      <c r="D149" s="53" t="s">
        <v>97</v>
      </c>
      <c r="E149" s="53"/>
      <c r="F149" s="12"/>
      <c r="G149" s="34" t="s">
        <v>7</v>
      </c>
      <c r="L149" s="40">
        <v>9452369</v>
      </c>
      <c r="M149" s="41">
        <f t="shared" si="6"/>
        <v>49961848544.389565</v>
      </c>
      <c r="N149" s="12">
        <f t="shared" si="4"/>
        <v>8.445434569855596E+20</v>
      </c>
      <c r="O149" s="12">
        <f t="shared" si="7"/>
        <v>7.9829363919631369E+27</v>
      </c>
      <c r="Q149" s="40">
        <v>9452369</v>
      </c>
      <c r="R149" s="41"/>
      <c r="S149" s="12"/>
      <c r="T149" s="12"/>
      <c r="U149" s="12"/>
      <c r="V149" s="12"/>
      <c r="W149" s="12"/>
      <c r="X149" s="12"/>
      <c r="Y149" s="12"/>
      <c r="Z149" s="12">
        <f t="shared" si="16"/>
        <v>1662274441</v>
      </c>
      <c r="AA149" s="12"/>
      <c r="AB149" s="12"/>
      <c r="AC149" s="12"/>
    </row>
    <row r="150" spans="4:29" x14ac:dyDescent="0.25">
      <c r="D150" s="25">
        <v>7678568</v>
      </c>
      <c r="E150" s="25">
        <f>D150+$E$13</f>
        <v>7897527.3639575969</v>
      </c>
      <c r="F150" s="25">
        <f>SUM(L109:L115)/G150</f>
        <v>7732302.8571428573</v>
      </c>
      <c r="G150" s="21">
        <v>7</v>
      </c>
      <c r="L150" s="40">
        <v>9452511</v>
      </c>
      <c r="M150" s="41">
        <f t="shared" si="6"/>
        <v>50025348806.500679</v>
      </c>
      <c r="N150" s="12">
        <f t="shared" si="4"/>
        <v>8.4458151949851256E+20</v>
      </c>
      <c r="O150" s="12">
        <f t="shared" si="7"/>
        <v>7.983416103456404E+27</v>
      </c>
      <c r="Q150" s="40">
        <v>9452511</v>
      </c>
      <c r="R150" s="41"/>
      <c r="S150" s="12"/>
      <c r="T150" s="12"/>
      <c r="U150" s="12"/>
      <c r="V150" s="12"/>
      <c r="W150" s="12"/>
      <c r="X150" s="12"/>
      <c r="Y150" s="12"/>
      <c r="Z150" s="12">
        <f t="shared" si="16"/>
        <v>1650715641</v>
      </c>
      <c r="AA150" s="12"/>
      <c r="AB150" s="12"/>
      <c r="AC150" s="12"/>
    </row>
    <row r="151" spans="4:29" x14ac:dyDescent="0.25">
      <c r="D151" s="25">
        <f>D150+$E$13</f>
        <v>7897527.3639575969</v>
      </c>
      <c r="E151" s="25">
        <f>E150+$E$13</f>
        <v>8116486.7279151939</v>
      </c>
      <c r="F151" s="25">
        <f>SUM(L116:L118)/G151</f>
        <v>8001186</v>
      </c>
      <c r="G151" s="21">
        <v>3</v>
      </c>
      <c r="L151" s="40">
        <f>9466609</f>
        <v>9466609</v>
      </c>
      <c r="M151" s="41">
        <f t="shared" si="6"/>
        <v>56530517673.27845</v>
      </c>
      <c r="N151" s="12">
        <f t="shared" si="4"/>
        <v>8.4836612584851649E+20</v>
      </c>
      <c r="O151" s="12">
        <f t="shared" si="7"/>
        <v>8.0311504022526989E+27</v>
      </c>
      <c r="Q151" s="40">
        <f>9466609</f>
        <v>9466609</v>
      </c>
      <c r="R151" s="41"/>
      <c r="S151" s="12"/>
      <c r="T151" s="12"/>
      <c r="U151" s="12"/>
      <c r="V151" s="12"/>
      <c r="W151" s="12"/>
      <c r="X151" s="12"/>
      <c r="Y151" s="12"/>
      <c r="Z151" s="12">
        <f t="shared" si="16"/>
        <v>703893961</v>
      </c>
      <c r="AA151" s="12"/>
      <c r="AB151" s="12"/>
      <c r="AC151" s="12"/>
    </row>
    <row r="152" spans="4:29" x14ac:dyDescent="0.25">
      <c r="D152" s="25">
        <f t="shared" ref="D152:E152" si="17">D151+$E$13</f>
        <v>8116486.7279151939</v>
      </c>
      <c r="E152" s="25">
        <f t="shared" si="17"/>
        <v>8335446.0918727908</v>
      </c>
      <c r="F152" s="25">
        <f>SUM(L119:L121)/G152</f>
        <v>8241421</v>
      </c>
      <c r="G152" s="21">
        <v>3</v>
      </c>
      <c r="L152" s="40">
        <v>9473400</v>
      </c>
      <c r="M152" s="41">
        <f t="shared" si="6"/>
        <v>59805911670.000671</v>
      </c>
      <c r="N152" s="12">
        <f t="shared" si="4"/>
        <v>8.5019319663890399E+20</v>
      </c>
      <c r="O152" s="12">
        <f t="shared" si="7"/>
        <v>8.0542202290389933E+27</v>
      </c>
      <c r="Q152" s="40">
        <v>9473400</v>
      </c>
      <c r="R152" s="41"/>
      <c r="S152" s="12"/>
      <c r="T152" s="12"/>
      <c r="U152" s="12"/>
      <c r="V152" s="12"/>
      <c r="W152" s="12"/>
      <c r="X152" s="12"/>
      <c r="Y152" s="12"/>
      <c r="Z152" s="12">
        <f t="shared" si="16"/>
        <v>389667600</v>
      </c>
      <c r="AA152" s="12"/>
      <c r="AB152" s="12"/>
      <c r="AC152" s="12"/>
    </row>
    <row r="153" spans="4:29" x14ac:dyDescent="0.25">
      <c r="D153" s="25">
        <f t="shared" ref="D153:E153" si="18">D152+$E$13</f>
        <v>8335446.0918727908</v>
      </c>
      <c r="E153" s="25">
        <f t="shared" si="18"/>
        <v>8554405.4558303878</v>
      </c>
      <c r="F153" s="25">
        <f>SUM(L122:L124)/G153</f>
        <v>8468218.666666666</v>
      </c>
      <c r="G153" s="21">
        <v>3</v>
      </c>
      <c r="L153" s="40">
        <v>9498550</v>
      </c>
      <c r="M153" s="41">
        <f t="shared" si="6"/>
        <v>72739423522.778442</v>
      </c>
      <c r="N153" s="12">
        <f t="shared" si="4"/>
        <v>8.5698247241820144E+20</v>
      </c>
      <c r="O153" s="12">
        <f t="shared" si="7"/>
        <v>8.1400908633879065E+27</v>
      </c>
      <c r="Q153" s="40">
        <v>9498550</v>
      </c>
      <c r="R153" s="41"/>
      <c r="S153" s="12"/>
      <c r="T153" s="12"/>
      <c r="U153" s="12"/>
      <c r="V153" s="12"/>
      <c r="W153" s="12"/>
      <c r="X153" s="12"/>
      <c r="Y153" s="12"/>
      <c r="Z153" s="12">
        <f t="shared" si="16"/>
        <v>29268100</v>
      </c>
      <c r="AA153" s="12"/>
      <c r="AB153" s="12"/>
      <c r="AC153" s="12"/>
    </row>
    <row r="154" spans="4:29" x14ac:dyDescent="0.25">
      <c r="D154" s="25">
        <f t="shared" ref="D154:E154" si="19">D153+$E$13</f>
        <v>8554405.4558303878</v>
      </c>
      <c r="E154" s="25">
        <f t="shared" si="19"/>
        <v>8773364.8197879847</v>
      </c>
      <c r="F154" s="25">
        <f>SUM(L125:L126)/G154</f>
        <v>8670912.5</v>
      </c>
      <c r="G154" s="21">
        <v>2</v>
      </c>
      <c r="L154" s="40">
        <v>9537533</v>
      </c>
      <c r="M154" s="41">
        <f t="shared" si="6"/>
        <v>95286720761.056198</v>
      </c>
      <c r="N154" s="12">
        <f t="shared" si="4"/>
        <v>8.6757726131725284E+20</v>
      </c>
      <c r="O154" s="12">
        <f t="shared" si="7"/>
        <v>8.2745467598629221E+27</v>
      </c>
      <c r="Q154" s="40">
        <v>9537533</v>
      </c>
      <c r="R154" s="41"/>
      <c r="S154" s="12"/>
      <c r="T154" s="12"/>
      <c r="U154" s="12"/>
      <c r="V154" s="12"/>
      <c r="W154" s="12"/>
      <c r="X154" s="12"/>
      <c r="Y154" s="12"/>
      <c r="Z154" s="12">
        <f t="shared" si="16"/>
        <v>1970738449</v>
      </c>
      <c r="AA154" s="12"/>
      <c r="AB154" s="12"/>
      <c r="AC154" s="12"/>
    </row>
    <row r="155" spans="4:29" x14ac:dyDescent="0.25">
      <c r="D155" s="25">
        <f t="shared" ref="D155:E155" si="20">D154+$E$13</f>
        <v>8773364.8197879847</v>
      </c>
      <c r="E155" s="25">
        <f t="shared" si="20"/>
        <v>8992324.1837455817</v>
      </c>
      <c r="F155" s="25">
        <f>SUM(L127:L129)/G155</f>
        <v>8873622</v>
      </c>
      <c r="G155" s="21">
        <v>3</v>
      </c>
      <c r="L155" s="40">
        <v>9539298</v>
      </c>
      <c r="M155" s="41">
        <f t="shared" si="6"/>
        <v>96379495703.000641</v>
      </c>
      <c r="N155" s="12">
        <f t="shared" si="4"/>
        <v>8.6805900767410455E+20</v>
      </c>
      <c r="O155" s="12">
        <f t="shared" si="7"/>
        <v>8.2806735557875698E+27</v>
      </c>
      <c r="Q155" s="40">
        <v>9539298</v>
      </c>
      <c r="R155" s="41"/>
      <c r="S155" s="12"/>
      <c r="T155" s="12"/>
      <c r="U155" s="12"/>
      <c r="V155" s="12"/>
      <c r="W155" s="12"/>
      <c r="X155" s="12"/>
      <c r="Y155" s="12"/>
      <c r="Z155" s="12">
        <f t="shared" si="16"/>
        <v>2130560964</v>
      </c>
      <c r="AA155" s="12"/>
      <c r="AB155" s="12"/>
      <c r="AC155" s="12"/>
    </row>
    <row r="156" spans="4:29" x14ac:dyDescent="0.25">
      <c r="D156" s="25">
        <f t="shared" ref="D156:E156" si="21">D155+$E$13</f>
        <v>8992324.1837455817</v>
      </c>
      <c r="E156" s="25">
        <f t="shared" si="21"/>
        <v>9211283.5477031786</v>
      </c>
      <c r="F156" s="25">
        <f>SUM(L130:L132)/G156</f>
        <v>9089554.333333334</v>
      </c>
      <c r="G156" s="21">
        <v>3</v>
      </c>
      <c r="L156" s="40">
        <v>9589131</v>
      </c>
      <c r="M156" s="41">
        <f t="shared" si="6"/>
        <v>129804180356.50063</v>
      </c>
      <c r="N156" s="12">
        <f t="shared" si="4"/>
        <v>8.8173433988862575E+20</v>
      </c>
      <c r="O156" s="12">
        <f t="shared" si="7"/>
        <v>8.4550660923905577E+27</v>
      </c>
      <c r="Q156" s="40">
        <v>9589131</v>
      </c>
      <c r="R156" s="41"/>
      <c r="S156" s="12"/>
      <c r="T156" s="12"/>
      <c r="U156" s="12"/>
      <c r="V156" s="12"/>
      <c r="W156" s="12"/>
      <c r="X156" s="12"/>
      <c r="Y156" s="12"/>
      <c r="Z156" s="12">
        <f t="shared" si="16"/>
        <v>9214272081</v>
      </c>
      <c r="AA156" s="12"/>
      <c r="AB156" s="12"/>
      <c r="AC156" s="12"/>
    </row>
    <row r="157" spans="4:29" x14ac:dyDescent="0.25">
      <c r="D157" s="25">
        <f t="shared" ref="D157:E157" si="22">D156+$E$13</f>
        <v>9211283.5477031786</v>
      </c>
      <c r="E157" s="25">
        <f t="shared" si="22"/>
        <v>9430242.9116607755</v>
      </c>
      <c r="F157" s="25">
        <f>SUM(L133:L141)/G157</f>
        <v>9374755.555555556</v>
      </c>
      <c r="G157" s="21">
        <v>9</v>
      </c>
      <c r="L157" s="40">
        <v>9603272</v>
      </c>
      <c r="M157" s="41">
        <f t="shared" si="6"/>
        <v>140193685398.8895</v>
      </c>
      <c r="N157" s="12">
        <f t="shared" si="4"/>
        <v>8.8564095092736918E+20</v>
      </c>
      <c r="O157" s="12">
        <f t="shared" si="7"/>
        <v>8.5050509460941785E+27</v>
      </c>
      <c r="Q157" s="40">
        <v>9603272</v>
      </c>
      <c r="R157" s="41"/>
      <c r="S157" s="12"/>
      <c r="T157" s="12"/>
      <c r="U157" s="12"/>
      <c r="V157" s="12"/>
      <c r="W157" s="12"/>
      <c r="X157" s="12"/>
      <c r="Y157" s="12"/>
      <c r="Z157" s="12">
        <f t="shared" si="16"/>
        <v>12129057424</v>
      </c>
      <c r="AA157" s="12"/>
      <c r="AB157" s="12"/>
      <c r="AC157" s="12"/>
    </row>
    <row r="158" spans="4:29" x14ac:dyDescent="0.25">
      <c r="D158" s="25">
        <f t="shared" ref="D158:E158" si="23">D157+$E$13</f>
        <v>9430242.9116607755</v>
      </c>
      <c r="E158" s="25">
        <f t="shared" si="23"/>
        <v>9649202.2756183725</v>
      </c>
      <c r="F158" s="25">
        <f>SUM(L142:L158)/G158</f>
        <v>9493140</v>
      </c>
      <c r="G158" s="21">
        <v>17</v>
      </c>
      <c r="L158" s="40">
        <v>9647760</v>
      </c>
      <c r="M158" s="41">
        <f t="shared" si="6"/>
        <v>175487659383.33392</v>
      </c>
      <c r="N158" s="12">
        <f t="shared" si="4"/>
        <v>8.980064870482806E+20</v>
      </c>
      <c r="O158" s="12">
        <f t="shared" si="7"/>
        <v>8.6637510654849194E+27</v>
      </c>
      <c r="Q158" s="40">
        <v>9647760</v>
      </c>
      <c r="R158" s="41"/>
      <c r="S158" s="12"/>
      <c r="T158" s="12"/>
      <c r="U158" s="12"/>
      <c r="V158" s="12"/>
      <c r="W158" s="12"/>
      <c r="X158" s="12"/>
      <c r="Y158" s="12"/>
      <c r="Z158" s="12">
        <f t="shared" si="16"/>
        <v>23907344400</v>
      </c>
      <c r="AA158" s="12"/>
      <c r="AB158" s="12"/>
      <c r="AC158" s="12"/>
    </row>
    <row r="159" spans="4:29" x14ac:dyDescent="0.25">
      <c r="D159" s="25">
        <f t="shared" ref="D159:E159" si="24">D158+$E$13</f>
        <v>9649202.2756183725</v>
      </c>
      <c r="E159" s="25">
        <f t="shared" si="24"/>
        <v>9868161.6395759694</v>
      </c>
      <c r="F159" s="25">
        <f>SUM(L159:L164)/G159</f>
        <v>9757047.666666666</v>
      </c>
      <c r="G159" s="21">
        <v>6</v>
      </c>
      <c r="L159" s="40">
        <v>9669895</v>
      </c>
      <c r="M159" s="41">
        <f t="shared" si="6"/>
        <v>194522872753.61169</v>
      </c>
      <c r="N159" s="12">
        <f t="shared" si="4"/>
        <v>9.0420160801633403E+20</v>
      </c>
      <c r="O159" s="12">
        <f t="shared" si="7"/>
        <v>8.7435346083491092E+27</v>
      </c>
      <c r="Q159" s="40">
        <v>9669895</v>
      </c>
      <c r="R159" s="41"/>
      <c r="S159" s="12"/>
      <c r="T159" s="12"/>
      <c r="U159" s="12"/>
      <c r="V159" s="12"/>
      <c r="W159" s="12"/>
      <c r="X159" s="12"/>
      <c r="Y159" s="12"/>
      <c r="Z159" s="12"/>
      <c r="AA159" s="12">
        <f t="shared" ref="AA141:AA172" si="25">POWER(Q159-$F$159,2)</f>
        <v>7595587307.1110029</v>
      </c>
      <c r="AB159" s="12"/>
      <c r="AC159" s="12"/>
    </row>
    <row r="160" spans="4:29" x14ac:dyDescent="0.25">
      <c r="D160" s="25">
        <f t="shared" ref="D160:E160" si="26">D159+$E$13</f>
        <v>9868161.6395759694</v>
      </c>
      <c r="E160" s="25">
        <f t="shared" si="26"/>
        <v>10087121.003533566</v>
      </c>
      <c r="F160" s="25">
        <f>SUM(L165:L173)/G160</f>
        <v>9975059.1111111119</v>
      </c>
      <c r="G160" s="21">
        <v>9</v>
      </c>
      <c r="L160" s="40">
        <v>9712309</v>
      </c>
      <c r="M160" s="41">
        <f t="shared" si="6"/>
        <v>233734995123.27835</v>
      </c>
      <c r="N160" s="12">
        <f t="shared" si="4"/>
        <v>9.1615187227905189E+20</v>
      </c>
      <c r="O160" s="12">
        <f t="shared" si="7"/>
        <v>8.897950074502686E+27</v>
      </c>
      <c r="Q160" s="40">
        <v>9712309</v>
      </c>
      <c r="R160" s="41"/>
      <c r="S160" s="12"/>
      <c r="T160" s="12"/>
      <c r="U160" s="12"/>
      <c r="V160" s="12"/>
      <c r="W160" s="12"/>
      <c r="X160" s="12"/>
      <c r="Y160" s="12"/>
      <c r="Z160" s="12"/>
      <c r="AA160" s="12">
        <f t="shared" si="25"/>
        <v>2001548295.1110556</v>
      </c>
      <c r="AB160" s="12"/>
      <c r="AC160" s="12"/>
    </row>
    <row r="161" spans="4:29" x14ac:dyDescent="0.25">
      <c r="D161" s="25">
        <f t="shared" ref="D161" si="27">D160+$E$13</f>
        <v>10087121.003533566</v>
      </c>
      <c r="E161" s="25">
        <v>10157544</v>
      </c>
      <c r="F161" s="25">
        <f>SUM(L174:L180)/G161</f>
        <v>10130439</v>
      </c>
      <c r="G161" s="30">
        <v>7</v>
      </c>
      <c r="L161" s="40">
        <v>9736882</v>
      </c>
      <c r="M161" s="41">
        <f t="shared" si="6"/>
        <v>258099024966.11166</v>
      </c>
      <c r="N161" s="12">
        <f t="shared" si="4"/>
        <v>9.2312331651390636E+20</v>
      </c>
      <c r="O161" s="12">
        <f t="shared" si="7"/>
        <v>8.9883428043445577E+27</v>
      </c>
      <c r="Q161" s="40">
        <v>9736882</v>
      </c>
      <c r="R161" s="41"/>
      <c r="S161" s="12"/>
      <c r="T161" s="12"/>
      <c r="U161" s="12"/>
      <c r="V161" s="12"/>
      <c r="W161" s="12"/>
      <c r="X161" s="12"/>
      <c r="Y161" s="12"/>
      <c r="Z161" s="12"/>
      <c r="AA161" s="12">
        <f t="shared" si="25"/>
        <v>406654112.11108607</v>
      </c>
      <c r="AB161" s="12"/>
      <c r="AC161" s="12"/>
    </row>
    <row r="162" spans="4:29" x14ac:dyDescent="0.25">
      <c r="L162" s="40">
        <v>9778396</v>
      </c>
      <c r="M162" s="41">
        <f t="shared" si="6"/>
        <v>302003523321.77832</v>
      </c>
      <c r="N162" s="12">
        <f t="shared" si="4"/>
        <v>9.3498116738149463E+20</v>
      </c>
      <c r="O162" s="12">
        <f t="shared" si="7"/>
        <v>9.1426161071985375E+27</v>
      </c>
      <c r="Q162" s="40">
        <v>9778396</v>
      </c>
      <c r="R162" s="41"/>
      <c r="S162" s="12"/>
      <c r="T162" s="12"/>
      <c r="U162" s="12"/>
      <c r="V162" s="12"/>
      <c r="W162" s="12"/>
      <c r="X162" s="12"/>
      <c r="Y162" s="12"/>
      <c r="Z162" s="12"/>
      <c r="AA162" s="12">
        <f t="shared" si="25"/>
        <v>455751336.11113763</v>
      </c>
      <c r="AB162" s="12"/>
      <c r="AC162" s="12"/>
    </row>
    <row r="163" spans="4:29" x14ac:dyDescent="0.25">
      <c r="L163" s="40">
        <v>9803535</v>
      </c>
      <c r="M163" s="41">
        <f t="shared" si="6"/>
        <v>330265690729.16718</v>
      </c>
      <c r="N163" s="12">
        <f t="shared" si="4"/>
        <v>9.4221087163318914E+20</v>
      </c>
      <c r="O163" s="12">
        <f t="shared" si="7"/>
        <v>9.2369972574364773E+27</v>
      </c>
      <c r="Q163" s="40">
        <v>9803535</v>
      </c>
      <c r="R163" s="41"/>
      <c r="S163" s="12"/>
      <c r="T163" s="12"/>
      <c r="U163" s="12"/>
      <c r="V163" s="12"/>
      <c r="W163" s="12"/>
      <c r="X163" s="12"/>
      <c r="Y163" s="12"/>
      <c r="Z163" s="12"/>
      <c r="AA163" s="12">
        <f t="shared" si="25"/>
        <v>2161072160.4445024</v>
      </c>
      <c r="AB163" s="12"/>
      <c r="AC163" s="12"/>
    </row>
    <row r="164" spans="4:29" x14ac:dyDescent="0.25">
      <c r="L164" s="40">
        <v>9841269</v>
      </c>
      <c r="M164" s="41">
        <f t="shared" si="6"/>
        <v>375060059638.83386</v>
      </c>
      <c r="N164" s="12">
        <f t="shared" si="4"/>
        <v>9.5313256659910027E+20</v>
      </c>
      <c r="O164" s="12">
        <f t="shared" si="7"/>
        <v>9.3800339805621604E+27</v>
      </c>
      <c r="Q164" s="40">
        <v>9841269</v>
      </c>
      <c r="R164" s="41"/>
      <c r="S164" s="12"/>
      <c r="T164" s="12"/>
      <c r="U164" s="12"/>
      <c r="V164" s="12"/>
      <c r="W164" s="12"/>
      <c r="X164" s="12"/>
      <c r="Y164" s="12"/>
      <c r="Z164" s="12"/>
      <c r="AA164" s="12">
        <f t="shared" si="25"/>
        <v>7093232988.4445486</v>
      </c>
      <c r="AB164" s="12"/>
      <c r="AC164" s="12"/>
    </row>
    <row r="165" spans="4:29" x14ac:dyDescent="0.25">
      <c r="L165" s="40">
        <v>9869304</v>
      </c>
      <c r="M165" s="41">
        <f t="shared" si="6"/>
        <v>410184492811.33386</v>
      </c>
      <c r="N165" s="12">
        <f t="shared" si="4"/>
        <v>9.6130141085602061E+20</v>
      </c>
      <c r="O165" s="12">
        <f t="shared" si="7"/>
        <v>9.4873758593669677E+27</v>
      </c>
      <c r="Q165" s="40">
        <v>9869304</v>
      </c>
      <c r="R165" s="41"/>
      <c r="S165" s="12"/>
      <c r="T165" s="12"/>
      <c r="U165" s="12"/>
      <c r="V165" s="12"/>
      <c r="W165" s="12"/>
      <c r="X165" s="12"/>
      <c r="Y165" s="12"/>
      <c r="Z165" s="12"/>
      <c r="AA165" s="12"/>
      <c r="AB165" s="12">
        <f t="shared" ref="AB141:AB172" si="28">POWER(Q165-$F$160,2)</f>
        <v>11184143526.123632</v>
      </c>
      <c r="AC165" s="12"/>
    </row>
    <row r="166" spans="4:29" x14ac:dyDescent="0.25">
      <c r="L166" s="40">
        <v>9897893</v>
      </c>
      <c r="M166" s="41">
        <f t="shared" si="6"/>
        <v>447621843901.05603</v>
      </c>
      <c r="N166" s="12">
        <f t="shared" si="4"/>
        <v>9.6967961063228139E+20</v>
      </c>
      <c r="O166" s="12">
        <f t="shared" si="7"/>
        <v>9.5977850303199831E+27</v>
      </c>
      <c r="Q166" s="40">
        <v>9897893</v>
      </c>
      <c r="R166" s="41"/>
      <c r="S166" s="12"/>
      <c r="T166" s="12"/>
      <c r="U166" s="12"/>
      <c r="V166" s="12"/>
      <c r="W166" s="12"/>
      <c r="X166" s="12"/>
      <c r="Y166" s="12"/>
      <c r="Z166" s="12"/>
      <c r="AA166" s="12"/>
      <c r="AB166" s="12">
        <f t="shared" si="28"/>
        <v>5954608704.0124731</v>
      </c>
      <c r="AC166" s="12"/>
    </row>
    <row r="167" spans="4:29" x14ac:dyDescent="0.25">
      <c r="L167" s="40">
        <v>9933597</v>
      </c>
      <c r="M167" s="41">
        <f t="shared" si="6"/>
        <v>496671818597.50049</v>
      </c>
      <c r="N167" s="12">
        <f t="shared" si="4"/>
        <v>9.8021108795764362E+20</v>
      </c>
      <c r="O167" s="12">
        <f t="shared" si="7"/>
        <v>9.7370219227027842E+27</v>
      </c>
      <c r="Q167" s="40">
        <v>9933597</v>
      </c>
      <c r="R167" s="41"/>
      <c r="S167" s="12"/>
      <c r="T167" s="12"/>
      <c r="U167" s="12"/>
      <c r="V167" s="12"/>
      <c r="W167" s="12"/>
      <c r="X167" s="12"/>
      <c r="Y167" s="12"/>
      <c r="Z167" s="12"/>
      <c r="AA167" s="12"/>
      <c r="AB167" s="12">
        <f t="shared" si="28"/>
        <v>1719106657.7901921</v>
      </c>
      <c r="AC167" s="12"/>
    </row>
    <row r="168" spans="4:29" x14ac:dyDescent="0.25">
      <c r="L168" s="40">
        <v>9947026</v>
      </c>
      <c r="M168" s="41">
        <f t="shared" si="6"/>
        <v>515780317963.44495</v>
      </c>
      <c r="N168" s="12">
        <f t="shared" si="4"/>
        <v>9.8419183868227459E+20</v>
      </c>
      <c r="O168" s="12">
        <f t="shared" si="7"/>
        <v>9.78978180836039E+27</v>
      </c>
      <c r="Q168" s="40">
        <v>9947026</v>
      </c>
      <c r="R168" s="41"/>
      <c r="S168" s="12"/>
      <c r="T168" s="12"/>
      <c r="U168" s="12"/>
      <c r="V168" s="12"/>
      <c r="W168" s="12"/>
      <c r="X168" s="12"/>
      <c r="Y168" s="12"/>
      <c r="Z168" s="12"/>
      <c r="AA168" s="12"/>
      <c r="AB168" s="12">
        <f t="shared" si="28"/>
        <v>785855318.56794763</v>
      </c>
      <c r="AC168" s="12"/>
    </row>
    <row r="169" spans="4:29" x14ac:dyDescent="0.25">
      <c r="L169" s="40">
        <v>9989528</v>
      </c>
      <c r="M169" s="41">
        <f t="shared" si="6"/>
        <v>578634780820.22266</v>
      </c>
      <c r="N169" s="12">
        <f t="shared" si="4"/>
        <v>9.9686168873513137E+20</v>
      </c>
      <c r="O169" s="12">
        <f t="shared" si="7"/>
        <v>9.9581777517468782E+27</v>
      </c>
      <c r="Q169" s="40">
        <v>9989528</v>
      </c>
      <c r="R169" s="41"/>
      <c r="S169" s="12"/>
      <c r="T169" s="12"/>
      <c r="U169" s="12"/>
      <c r="V169" s="12"/>
      <c r="W169" s="12"/>
      <c r="X169" s="12"/>
      <c r="Y169" s="12"/>
      <c r="Z169" s="12"/>
      <c r="AA169" s="12"/>
      <c r="AB169" s="12">
        <f t="shared" si="28"/>
        <v>209348745.6789884</v>
      </c>
      <c r="AC169" s="12"/>
    </row>
    <row r="170" spans="4:29" x14ac:dyDescent="0.25">
      <c r="L170" s="40">
        <v>9996076</v>
      </c>
      <c r="M170" s="41">
        <f t="shared" si="6"/>
        <v>588639528588.44495</v>
      </c>
      <c r="N170" s="12">
        <f t="shared" si="4"/>
        <v>9.9882326187285912E+20</v>
      </c>
      <c r="O170" s="12">
        <f t="shared" si="7"/>
        <v>9.9843132362490019E+27</v>
      </c>
      <c r="Q170" s="40">
        <v>9996076</v>
      </c>
      <c r="R170" s="41"/>
      <c r="S170" s="12"/>
      <c r="T170" s="12"/>
      <c r="U170" s="12"/>
      <c r="V170" s="12"/>
      <c r="W170" s="12"/>
      <c r="X170" s="12"/>
      <c r="Y170" s="12"/>
      <c r="Z170" s="12"/>
      <c r="AA170" s="12"/>
      <c r="AB170" s="12">
        <f t="shared" si="28"/>
        <v>441709618.56786644</v>
      </c>
      <c r="AC170" s="12"/>
    </row>
    <row r="171" spans="4:29" x14ac:dyDescent="0.25">
      <c r="L171" s="40">
        <v>10026978</v>
      </c>
      <c r="M171" s="41">
        <f t="shared" si="6"/>
        <v>637012250689.66711</v>
      </c>
      <c r="N171" s="12">
        <f t="shared" si="4"/>
        <v>1.0081152540094452E+21</v>
      </c>
      <c r="O171" s="12">
        <f t="shared" si="7"/>
        <v>1.0108349473417118E+28</v>
      </c>
      <c r="Q171" s="40">
        <v>10026978</v>
      </c>
      <c r="R171" s="41"/>
      <c r="S171" s="12"/>
      <c r="T171" s="12"/>
      <c r="U171" s="12"/>
      <c r="V171" s="12"/>
      <c r="W171" s="12"/>
      <c r="X171" s="12"/>
      <c r="Y171" s="12"/>
      <c r="Z171" s="12"/>
      <c r="AA171" s="12"/>
      <c r="AB171" s="12">
        <f t="shared" si="28"/>
        <v>2695571023.4567041</v>
      </c>
      <c r="AC171" s="12"/>
    </row>
    <row r="172" spans="4:29" x14ac:dyDescent="0.25">
      <c r="L172" s="40">
        <v>10053989</v>
      </c>
      <c r="M172" s="41">
        <f t="shared" si="6"/>
        <v>680858449181.05603</v>
      </c>
      <c r="N172" s="12">
        <f t="shared" si="4"/>
        <v>1.0162843017314216E+21</v>
      </c>
      <c r="O172" s="12">
        <f t="shared" si="7"/>
        <v>1.0217711190480395E+28</v>
      </c>
      <c r="Q172" s="40">
        <v>10053989</v>
      </c>
      <c r="R172" s="41"/>
      <c r="S172" s="12"/>
      <c r="T172" s="12"/>
      <c r="U172" s="12"/>
      <c r="V172" s="12"/>
      <c r="W172" s="12"/>
      <c r="X172" s="12"/>
      <c r="Y172" s="12"/>
      <c r="Z172" s="12"/>
      <c r="AA172" s="12"/>
      <c r="AB172" s="12">
        <f t="shared" si="28"/>
        <v>6229927360.0122147</v>
      </c>
      <c r="AC172" s="12"/>
    </row>
    <row r="173" spans="4:29" x14ac:dyDescent="0.25">
      <c r="L173" s="40">
        <v>10061141</v>
      </c>
      <c r="M173" s="41">
        <f t="shared" si="6"/>
        <v>692712423903.72266</v>
      </c>
      <c r="N173" s="12">
        <f t="shared" ref="N173:N180" si="29">POWER(L173-$T$230,3)</f>
        <v>1.018454675215054E+21</v>
      </c>
      <c r="O173" s="12">
        <f t="shared" si="7"/>
        <v>1.0246816089447864E+28</v>
      </c>
      <c r="Q173" s="40">
        <v>10061141</v>
      </c>
      <c r="R173" s="41"/>
      <c r="S173" s="12"/>
      <c r="T173" s="12"/>
      <c r="U173" s="12"/>
      <c r="V173" s="12"/>
      <c r="W173" s="12"/>
      <c r="X173" s="12"/>
      <c r="Y173" s="12"/>
      <c r="Z173" s="12"/>
      <c r="AA173" s="12"/>
      <c r="AB173" s="12">
        <f t="shared" ref="AB173:AB180" si="30">POWER(Q173-$F$160,2)</f>
        <v>7410091594.6788702</v>
      </c>
      <c r="AC173" s="12"/>
    </row>
    <row r="174" spans="4:29" x14ac:dyDescent="0.25">
      <c r="L174" s="40">
        <v>10092817</v>
      </c>
      <c r="M174" s="41">
        <f t="shared" ref="M174:M180" si="31">POWER(L174-$I$109,2)</f>
        <v>746443248931.94482</v>
      </c>
      <c r="N174" s="12">
        <f t="shared" si="29"/>
        <v>1.0281043494827063E+21</v>
      </c>
      <c r="O174" s="12">
        <f t="shared" ref="O174:O180" si="32">POWER(L174-$T$230,4)</f>
        <v>1.0376469056232999E+28</v>
      </c>
      <c r="Q174" s="40">
        <v>10092817</v>
      </c>
      <c r="R174" s="41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>
        <f t="shared" ref="AC173:AC180" si="33">POWER(Q174-$F$161,2)</f>
        <v>1415414884</v>
      </c>
    </row>
    <row r="175" spans="4:29" x14ac:dyDescent="0.25">
      <c r="L175" s="40">
        <v>10102780</v>
      </c>
      <c r="M175" s="41">
        <f t="shared" si="31"/>
        <v>763757966004.44482</v>
      </c>
      <c r="N175" s="12">
        <f t="shared" si="29"/>
        <v>1.031151997592005E+21</v>
      </c>
      <c r="O175" s="12">
        <f t="shared" si="32"/>
        <v>1.0417501778232556E+28</v>
      </c>
      <c r="Q175" s="40">
        <v>10102780</v>
      </c>
      <c r="R175" s="41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>
        <f t="shared" si="33"/>
        <v>765020281</v>
      </c>
    </row>
    <row r="176" spans="4:29" x14ac:dyDescent="0.25">
      <c r="L176" s="40">
        <v>10121596</v>
      </c>
      <c r="M176" s="41">
        <f t="shared" si="31"/>
        <v>796999834655.11157</v>
      </c>
      <c r="N176" s="12">
        <f t="shared" si="29"/>
        <v>1.0369241654847431E+21</v>
      </c>
      <c r="O176" s="12">
        <f t="shared" si="32"/>
        <v>1.0495327485673715E+28</v>
      </c>
      <c r="Q176" s="40">
        <v>10121596</v>
      </c>
      <c r="R176" s="41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>
        <f t="shared" si="33"/>
        <v>78198649</v>
      </c>
    </row>
    <row r="177" spans="11:29" x14ac:dyDescent="0.25">
      <c r="L177" s="40">
        <v>10137679</v>
      </c>
      <c r="M177" s="41">
        <f t="shared" si="31"/>
        <v>825974644901.61145</v>
      </c>
      <c r="N177" s="12">
        <f t="shared" si="29"/>
        <v>1.0418749749864839E+21</v>
      </c>
      <c r="O177" s="12">
        <f t="shared" si="32"/>
        <v>1.0562194054546002E+28</v>
      </c>
      <c r="Q177" s="40">
        <v>10137679</v>
      </c>
      <c r="R177" s="41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>
        <f t="shared" si="33"/>
        <v>52417600</v>
      </c>
    </row>
    <row r="178" spans="11:29" x14ac:dyDescent="0.25">
      <c r="L178" s="40">
        <v>10144657</v>
      </c>
      <c r="M178" s="41">
        <f t="shared" si="31"/>
        <v>838706989411.94482</v>
      </c>
      <c r="N178" s="12">
        <f t="shared" si="29"/>
        <v>1.044027896470882E+21</v>
      </c>
      <c r="O178" s="12">
        <f t="shared" si="32"/>
        <v>1.0591304908128609E+28</v>
      </c>
      <c r="Q178" s="40">
        <v>10144657</v>
      </c>
      <c r="R178" s="41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>
        <f t="shared" si="33"/>
        <v>202151524</v>
      </c>
    </row>
    <row r="179" spans="11:29" x14ac:dyDescent="0.25">
      <c r="L179" s="40">
        <v>10156000</v>
      </c>
      <c r="M179" s="41">
        <f t="shared" si="31"/>
        <v>859611706747.7782</v>
      </c>
      <c r="N179" s="12">
        <f t="shared" si="29"/>
        <v>1.047533876416E+21</v>
      </c>
      <c r="O179" s="12">
        <f t="shared" si="32"/>
        <v>1.0638754048880897E+28</v>
      </c>
      <c r="Q179" s="40">
        <v>10156000</v>
      </c>
      <c r="R179" s="41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>
        <f t="shared" si="33"/>
        <v>653364721</v>
      </c>
    </row>
    <row r="180" spans="11:29" x14ac:dyDescent="0.25">
      <c r="L180" s="40">
        <v>10157544</v>
      </c>
      <c r="M180" s="41">
        <f t="shared" si="31"/>
        <v>862477137518.00037</v>
      </c>
      <c r="N180" s="12">
        <f t="shared" si="29"/>
        <v>1.0480117136177948E+21</v>
      </c>
      <c r="O180" s="12">
        <f t="shared" si="32"/>
        <v>1.0645225093588149E+28</v>
      </c>
      <c r="Q180" s="40">
        <v>10157544</v>
      </c>
      <c r="R180" s="41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>
        <f t="shared" si="33"/>
        <v>734681025</v>
      </c>
    </row>
    <row r="181" spans="11:29" x14ac:dyDescent="0.25">
      <c r="K181" s="12" t="s">
        <v>127</v>
      </c>
      <c r="L181" s="25">
        <f>SUM(L109:L180)</f>
        <v>664477022</v>
      </c>
      <c r="M181" s="42">
        <f>SUM(M109:M180)</f>
        <v>39931008594173.93</v>
      </c>
      <c r="N181" s="42">
        <f>SUM(N109:N180)</f>
        <v>5.7676497047900914E+22</v>
      </c>
      <c r="O181" s="42">
        <f>SUM(O109:O180)</f>
        <v>5.4189069258784341E+29</v>
      </c>
      <c r="P181" s="12" t="s">
        <v>127</v>
      </c>
      <c r="Q181" s="25">
        <f>SUM(Q109:Q180)</f>
        <v>664477022</v>
      </c>
      <c r="R181" s="42">
        <f>SUM(R109:R115)</f>
        <v>20925435586.85714</v>
      </c>
      <c r="S181" s="42">
        <f>SUM(S116:S118)</f>
        <v>13554258950</v>
      </c>
      <c r="T181" s="42">
        <f>SUM(T119:T121)</f>
        <v>11546837064</v>
      </c>
      <c r="U181" s="42">
        <f>SUM(U122:U124)</f>
        <v>12172054514.666666</v>
      </c>
      <c r="V181" s="42">
        <f>SUM(V125:V126)</f>
        <v>3477696600.5</v>
      </c>
      <c r="W181" s="42">
        <f>SUM(W127:W129)</f>
        <v>12059580402</v>
      </c>
      <c r="X181" s="42">
        <f>SUM(X130:X132)</f>
        <v>8999233604.6666679</v>
      </c>
      <c r="Y181" s="42">
        <f>SUM(Y133:Y141)</f>
        <v>44938740124.222221</v>
      </c>
      <c r="Z181" s="42">
        <f>SUM(Z142:Z158)</f>
        <v>69471423796</v>
      </c>
      <c r="AA181" s="42">
        <f>SUM(AA159:AA164)</f>
        <v>19713846199.333332</v>
      </c>
      <c r="AB181" s="42">
        <f>SUM(AB165:AB173)</f>
        <v>36630362548.888885</v>
      </c>
      <c r="AC181" s="42">
        <f>SUM(AC174:AC180)</f>
        <v>3901248684</v>
      </c>
    </row>
    <row r="183" spans="11:29" x14ac:dyDescent="0.25">
      <c r="Q183" s="53" t="s">
        <v>135</v>
      </c>
      <c r="R183" s="53"/>
    </row>
    <row r="184" spans="11:29" x14ac:dyDescent="0.25">
      <c r="Q184" s="12"/>
      <c r="R184" s="42">
        <f>R181/G150</f>
        <v>2989347940.9795914</v>
      </c>
      <c r="S184" s="42">
        <f>S181/G151</f>
        <v>4518086316.666667</v>
      </c>
      <c r="T184" s="42">
        <f>T181/G152</f>
        <v>3848945688</v>
      </c>
      <c r="U184" s="42">
        <f>U181/G153</f>
        <v>4057351504.8888888</v>
      </c>
      <c r="V184" s="42">
        <f>V181/G154</f>
        <v>1738848300.25</v>
      </c>
      <c r="W184" s="42">
        <f>W181/G155</f>
        <v>4019860134</v>
      </c>
      <c r="X184" s="42">
        <f>X181/G156</f>
        <v>2999744534.8888893</v>
      </c>
      <c r="Y184" s="42">
        <f>Y181/G157</f>
        <v>4993193347.1358023</v>
      </c>
      <c r="Z184" s="42">
        <f>Z181/G158</f>
        <v>4086554340.9411764</v>
      </c>
      <c r="AA184" s="42">
        <f>AA181/G159</f>
        <v>3285641033.2222219</v>
      </c>
      <c r="AB184" s="42">
        <f>AB181/G160</f>
        <v>4070040283.2098761</v>
      </c>
      <c r="AC184" s="42">
        <f>AC181/G161</f>
        <v>557321240.57142854</v>
      </c>
    </row>
    <row r="186" spans="11:29" x14ac:dyDescent="0.25">
      <c r="Q186" s="53" t="s">
        <v>128</v>
      </c>
      <c r="R186" s="53"/>
      <c r="S186" s="53"/>
      <c r="T186" s="12"/>
      <c r="U186" s="12"/>
      <c r="V186" s="12"/>
      <c r="X186" s="12"/>
      <c r="Y186" s="12"/>
    </row>
    <row r="187" spans="11:29" x14ac:dyDescent="0.25">
      <c r="Q187" s="12"/>
      <c r="R187" s="12"/>
      <c r="S187" s="12"/>
      <c r="T187" s="12"/>
      <c r="U187" s="10" t="s">
        <v>136</v>
      </c>
      <c r="V187" s="41">
        <f>SUM(R184:AC184)/E15</f>
        <v>571735203.67714643</v>
      </c>
      <c r="X187" s="12"/>
      <c r="Y187" s="12">
        <f>POWER(F150-$I$109,2)*G150</f>
        <v>15677521658440.482</v>
      </c>
    </row>
    <row r="188" spans="11:29" x14ac:dyDescent="0.25">
      <c r="Q188" s="12"/>
      <c r="R188" s="12"/>
      <c r="S188" s="12"/>
      <c r="T188" s="12"/>
      <c r="U188" s="12"/>
      <c r="V188" s="12"/>
      <c r="X188" s="12"/>
      <c r="Y188" s="12">
        <f>POWER(F151-$I$109,2)*G151</f>
        <v>4521458480357.0039</v>
      </c>
    </row>
    <row r="189" spans="11:29" x14ac:dyDescent="0.25">
      <c r="Q189" s="57" t="s">
        <v>129</v>
      </c>
      <c r="R189" s="57"/>
      <c r="S189" s="57"/>
      <c r="T189" s="12"/>
      <c r="U189" s="12"/>
      <c r="V189" s="12"/>
      <c r="X189" s="12"/>
      <c r="Y189" s="12">
        <f t="shared" ref="Y189:Y198" si="34">POWER(F152-$I$109,2)*G152</f>
        <v>2925033443277.8369</v>
      </c>
    </row>
    <row r="190" spans="11:29" x14ac:dyDescent="0.25">
      <c r="Q190" s="12"/>
      <c r="R190" s="12"/>
      <c r="S190" s="12"/>
      <c r="T190" s="12"/>
      <c r="U190" s="10" t="s">
        <v>136</v>
      </c>
      <c r="V190" s="12">
        <f>SUM(Y187:Y198)/$E$15</f>
        <v>551022470501.37256</v>
      </c>
      <c r="X190" s="12"/>
      <c r="Y190" s="12">
        <f t="shared" si="34"/>
        <v>1735668793065.5618</v>
      </c>
    </row>
    <row r="191" spans="11:29" x14ac:dyDescent="0.25">
      <c r="Q191" s="12"/>
      <c r="R191" s="12"/>
      <c r="S191" s="12"/>
      <c r="T191" s="12"/>
      <c r="U191" s="12"/>
      <c r="V191" s="12"/>
      <c r="X191" s="12"/>
      <c r="Y191" s="12">
        <f t="shared" si="34"/>
        <v>622582990442.77979</v>
      </c>
    </row>
    <row r="192" spans="11:29" x14ac:dyDescent="0.25">
      <c r="Q192" s="53" t="s">
        <v>130</v>
      </c>
      <c r="R192" s="53"/>
      <c r="S192" s="53"/>
      <c r="T192" s="53"/>
      <c r="U192" s="53"/>
      <c r="V192" s="12"/>
      <c r="X192" s="12"/>
      <c r="Y192" s="12">
        <f t="shared" si="34"/>
        <v>378555526755.00275</v>
      </c>
    </row>
    <row r="193" spans="1:29" x14ac:dyDescent="0.25">
      <c r="Q193" s="12"/>
      <c r="R193" s="12"/>
      <c r="S193" s="12"/>
      <c r="T193" s="12"/>
      <c r="U193" s="10" t="s">
        <v>136</v>
      </c>
      <c r="V193" s="41">
        <f>V187+V190</f>
        <v>551594205705.04968</v>
      </c>
      <c r="X193" s="12"/>
      <c r="Y193" s="12">
        <f t="shared" si="34"/>
        <v>58207782055.613083</v>
      </c>
    </row>
    <row r="194" spans="1:29" x14ac:dyDescent="0.25">
      <c r="X194" s="12"/>
      <c r="Y194" s="12">
        <f t="shared" si="34"/>
        <v>191602373130.00748</v>
      </c>
    </row>
    <row r="195" spans="1:29" x14ac:dyDescent="0.25">
      <c r="X195" s="12"/>
      <c r="Y195" s="12">
        <f t="shared" si="34"/>
        <v>1187458684846.678</v>
      </c>
    </row>
    <row r="196" spans="1:29" x14ac:dyDescent="0.25">
      <c r="X196" s="12"/>
      <c r="Y196" s="12">
        <f t="shared" si="34"/>
        <v>1673972320333.4438</v>
      </c>
    </row>
    <row r="197" spans="1:29" x14ac:dyDescent="0.25">
      <c r="X197" s="12"/>
      <c r="Y197" s="12">
        <f t="shared" si="34"/>
        <v>5011485543907.5703</v>
      </c>
    </row>
    <row r="198" spans="1:29" x14ac:dyDescent="0.25">
      <c r="X198" s="12"/>
      <c r="Y198" s="12">
        <f t="shared" si="34"/>
        <v>5690070279486.8359</v>
      </c>
    </row>
    <row r="202" spans="1:29" x14ac:dyDescent="0.2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</row>
    <row r="205" spans="1:29" ht="15" customHeight="1" x14ac:dyDescent="0.25">
      <c r="C205" s="68" t="s">
        <v>146</v>
      </c>
      <c r="D205" s="68"/>
      <c r="E205" s="68"/>
      <c r="F205" s="68"/>
      <c r="G205" s="68"/>
      <c r="H205" s="68"/>
    </row>
    <row r="206" spans="1:29" x14ac:dyDescent="0.25">
      <c r="C206" s="68"/>
      <c r="D206" s="68"/>
      <c r="E206" s="68"/>
      <c r="F206" s="68"/>
      <c r="G206" s="68"/>
      <c r="H206" s="68"/>
    </row>
    <row r="207" spans="1:29" x14ac:dyDescent="0.25">
      <c r="C207" s="68"/>
      <c r="D207" s="68"/>
      <c r="E207" s="68"/>
      <c r="F207" s="68"/>
      <c r="G207" s="68"/>
      <c r="H207" s="68"/>
    </row>
    <row r="208" spans="1:29" x14ac:dyDescent="0.25">
      <c r="C208" s="68"/>
      <c r="D208" s="68"/>
      <c r="E208" s="68"/>
      <c r="F208" s="68"/>
      <c r="G208" s="68"/>
      <c r="H208" s="68"/>
      <c r="J208" s="57"/>
      <c r="K208" s="57"/>
    </row>
    <row r="209" spans="3:13" x14ac:dyDescent="0.25">
      <c r="C209" s="53" t="s">
        <v>138</v>
      </c>
      <c r="D209" s="53"/>
      <c r="E209" s="12" t="s">
        <v>143</v>
      </c>
      <c r="F209" s="12" t="s">
        <v>144</v>
      </c>
      <c r="G209" s="53" t="s">
        <v>145</v>
      </c>
      <c r="H209" s="53"/>
      <c r="I209" s="34" t="s">
        <v>7</v>
      </c>
      <c r="J209" s="57"/>
      <c r="K209" s="57"/>
      <c r="L209" s="34" t="s">
        <v>151</v>
      </c>
    </row>
    <row r="210" spans="3:13" x14ac:dyDescent="0.25">
      <c r="C210" s="21"/>
      <c r="D210" s="43"/>
      <c r="E210" s="47"/>
      <c r="F210" s="47"/>
      <c r="G210" s="69"/>
      <c r="H210" s="55"/>
      <c r="J210" s="55"/>
      <c r="K210" s="55"/>
    </row>
    <row r="211" spans="3:13" x14ac:dyDescent="0.25">
      <c r="C211" s="43" t="s">
        <v>141</v>
      </c>
      <c r="D211" s="25">
        <v>7897527</v>
      </c>
      <c r="E211" s="47">
        <v>-0.5</v>
      </c>
      <c r="F211" s="47">
        <f t="shared" ref="F211:F221" si="35">_xlfn.NORM.S.DIST((D211-$I$109)/$I$125,1)-0.5</f>
        <v>-0.46308748898578467</v>
      </c>
      <c r="G211" s="69">
        <f t="shared" ref="G211:G222" si="36">F211-E211</f>
        <v>3.6912511014215332E-2</v>
      </c>
      <c r="H211" s="55"/>
      <c r="I211">
        <v>7</v>
      </c>
      <c r="J211" s="55">
        <f t="shared" ref="J211:J222" si="37">POWER(I211-$E$15*G211, 2)/($E$15*G211)</f>
        <v>7.0946896853117485</v>
      </c>
      <c r="K211" s="55"/>
      <c r="L211" s="25">
        <f>($E$16+D211)/2</f>
        <v>7788047.5</v>
      </c>
      <c r="M211" s="47">
        <f>G211</f>
        <v>3.6912511014215332E-2</v>
      </c>
    </row>
    <row r="212" spans="3:13" x14ac:dyDescent="0.25">
      <c r="C212" s="25">
        <v>7897527</v>
      </c>
      <c r="D212" s="25">
        <f>D211+$E$13</f>
        <v>8116486.3639575969</v>
      </c>
      <c r="E212" s="47">
        <f t="shared" ref="E212:E222" si="38">_xlfn.NORM.S.DIST((C212-$I$109)/$I$125,1)-0.5</f>
        <v>-0.46308748898578467</v>
      </c>
      <c r="F212" s="47">
        <f t="shared" si="35"/>
        <v>-0.43237007304776531</v>
      </c>
      <c r="G212" s="69">
        <f t="shared" si="36"/>
        <v>3.0717415938019355E-2</v>
      </c>
      <c r="H212" s="55"/>
      <c r="I212">
        <v>3</v>
      </c>
      <c r="J212" s="55">
        <f t="shared" si="37"/>
        <v>0.28100666432259147</v>
      </c>
      <c r="K212" s="55"/>
      <c r="L212" s="25">
        <f>(D212+C212)/2</f>
        <v>8007006.6819787985</v>
      </c>
      <c r="M212" s="47">
        <f t="shared" ref="M212:M223" si="39">G212</f>
        <v>3.0717415938019355E-2</v>
      </c>
    </row>
    <row r="213" spans="3:13" x14ac:dyDescent="0.25">
      <c r="C213" s="25">
        <f t="shared" ref="C213:D213" si="40">C212+$E$13</f>
        <v>8116486.3639575969</v>
      </c>
      <c r="D213" s="25">
        <f t="shared" si="40"/>
        <v>8335445.7279151939</v>
      </c>
      <c r="E213" s="47">
        <f t="shared" si="38"/>
        <v>-0.43237007304776531</v>
      </c>
      <c r="F213" s="47">
        <f t="shared" si="35"/>
        <v>-0.38486416040670374</v>
      </c>
      <c r="G213" s="69">
        <f t="shared" si="36"/>
        <v>4.7505912641061576E-2</v>
      </c>
      <c r="H213" s="55"/>
      <c r="I213">
        <v>3</v>
      </c>
      <c r="J213" s="55">
        <f t="shared" si="37"/>
        <v>5.1677128152699266E-2</v>
      </c>
      <c r="K213" s="55"/>
      <c r="L213" s="25">
        <f t="shared" ref="L213:L221" si="41">(D213+C213)/2</f>
        <v>8225966.0459363954</v>
      </c>
      <c r="M213" s="47">
        <f t="shared" si="39"/>
        <v>4.7505912641061576E-2</v>
      </c>
    </row>
    <row r="214" spans="3:13" x14ac:dyDescent="0.25">
      <c r="C214" s="25">
        <f t="shared" ref="C214:D214" si="42">C213+$E$13</f>
        <v>8335445.7279151939</v>
      </c>
      <c r="D214" s="25">
        <f t="shared" si="42"/>
        <v>8554405.0918727908</v>
      </c>
      <c r="E214" s="47">
        <f t="shared" si="38"/>
        <v>-0.38486416040670374</v>
      </c>
      <c r="F214" s="47">
        <f t="shared" si="35"/>
        <v>-0.31743700623579413</v>
      </c>
      <c r="G214" s="69">
        <f t="shared" si="36"/>
        <v>6.7427154170909609E-2</v>
      </c>
      <c r="H214" s="55"/>
      <c r="I214">
        <v>3</v>
      </c>
      <c r="J214" s="55">
        <f t="shared" si="37"/>
        <v>0.70860762510816688</v>
      </c>
      <c r="K214" s="55"/>
      <c r="L214" s="25">
        <f t="shared" si="41"/>
        <v>8444925.4098939933</v>
      </c>
      <c r="M214" s="47">
        <f t="shared" si="39"/>
        <v>6.7427154170909609E-2</v>
      </c>
    </row>
    <row r="215" spans="3:13" x14ac:dyDescent="0.25">
      <c r="C215" s="25">
        <f t="shared" ref="C215:D215" si="43">C214+$E$13</f>
        <v>8554405.0918727908</v>
      </c>
      <c r="D215" s="25">
        <f t="shared" si="43"/>
        <v>8773364.4558303878</v>
      </c>
      <c r="E215" s="47">
        <f t="shared" si="38"/>
        <v>-0.31743700623579413</v>
      </c>
      <c r="F215" s="47">
        <f t="shared" si="35"/>
        <v>-0.22960617734147254</v>
      </c>
      <c r="G215" s="69">
        <f t="shared" si="36"/>
        <v>8.7830828894321589E-2</v>
      </c>
      <c r="H215" s="55"/>
      <c r="I215">
        <v>2</v>
      </c>
      <c r="J215" s="55">
        <f t="shared" si="37"/>
        <v>2.9563487849769738</v>
      </c>
      <c r="K215" s="55"/>
      <c r="L215" s="25">
        <f t="shared" si="41"/>
        <v>8663884.7738515884</v>
      </c>
      <c r="M215" s="47">
        <f t="shared" si="39"/>
        <v>8.7830828894321589E-2</v>
      </c>
    </row>
    <row r="216" spans="3:13" x14ac:dyDescent="0.25">
      <c r="C216" s="25">
        <f t="shared" ref="C216:D216" si="44">C215+$E$13</f>
        <v>8773364.4558303878</v>
      </c>
      <c r="D216" s="25">
        <f t="shared" si="44"/>
        <v>8992323.8197879847</v>
      </c>
      <c r="E216" s="47">
        <f t="shared" si="38"/>
        <v>-0.22960617734147254</v>
      </c>
      <c r="F216" s="47">
        <f t="shared" si="35"/>
        <v>-0.12460728129448478</v>
      </c>
      <c r="G216" s="69">
        <f t="shared" si="36"/>
        <v>0.10499889604698776</v>
      </c>
      <c r="H216" s="55"/>
      <c r="I216">
        <v>3</v>
      </c>
      <c r="J216" s="55">
        <f t="shared" si="37"/>
        <v>2.7504092224649681</v>
      </c>
      <c r="K216" s="55"/>
      <c r="L216" s="25">
        <f t="shared" si="41"/>
        <v>8882844.1378091872</v>
      </c>
      <c r="M216" s="47">
        <f t="shared" si="39"/>
        <v>0.10499889604698776</v>
      </c>
    </row>
    <row r="217" spans="3:13" x14ac:dyDescent="0.25">
      <c r="C217" s="25">
        <f t="shared" ref="C217:D217" si="45">C216+$E$13</f>
        <v>8992323.8197879847</v>
      </c>
      <c r="D217" s="25">
        <f t="shared" si="45"/>
        <v>9211283.1837455817</v>
      </c>
      <c r="E217" s="47">
        <f t="shared" si="38"/>
        <v>-0.12460728129448478</v>
      </c>
      <c r="F217" s="47">
        <f t="shared" si="35"/>
        <v>-9.4083365938977259E-3</v>
      </c>
      <c r="G217" s="69">
        <f t="shared" si="36"/>
        <v>0.11519894470058706</v>
      </c>
      <c r="H217" s="55"/>
      <c r="I217">
        <v>3</v>
      </c>
      <c r="J217" s="55">
        <f t="shared" si="37"/>
        <v>3.3794034028488422</v>
      </c>
      <c r="K217" s="55"/>
      <c r="L217" s="25">
        <f t="shared" si="41"/>
        <v>9101803.5017667823</v>
      </c>
      <c r="M217" s="47">
        <f t="shared" si="39"/>
        <v>0.11519894470058706</v>
      </c>
    </row>
    <row r="218" spans="3:13" x14ac:dyDescent="0.25">
      <c r="C218" s="25">
        <f t="shared" ref="C218:D218" si="46">C217+$E$13</f>
        <v>9211283.1837455817</v>
      </c>
      <c r="D218" s="25">
        <f t="shared" si="46"/>
        <v>9430242.5477031786</v>
      </c>
      <c r="E218" s="47">
        <f t="shared" si="38"/>
        <v>-9.4083365938977259E-3</v>
      </c>
      <c r="F218" s="47">
        <f t="shared" si="35"/>
        <v>0.10658645818609658</v>
      </c>
      <c r="G218" s="69">
        <f t="shared" si="36"/>
        <v>0.1159947947799943</v>
      </c>
      <c r="H218" s="55"/>
      <c r="I218">
        <v>9</v>
      </c>
      <c r="J218" s="55">
        <f t="shared" si="37"/>
        <v>5.0336292477540387E-2</v>
      </c>
      <c r="K218" s="55"/>
      <c r="L218" s="25">
        <f t="shared" si="41"/>
        <v>9320762.8657243811</v>
      </c>
      <c r="M218" s="47">
        <f t="shared" si="39"/>
        <v>0.1159947947799943</v>
      </c>
    </row>
    <row r="219" spans="3:13" x14ac:dyDescent="0.25">
      <c r="C219" s="25">
        <f t="shared" ref="C219:D219" si="47">C218+$E$13</f>
        <v>9430242.5477031786</v>
      </c>
      <c r="D219" s="25">
        <f t="shared" si="47"/>
        <v>9649201.9116607755</v>
      </c>
      <c r="E219" s="47">
        <f t="shared" si="38"/>
        <v>0.10658645818609658</v>
      </c>
      <c r="F219" s="47">
        <f t="shared" si="35"/>
        <v>0.21377657633161595</v>
      </c>
      <c r="G219" s="69">
        <f t="shared" si="36"/>
        <v>0.10719011814551938</v>
      </c>
      <c r="H219" s="55"/>
      <c r="I219">
        <v>17</v>
      </c>
      <c r="J219" s="55">
        <f t="shared" si="37"/>
        <v>11.164133741659484</v>
      </c>
      <c r="K219" s="55"/>
      <c r="L219" s="25">
        <f t="shared" si="41"/>
        <v>9539722.2296819761</v>
      </c>
      <c r="M219" s="47">
        <f t="shared" si="39"/>
        <v>0.10719011814551938</v>
      </c>
    </row>
    <row r="220" spans="3:13" x14ac:dyDescent="0.25">
      <c r="C220" s="25">
        <f t="shared" ref="C220:D220" si="48">C219+$E$13</f>
        <v>9649201.9116607755</v>
      </c>
      <c r="D220" s="25">
        <f t="shared" si="48"/>
        <v>9868161.2756183725</v>
      </c>
      <c r="E220" s="47">
        <f t="shared" si="38"/>
        <v>0.21377657633161595</v>
      </c>
      <c r="F220" s="47">
        <f t="shared" si="35"/>
        <v>0.30468352122013309</v>
      </c>
      <c r="G220" s="69">
        <f t="shared" si="36"/>
        <v>9.0906944888517138E-2</v>
      </c>
      <c r="H220" s="55"/>
      <c r="I220">
        <v>6</v>
      </c>
      <c r="J220" s="55">
        <f t="shared" si="37"/>
        <v>4.5429869282916001E-2</v>
      </c>
      <c r="K220" s="55"/>
      <c r="L220" s="25">
        <f t="shared" si="41"/>
        <v>9758681.5936395749</v>
      </c>
      <c r="M220" s="47">
        <f t="shared" si="39"/>
        <v>9.0906944888517138E-2</v>
      </c>
    </row>
    <row r="221" spans="3:13" x14ac:dyDescent="0.25">
      <c r="C221" s="25">
        <f t="shared" ref="C221:D222" si="49">C220+$E$13</f>
        <v>9868161.2756183725</v>
      </c>
      <c r="D221" s="25">
        <f t="shared" si="49"/>
        <v>10087120.639575969</v>
      </c>
      <c r="E221" s="47">
        <f t="shared" si="38"/>
        <v>0.30468352122013309</v>
      </c>
      <c r="F221" s="47">
        <f t="shared" si="35"/>
        <v>0.37543981170542418</v>
      </c>
      <c r="G221" s="69">
        <f t="shared" si="36"/>
        <v>7.0756290485291085E-2</v>
      </c>
      <c r="H221" s="55"/>
      <c r="I221">
        <v>9</v>
      </c>
      <c r="J221" s="55">
        <f t="shared" si="37"/>
        <v>2.9940993249497834</v>
      </c>
      <c r="K221" s="55"/>
      <c r="L221" s="25">
        <f t="shared" si="41"/>
        <v>9977640.95759717</v>
      </c>
      <c r="M221" s="47">
        <f t="shared" si="39"/>
        <v>7.0756290485291085E-2</v>
      </c>
    </row>
    <row r="222" spans="3:13" x14ac:dyDescent="0.25">
      <c r="C222" s="25">
        <f t="shared" si="49"/>
        <v>10087120.639575969</v>
      </c>
      <c r="D222" s="43" t="s">
        <v>139</v>
      </c>
      <c r="E222" s="47">
        <f t="shared" si="38"/>
        <v>0.37543981170542418</v>
      </c>
      <c r="F222" s="47">
        <v>0.5</v>
      </c>
      <c r="G222" s="69">
        <f t="shared" si="36"/>
        <v>0.12456018829457582</v>
      </c>
      <c r="H222" s="55"/>
      <c r="I222">
        <v>7</v>
      </c>
      <c r="J222" s="55">
        <f t="shared" si="37"/>
        <v>0.43200188393108341</v>
      </c>
      <c r="K222" s="55"/>
      <c r="L222" s="25">
        <f>(C222+$E$17)/2</f>
        <v>10122332.319787985</v>
      </c>
      <c r="M222" s="47">
        <f t="shared" si="39"/>
        <v>0.12456018829457582</v>
      </c>
    </row>
    <row r="223" spans="3:13" x14ac:dyDescent="0.25">
      <c r="C223" s="25"/>
      <c r="D223" s="21"/>
      <c r="E223" s="47"/>
      <c r="F223" s="75" t="s">
        <v>153</v>
      </c>
      <c r="G223" s="76">
        <f>SUM(G211:H222)</f>
        <v>1</v>
      </c>
      <c r="H223" s="76"/>
      <c r="J223" s="55"/>
      <c r="K223" s="55"/>
      <c r="M223" s="47">
        <f t="shared" si="39"/>
        <v>1</v>
      </c>
    </row>
    <row r="224" spans="3:13" x14ac:dyDescent="0.25">
      <c r="H224" s="53"/>
      <c r="I224" s="53"/>
      <c r="J224" s="55">
        <f>SUM(J210:K223)</f>
        <v>31.908143625486797</v>
      </c>
      <c r="K224" s="55"/>
    </row>
    <row r="225" spans="6:11" x14ac:dyDescent="0.25">
      <c r="H225" s="12"/>
      <c r="I225" s="12"/>
      <c r="J225" s="55">
        <v>22.4</v>
      </c>
      <c r="K225" s="55"/>
    </row>
    <row r="228" spans="6:11" x14ac:dyDescent="0.25">
      <c r="F228" s="55"/>
      <c r="G228" s="55"/>
      <c r="H228" s="55"/>
      <c r="I228" s="54">
        <v>0</v>
      </c>
      <c r="J228" s="54"/>
      <c r="K228" s="54"/>
    </row>
    <row r="229" spans="6:11" x14ac:dyDescent="0.25">
      <c r="F229" s="55"/>
      <c r="G229" s="55"/>
      <c r="H229" s="55"/>
      <c r="I229" s="54"/>
      <c r="J229" s="54"/>
      <c r="K229" s="54"/>
    </row>
    <row r="230" spans="6:11" x14ac:dyDescent="0.25">
      <c r="F230" s="55"/>
      <c r="G230" s="55"/>
      <c r="H230" s="55"/>
      <c r="I230" s="54"/>
      <c r="J230" s="54"/>
      <c r="K230" s="54"/>
    </row>
    <row r="231" spans="6:11" x14ac:dyDescent="0.25">
      <c r="F231" s="55"/>
      <c r="G231" s="55"/>
      <c r="H231" s="55"/>
      <c r="I231" s="54"/>
      <c r="J231" s="54"/>
      <c r="K231" s="54"/>
    </row>
    <row r="232" spans="6:11" x14ac:dyDescent="0.25">
      <c r="F232" s="55"/>
      <c r="G232" s="55"/>
      <c r="H232" s="55"/>
      <c r="I232" s="54"/>
      <c r="J232" s="54"/>
      <c r="K232" s="54"/>
    </row>
  </sheetData>
  <sortState xmlns:xlrd2="http://schemas.microsoft.com/office/spreadsheetml/2017/richdata2" ref="L109:L180">
    <sortCondition ref="L109:L180"/>
  </sortState>
  <mergeCells count="102">
    <mergeCell ref="F228:H232"/>
    <mergeCell ref="I228:K232"/>
    <mergeCell ref="J224:K224"/>
    <mergeCell ref="J225:K225"/>
    <mergeCell ref="G220:H220"/>
    <mergeCell ref="G221:H221"/>
    <mergeCell ref="G222:H222"/>
    <mergeCell ref="G223:H223"/>
    <mergeCell ref="H224:I224"/>
    <mergeCell ref="J219:K219"/>
    <mergeCell ref="J220:K220"/>
    <mergeCell ref="J221:K221"/>
    <mergeCell ref="J222:K222"/>
    <mergeCell ref="J223:K223"/>
    <mergeCell ref="J214:K214"/>
    <mergeCell ref="J215:K215"/>
    <mergeCell ref="J216:K216"/>
    <mergeCell ref="J217:K217"/>
    <mergeCell ref="J218:K218"/>
    <mergeCell ref="J208:K209"/>
    <mergeCell ref="J210:K210"/>
    <mergeCell ref="J211:K211"/>
    <mergeCell ref="J212:K212"/>
    <mergeCell ref="J213:K213"/>
    <mergeCell ref="G215:H215"/>
    <mergeCell ref="G216:H216"/>
    <mergeCell ref="G217:H217"/>
    <mergeCell ref="G218:H218"/>
    <mergeCell ref="G219:H219"/>
    <mergeCell ref="G210:H210"/>
    <mergeCell ref="G211:H211"/>
    <mergeCell ref="G212:H212"/>
    <mergeCell ref="G213:H213"/>
    <mergeCell ref="G214:H214"/>
    <mergeCell ref="C69:E69"/>
    <mergeCell ref="C70:E70"/>
    <mergeCell ref="C209:D209"/>
    <mergeCell ref="G209:H209"/>
    <mergeCell ref="C205:H208"/>
    <mergeCell ref="C71:E71"/>
    <mergeCell ref="C72:E72"/>
    <mergeCell ref="C73:E73"/>
    <mergeCell ref="C74:E74"/>
    <mergeCell ref="C75:E75"/>
    <mergeCell ref="C76:E76"/>
    <mergeCell ref="A108:C108"/>
    <mergeCell ref="D108:F108"/>
    <mergeCell ref="H108:I108"/>
    <mergeCell ref="D119:F119"/>
    <mergeCell ref="A109:C109"/>
    <mergeCell ref="C68:E68"/>
    <mergeCell ref="H12:I12"/>
    <mergeCell ref="A27:C29"/>
    <mergeCell ref="C63:E63"/>
    <mergeCell ref="C64:E64"/>
    <mergeCell ref="C65:E65"/>
    <mergeCell ref="A60:E62"/>
    <mergeCell ref="C66:E66"/>
    <mergeCell ref="C67:E67"/>
    <mergeCell ref="A16:B16"/>
    <mergeCell ref="A17:B17"/>
    <mergeCell ref="A1:C1"/>
    <mergeCell ref="A2:E2"/>
    <mergeCell ref="C13:D14"/>
    <mergeCell ref="A15:B15"/>
    <mergeCell ref="C15:D15"/>
    <mergeCell ref="C12:D12"/>
    <mergeCell ref="E13:E14"/>
    <mergeCell ref="D122:F122"/>
    <mergeCell ref="G112:H114"/>
    <mergeCell ref="I112:I114"/>
    <mergeCell ref="D113:F113"/>
    <mergeCell ref="G115:H117"/>
    <mergeCell ref="I115:I117"/>
    <mergeCell ref="D116:F116"/>
    <mergeCell ref="G118:H120"/>
    <mergeCell ref="I118:I120"/>
    <mergeCell ref="Q189:S189"/>
    <mergeCell ref="Q192:U192"/>
    <mergeCell ref="G131:H133"/>
    <mergeCell ref="I131:I133"/>
    <mergeCell ref="D132:F132"/>
    <mergeCell ref="G134:H137"/>
    <mergeCell ref="I134:I137"/>
    <mergeCell ref="D135:F135"/>
    <mergeCell ref="Q183:R183"/>
    <mergeCell ref="N47:Q47"/>
    <mergeCell ref="N48:Q48"/>
    <mergeCell ref="J128:J130"/>
    <mergeCell ref="D149:E149"/>
    <mergeCell ref="Q186:S186"/>
    <mergeCell ref="D125:F125"/>
    <mergeCell ref="G125:H127"/>
    <mergeCell ref="I125:I127"/>
    <mergeCell ref="G128:H130"/>
    <mergeCell ref="I128:I130"/>
    <mergeCell ref="D129:F129"/>
    <mergeCell ref="G109:H111"/>
    <mergeCell ref="I109:I111"/>
    <mergeCell ref="D110:F110"/>
    <mergeCell ref="G121:H124"/>
    <mergeCell ref="I121:I1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Дискретные данные(собственные)</vt:lpstr>
      <vt:lpstr>Непрерывные данные(взятые)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2022-12-06T13:20:07Z</dcterms:created>
  <dcterms:modified xsi:type="dcterms:W3CDTF">2023-01-09T17:39:49Z</dcterms:modified>
</cp:coreProperties>
</file>