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School\Junior Year\Spring 2020\CIS 320-02\Iterations\Iteration 2\"/>
    </mc:Choice>
  </mc:AlternateContent>
  <xr:revisionPtr revIDLastSave="0" documentId="13_ncr:1_{18D632EE-D53C-44A1-896D-970B9441BA71}" xr6:coauthVersionLast="44" xr6:coauthVersionMax="44" xr10:uidLastSave="{00000000-0000-0000-0000-000000000000}"/>
  <bookViews>
    <workbookView xWindow="-110" yWindow="-110" windowWidth="19420" windowHeight="10420" xr2:uid="{D722E737-D2A0-4BCB-9F1F-BDC317804290}"/>
  </bookViews>
  <sheets>
    <sheet name="Low" sheetId="1" r:id="rId1"/>
    <sheet name="High" sheetId="3" r:id="rId2"/>
    <sheet name="Realist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H13" i="1" s="1"/>
  <c r="E13" i="1"/>
  <c r="I14" i="2"/>
  <c r="I13" i="2"/>
  <c r="I12" i="2"/>
  <c r="I14" i="3"/>
  <c r="I13" i="3"/>
  <c r="I12" i="3"/>
  <c r="I10" i="1"/>
  <c r="I10" i="2"/>
  <c r="F13" i="2"/>
  <c r="G13" i="2" s="1"/>
  <c r="H13" i="2" s="1"/>
  <c r="E13" i="2"/>
  <c r="E13" i="3"/>
  <c r="F12" i="3"/>
  <c r="G12" i="3" s="1"/>
  <c r="H12" i="3" s="1"/>
  <c r="E12" i="3"/>
  <c r="E12" i="2"/>
  <c r="I10" i="3"/>
  <c r="C8" i="2"/>
  <c r="C7" i="2"/>
  <c r="C6" i="2"/>
  <c r="C5" i="2"/>
  <c r="C8" i="3"/>
  <c r="C7" i="3"/>
  <c r="C6" i="3"/>
  <c r="C5" i="3"/>
  <c r="I3" i="3"/>
  <c r="F3" i="3"/>
  <c r="G3" i="3" s="1"/>
  <c r="H3" i="3" s="1"/>
  <c r="E3" i="3"/>
  <c r="D3" i="3"/>
  <c r="I14" i="1"/>
  <c r="I12" i="1"/>
  <c r="C8" i="1"/>
  <c r="C7" i="1"/>
  <c r="C6" i="1"/>
  <c r="C5" i="1"/>
  <c r="I3" i="1"/>
  <c r="F3" i="1"/>
  <c r="G3" i="1" s="1"/>
  <c r="H3" i="1" s="1"/>
  <c r="E3" i="1"/>
  <c r="D3" i="1"/>
  <c r="F12" i="1"/>
  <c r="G12" i="1" s="1"/>
  <c r="H12" i="1" s="1"/>
  <c r="E12" i="1"/>
  <c r="D12" i="1"/>
  <c r="I15" i="2" l="1"/>
  <c r="I17" i="2" s="1"/>
  <c r="B19" i="2" s="1"/>
  <c r="I15" i="3"/>
  <c r="I17" i="3" s="1"/>
  <c r="D12" i="2"/>
  <c r="I9" i="2"/>
  <c r="I8" i="2"/>
  <c r="I7" i="2"/>
  <c r="I6" i="2"/>
  <c r="I5" i="2"/>
  <c r="E3" i="2"/>
  <c r="F3" i="2" s="1"/>
  <c r="G3" i="2" s="1"/>
  <c r="H3" i="2" s="1"/>
  <c r="D12" i="3"/>
  <c r="I9" i="3"/>
  <c r="I8" i="3"/>
  <c r="I7" i="3"/>
  <c r="I6" i="3"/>
  <c r="I5" i="3"/>
  <c r="I9" i="1"/>
  <c r="I7" i="1"/>
  <c r="I8" i="1"/>
  <c r="I6" i="1"/>
  <c r="I5" i="1"/>
  <c r="B21" i="2" l="1"/>
  <c r="I3" i="2"/>
  <c r="F12" i="2"/>
  <c r="G12" i="2" s="1"/>
  <c r="H12" i="2" s="1"/>
  <c r="F13" i="3"/>
  <c r="G13" i="3" s="1"/>
  <c r="H13" i="3" s="1"/>
  <c r="I13" i="1" l="1"/>
  <c r="I15" i="1" s="1"/>
  <c r="I17" i="1" s="1"/>
  <c r="B21" i="1" s="1"/>
  <c r="B21" i="3"/>
  <c r="B19" i="3" l="1"/>
  <c r="B19" i="1"/>
</calcChain>
</file>

<file path=xl/sharedStrings.xml><?xml version="1.0" encoding="utf-8"?>
<sst xmlns="http://schemas.openxmlformats.org/spreadsheetml/2006/main" count="171" uniqueCount="30">
  <si>
    <t>Year 0</t>
  </si>
  <si>
    <t>Dev. Cost</t>
  </si>
  <si>
    <t>Annual Cost</t>
  </si>
  <si>
    <t>Interest Rate</t>
  </si>
  <si>
    <t>ROI</t>
  </si>
  <si>
    <t>NPV</t>
  </si>
  <si>
    <t>Grants</t>
  </si>
  <si>
    <t>Firewall</t>
  </si>
  <si>
    <t>Workstation</t>
  </si>
  <si>
    <t>Break Even Point</t>
  </si>
  <si>
    <t>Total</t>
  </si>
  <si>
    <t>Inflation Rate</t>
  </si>
  <si>
    <t>Year 1</t>
  </si>
  <si>
    <t>Benefit</t>
  </si>
  <si>
    <t>Total Cost</t>
  </si>
  <si>
    <t>Year 2</t>
  </si>
  <si>
    <t>Year 3</t>
  </si>
  <si>
    <t>Year 4</t>
  </si>
  <si>
    <t>Year 5</t>
  </si>
  <si>
    <t>Avg. Grant</t>
  </si>
  <si>
    <t>Low - 2 Additional Grants</t>
  </si>
  <si>
    <t>High - 10 Additonal Grants</t>
  </si>
  <si>
    <t>Realistic - 5 Additional Grants</t>
  </si>
  <si>
    <t>Web Dev. (3) - $34.34/hr</t>
  </si>
  <si>
    <t>Systems Analyst - $34.38</t>
  </si>
  <si>
    <t>DB Admin - $37.65</t>
  </si>
  <si>
    <t>Systems Manager - $57.44</t>
  </si>
  <si>
    <t>SQL Server</t>
  </si>
  <si>
    <t>Consumables (Paper, Ink)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</si>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</sst>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 val="singleAccounting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0" fontId="0" fillId="0" borderId="0" xfId="1" applyNumberFormat="1" applyFont="1"/>
    <xf numFmtId="0" fontId="0" fillId="0" borderId="0" xfId="0" quotePrefix="1"/>
    <xf numFmtId="9" fontId="0" fillId="0" borderId="0" xfId="1" applyFont="1"/>
    <xf numFmtId="0" fontId="0" fillId="0" borderId="0" xfId="0" applyAlignment="1">
      <alignment horizontal="right"/>
    </xf>
    <xf numFmtId="164" fontId="0" fillId="0" borderId="0" xfId="2" applyNumberFormat="1" applyFont="1"/>
    <xf numFmtId="1" fontId="0" fillId="0" borderId="0" xfId="0" applyNumberFormat="1"/>
    <xf numFmtId="1" fontId="3" fillId="0" borderId="0" xfId="0" applyNumberFormat="1" applyFont="1"/>
    <xf numFmtId="0" fontId="2" fillId="0" borderId="0" xfId="0" applyFont="1"/>
    <xf numFmtId="164" fontId="2" fillId="0" borderId="0" xfId="2" applyNumberFormat="1" applyFont="1"/>
    <xf numFmtId="3" fontId="3" fillId="0" borderId="0" xfId="0" applyNumberFormat="1" applyFont="1"/>
    <xf numFmtId="164" fontId="4" fillId="0" borderId="0" xfId="2" applyNumberFormat="1" applyFont="1"/>
    <xf numFmtId="0" fontId="2" fillId="0" borderId="0" xfId="0" applyFont="1" applyAlignment="1">
      <alignment horizontal="right"/>
    </xf>
    <xf numFmtId="44" fontId="0" fillId="0" borderId="0" xfId="0" applyNumberFormat="1"/>
    <xf numFmtId="0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164" fontId="6" fillId="0" borderId="0" xfId="2" applyNumberFormat="1" applyFont="1"/>
    <xf numFmtId="1" fontId="0" fillId="0" borderId="0" xfId="0" applyNumberFormat="1" applyFont="1"/>
    <xf numFmtId="3" fontId="0" fillId="0" borderId="0" xfId="0" applyNumberFormat="1" applyFont="1"/>
    <xf numFmtId="164" fontId="4" fillId="0" borderId="0" xfId="0" applyNumberFormat="1" applyFont="1"/>
    <xf numFmtId="3" fontId="0" fillId="0" borderId="0" xfId="0" applyNumberFormat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75CD4-6198-4DFA-9695-359B32E2176C}">
  <dimension ref="A1:N41"/>
  <sheetViews>
    <sheetView tabSelected="1" zoomScale="70" zoomScaleNormal="70" workbookViewId="0">
      <selection activeCell="B24" sqref="B24"/>
    </sheetView>
  </sheetViews>
  <sheetFormatPr defaultRowHeight="14.5" x14ac:dyDescent="0.35"/>
  <cols>
    <col min="1" max="1" width="14.81640625" bestFit="1" customWidth="1"/>
    <col min="2" max="2" width="24" bestFit="1" customWidth="1"/>
    <col min="3" max="3" width="8.81640625" bestFit="1" customWidth="1"/>
    <col min="4" max="4" width="11.54296875" bestFit="1" customWidth="1"/>
    <col min="5" max="5" width="11.90625" bestFit="1" customWidth="1"/>
    <col min="6" max="6" width="8.81640625" bestFit="1" customWidth="1"/>
    <col min="7" max="7" width="11.453125" bestFit="1" customWidth="1"/>
    <col min="8" max="8" width="8.81640625" bestFit="1" customWidth="1"/>
    <col min="9" max="9" width="12" customWidth="1"/>
    <col min="11" max="11" width="11.453125" bestFit="1" customWidth="1"/>
  </cols>
  <sheetData>
    <row r="1" spans="1:14" ht="18.5" x14ac:dyDescent="0.45">
      <c r="A1" s="22" t="s">
        <v>20</v>
      </c>
      <c r="B1" s="23"/>
      <c r="C1" s="23"/>
      <c r="D1" s="23"/>
      <c r="E1" s="23"/>
      <c r="F1" s="23"/>
      <c r="G1" s="23"/>
      <c r="H1" s="23"/>
      <c r="I1" s="24"/>
      <c r="L1" s="1"/>
    </row>
    <row r="2" spans="1:14" x14ac:dyDescent="0.35">
      <c r="C2" t="s">
        <v>0</v>
      </c>
      <c r="D2" t="s">
        <v>12</v>
      </c>
      <c r="E2" t="s">
        <v>15</v>
      </c>
      <c r="F2" t="s">
        <v>16</v>
      </c>
      <c r="G2" t="s">
        <v>17</v>
      </c>
      <c r="H2" t="s">
        <v>18</v>
      </c>
      <c r="I2" s="8" t="s">
        <v>10</v>
      </c>
      <c r="K2" s="1"/>
      <c r="N2" s="2"/>
    </row>
    <row r="3" spans="1:14" ht="16" x14ac:dyDescent="0.5">
      <c r="A3" t="s">
        <v>13</v>
      </c>
      <c r="B3" t="s">
        <v>6</v>
      </c>
      <c r="C3" s="25" t="s">
        <v>29</v>
      </c>
      <c r="D3" s="19">
        <f>ROUND(313135.86,0)</f>
        <v>313136</v>
      </c>
      <c r="E3" s="18">
        <f>ROUND((D3*$I$20)+D3,0)</f>
        <v>320338</v>
      </c>
      <c r="F3" s="18">
        <f t="shared" ref="F3:H3" si="0">ROUND((E3*$I$20)+E3,0)</f>
        <v>327706</v>
      </c>
      <c r="G3" s="18">
        <f t="shared" si="0"/>
        <v>335243</v>
      </c>
      <c r="H3" s="18">
        <f t="shared" si="0"/>
        <v>342954</v>
      </c>
      <c r="I3" s="11">
        <f>ROUND(SUM(C3:H3),0)</f>
        <v>1639377</v>
      </c>
      <c r="K3" s="1"/>
      <c r="N3" s="2"/>
    </row>
    <row r="4" spans="1:14" x14ac:dyDescent="0.35">
      <c r="C4" s="6"/>
      <c r="D4" s="7"/>
      <c r="E4" s="6"/>
      <c r="F4" s="6"/>
      <c r="G4" s="6"/>
      <c r="H4" s="6"/>
      <c r="I4" s="9"/>
    </row>
    <row r="5" spans="1:14" x14ac:dyDescent="0.35">
      <c r="A5" t="s">
        <v>1</v>
      </c>
      <c r="B5" t="s">
        <v>26</v>
      </c>
      <c r="C5" s="16">
        <f>ROUND(6892.8,0)</f>
        <v>6893</v>
      </c>
      <c r="D5" s="25" t="s">
        <v>29</v>
      </c>
      <c r="E5" s="25" t="s">
        <v>29</v>
      </c>
      <c r="F5" s="25" t="s">
        <v>29</v>
      </c>
      <c r="G5" s="25" t="s">
        <v>29</v>
      </c>
      <c r="H5" s="25" t="s">
        <v>29</v>
      </c>
      <c r="I5" s="16">
        <f>SUM(C5:H5)</f>
        <v>6893</v>
      </c>
      <c r="K5" s="1"/>
    </row>
    <row r="6" spans="1:14" x14ac:dyDescent="0.35">
      <c r="B6" t="s">
        <v>25</v>
      </c>
      <c r="C6" s="16">
        <f>ROUND(4518,0)</f>
        <v>4518</v>
      </c>
      <c r="D6" s="25" t="s">
        <v>29</v>
      </c>
      <c r="E6" s="25" t="s">
        <v>29</v>
      </c>
      <c r="F6" s="25" t="s">
        <v>29</v>
      </c>
      <c r="G6" s="25" t="s">
        <v>29</v>
      </c>
      <c r="H6" s="25" t="s">
        <v>29</v>
      </c>
      <c r="I6" s="16">
        <f t="shared" ref="I6:I9" si="1">SUM(C6:H6)</f>
        <v>4518</v>
      </c>
    </row>
    <row r="7" spans="1:14" x14ac:dyDescent="0.35">
      <c r="B7" t="s">
        <v>24</v>
      </c>
      <c r="C7" s="21">
        <f>ROUND(4125.6,0)</f>
        <v>4126</v>
      </c>
      <c r="D7" s="25" t="s">
        <v>29</v>
      </c>
      <c r="E7" s="25" t="s">
        <v>29</v>
      </c>
      <c r="F7" s="25" t="s">
        <v>29</v>
      </c>
      <c r="G7" s="25" t="s">
        <v>29</v>
      </c>
      <c r="H7" s="25" t="s">
        <v>29</v>
      </c>
      <c r="I7" s="16">
        <f>SUM(C7:H7)</f>
        <v>4126</v>
      </c>
    </row>
    <row r="8" spans="1:14" x14ac:dyDescent="0.35">
      <c r="B8" t="s">
        <v>23</v>
      </c>
      <c r="C8" s="16">
        <f>ROUND(12362.4,0)</f>
        <v>12362</v>
      </c>
      <c r="D8" s="25" t="s">
        <v>29</v>
      </c>
      <c r="E8" s="25" t="s">
        <v>29</v>
      </c>
      <c r="F8" s="25" t="s">
        <v>29</v>
      </c>
      <c r="G8" s="25" t="s">
        <v>29</v>
      </c>
      <c r="H8" s="25" t="s">
        <v>29</v>
      </c>
      <c r="I8" s="16">
        <f t="shared" si="1"/>
        <v>12362</v>
      </c>
    </row>
    <row r="9" spans="1:14" x14ac:dyDescent="0.35">
      <c r="B9" t="s">
        <v>28</v>
      </c>
      <c r="C9" s="16">
        <v>200</v>
      </c>
      <c r="D9" s="25" t="s">
        <v>29</v>
      </c>
      <c r="E9" s="25" t="s">
        <v>29</v>
      </c>
      <c r="F9" s="25" t="s">
        <v>29</v>
      </c>
      <c r="G9" s="25" t="s">
        <v>29</v>
      </c>
      <c r="H9" s="25" t="s">
        <v>29</v>
      </c>
      <c r="I9" s="16">
        <f t="shared" si="1"/>
        <v>200</v>
      </c>
    </row>
    <row r="10" spans="1:14" x14ac:dyDescent="0.35">
      <c r="I10" s="17">
        <f>ROUND(SUM(I5:I9),0)</f>
        <v>28099</v>
      </c>
    </row>
    <row r="11" spans="1:14" x14ac:dyDescent="0.35">
      <c r="I11" s="16"/>
    </row>
    <row r="12" spans="1:14" x14ac:dyDescent="0.35">
      <c r="A12" t="s">
        <v>2</v>
      </c>
      <c r="B12" t="s">
        <v>27</v>
      </c>
      <c r="C12" s="25" t="s">
        <v>29</v>
      </c>
      <c r="D12" s="6">
        <f>ROUND(899,-1)</f>
        <v>900</v>
      </c>
      <c r="E12" s="6">
        <f>ROUND(D12*$I$20+D12,0)</f>
        <v>921</v>
      </c>
      <c r="F12" s="6">
        <f t="shared" ref="F12:H12" si="2">ROUND(E12*$I$20+E12,0)</f>
        <v>942</v>
      </c>
      <c r="G12" s="6">
        <f t="shared" si="2"/>
        <v>964</v>
      </c>
      <c r="H12" s="6">
        <f t="shared" si="2"/>
        <v>986</v>
      </c>
      <c r="I12" s="16">
        <f>ROUND(SUM(D12:H12),0)</f>
        <v>4713</v>
      </c>
    </row>
    <row r="13" spans="1:14" x14ac:dyDescent="0.35">
      <c r="B13" t="s">
        <v>7</v>
      </c>
      <c r="C13" s="25" t="s">
        <v>29</v>
      </c>
      <c r="D13" s="6">
        <v>1500</v>
      </c>
      <c r="E13" s="6">
        <f>ROUND(D13*$I$20+D13,0)</f>
        <v>1535</v>
      </c>
      <c r="F13" s="6">
        <f t="shared" ref="F13:H13" si="3">ROUND(E13*$I$20+E13,0)</f>
        <v>1570</v>
      </c>
      <c r="G13" s="6">
        <f t="shared" si="3"/>
        <v>1606</v>
      </c>
      <c r="H13" s="6">
        <f t="shared" si="3"/>
        <v>1643</v>
      </c>
      <c r="I13" s="16">
        <f>ROUND(SUM(D13:H13),0)</f>
        <v>7854</v>
      </c>
    </row>
    <row r="14" spans="1:14" x14ac:dyDescent="0.35">
      <c r="B14" t="s">
        <v>8</v>
      </c>
      <c r="C14" s="25" t="s">
        <v>29</v>
      </c>
      <c r="D14" s="6">
        <v>1500</v>
      </c>
      <c r="E14" s="6">
        <v>0</v>
      </c>
      <c r="F14" s="6">
        <v>0</v>
      </c>
      <c r="G14" s="6">
        <v>0</v>
      </c>
      <c r="H14" s="6">
        <v>0</v>
      </c>
      <c r="I14" s="16">
        <f>ROUND(SUM(D14:H14),0)</f>
        <v>1500</v>
      </c>
    </row>
    <row r="15" spans="1:14" ht="16" x14ac:dyDescent="0.5">
      <c r="A15" s="8"/>
      <c r="I15" s="11">
        <f>ROUND(SUM(I12:I14),0)</f>
        <v>14067</v>
      </c>
    </row>
    <row r="17" spans="1:9" ht="16" x14ac:dyDescent="0.5">
      <c r="A17" s="8" t="s">
        <v>14</v>
      </c>
      <c r="I17" s="20">
        <f>ROUND(SUM(I15,I10),0)</f>
        <v>42166</v>
      </c>
    </row>
    <row r="18" spans="1:9" x14ac:dyDescent="0.35">
      <c r="A18" s="8"/>
    </row>
    <row r="19" spans="1:9" x14ac:dyDescent="0.35">
      <c r="A19" s="8" t="s">
        <v>4</v>
      </c>
      <c r="B19" s="3">
        <f>(I3-I17)/I17</f>
        <v>37.879120618507805</v>
      </c>
      <c r="G19" s="12" t="s">
        <v>3</v>
      </c>
      <c r="H19" s="12"/>
      <c r="I19" s="12" t="s">
        <v>11</v>
      </c>
    </row>
    <row r="20" spans="1:9" x14ac:dyDescent="0.35">
      <c r="A20" s="8" t="s">
        <v>9</v>
      </c>
      <c r="B20" s="4" t="s">
        <v>12</v>
      </c>
      <c r="D20" s="1"/>
      <c r="F20" s="1"/>
      <c r="G20" s="1">
        <v>7.7499999999999999E-2</v>
      </c>
      <c r="I20" s="1">
        <v>2.3E-2</v>
      </c>
    </row>
    <row r="21" spans="1:9" x14ac:dyDescent="0.35">
      <c r="A21" s="8" t="s">
        <v>5</v>
      </c>
      <c r="B21" s="5">
        <f>ROUND((I3-I17)*(1/(1+G20)^5),0)</f>
        <v>1099704</v>
      </c>
    </row>
    <row r="22" spans="1:9" x14ac:dyDescent="0.35">
      <c r="B22" s="5"/>
      <c r="G22" s="12" t="s">
        <v>19</v>
      </c>
    </row>
    <row r="23" spans="1:9" x14ac:dyDescent="0.35">
      <c r="G23" s="10">
        <v>156567.93</v>
      </c>
    </row>
    <row r="24" spans="1:9" x14ac:dyDescent="0.35">
      <c r="A24" s="8"/>
    </row>
    <row r="25" spans="1:9" x14ac:dyDescent="0.35">
      <c r="A25" s="8"/>
    </row>
    <row r="26" spans="1:9" x14ac:dyDescent="0.35">
      <c r="A26" s="8"/>
    </row>
    <row r="27" spans="1:9" x14ac:dyDescent="0.35">
      <c r="I27" s="8"/>
    </row>
    <row r="28" spans="1:9" ht="16" x14ac:dyDescent="0.5">
      <c r="C28" s="18"/>
      <c r="D28" s="19"/>
      <c r="E28" s="18"/>
      <c r="F28" s="6"/>
      <c r="G28" s="6"/>
      <c r="H28" s="6"/>
      <c r="I28" s="11"/>
    </row>
    <row r="29" spans="1:9" x14ac:dyDescent="0.35">
      <c r="C29" s="6"/>
      <c r="D29" s="7"/>
      <c r="E29" s="6"/>
      <c r="F29" s="6"/>
      <c r="G29" s="6"/>
      <c r="H29" s="6"/>
      <c r="I29" s="9"/>
    </row>
    <row r="30" spans="1:9" x14ac:dyDescent="0.35">
      <c r="C30" s="15"/>
      <c r="I30" s="15"/>
    </row>
    <row r="31" spans="1:9" x14ac:dyDescent="0.35">
      <c r="C31" s="16"/>
      <c r="I31" s="15"/>
    </row>
    <row r="32" spans="1:9" x14ac:dyDescent="0.35">
      <c r="C32" s="4"/>
      <c r="I32" s="15"/>
    </row>
    <row r="33" spans="1:9" x14ac:dyDescent="0.35">
      <c r="C33" s="15"/>
      <c r="I33" s="15"/>
    </row>
    <row r="34" spans="1:9" x14ac:dyDescent="0.35">
      <c r="I34" s="17"/>
    </row>
    <row r="36" spans="1:9" x14ac:dyDescent="0.35">
      <c r="D36" s="6"/>
      <c r="E36" s="6"/>
      <c r="F36" s="6"/>
      <c r="G36" s="6"/>
      <c r="H36" s="6"/>
      <c r="I36" s="15"/>
    </row>
    <row r="37" spans="1:9" x14ac:dyDescent="0.35">
      <c r="D37" s="6"/>
      <c r="E37" s="6"/>
      <c r="F37" s="6"/>
      <c r="G37" s="6"/>
      <c r="H37" s="6"/>
      <c r="I37" s="15"/>
    </row>
    <row r="38" spans="1:9" x14ac:dyDescent="0.35">
      <c r="D38" s="6"/>
      <c r="E38" s="6"/>
      <c r="F38" s="6"/>
      <c r="G38" s="6"/>
      <c r="H38" s="6"/>
      <c r="I38" s="15"/>
    </row>
    <row r="39" spans="1:9" ht="16" x14ac:dyDescent="0.5">
      <c r="A39" s="8"/>
      <c r="I39" s="11"/>
    </row>
    <row r="41" spans="1:9" ht="16" x14ac:dyDescent="0.5">
      <c r="I41" s="20"/>
    </row>
  </sheetData>
  <mergeCells count="1">
    <mergeCell ref="A1:I1"/>
  </mergeCells>
  <printOptions horizontalCentered="1"/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92C5-139C-4044-9D51-A49ADE1C4457}">
  <dimension ref="A1:N25"/>
  <sheetViews>
    <sheetView zoomScale="70" zoomScaleNormal="70" workbookViewId="0">
      <selection activeCell="E4" sqref="E4"/>
    </sheetView>
  </sheetViews>
  <sheetFormatPr defaultRowHeight="14.5" x14ac:dyDescent="0.35"/>
  <cols>
    <col min="1" max="1" width="14.81640625" bestFit="1" customWidth="1"/>
    <col min="2" max="2" width="22.81640625" bestFit="1" customWidth="1"/>
    <col min="3" max="3" width="8.81640625" bestFit="1" customWidth="1"/>
    <col min="4" max="4" width="11.36328125" bestFit="1" customWidth="1"/>
    <col min="5" max="6" width="9.36328125" bestFit="1" customWidth="1"/>
    <col min="7" max="7" width="11.453125" bestFit="1" customWidth="1"/>
    <col min="8" max="8" width="9.36328125" bestFit="1" customWidth="1"/>
    <col min="9" max="9" width="12" bestFit="1" customWidth="1"/>
  </cols>
  <sheetData>
    <row r="1" spans="1:14" ht="18.5" x14ac:dyDescent="0.45">
      <c r="A1" s="22" t="s">
        <v>21</v>
      </c>
      <c r="B1" s="23"/>
      <c r="C1" s="23"/>
      <c r="D1" s="23"/>
      <c r="E1" s="23"/>
      <c r="F1" s="23"/>
      <c r="G1" s="23"/>
      <c r="H1" s="23"/>
      <c r="I1" s="24"/>
      <c r="L1" s="1"/>
    </row>
    <row r="2" spans="1:14" x14ac:dyDescent="0.35">
      <c r="C2" t="s">
        <v>0</v>
      </c>
      <c r="D2" t="s">
        <v>12</v>
      </c>
      <c r="E2" t="s">
        <v>15</v>
      </c>
      <c r="F2" t="s">
        <v>16</v>
      </c>
      <c r="G2" t="s">
        <v>17</v>
      </c>
      <c r="H2" t="s">
        <v>18</v>
      </c>
      <c r="I2" s="8" t="s">
        <v>10</v>
      </c>
      <c r="K2" s="1"/>
      <c r="N2" s="2"/>
    </row>
    <row r="3" spans="1:14" ht="16" x14ac:dyDescent="0.5">
      <c r="A3" t="s">
        <v>13</v>
      </c>
      <c r="B3" t="s">
        <v>6</v>
      </c>
      <c r="C3" s="25" t="s">
        <v>29</v>
      </c>
      <c r="D3" s="18">
        <f>ROUND(1565679.3,0)</f>
        <v>1565679</v>
      </c>
      <c r="E3" s="18">
        <f>ROUND((D3*$I$20)+D3,0)</f>
        <v>1601690</v>
      </c>
      <c r="F3" s="18">
        <f t="shared" ref="F3:H3" si="0">ROUND((E3*$I$20)+E3,0)</f>
        <v>1638529</v>
      </c>
      <c r="G3" s="18">
        <f t="shared" si="0"/>
        <v>1676215</v>
      </c>
      <c r="H3" s="18">
        <f t="shared" si="0"/>
        <v>1714768</v>
      </c>
      <c r="I3" s="11">
        <f>ROUND(SUM(C3:H3),0)</f>
        <v>8196881</v>
      </c>
      <c r="K3" s="1"/>
      <c r="N3" s="2"/>
    </row>
    <row r="4" spans="1:14" x14ac:dyDescent="0.35">
      <c r="C4" s="6"/>
      <c r="D4" s="7"/>
      <c r="E4" s="6"/>
      <c r="F4" s="6"/>
      <c r="G4" s="6"/>
      <c r="H4" s="6"/>
      <c r="I4" s="9"/>
    </row>
    <row r="5" spans="1:14" x14ac:dyDescent="0.35">
      <c r="A5" t="s">
        <v>1</v>
      </c>
      <c r="B5" t="s">
        <v>26</v>
      </c>
      <c r="C5" s="16">
        <f>ROUND(6892.8,0)</f>
        <v>6893</v>
      </c>
      <c r="D5" s="25" t="s">
        <v>29</v>
      </c>
      <c r="E5" s="25" t="s">
        <v>29</v>
      </c>
      <c r="F5" s="25" t="s">
        <v>29</v>
      </c>
      <c r="G5" s="25" t="s">
        <v>29</v>
      </c>
      <c r="H5" s="25" t="s">
        <v>29</v>
      </c>
      <c r="I5" s="16">
        <f>SUM(C5:H5)</f>
        <v>6893</v>
      </c>
      <c r="K5" s="1"/>
    </row>
    <row r="6" spans="1:14" x14ac:dyDescent="0.35">
      <c r="B6" t="s">
        <v>25</v>
      </c>
      <c r="C6" s="16">
        <f>ROUND(4518,0)</f>
        <v>4518</v>
      </c>
      <c r="D6" s="25" t="s">
        <v>29</v>
      </c>
      <c r="E6" s="25" t="s">
        <v>29</v>
      </c>
      <c r="F6" s="25" t="s">
        <v>29</v>
      </c>
      <c r="G6" s="25" t="s">
        <v>29</v>
      </c>
      <c r="H6" s="25" t="s">
        <v>29</v>
      </c>
      <c r="I6" s="16">
        <f t="shared" ref="I6:I9" si="1">SUM(C6:H6)</f>
        <v>4518</v>
      </c>
    </row>
    <row r="7" spans="1:14" x14ac:dyDescent="0.35">
      <c r="B7" t="s">
        <v>24</v>
      </c>
      <c r="C7" s="21">
        <f>ROUND(4125.6,0)</f>
        <v>4126</v>
      </c>
      <c r="D7" s="25" t="s">
        <v>29</v>
      </c>
      <c r="E7" s="25" t="s">
        <v>29</v>
      </c>
      <c r="F7" s="25" t="s">
        <v>29</v>
      </c>
      <c r="G7" s="25" t="s">
        <v>29</v>
      </c>
      <c r="H7" s="25" t="s">
        <v>29</v>
      </c>
      <c r="I7" s="16">
        <f>SUM(C7:H7)</f>
        <v>4126</v>
      </c>
    </row>
    <row r="8" spans="1:14" x14ac:dyDescent="0.35">
      <c r="B8" t="s">
        <v>23</v>
      </c>
      <c r="C8" s="16">
        <f>ROUND(12362.4,0)</f>
        <v>12362</v>
      </c>
      <c r="D8" s="25" t="s">
        <v>29</v>
      </c>
      <c r="E8" s="25" t="s">
        <v>29</v>
      </c>
      <c r="F8" s="25" t="s">
        <v>29</v>
      </c>
      <c r="G8" s="25" t="s">
        <v>29</v>
      </c>
      <c r="H8" s="25" t="s">
        <v>29</v>
      </c>
      <c r="I8" s="16">
        <f t="shared" si="1"/>
        <v>12362</v>
      </c>
    </row>
    <row r="9" spans="1:14" x14ac:dyDescent="0.35">
      <c r="B9" t="s">
        <v>28</v>
      </c>
      <c r="C9" s="16">
        <v>200</v>
      </c>
      <c r="D9" s="25" t="s">
        <v>29</v>
      </c>
      <c r="E9" s="25" t="s">
        <v>29</v>
      </c>
      <c r="F9" s="25" t="s">
        <v>29</v>
      </c>
      <c r="G9" s="25" t="s">
        <v>29</v>
      </c>
      <c r="H9" s="25" t="s">
        <v>29</v>
      </c>
      <c r="I9" s="16">
        <f t="shared" si="1"/>
        <v>200</v>
      </c>
    </row>
    <row r="10" spans="1:14" x14ac:dyDescent="0.35">
      <c r="I10" s="17">
        <f>ROUND(SUM(I5:I9),0)</f>
        <v>28099</v>
      </c>
    </row>
    <row r="11" spans="1:14" x14ac:dyDescent="0.35">
      <c r="I11" s="16"/>
    </row>
    <row r="12" spans="1:14" x14ac:dyDescent="0.35">
      <c r="A12" t="s">
        <v>2</v>
      </c>
      <c r="B12" t="s">
        <v>27</v>
      </c>
      <c r="C12" s="25" t="s">
        <v>29</v>
      </c>
      <c r="D12" s="6">
        <f>899</f>
        <v>899</v>
      </c>
      <c r="E12" s="6">
        <f>ROUND(D12*$I$20+D12,0)</f>
        <v>920</v>
      </c>
      <c r="F12" s="6">
        <f t="shared" ref="F12:H12" si="2">ROUND(E12*$I$20+E12,0)</f>
        <v>941</v>
      </c>
      <c r="G12" s="6">
        <f t="shared" si="2"/>
        <v>963</v>
      </c>
      <c r="H12" s="6">
        <f t="shared" si="2"/>
        <v>985</v>
      </c>
      <c r="I12" s="16">
        <f>ROUND(SUM(C12:H12),0)</f>
        <v>4708</v>
      </c>
    </row>
    <row r="13" spans="1:14" x14ac:dyDescent="0.35">
      <c r="B13" t="s">
        <v>7</v>
      </c>
      <c r="C13" s="25" t="s">
        <v>29</v>
      </c>
      <c r="D13" s="6">
        <v>1500</v>
      </c>
      <c r="E13" s="6">
        <f>D13*$I$20+D13</f>
        <v>1534.5</v>
      </c>
      <c r="F13" s="6">
        <f>(E13*$I$20)+E13</f>
        <v>1569.7935</v>
      </c>
      <c r="G13" s="6">
        <f t="shared" ref="G13:H13" si="3">(F13*$I$20)+F13</f>
        <v>1605.8987505</v>
      </c>
      <c r="H13" s="6">
        <f t="shared" si="3"/>
        <v>1642.8344217614999</v>
      </c>
      <c r="I13" s="16">
        <f>ROUND(SUM(C13:H13),0)</f>
        <v>7853</v>
      </c>
    </row>
    <row r="14" spans="1:14" x14ac:dyDescent="0.35">
      <c r="B14" t="s">
        <v>8</v>
      </c>
      <c r="C14" s="25" t="s">
        <v>29</v>
      </c>
      <c r="D14" s="6">
        <v>1500</v>
      </c>
      <c r="E14" s="6">
        <v>0</v>
      </c>
      <c r="F14" s="6">
        <v>0</v>
      </c>
      <c r="G14" s="6">
        <v>0</v>
      </c>
      <c r="H14" s="6">
        <v>0</v>
      </c>
      <c r="I14" s="16">
        <f>ROUND(SUM(C14:H14),0)</f>
        <v>1500</v>
      </c>
    </row>
    <row r="15" spans="1:14" ht="16" x14ac:dyDescent="0.5">
      <c r="A15" s="8"/>
      <c r="I15" s="11">
        <f>ROUND(SUM(I12:I14),0)</f>
        <v>14061</v>
      </c>
    </row>
    <row r="17" spans="1:9" ht="16" x14ac:dyDescent="0.5">
      <c r="A17" s="8" t="s">
        <v>14</v>
      </c>
      <c r="I17" s="20">
        <f>ROUND(SUM(I15,I10),0)</f>
        <v>42160</v>
      </c>
    </row>
    <row r="18" spans="1:9" x14ac:dyDescent="0.35">
      <c r="A18" s="8"/>
    </row>
    <row r="19" spans="1:9" x14ac:dyDescent="0.35">
      <c r="A19" s="8" t="s">
        <v>4</v>
      </c>
      <c r="B19" s="3">
        <f>(I3-I17)/I17</f>
        <v>193.42317362428844</v>
      </c>
      <c r="G19" s="12" t="s">
        <v>3</v>
      </c>
      <c r="H19" s="12"/>
      <c r="I19" s="12" t="s">
        <v>11</v>
      </c>
    </row>
    <row r="20" spans="1:9" x14ac:dyDescent="0.35">
      <c r="A20" s="8" t="s">
        <v>9</v>
      </c>
      <c r="B20" s="4" t="s">
        <v>12</v>
      </c>
      <c r="D20" s="1"/>
      <c r="F20" s="1"/>
      <c r="G20" s="1">
        <v>7.7499999999999999E-2</v>
      </c>
      <c r="I20" s="1">
        <v>2.3E-2</v>
      </c>
    </row>
    <row r="21" spans="1:9" x14ac:dyDescent="0.35">
      <c r="A21" s="8" t="s">
        <v>5</v>
      </c>
      <c r="B21" s="5">
        <f>ROUND((I3-I17)*(1/(1+G20)^5),0)</f>
        <v>5614650</v>
      </c>
    </row>
    <row r="22" spans="1:9" x14ac:dyDescent="0.35">
      <c r="B22" s="5"/>
      <c r="G22" s="12" t="s">
        <v>19</v>
      </c>
    </row>
    <row r="23" spans="1:9" x14ac:dyDescent="0.35">
      <c r="G23" s="10">
        <v>156567.93</v>
      </c>
    </row>
    <row r="25" spans="1:9" x14ac:dyDescent="0.35">
      <c r="D25" s="10"/>
    </row>
  </sheetData>
  <mergeCells count="1">
    <mergeCell ref="A1:I1"/>
  </mergeCells>
  <printOptions horizontalCentered="1"/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C11F-A636-4BD3-A090-5831C995F40F}">
  <dimension ref="A1:N25"/>
  <sheetViews>
    <sheetView zoomScale="70" zoomScaleNormal="70" workbookViewId="0">
      <selection activeCell="E11" sqref="E11"/>
    </sheetView>
  </sheetViews>
  <sheetFormatPr defaultRowHeight="14.5" x14ac:dyDescent="0.35"/>
  <cols>
    <col min="1" max="1" width="14.81640625" bestFit="1" customWidth="1"/>
    <col min="2" max="2" width="22.81640625" bestFit="1" customWidth="1"/>
    <col min="4" max="4" width="11.08984375" customWidth="1"/>
    <col min="5" max="6" width="10.1796875" bestFit="1" customWidth="1"/>
    <col min="7" max="7" width="11.453125" bestFit="1" customWidth="1"/>
    <col min="8" max="8" width="10.1796875" bestFit="1" customWidth="1"/>
    <col min="9" max="9" width="13.81640625" bestFit="1" customWidth="1"/>
    <col min="11" max="11" width="13.6328125" bestFit="1" customWidth="1"/>
  </cols>
  <sheetData>
    <row r="1" spans="1:14" ht="18.5" x14ac:dyDescent="0.45">
      <c r="A1" s="22" t="s">
        <v>22</v>
      </c>
      <c r="B1" s="23"/>
      <c r="C1" s="23"/>
      <c r="D1" s="23"/>
      <c r="E1" s="23"/>
      <c r="F1" s="23"/>
      <c r="G1" s="23"/>
      <c r="H1" s="23"/>
      <c r="I1" s="24"/>
      <c r="L1" s="1"/>
    </row>
    <row r="2" spans="1:14" x14ac:dyDescent="0.35">
      <c r="C2" t="s">
        <v>0</v>
      </c>
      <c r="D2" t="s">
        <v>12</v>
      </c>
      <c r="E2" t="s">
        <v>15</v>
      </c>
      <c r="F2" t="s">
        <v>16</v>
      </c>
      <c r="G2" t="s">
        <v>17</v>
      </c>
      <c r="H2" t="s">
        <v>18</v>
      </c>
      <c r="I2" s="8" t="s">
        <v>10</v>
      </c>
      <c r="K2" s="1"/>
      <c r="N2" s="2"/>
    </row>
    <row r="3" spans="1:14" ht="16" x14ac:dyDescent="0.5">
      <c r="A3" t="s">
        <v>13</v>
      </c>
      <c r="B3" t="s">
        <v>6</v>
      </c>
      <c r="C3" s="25" t="s">
        <v>29</v>
      </c>
      <c r="D3" s="18">
        <v>782839.65</v>
      </c>
      <c r="E3" s="18">
        <f>(D3*$I$20)+D3</f>
        <v>800844.96195000003</v>
      </c>
      <c r="F3" s="6">
        <f t="shared" ref="F3:H3" si="0">(E3*$I$20)+E3</f>
        <v>819264.39607485</v>
      </c>
      <c r="G3" s="6">
        <f t="shared" si="0"/>
        <v>838107.47718457156</v>
      </c>
      <c r="H3" s="6">
        <f t="shared" si="0"/>
        <v>857383.94915981672</v>
      </c>
      <c r="I3" s="11">
        <f>SUM(C3:H3)</f>
        <v>4098440.4343692381</v>
      </c>
    </row>
    <row r="4" spans="1:14" x14ac:dyDescent="0.35">
      <c r="C4" s="6"/>
      <c r="D4" s="7"/>
      <c r="E4" s="6"/>
      <c r="F4" s="6"/>
      <c r="G4" s="6"/>
      <c r="H4" s="6"/>
      <c r="I4" s="9"/>
    </row>
    <row r="5" spans="1:14" x14ac:dyDescent="0.35">
      <c r="A5" t="s">
        <v>1</v>
      </c>
      <c r="B5" t="s">
        <v>26</v>
      </c>
      <c r="C5" s="16">
        <f>ROUND(6892.8,0)</f>
        <v>6893</v>
      </c>
      <c r="D5" s="25" t="s">
        <v>29</v>
      </c>
      <c r="E5" s="25" t="s">
        <v>29</v>
      </c>
      <c r="F5" s="25" t="s">
        <v>29</v>
      </c>
      <c r="G5" s="25" t="s">
        <v>29</v>
      </c>
      <c r="H5" s="25" t="s">
        <v>29</v>
      </c>
      <c r="I5" s="16">
        <f>SUM(C5:H5)</f>
        <v>6893</v>
      </c>
      <c r="K5" s="1"/>
    </row>
    <row r="6" spans="1:14" x14ac:dyDescent="0.35">
      <c r="B6" t="s">
        <v>25</v>
      </c>
      <c r="C6" s="16">
        <f>ROUND(4518,0)</f>
        <v>4518</v>
      </c>
      <c r="D6" s="25" t="s">
        <v>29</v>
      </c>
      <c r="E6" s="25" t="s">
        <v>29</v>
      </c>
      <c r="F6" s="25" t="s">
        <v>29</v>
      </c>
      <c r="G6" s="25" t="s">
        <v>29</v>
      </c>
      <c r="H6" s="25" t="s">
        <v>29</v>
      </c>
      <c r="I6" s="16">
        <f t="shared" ref="I6:I9" si="1">SUM(C6:H6)</f>
        <v>4518</v>
      </c>
      <c r="K6" s="13"/>
    </row>
    <row r="7" spans="1:14" x14ac:dyDescent="0.35">
      <c r="B7" t="s">
        <v>24</v>
      </c>
      <c r="C7" s="21">
        <f>ROUND(4125.6,0)</f>
        <v>4126</v>
      </c>
      <c r="D7" s="25" t="s">
        <v>29</v>
      </c>
      <c r="E7" s="25" t="s">
        <v>29</v>
      </c>
      <c r="F7" s="25" t="s">
        <v>29</v>
      </c>
      <c r="G7" s="25" t="s">
        <v>29</v>
      </c>
      <c r="H7" s="25" t="s">
        <v>29</v>
      </c>
      <c r="I7" s="16">
        <f>SUM(C7:H7)</f>
        <v>4126</v>
      </c>
    </row>
    <row r="8" spans="1:14" x14ac:dyDescent="0.35">
      <c r="B8" t="s">
        <v>23</v>
      </c>
      <c r="C8" s="16">
        <f>ROUND(12362.4,0)</f>
        <v>12362</v>
      </c>
      <c r="D8" s="25" t="s">
        <v>29</v>
      </c>
      <c r="E8" s="25" t="s">
        <v>29</v>
      </c>
      <c r="F8" s="25" t="s">
        <v>29</v>
      </c>
      <c r="G8" s="25" t="s">
        <v>29</v>
      </c>
      <c r="H8" s="25" t="s">
        <v>29</v>
      </c>
      <c r="I8" s="16">
        <f t="shared" si="1"/>
        <v>12362</v>
      </c>
      <c r="K8" s="14"/>
    </row>
    <row r="9" spans="1:14" x14ac:dyDescent="0.35">
      <c r="B9" t="s">
        <v>28</v>
      </c>
      <c r="C9" s="16">
        <v>200</v>
      </c>
      <c r="D9" s="25" t="s">
        <v>29</v>
      </c>
      <c r="E9" s="25" t="s">
        <v>29</v>
      </c>
      <c r="F9" s="25" t="s">
        <v>29</v>
      </c>
      <c r="G9" s="25" t="s">
        <v>29</v>
      </c>
      <c r="H9" s="25" t="s">
        <v>29</v>
      </c>
      <c r="I9" s="16">
        <f t="shared" si="1"/>
        <v>200</v>
      </c>
    </row>
    <row r="10" spans="1:14" x14ac:dyDescent="0.35">
      <c r="I10" s="17">
        <f>ROUND(SUM(I5:I9),0)</f>
        <v>28099</v>
      </c>
    </row>
    <row r="11" spans="1:14" x14ac:dyDescent="0.35">
      <c r="I11" s="16"/>
    </row>
    <row r="12" spans="1:14" x14ac:dyDescent="0.35">
      <c r="A12" t="s">
        <v>2</v>
      </c>
      <c r="B12" t="s">
        <v>27</v>
      </c>
      <c r="C12" s="25" t="s">
        <v>29</v>
      </c>
      <c r="D12" s="6">
        <f>899</f>
        <v>899</v>
      </c>
      <c r="E12" s="6">
        <f>D12*$I$20+D12</f>
        <v>919.67700000000002</v>
      </c>
      <c r="F12" s="6">
        <f>E12*$I$20+E12</f>
        <v>940.82957099999999</v>
      </c>
      <c r="G12" s="6">
        <f t="shared" ref="G12:H12" si="2">F12*$I$20+F12</f>
        <v>962.46865113299998</v>
      </c>
      <c r="H12" s="6">
        <f t="shared" si="2"/>
        <v>984.60543010905894</v>
      </c>
      <c r="I12" s="16">
        <f>ROUND(SUM(C12:H12),0)</f>
        <v>4707</v>
      </c>
    </row>
    <row r="13" spans="1:14" x14ac:dyDescent="0.35">
      <c r="B13" t="s">
        <v>7</v>
      </c>
      <c r="C13" s="25" t="s">
        <v>29</v>
      </c>
      <c r="D13" s="6">
        <v>1500</v>
      </c>
      <c r="E13" s="6">
        <f>ROUND(D13*$I$20+D13,0)</f>
        <v>1535</v>
      </c>
      <c r="F13" s="6">
        <f t="shared" ref="F13:H13" si="3">ROUND(E13*$I$20+E13,0)</f>
        <v>1570</v>
      </c>
      <c r="G13" s="6">
        <f t="shared" si="3"/>
        <v>1606</v>
      </c>
      <c r="H13" s="6">
        <f t="shared" si="3"/>
        <v>1643</v>
      </c>
      <c r="I13" s="16">
        <f>ROUND(SUM(C13:H13),0)</f>
        <v>7854</v>
      </c>
    </row>
    <row r="14" spans="1:14" x14ac:dyDescent="0.35">
      <c r="B14" t="s">
        <v>8</v>
      </c>
      <c r="C14" s="25" t="s">
        <v>29</v>
      </c>
      <c r="D14" s="6">
        <v>1500</v>
      </c>
      <c r="E14" s="6">
        <v>0</v>
      </c>
      <c r="F14" s="6">
        <v>0</v>
      </c>
      <c r="G14" s="6">
        <v>0</v>
      </c>
      <c r="H14" s="6">
        <v>0</v>
      </c>
      <c r="I14" s="16">
        <f>ROUND(SUM(C14:H14),0)</f>
        <v>1500</v>
      </c>
    </row>
    <row r="15" spans="1:14" ht="16" x14ac:dyDescent="0.5">
      <c r="A15" s="8"/>
      <c r="I15" s="11">
        <f>ROUND(SUM(I12:I14),0)</f>
        <v>14061</v>
      </c>
    </row>
    <row r="17" spans="1:9" ht="16" x14ac:dyDescent="0.5">
      <c r="A17" s="8" t="s">
        <v>14</v>
      </c>
      <c r="I17" s="20">
        <f>ROUND(SUM(I15,I10),0)</f>
        <v>42160</v>
      </c>
    </row>
    <row r="18" spans="1:9" x14ac:dyDescent="0.35">
      <c r="A18" s="8"/>
    </row>
    <row r="19" spans="1:9" x14ac:dyDescent="0.35">
      <c r="A19" s="8" t="s">
        <v>4</v>
      </c>
      <c r="B19" s="3">
        <f>(I3-I17)/I17</f>
        <v>96.211585255437342</v>
      </c>
      <c r="G19" s="12" t="s">
        <v>3</v>
      </c>
      <c r="H19" s="12"/>
      <c r="I19" s="12" t="s">
        <v>11</v>
      </c>
    </row>
    <row r="20" spans="1:9" x14ac:dyDescent="0.35">
      <c r="A20" s="8" t="s">
        <v>9</v>
      </c>
      <c r="B20" s="4" t="s">
        <v>12</v>
      </c>
      <c r="D20" s="1"/>
      <c r="F20" s="1"/>
      <c r="G20" s="1">
        <v>7.7499999999999999E-2</v>
      </c>
      <c r="I20" s="1">
        <v>2.3E-2</v>
      </c>
    </row>
    <row r="21" spans="1:9" x14ac:dyDescent="0.35">
      <c r="A21" s="8" t="s">
        <v>5</v>
      </c>
      <c r="B21" s="5">
        <f>ROUND((I3-I17)*(1/(1+G20)^5),0)</f>
        <v>2792811</v>
      </c>
    </row>
    <row r="22" spans="1:9" x14ac:dyDescent="0.35">
      <c r="B22" s="5"/>
      <c r="G22" s="12" t="s">
        <v>19</v>
      </c>
    </row>
    <row r="23" spans="1:9" x14ac:dyDescent="0.35">
      <c r="G23" s="10">
        <v>156567.93</v>
      </c>
    </row>
    <row r="25" spans="1:9" x14ac:dyDescent="0.35">
      <c r="D25" s="7"/>
    </row>
  </sheetData>
  <mergeCells count="1">
    <mergeCell ref="A1:I1"/>
  </mergeCells>
  <printOptions horizontalCentered="1"/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</vt:lpstr>
      <vt:lpstr>High</vt:lpstr>
      <vt:lpstr>Realistic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Pettyjohn</dc:creator>
  <cp:lastModifiedBy>Scott Pettyjohn</cp:lastModifiedBy>
  <cp:lastPrinted>2020-02-06T01:30:22Z</cp:lastPrinted>
  <dcterms:created xsi:type="dcterms:W3CDTF">2020-02-05T22:16:29Z</dcterms:created>
  <dcterms:modified xsi:type="dcterms:W3CDTF">2020-02-20T01:53:09Z</dcterms:modified>
</cp:coreProperties>
</file>