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F4" i="8" s="1"/>
  <c r="K12" i="8" l="1"/>
  <c r="M12" i="8" s="1"/>
  <c r="L12" i="8"/>
  <c r="I10" i="11"/>
  <c r="H10" i="11"/>
  <c r="G10" i="11"/>
  <c r="F10" i="11"/>
  <c r="E10" i="11"/>
  <c r="D10" i="11"/>
  <c r="E6" i="11"/>
  <c r="C6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F7" i="8"/>
  <c r="G7" i="8" s="1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<sst xmlns="http://schemas.openxmlformats.org/spreadsheetml/2006/main" count="666" uniqueCount="545">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</sst>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H27" sqref="H27"/>
    </sheetView>
  </sheetViews>
  <sheetFormatPr baseColWidth="10" defaultRowHeight="15" x14ac:dyDescent="0.25"/>
  <cols>
    <col min="4" max="4" width="13.140625" customWidth="1"/>
    <col min="5" max="5" width="14.57031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9984</v>
      </c>
      <c r="D3" s="2">
        <v>9889</v>
      </c>
      <c r="E3" s="2">
        <v>21666</v>
      </c>
      <c r="F3" s="2">
        <v>49995</v>
      </c>
      <c r="G3" s="2">
        <v>51995</v>
      </c>
      <c r="H3" s="2">
        <v>500000</v>
      </c>
      <c r="I3" s="2">
        <v>3290</v>
      </c>
      <c r="J3" s="3">
        <v>32996</v>
      </c>
    </row>
    <row r="4" spans="2:10" ht="15.75" thickBot="1" x14ac:dyDescent="0.3">
      <c r="B4" s="6" t="s">
        <v>57</v>
      </c>
      <c r="C4" s="7"/>
      <c r="D4" s="7">
        <f>D3-C3</f>
        <v>-95</v>
      </c>
      <c r="E4" s="7">
        <f>E3-C3*2</f>
        <v>1698</v>
      </c>
      <c r="F4" s="7">
        <f>F3-C3*5</f>
        <v>75</v>
      </c>
      <c r="G4" s="7">
        <f>G3-5*C3</f>
        <v>2075</v>
      </c>
      <c r="H4" s="7">
        <f>H3-C3*10</f>
        <v>400160</v>
      </c>
      <c r="I4" s="7">
        <f>I3-C3/10</f>
        <v>2291.6</v>
      </c>
      <c r="J4" s="4">
        <f>J3-C3</f>
        <v>23012</v>
      </c>
    </row>
    <row r="5" spans="2:10" x14ac:dyDescent="0.25">
      <c r="B5" s="47"/>
      <c r="C5" s="47"/>
      <c r="D5" s="84">
        <f t="shared" ref="D5:I5" si="0">(D4/D3)</f>
        <v>-9.606633633329963E-3</v>
      </c>
      <c r="E5" s="84">
        <f t="shared" si="0"/>
        <v>7.8371642204375522E-2</v>
      </c>
      <c r="F5" s="84">
        <f t="shared" si="0"/>
        <v>1.5001500150015E-3</v>
      </c>
      <c r="G5" s="84">
        <f t="shared" si="0"/>
        <v>3.9907683431099142E-2</v>
      </c>
      <c r="H5" s="84">
        <f t="shared" si="0"/>
        <v>0.80032000000000003</v>
      </c>
      <c r="I5" s="84">
        <f t="shared" si="0"/>
        <v>0.69653495440729485</v>
      </c>
      <c r="J5" s="84">
        <f>(J4/J3)</f>
        <v>0.69741786883258572</v>
      </c>
    </row>
    <row r="6" spans="2:10" x14ac:dyDescent="0.25">
      <c r="B6" s="47" t="s">
        <v>198</v>
      </c>
      <c r="C6" s="47">
        <f>C3/100</f>
        <v>99.84</v>
      </c>
      <c r="D6" s="47"/>
      <c r="E6" s="47">
        <f>E3/200</f>
        <v>108.33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25470</v>
      </c>
      <c r="D9" s="18">
        <v>268992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0" ht="15.75" thickBot="1" x14ac:dyDescent="0.3">
      <c r="B10" s="1"/>
      <c r="C10" s="6"/>
      <c r="D10" s="7">
        <f>D9-10*C9</f>
        <v>14292</v>
      </c>
      <c r="E10" s="7">
        <f>E9-50*C9</f>
        <v>106488</v>
      </c>
      <c r="F10" s="7">
        <f>F9-50*C9</f>
        <v>-73503</v>
      </c>
      <c r="G10" s="7">
        <f>G9-50*C9</f>
        <v>-173502</v>
      </c>
      <c r="H10" s="7">
        <f>H9-50*C9</f>
        <v>76500</v>
      </c>
      <c r="I10" s="4">
        <f>I9-200*C9</f>
        <v>1405999</v>
      </c>
      <c r="J10" s="1"/>
    </row>
    <row r="12" spans="2:10" ht="15.75" thickBot="1" x14ac:dyDescent="0.3"/>
    <row r="13" spans="2:10" x14ac:dyDescent="0.25">
      <c r="B13" s="118"/>
      <c r="C13" s="119" t="s">
        <v>508</v>
      </c>
      <c r="D13" s="119" t="s">
        <v>509</v>
      </c>
      <c r="E13" s="119" t="s">
        <v>16</v>
      </c>
      <c r="F13" s="119" t="s">
        <v>510</v>
      </c>
      <c r="G13" s="120" t="s">
        <v>511</v>
      </c>
    </row>
    <row r="14" spans="2:10" x14ac:dyDescent="0.25">
      <c r="B14" s="121" t="s">
        <v>183</v>
      </c>
      <c r="C14" s="117">
        <v>309999</v>
      </c>
      <c r="D14" s="116">
        <v>27999</v>
      </c>
      <c r="E14" s="116">
        <v>3200</v>
      </c>
      <c r="F14" s="116">
        <v>309999</v>
      </c>
      <c r="G14" s="122">
        <v>1400000</v>
      </c>
    </row>
    <row r="15" spans="2:10" ht="15.75" thickBot="1" x14ac:dyDescent="0.3">
      <c r="B15" s="123" t="s">
        <v>57</v>
      </c>
      <c r="C15" s="124"/>
      <c r="D15" s="125">
        <f>D14-(C14/10)</f>
        <v>-3000.9000000000015</v>
      </c>
      <c r="E15" s="125">
        <f>E14-(C14/100)</f>
        <v>100.01000000000022</v>
      </c>
      <c r="F15" s="125">
        <f>F14-C14</f>
        <v>0</v>
      </c>
      <c r="G15" s="126">
        <f>G14-(4*C14+10000)</f>
        <v>150004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282</v>
      </c>
      <c r="E1" t="s">
        <v>283</v>
      </c>
    </row>
    <row r="2" spans="2:10" ht="19.5" x14ac:dyDescent="0.25">
      <c r="B2" s="107" t="s">
        <v>273</v>
      </c>
      <c r="C2" s="107" t="s">
        <v>274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284</v>
      </c>
      <c r="J2" s="112" t="s">
        <v>285</v>
      </c>
    </row>
    <row r="3" spans="2:10" ht="19.5" x14ac:dyDescent="0.25">
      <c r="B3" s="107" t="s">
        <v>275</v>
      </c>
      <c r="C3" s="107" t="s">
        <v>274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284</v>
      </c>
      <c r="J3" s="115" t="s">
        <v>285</v>
      </c>
    </row>
    <row r="4" spans="2:10" ht="39" x14ac:dyDescent="0.25">
      <c r="B4" s="107" t="s">
        <v>276</v>
      </c>
      <c r="C4" s="107" t="s">
        <v>274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284</v>
      </c>
      <c r="J4" s="115" t="s">
        <v>285</v>
      </c>
    </row>
    <row r="5" spans="2:10" ht="19.5" x14ac:dyDescent="0.25">
      <c r="B5" s="107" t="s">
        <v>277</v>
      </c>
      <c r="C5" s="107" t="s">
        <v>274</v>
      </c>
      <c r="F5">
        <f t="shared" si="0"/>
        <v>0</v>
      </c>
      <c r="H5" s="113">
        <v>156</v>
      </c>
      <c r="I5" s="114" t="s">
        <v>284</v>
      </c>
      <c r="J5" s="115" t="s">
        <v>285</v>
      </c>
    </row>
    <row r="7" spans="2:10" x14ac:dyDescent="0.25">
      <c r="B7" s="108" t="s">
        <v>278</v>
      </c>
      <c r="C7" s="108" t="s">
        <v>279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280</v>
      </c>
      <c r="C8" s="108" t="s">
        <v>279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281</v>
      </c>
      <c r="C9" s="108" t="s">
        <v>279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27" t="s">
        <v>79</v>
      </c>
      <c r="D2" s="127"/>
      <c r="E2" s="128"/>
      <c r="G2" s="8">
        <f>Comparatifs!B28+B10</f>
        <v>0</v>
      </c>
      <c r="H2" s="127" t="s">
        <v>78</v>
      </c>
      <c r="I2" s="127"/>
      <c r="J2" s="128"/>
      <c r="L2" s="8">
        <f>Comparatifs!B29+G9</f>
        <v>0</v>
      </c>
      <c r="M2" s="127" t="s">
        <v>80</v>
      </c>
      <c r="N2" s="127"/>
      <c r="O2" s="12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27" t="s">
        <v>7</v>
      </c>
      <c r="D13" s="127"/>
      <c r="E13" s="128"/>
      <c r="G13" s="8">
        <f>Comparatifs!B14+B21</f>
        <v>0</v>
      </c>
      <c r="H13" s="127" t="s">
        <v>12</v>
      </c>
      <c r="I13" s="127"/>
      <c r="J13" s="128"/>
      <c r="L13" s="8">
        <f>Comparatifs!B13+G20</f>
        <v>0</v>
      </c>
      <c r="M13" s="127" t="s">
        <v>13</v>
      </c>
      <c r="N13" s="127"/>
      <c r="O13" s="12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27" t="s">
        <v>26</v>
      </c>
      <c r="D24" s="127"/>
      <c r="E24" s="128"/>
      <c r="G24" s="8">
        <f>Comparatifs!B16+B32</f>
        <v>5</v>
      </c>
      <c r="H24" s="127" t="s">
        <v>25</v>
      </c>
      <c r="I24" s="127"/>
      <c r="J24" s="128"/>
      <c r="L24" s="8">
        <f>Comparatifs!B17+G31</f>
        <v>5</v>
      </c>
      <c r="M24" s="127" t="s">
        <v>24</v>
      </c>
      <c r="N24" s="127"/>
      <c r="O24" s="12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27" t="s">
        <v>36</v>
      </c>
      <c r="D35" s="127"/>
      <c r="E35" s="128"/>
      <c r="G35" s="8">
        <f>Comparatifs!B19+B43</f>
        <v>0</v>
      </c>
      <c r="H35" s="127" t="s">
        <v>34</v>
      </c>
      <c r="I35" s="127"/>
      <c r="J35" s="128"/>
      <c r="L35" s="8">
        <f>Comparatifs!B20+G42</f>
        <v>0</v>
      </c>
      <c r="M35" s="127" t="s">
        <v>35</v>
      </c>
      <c r="N35" s="127"/>
      <c r="O35" s="12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27" t="s">
        <v>46</v>
      </c>
      <c r="D46" s="127"/>
      <c r="E46" s="128"/>
      <c r="G46" s="8">
        <f>Comparatifs!B22+B54</f>
        <v>0</v>
      </c>
      <c r="H46" s="127" t="s">
        <v>44</v>
      </c>
      <c r="I46" s="127"/>
      <c r="J46" s="128"/>
      <c r="L46" s="8">
        <f>Comparatifs!B23+G53</f>
        <v>0</v>
      </c>
      <c r="M46" s="127" t="s">
        <v>45</v>
      </c>
      <c r="N46" s="127"/>
      <c r="O46" s="12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27" t="s">
        <v>60</v>
      </c>
      <c r="D57" s="127"/>
      <c r="E57" s="128"/>
      <c r="G57" s="8">
        <f>Comparatifs!B25+B65</f>
        <v>5</v>
      </c>
      <c r="H57" s="127" t="s">
        <v>59</v>
      </c>
      <c r="I57" s="127"/>
      <c r="J57" s="128"/>
      <c r="L57" s="8">
        <f>Comparatifs!B26+G64</f>
        <v>5</v>
      </c>
      <c r="M57" s="127" t="s">
        <v>61</v>
      </c>
      <c r="N57" s="127"/>
      <c r="O57" s="12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27" t="s">
        <v>105</v>
      </c>
      <c r="D68" s="127"/>
      <c r="E68" s="128"/>
      <c r="G68" s="8">
        <f>Comparatifs!B31+B76</f>
        <v>5</v>
      </c>
      <c r="H68" s="127" t="s">
        <v>104</v>
      </c>
      <c r="I68" s="127"/>
      <c r="J68" s="128"/>
      <c r="L68" s="8">
        <f>Comparatifs!B32+G75</f>
        <v>5</v>
      </c>
      <c r="M68" s="127" t="s">
        <v>106</v>
      </c>
      <c r="N68" s="127"/>
      <c r="O68" s="12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27" t="s">
        <v>115</v>
      </c>
      <c r="D79" s="127"/>
      <c r="E79" s="128"/>
      <c r="G79" s="8">
        <f>Comparatifs!B34+B87</f>
        <v>5</v>
      </c>
      <c r="H79" s="127" t="s">
        <v>114</v>
      </c>
      <c r="I79" s="127"/>
      <c r="J79" s="128"/>
      <c r="L79" s="8">
        <f>Comparatifs!B35+G86</f>
        <v>5</v>
      </c>
      <c r="M79" s="127" t="s">
        <v>116</v>
      </c>
      <c r="N79" s="127"/>
      <c r="O79" s="12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27" t="s">
        <v>124</v>
      </c>
      <c r="D90" s="127"/>
      <c r="E90" s="128"/>
      <c r="G90" s="8">
        <f>Comparatifs!B37+B98</f>
        <v>0</v>
      </c>
      <c r="H90" s="127" t="s">
        <v>123</v>
      </c>
      <c r="I90" s="127"/>
      <c r="J90" s="128"/>
      <c r="L90" s="8">
        <f>Comparatifs!B38+G97</f>
        <v>0</v>
      </c>
      <c r="M90" s="127" t="s">
        <v>125</v>
      </c>
      <c r="N90" s="127"/>
      <c r="O90" s="12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29" t="s">
        <v>68</v>
      </c>
      <c r="C8" s="130"/>
      <c r="D8" s="130"/>
      <c r="E8" s="130"/>
      <c r="F8" s="130"/>
      <c r="G8" s="130"/>
      <c r="H8" s="130"/>
      <c r="I8" s="13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27" t="s">
        <v>70</v>
      </c>
      <c r="D2" s="127"/>
      <c r="E2" s="128"/>
      <c r="G2" s="8">
        <f>'Comparatifs Idoles'!B13</f>
        <v>0</v>
      </c>
      <c r="H2" s="127"/>
      <c r="I2" s="127"/>
      <c r="J2" s="128"/>
      <c r="L2" s="8">
        <f>Comparatifs!B13+G9</f>
        <v>0</v>
      </c>
      <c r="M2" s="127"/>
      <c r="N2" s="127"/>
      <c r="O2" s="12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29" t="s">
        <v>69</v>
      </c>
      <c r="C8" s="130"/>
      <c r="D8" s="130"/>
      <c r="E8" s="130"/>
      <c r="F8" s="130"/>
      <c r="G8" s="130"/>
      <c r="H8" s="130"/>
      <c r="I8" s="13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27" t="s">
        <v>91</v>
      </c>
      <c r="D9" s="127"/>
      <c r="E9" s="13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27" t="s">
        <v>97</v>
      </c>
      <c r="D20" s="127"/>
      <c r="E20" s="13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L27" sqref="L27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207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10895</v>
      </c>
      <c r="E4" s="75" t="s">
        <v>164</v>
      </c>
      <c r="F4" s="71" t="str">
        <f>C4</f>
        <v>10895</v>
      </c>
      <c r="G4" s="72">
        <f>F4*3</f>
        <v>32685</v>
      </c>
      <c r="H4" s="72">
        <f>G4*3</f>
        <v>98055</v>
      </c>
      <c r="I4" s="93" t="str">
        <f t="shared" ref="I4:I12" si="0">C18</f>
        <v>38995</v>
      </c>
      <c r="J4" s="101" t="str">
        <f>C32</f>
        <v>111105</v>
      </c>
      <c r="K4" s="20">
        <f>I4-G4-(I4*0.01)</f>
        <v>5920.05</v>
      </c>
      <c r="L4" s="103">
        <f t="shared" ref="L4:L14" si="1">1-(G4/I4)</f>
        <v>0.16181561738684447</v>
      </c>
      <c r="M4" s="105">
        <f>K4/G4</f>
        <v>0.18112436897659479</v>
      </c>
      <c r="N4" s="20">
        <f>J4-H4-(J4*0.01)</f>
        <v>11938.95</v>
      </c>
      <c r="O4" s="103">
        <f>N4/H4</f>
        <v>0.12175768701239101</v>
      </c>
      <c r="P4" s="69">
        <f>1-(H4/J4)</f>
        <v>0.11745646010530575</v>
      </c>
    </row>
    <row r="5" spans="2:16" ht="15.75" thickBot="1" x14ac:dyDescent="0.3">
      <c r="B5" s="95" t="s">
        <v>132</v>
      </c>
      <c r="C5" s="3" t="str">
        <f>Raw!D4</f>
        <v>8897</v>
      </c>
      <c r="E5" s="76" t="s">
        <v>165</v>
      </c>
      <c r="F5" s="73" t="str">
        <f>C5</f>
        <v>8897</v>
      </c>
      <c r="G5" s="74">
        <f t="shared" ref="G5:H16" si="2">F5*3</f>
        <v>26691</v>
      </c>
      <c r="H5" s="74">
        <f t="shared" si="2"/>
        <v>80073</v>
      </c>
      <c r="I5" s="91" t="str">
        <f t="shared" si="0"/>
        <v>31993</v>
      </c>
      <c r="J5" s="102" t="str">
        <f t="shared" ref="J5:J11" si="3">C33</f>
        <v>99298</v>
      </c>
      <c r="K5" s="21">
        <f t="shared" ref="K5:K16" si="4">I5-G5-(I5*0.01)</f>
        <v>4982.07</v>
      </c>
      <c r="L5" s="104">
        <f t="shared" si="1"/>
        <v>0.16572375207076551</v>
      </c>
      <c r="M5" s="106">
        <f t="shared" ref="M5:M7" si="5">K5/G5</f>
        <v>0.18665730021355512</v>
      </c>
      <c r="N5" s="21">
        <f t="shared" ref="N5:N11" si="6">J5-H5-(J5*0.01)</f>
        <v>18232.02</v>
      </c>
      <c r="O5" s="103">
        <f t="shared" ref="O5:O11" si="7">N5/H5</f>
        <v>0.22769248061144207</v>
      </c>
      <c r="P5" s="70">
        <f t="shared" ref="P5:P11" si="8">1-(H5/J5)</f>
        <v>0.19360913613567243</v>
      </c>
    </row>
    <row r="6" spans="2:16" ht="15.75" thickBot="1" x14ac:dyDescent="0.3">
      <c r="B6" s="95" t="s">
        <v>134</v>
      </c>
      <c r="C6" s="3" t="str">
        <f>Raw!D6</f>
        <v>3998</v>
      </c>
      <c r="E6" s="76" t="s">
        <v>166</v>
      </c>
      <c r="F6" s="73" t="str">
        <f t="shared" ref="F6:F16" si="9">C6</f>
        <v>3998</v>
      </c>
      <c r="G6" s="74">
        <f t="shared" si="2"/>
        <v>11994</v>
      </c>
      <c r="H6" s="74">
        <f t="shared" si="2"/>
        <v>35982</v>
      </c>
      <c r="I6" s="91" t="str">
        <f t="shared" si="0"/>
        <v>12781</v>
      </c>
      <c r="J6" s="102" t="str">
        <f t="shared" si="3"/>
        <v>50645</v>
      </c>
      <c r="K6" s="21">
        <f t="shared" si="4"/>
        <v>659.19</v>
      </c>
      <c r="L6" s="104">
        <f t="shared" si="1"/>
        <v>6.1575776543306482E-2</v>
      </c>
      <c r="M6" s="106">
        <f t="shared" si="5"/>
        <v>5.4959979989995002E-2</v>
      </c>
      <c r="N6" s="21">
        <f t="shared" si="6"/>
        <v>14156.55</v>
      </c>
      <c r="O6" s="103">
        <f t="shared" si="7"/>
        <v>0.39343421710855425</v>
      </c>
      <c r="P6" s="70">
        <f t="shared" si="8"/>
        <v>0.28952512587619705</v>
      </c>
    </row>
    <row r="7" spans="2:16" ht="15.75" thickBot="1" x14ac:dyDescent="0.3">
      <c r="B7" s="95" t="s">
        <v>135</v>
      </c>
      <c r="C7" s="3" t="str">
        <f>Raw!D8</f>
        <v>7890</v>
      </c>
      <c r="E7" s="76" t="s">
        <v>167</v>
      </c>
      <c r="F7" s="73" t="str">
        <f t="shared" si="9"/>
        <v>7890</v>
      </c>
      <c r="G7" s="74">
        <f t="shared" si="2"/>
        <v>23670</v>
      </c>
      <c r="H7" s="74">
        <f t="shared" si="2"/>
        <v>71010</v>
      </c>
      <c r="I7" s="91" t="str">
        <f t="shared" si="0"/>
        <v>24340</v>
      </c>
      <c r="J7" s="102" t="str">
        <f t="shared" si="3"/>
        <v>69998</v>
      </c>
      <c r="K7" s="21">
        <f t="shared" si="4"/>
        <v>426.6</v>
      </c>
      <c r="L7" s="104">
        <f t="shared" si="1"/>
        <v>2.7526705012325348E-2</v>
      </c>
      <c r="M7" s="106">
        <f t="shared" si="5"/>
        <v>1.802281368821293E-2</v>
      </c>
      <c r="N7" s="21">
        <f t="shared" si="6"/>
        <v>-1711.98</v>
      </c>
      <c r="O7" s="103">
        <f t="shared" si="7"/>
        <v>-2.4108998732572877E-2</v>
      </c>
      <c r="P7" s="70">
        <f t="shared" si="8"/>
        <v>-1.4457555930169397E-2</v>
      </c>
    </row>
    <row r="8" spans="2:16" ht="15.75" thickBot="1" x14ac:dyDescent="0.3">
      <c r="B8" s="95" t="s">
        <v>136</v>
      </c>
      <c r="C8" s="3" t="str">
        <f>Raw!D10</f>
        <v>14995</v>
      </c>
      <c r="E8" s="76" t="s">
        <v>168</v>
      </c>
      <c r="F8" s="73" t="str">
        <f t="shared" si="9"/>
        <v>14995</v>
      </c>
      <c r="G8" s="74">
        <f t="shared" si="2"/>
        <v>44985</v>
      </c>
      <c r="H8" s="74">
        <f t="shared" si="2"/>
        <v>134955</v>
      </c>
      <c r="I8" s="91" t="str">
        <f t="shared" si="0"/>
        <v>56265</v>
      </c>
      <c r="J8" s="102" t="str">
        <f t="shared" si="3"/>
        <v>143997</v>
      </c>
      <c r="K8" s="21">
        <f t="shared" si="4"/>
        <v>10717.35</v>
      </c>
      <c r="L8" s="104">
        <f t="shared" si="1"/>
        <v>0.20047987203412421</v>
      </c>
      <c r="M8" s="106">
        <f>K8/G8</f>
        <v>0.23824274758252753</v>
      </c>
      <c r="N8" s="21">
        <f t="shared" si="6"/>
        <v>7602.03</v>
      </c>
      <c r="O8" s="103">
        <f t="shared" si="7"/>
        <v>5.6330110036678892E-2</v>
      </c>
      <c r="P8" s="70">
        <f t="shared" si="8"/>
        <v>6.2792974853642769E-2</v>
      </c>
    </row>
    <row r="9" spans="2:16" ht="15.75" thickBot="1" x14ac:dyDescent="0.3">
      <c r="B9" s="95" t="s">
        <v>137</v>
      </c>
      <c r="C9" s="3" t="str">
        <f>Raw!D12</f>
        <v>17898</v>
      </c>
      <c r="E9" s="76" t="s">
        <v>169</v>
      </c>
      <c r="F9" s="73" t="str">
        <f t="shared" si="9"/>
        <v>17898</v>
      </c>
      <c r="G9" s="74">
        <f t="shared" si="2"/>
        <v>53694</v>
      </c>
      <c r="H9" s="74">
        <f t="shared" si="2"/>
        <v>161082</v>
      </c>
      <c r="I9" s="91" t="str">
        <f t="shared" si="0"/>
        <v>55998</v>
      </c>
      <c r="J9" s="102" t="str">
        <f t="shared" si="3"/>
        <v>169831</v>
      </c>
      <c r="K9" s="21">
        <f t="shared" si="4"/>
        <v>1744.02</v>
      </c>
      <c r="L9" s="104">
        <f t="shared" si="1"/>
        <v>4.1144326583092306E-2</v>
      </c>
      <c r="M9" s="106">
        <f>K9/G9</f>
        <v>3.2480724103251757E-2</v>
      </c>
      <c r="N9" s="21">
        <f t="shared" si="6"/>
        <v>7050.6900000000005</v>
      </c>
      <c r="O9" s="103">
        <f t="shared" si="7"/>
        <v>4.3770812381271652E-2</v>
      </c>
      <c r="P9" s="70">
        <f t="shared" si="8"/>
        <v>5.1515918766303015E-2</v>
      </c>
    </row>
    <row r="10" spans="2:16" ht="15.75" thickBot="1" x14ac:dyDescent="0.3">
      <c r="B10" s="95" t="s">
        <v>138</v>
      </c>
      <c r="C10" s="3" t="str">
        <f>Raw!D14</f>
        <v>9585</v>
      </c>
      <c r="E10" s="76" t="s">
        <v>170</v>
      </c>
      <c r="F10" s="73" t="str">
        <f t="shared" si="9"/>
        <v>9585</v>
      </c>
      <c r="G10" s="74">
        <f t="shared" si="2"/>
        <v>28755</v>
      </c>
      <c r="H10" s="74">
        <f t="shared" si="2"/>
        <v>86265</v>
      </c>
      <c r="I10" s="91" t="str">
        <f t="shared" si="0"/>
        <v>35200</v>
      </c>
      <c r="J10" s="102" t="str">
        <f t="shared" si="3"/>
        <v>88485</v>
      </c>
      <c r="K10" s="21">
        <f t="shared" si="4"/>
        <v>6093</v>
      </c>
      <c r="L10" s="104">
        <f t="shared" si="1"/>
        <v>0.18309659090909092</v>
      </c>
      <c r="M10" s="106">
        <f t="shared" ref="M10:M16" si="10">K10/G10</f>
        <v>0.21189358372456965</v>
      </c>
      <c r="N10" s="21">
        <f t="shared" si="6"/>
        <v>1335.15</v>
      </c>
      <c r="O10" s="103">
        <f t="shared" si="7"/>
        <v>1.5477308294209704E-2</v>
      </c>
      <c r="P10" s="70">
        <f t="shared" si="8"/>
        <v>2.5088998135277207E-2</v>
      </c>
    </row>
    <row r="11" spans="2:16" ht="15.75" thickBot="1" x14ac:dyDescent="0.3">
      <c r="B11" s="95" t="s">
        <v>139</v>
      </c>
      <c r="C11" s="3" t="str">
        <f>Raw!D16</f>
        <v>40995</v>
      </c>
      <c r="E11" s="76" t="s">
        <v>171</v>
      </c>
      <c r="F11" s="73" t="str">
        <f t="shared" si="9"/>
        <v>40995</v>
      </c>
      <c r="G11" s="74">
        <f t="shared" si="2"/>
        <v>122985</v>
      </c>
      <c r="H11" s="74">
        <f t="shared" si="2"/>
        <v>368955</v>
      </c>
      <c r="I11" s="91" t="str">
        <f t="shared" si="0"/>
        <v>133762</v>
      </c>
      <c r="J11" s="102" t="str">
        <f t="shared" si="3"/>
        <v>399996</v>
      </c>
      <c r="K11" s="21">
        <f t="shared" si="4"/>
        <v>9439.3799999999992</v>
      </c>
      <c r="L11" s="104">
        <f t="shared" si="1"/>
        <v>8.0568472361358223E-2</v>
      </c>
      <c r="M11" s="106">
        <f t="shared" si="10"/>
        <v>7.6752286864251729E-2</v>
      </c>
      <c r="N11" s="22">
        <f t="shared" si="6"/>
        <v>27041.040000000001</v>
      </c>
      <c r="O11" s="103">
        <f t="shared" si="7"/>
        <v>7.3290889132821072E-2</v>
      </c>
      <c r="P11" s="70">
        <f t="shared" si="8"/>
        <v>7.7603276032760293E-2</v>
      </c>
    </row>
    <row r="12" spans="2:16" x14ac:dyDescent="0.25">
      <c r="B12" s="95" t="s">
        <v>202</v>
      </c>
      <c r="C12" s="3" t="str">
        <f>Raw!D18</f>
        <v>36988</v>
      </c>
      <c r="E12" s="76" t="s">
        <v>200</v>
      </c>
      <c r="F12" s="73" t="str">
        <f>C12</f>
        <v>36988</v>
      </c>
      <c r="G12" s="74">
        <f t="shared" si="2"/>
        <v>110964</v>
      </c>
      <c r="H12" s="74"/>
      <c r="I12" s="91" t="str">
        <f t="shared" si="0"/>
        <v>119994</v>
      </c>
      <c r="J12" s="102"/>
      <c r="K12" s="21">
        <f t="shared" si="4"/>
        <v>7830.0599999999995</v>
      </c>
      <c r="L12" s="104">
        <f t="shared" si="1"/>
        <v>7.525376268813444E-2</v>
      </c>
      <c r="M12" s="92">
        <f t="shared" si="10"/>
        <v>7.0563966691900071E-2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113996</v>
      </c>
      <c r="E13" s="76" t="s">
        <v>172</v>
      </c>
      <c r="F13" s="73" t="str">
        <f t="shared" si="9"/>
        <v>113996</v>
      </c>
      <c r="G13" s="74">
        <f t="shared" si="2"/>
        <v>341988</v>
      </c>
      <c r="H13" s="74"/>
      <c r="I13" s="91" t="str">
        <f t="shared" ref="I13:I16" si="11">C27</f>
        <v>326994</v>
      </c>
      <c r="J13" s="102"/>
      <c r="K13" s="21">
        <f t="shared" si="4"/>
        <v>-18263.939999999999</v>
      </c>
      <c r="L13" s="104">
        <f t="shared" si="1"/>
        <v>-4.5854052367933384E-2</v>
      </c>
      <c r="M13" s="92">
        <f t="shared" si="10"/>
        <v>-5.3405207200252637E-2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110977</v>
      </c>
      <c r="E14" s="76" t="s">
        <v>173</v>
      </c>
      <c r="F14" s="73" t="str">
        <f t="shared" si="9"/>
        <v>110977</v>
      </c>
      <c r="G14" s="74">
        <f t="shared" si="2"/>
        <v>332931</v>
      </c>
      <c r="H14" s="74"/>
      <c r="I14" s="91" t="str">
        <f t="shared" si="11"/>
        <v>374988</v>
      </c>
      <c r="J14" s="102"/>
      <c r="K14" s="21">
        <f t="shared" si="4"/>
        <v>38307.120000000003</v>
      </c>
      <c r="L14" s="104">
        <f t="shared" si="1"/>
        <v>0.11215558897884736</v>
      </c>
      <c r="M14" s="92">
        <f t="shared" si="10"/>
        <v>0.11506023770691225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92557</v>
      </c>
      <c r="E15" s="76" t="s">
        <v>174</v>
      </c>
      <c r="F15" s="73" t="str">
        <f t="shared" si="9"/>
        <v>92557</v>
      </c>
      <c r="G15" s="74">
        <f t="shared" si="2"/>
        <v>277671</v>
      </c>
      <c r="H15" s="74"/>
      <c r="I15" s="91" t="str">
        <f t="shared" si="11"/>
        <v>279793</v>
      </c>
      <c r="J15" s="102"/>
      <c r="K15" s="21">
        <f t="shared" si="4"/>
        <v>-675.92999999999984</v>
      </c>
      <c r="L15" s="104">
        <f>1-(G15/I15)</f>
        <v>7.5841783032456478E-3</v>
      </c>
      <c r="M15" s="92">
        <f t="shared" si="10"/>
        <v>-2.4342837386691438E-3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65998</v>
      </c>
      <c r="E16" s="76" t="s">
        <v>175</v>
      </c>
      <c r="F16" s="73" t="str">
        <f t="shared" si="9"/>
        <v>65998</v>
      </c>
      <c r="G16" s="74">
        <f t="shared" si="2"/>
        <v>197994</v>
      </c>
      <c r="H16" s="74"/>
      <c r="I16" s="91" t="str">
        <f t="shared" si="11"/>
        <v>235995</v>
      </c>
      <c r="J16" s="102"/>
      <c r="K16" s="22">
        <f t="shared" si="4"/>
        <v>35641.050000000003</v>
      </c>
      <c r="L16" s="104">
        <f>1-(G16/I16)</f>
        <v>0.16102459797877078</v>
      </c>
      <c r="M16" s="92">
        <f t="shared" si="10"/>
        <v>0.18001075790175461</v>
      </c>
      <c r="N16" s="2"/>
      <c r="O16" s="100"/>
      <c r="P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38995</v>
      </c>
    </row>
    <row r="19" spans="2:3" x14ac:dyDescent="0.25">
      <c r="B19" s="76" t="s">
        <v>145</v>
      </c>
      <c r="C19" s="21" t="str">
        <f>Raw!D30</f>
        <v>31993</v>
      </c>
    </row>
    <row r="20" spans="2:3" x14ac:dyDescent="0.25">
      <c r="B20" s="76" t="s">
        <v>146</v>
      </c>
      <c r="C20" s="21" t="str">
        <f>Raw!D32</f>
        <v>12781</v>
      </c>
    </row>
    <row r="21" spans="2:3" x14ac:dyDescent="0.25">
      <c r="B21" s="76" t="s">
        <v>147</v>
      </c>
      <c r="C21" s="21" t="str">
        <f>Raw!D34</f>
        <v>24340</v>
      </c>
    </row>
    <row r="22" spans="2:3" x14ac:dyDescent="0.25">
      <c r="B22" s="76" t="s">
        <v>148</v>
      </c>
      <c r="C22" s="21" t="str">
        <f>Raw!D36</f>
        <v>56265</v>
      </c>
    </row>
    <row r="23" spans="2:3" x14ac:dyDescent="0.25">
      <c r="B23" s="76" t="s">
        <v>149</v>
      </c>
      <c r="C23" s="21" t="str">
        <f>Raw!D38</f>
        <v>55998</v>
      </c>
    </row>
    <row r="24" spans="2:3" x14ac:dyDescent="0.25">
      <c r="B24" s="76" t="s">
        <v>150</v>
      </c>
      <c r="C24" s="21" t="str">
        <f>Raw!D40</f>
        <v>35200</v>
      </c>
    </row>
    <row r="25" spans="2:3" x14ac:dyDescent="0.25">
      <c r="B25" s="76" t="s">
        <v>151</v>
      </c>
      <c r="C25" s="21" t="str">
        <f>Raw!D42</f>
        <v>133762</v>
      </c>
    </row>
    <row r="26" spans="2:3" x14ac:dyDescent="0.25">
      <c r="B26" s="76" t="s">
        <v>199</v>
      </c>
      <c r="C26" s="21" t="str">
        <f>Raw!D44</f>
        <v>119994</v>
      </c>
    </row>
    <row r="27" spans="2:3" x14ac:dyDescent="0.25">
      <c r="B27" s="76" t="s">
        <v>152</v>
      </c>
      <c r="C27" s="21" t="str">
        <f>Raw!D46</f>
        <v>326994</v>
      </c>
    </row>
    <row r="28" spans="2:3" x14ac:dyDescent="0.25">
      <c r="B28" s="76" t="s">
        <v>153</v>
      </c>
      <c r="C28" s="21" t="str">
        <f>Raw!D48</f>
        <v>374988</v>
      </c>
    </row>
    <row r="29" spans="2:3" x14ac:dyDescent="0.25">
      <c r="B29" s="76" t="s">
        <v>154</v>
      </c>
      <c r="C29" s="21" t="str">
        <f>Raw!D50</f>
        <v>279793</v>
      </c>
    </row>
    <row r="30" spans="2:3" ht="15.75" thickBot="1" x14ac:dyDescent="0.3">
      <c r="B30" s="77" t="s">
        <v>155</v>
      </c>
      <c r="C30" s="22" t="str">
        <f>Raw!D52</f>
        <v>235995</v>
      </c>
    </row>
    <row r="31" spans="2:3" ht="15.75" thickBot="1" x14ac:dyDescent="0.3">
      <c r="B31" s="68"/>
    </row>
    <row r="32" spans="2:3" x14ac:dyDescent="0.25">
      <c r="B32" s="75" t="s">
        <v>156</v>
      </c>
      <c r="C32" s="20" t="str">
        <f>Raw!D54</f>
        <v>111105</v>
      </c>
    </row>
    <row r="33" spans="2:3" x14ac:dyDescent="0.25">
      <c r="B33" s="76" t="s">
        <v>157</v>
      </c>
      <c r="C33" s="21" t="str">
        <f>Raw!D56</f>
        <v>99298</v>
      </c>
    </row>
    <row r="34" spans="2:3" x14ac:dyDescent="0.25">
      <c r="B34" s="76" t="s">
        <v>158</v>
      </c>
      <c r="C34" s="21" t="str">
        <f>Raw!D58</f>
        <v>50645</v>
      </c>
    </row>
    <row r="35" spans="2:3" x14ac:dyDescent="0.25">
      <c r="B35" s="76" t="s">
        <v>159</v>
      </c>
      <c r="C35" s="21" t="str">
        <f>Raw!D60</f>
        <v>69998</v>
      </c>
    </row>
    <row r="36" spans="2:3" x14ac:dyDescent="0.25">
      <c r="B36" s="76" t="s">
        <v>160</v>
      </c>
      <c r="C36" s="21" t="str">
        <f>Raw!D62</f>
        <v>143997</v>
      </c>
    </row>
    <row r="37" spans="2:3" x14ac:dyDescent="0.25">
      <c r="B37" s="76" t="s">
        <v>161</v>
      </c>
      <c r="C37" s="21" t="str">
        <f>Raw!D64</f>
        <v>169831</v>
      </c>
    </row>
    <row r="38" spans="2:3" x14ac:dyDescent="0.25">
      <c r="B38" s="76" t="s">
        <v>162</v>
      </c>
      <c r="C38" s="21" t="str">
        <f>Raw!D66</f>
        <v>88485</v>
      </c>
    </row>
    <row r="39" spans="2:3" ht="15.75" thickBot="1" x14ac:dyDescent="0.3">
      <c r="B39" s="77" t="s">
        <v>163</v>
      </c>
      <c r="C39" s="22" t="str">
        <f>Raw!D68</f>
        <v>399996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activeCell="E9" sqref="E9"/>
    </sheetView>
  </sheetViews>
  <sheetFormatPr baseColWidth="10" defaultRowHeight="15" x14ac:dyDescent="0.25"/>
  <cols>
    <col min="4" max="4" width="15.7109375" customWidth="1"/>
    <col min="11" max="20" width="15.7109375" customWidth="1"/>
  </cols>
  <sheetData>
    <row r="1" spans="1:20" x14ac:dyDescent="0.25">
      <c r="A1" t="s">
        <v>133</v>
      </c>
    </row>
    <row r="2" spans="1:20" x14ac:dyDescent="0.25">
      <c r="D2" t="s">
        <v>512</v>
      </c>
      <c r="K2" t="s">
        <v>220</v>
      </c>
      <c r="L2" t="s">
        <v>240</v>
      </c>
      <c r="M2" t="s">
        <v>286</v>
      </c>
      <c r="N2" t="s">
        <v>315</v>
      </c>
      <c r="O2" t="s">
        <v>340</v>
      </c>
      <c r="P2" t="s">
        <v>364</v>
      </c>
      <c r="Q2" t="s">
        <v>394</v>
      </c>
      <c r="R2">
        <v>11894</v>
      </c>
      <c r="S2" t="s">
        <v>448</v>
      </c>
      <c r="T2" t="s">
        <v>319</v>
      </c>
    </row>
    <row r="3" spans="1:20" x14ac:dyDescent="0.25">
      <c r="A3" t="s">
        <v>132</v>
      </c>
    </row>
    <row r="4" spans="1:20" x14ac:dyDescent="0.25">
      <c r="D4" t="s">
        <v>513</v>
      </c>
      <c r="K4" t="s">
        <v>221</v>
      </c>
      <c r="L4" t="s">
        <v>241</v>
      </c>
      <c r="M4" t="s">
        <v>287</v>
      </c>
      <c r="N4">
        <v>9900</v>
      </c>
      <c r="O4" t="s">
        <v>287</v>
      </c>
      <c r="P4" t="s">
        <v>365</v>
      </c>
      <c r="Q4" t="s">
        <v>365</v>
      </c>
      <c r="R4" t="s">
        <v>419</v>
      </c>
      <c r="S4" t="s">
        <v>449</v>
      </c>
      <c r="T4" t="s">
        <v>477</v>
      </c>
    </row>
    <row r="5" spans="1:20" x14ac:dyDescent="0.25">
      <c r="A5" t="s">
        <v>134</v>
      </c>
    </row>
    <row r="6" spans="1:20" x14ac:dyDescent="0.25">
      <c r="D6" t="s">
        <v>514</v>
      </c>
      <c r="K6" t="s">
        <v>222</v>
      </c>
      <c r="L6" t="s">
        <v>242</v>
      </c>
      <c r="M6" t="s">
        <v>288</v>
      </c>
      <c r="N6" t="s">
        <v>316</v>
      </c>
      <c r="O6" t="s">
        <v>341</v>
      </c>
      <c r="P6" t="s">
        <v>366</v>
      </c>
      <c r="Q6" t="s">
        <v>395</v>
      </c>
      <c r="R6" t="s">
        <v>420</v>
      </c>
      <c r="S6" t="s">
        <v>450</v>
      </c>
      <c r="T6" t="s">
        <v>478</v>
      </c>
    </row>
    <row r="7" spans="1:20" x14ac:dyDescent="0.25">
      <c r="A7" t="s">
        <v>135</v>
      </c>
    </row>
    <row r="8" spans="1:20" x14ac:dyDescent="0.25">
      <c r="D8" t="s">
        <v>515</v>
      </c>
      <c r="K8" t="s">
        <v>223</v>
      </c>
      <c r="L8" t="s">
        <v>243</v>
      </c>
      <c r="M8" t="s">
        <v>289</v>
      </c>
      <c r="N8" t="s">
        <v>317</v>
      </c>
      <c r="O8" t="s">
        <v>317</v>
      </c>
      <c r="P8" t="s">
        <v>367</v>
      </c>
      <c r="Q8" t="s">
        <v>396</v>
      </c>
      <c r="R8" t="s">
        <v>421</v>
      </c>
      <c r="S8" t="s">
        <v>451</v>
      </c>
      <c r="T8" t="s">
        <v>479</v>
      </c>
    </row>
    <row r="9" spans="1:20" x14ac:dyDescent="0.25">
      <c r="A9" t="s">
        <v>136</v>
      </c>
    </row>
    <row r="10" spans="1:20" x14ac:dyDescent="0.25">
      <c r="D10" t="s">
        <v>516</v>
      </c>
      <c r="K10" t="s">
        <v>210</v>
      </c>
      <c r="L10" t="s">
        <v>244</v>
      </c>
      <c r="M10" t="s">
        <v>244</v>
      </c>
      <c r="N10" t="s">
        <v>244</v>
      </c>
      <c r="O10" t="s">
        <v>342</v>
      </c>
      <c r="P10" t="s">
        <v>368</v>
      </c>
      <c r="Q10" t="s">
        <v>368</v>
      </c>
      <c r="R10" t="s">
        <v>422</v>
      </c>
      <c r="S10" t="s">
        <v>422</v>
      </c>
      <c r="T10" t="s">
        <v>480</v>
      </c>
    </row>
    <row r="11" spans="1:20" x14ac:dyDescent="0.25">
      <c r="A11" t="s">
        <v>137</v>
      </c>
    </row>
    <row r="12" spans="1:20" x14ac:dyDescent="0.25">
      <c r="D12" t="s">
        <v>517</v>
      </c>
      <c r="K12" t="s">
        <v>224</v>
      </c>
      <c r="L12" t="s">
        <v>245</v>
      </c>
      <c r="M12" t="s">
        <v>290</v>
      </c>
      <c r="N12" t="s">
        <v>318</v>
      </c>
      <c r="O12" t="s">
        <v>343</v>
      </c>
      <c r="P12" t="s">
        <v>369</v>
      </c>
      <c r="Q12" t="s">
        <v>397</v>
      </c>
      <c r="R12" t="s">
        <v>423</v>
      </c>
      <c r="S12" t="s">
        <v>452</v>
      </c>
      <c r="T12" t="s">
        <v>481</v>
      </c>
    </row>
    <row r="13" spans="1:20" x14ac:dyDescent="0.25">
      <c r="A13" t="s">
        <v>138</v>
      </c>
    </row>
    <row r="14" spans="1:20" x14ac:dyDescent="0.25">
      <c r="D14" t="s">
        <v>518</v>
      </c>
      <c r="K14" t="s">
        <v>225</v>
      </c>
      <c r="L14" t="s">
        <v>246</v>
      </c>
      <c r="M14" t="s">
        <v>291</v>
      </c>
      <c r="N14" t="s">
        <v>319</v>
      </c>
      <c r="O14" t="s">
        <v>344</v>
      </c>
      <c r="P14" t="s">
        <v>370</v>
      </c>
      <c r="Q14" t="s">
        <v>398</v>
      </c>
      <c r="R14" t="s">
        <v>424</v>
      </c>
      <c r="S14" t="s">
        <v>453</v>
      </c>
      <c r="T14" t="s">
        <v>482</v>
      </c>
    </row>
    <row r="15" spans="1:20" x14ac:dyDescent="0.25">
      <c r="A15" t="s">
        <v>201</v>
      </c>
    </row>
    <row r="16" spans="1:20" x14ac:dyDescent="0.25">
      <c r="D16" t="s">
        <v>519</v>
      </c>
      <c r="K16" t="s">
        <v>226</v>
      </c>
      <c r="L16" t="s">
        <v>247</v>
      </c>
      <c r="M16" t="s">
        <v>292</v>
      </c>
      <c r="N16" t="s">
        <v>320</v>
      </c>
      <c r="O16" t="s">
        <v>345</v>
      </c>
      <c r="P16" t="s">
        <v>371</v>
      </c>
      <c r="Q16" t="s">
        <v>399</v>
      </c>
      <c r="R16" t="s">
        <v>399</v>
      </c>
      <c r="S16" t="s">
        <v>454</v>
      </c>
      <c r="T16" t="s">
        <v>483</v>
      </c>
    </row>
    <row r="17" spans="1:20" x14ac:dyDescent="0.25">
      <c r="A17" t="s">
        <v>202</v>
      </c>
    </row>
    <row r="18" spans="1:20" x14ac:dyDescent="0.25">
      <c r="D18" t="s">
        <v>520</v>
      </c>
      <c r="K18" t="s">
        <v>211</v>
      </c>
      <c r="L18">
        <v>37589</v>
      </c>
      <c r="M18" t="s">
        <v>293</v>
      </c>
      <c r="N18" t="s">
        <v>321</v>
      </c>
      <c r="O18" t="s">
        <v>321</v>
      </c>
      <c r="P18" t="s">
        <v>372</v>
      </c>
      <c r="Q18" t="s">
        <v>311</v>
      </c>
      <c r="R18" t="s">
        <v>425</v>
      </c>
      <c r="S18" t="s">
        <v>455</v>
      </c>
      <c r="T18" t="s">
        <v>484</v>
      </c>
    </row>
    <row r="19" spans="1:20" x14ac:dyDescent="0.25">
      <c r="A19" t="s">
        <v>203</v>
      </c>
    </row>
    <row r="20" spans="1:20" x14ac:dyDescent="0.25">
      <c r="D20" t="s">
        <v>521</v>
      </c>
      <c r="K20" t="s">
        <v>227</v>
      </c>
      <c r="L20" t="s">
        <v>248</v>
      </c>
      <c r="M20" t="s">
        <v>294</v>
      </c>
      <c r="N20" t="s">
        <v>294</v>
      </c>
      <c r="O20" t="s">
        <v>346</v>
      </c>
      <c r="P20" t="s">
        <v>373</v>
      </c>
      <c r="Q20" t="s">
        <v>400</v>
      </c>
      <c r="R20" t="s">
        <v>426</v>
      </c>
      <c r="S20" t="s">
        <v>456</v>
      </c>
      <c r="T20" t="s">
        <v>485</v>
      </c>
    </row>
    <row r="21" spans="1:20" x14ac:dyDescent="0.25">
      <c r="A21" t="s">
        <v>204</v>
      </c>
    </row>
    <row r="22" spans="1:20" x14ac:dyDescent="0.25">
      <c r="D22" t="s">
        <v>522</v>
      </c>
      <c r="K22" t="s">
        <v>228</v>
      </c>
      <c r="L22" t="s">
        <v>249</v>
      </c>
      <c r="M22">
        <v>119646</v>
      </c>
      <c r="N22" t="s">
        <v>322</v>
      </c>
      <c r="O22" t="s">
        <v>347</v>
      </c>
      <c r="P22" t="s">
        <v>374</v>
      </c>
      <c r="Q22" t="s">
        <v>401</v>
      </c>
      <c r="R22" t="s">
        <v>427</v>
      </c>
      <c r="S22" t="s">
        <v>457</v>
      </c>
      <c r="T22" t="s">
        <v>486</v>
      </c>
    </row>
    <row r="23" spans="1:20" x14ac:dyDescent="0.25">
      <c r="A23" t="s">
        <v>205</v>
      </c>
    </row>
    <row r="24" spans="1:20" x14ac:dyDescent="0.25">
      <c r="D24" t="s">
        <v>523</v>
      </c>
      <c r="K24" t="s">
        <v>229</v>
      </c>
      <c r="L24" t="s">
        <v>250</v>
      </c>
      <c r="M24" t="s">
        <v>295</v>
      </c>
      <c r="N24" t="s">
        <v>295</v>
      </c>
      <c r="O24" t="s">
        <v>348</v>
      </c>
      <c r="P24" t="s">
        <v>375</v>
      </c>
      <c r="Q24" t="s">
        <v>402</v>
      </c>
      <c r="R24" t="s">
        <v>428</v>
      </c>
      <c r="S24" t="s">
        <v>402</v>
      </c>
      <c r="T24" t="s">
        <v>487</v>
      </c>
    </row>
    <row r="25" spans="1:20" x14ac:dyDescent="0.25">
      <c r="A25" t="s">
        <v>206</v>
      </c>
    </row>
    <row r="26" spans="1:20" x14ac:dyDescent="0.25">
      <c r="D26" t="s">
        <v>524</v>
      </c>
      <c r="K26" t="s">
        <v>230</v>
      </c>
      <c r="L26" t="s">
        <v>251</v>
      </c>
      <c r="M26" t="s">
        <v>296</v>
      </c>
      <c r="N26" t="s">
        <v>323</v>
      </c>
      <c r="O26" t="s">
        <v>349</v>
      </c>
      <c r="P26" t="s">
        <v>376</v>
      </c>
      <c r="Q26" t="s">
        <v>403</v>
      </c>
      <c r="R26" t="s">
        <v>429</v>
      </c>
      <c r="S26" t="s">
        <v>458</v>
      </c>
      <c r="T26" t="s">
        <v>488</v>
      </c>
    </row>
    <row r="27" spans="1:20" x14ac:dyDescent="0.25">
      <c r="A27" t="s">
        <v>144</v>
      </c>
    </row>
    <row r="28" spans="1:20" x14ac:dyDescent="0.25">
      <c r="D28" t="s">
        <v>525</v>
      </c>
      <c r="K28" t="s">
        <v>231</v>
      </c>
      <c r="L28" t="s">
        <v>252</v>
      </c>
      <c r="M28" t="s">
        <v>297</v>
      </c>
      <c r="N28" t="s">
        <v>324</v>
      </c>
      <c r="O28" t="s">
        <v>311</v>
      </c>
      <c r="P28" t="s">
        <v>377</v>
      </c>
      <c r="Q28" t="s">
        <v>404</v>
      </c>
      <c r="R28" t="s">
        <v>430</v>
      </c>
      <c r="S28" t="s">
        <v>459</v>
      </c>
      <c r="T28" t="s">
        <v>489</v>
      </c>
    </row>
    <row r="29" spans="1:20" x14ac:dyDescent="0.25">
      <c r="A29" t="s">
        <v>145</v>
      </c>
    </row>
    <row r="30" spans="1:20" x14ac:dyDescent="0.25">
      <c r="D30" t="s">
        <v>526</v>
      </c>
      <c r="K30" t="s">
        <v>232</v>
      </c>
      <c r="L30" t="s">
        <v>253</v>
      </c>
      <c r="M30" t="s">
        <v>298</v>
      </c>
      <c r="N30">
        <v>31663</v>
      </c>
      <c r="O30" t="s">
        <v>350</v>
      </c>
      <c r="P30" t="s">
        <v>253</v>
      </c>
      <c r="Q30" t="s">
        <v>405</v>
      </c>
      <c r="R30" t="s">
        <v>431</v>
      </c>
      <c r="S30" t="s">
        <v>460</v>
      </c>
      <c r="T30" t="s">
        <v>490</v>
      </c>
    </row>
    <row r="31" spans="1:20" x14ac:dyDescent="0.25">
      <c r="A31" t="s">
        <v>146</v>
      </c>
    </row>
    <row r="32" spans="1:20" x14ac:dyDescent="0.25">
      <c r="D32" t="s">
        <v>527</v>
      </c>
      <c r="K32" t="s">
        <v>212</v>
      </c>
      <c r="L32" t="s">
        <v>254</v>
      </c>
      <c r="M32" t="s">
        <v>254</v>
      </c>
      <c r="N32" t="s">
        <v>325</v>
      </c>
      <c r="O32" t="s">
        <v>351</v>
      </c>
      <c r="P32" t="s">
        <v>351</v>
      </c>
      <c r="Q32" t="s">
        <v>406</v>
      </c>
      <c r="R32" t="s">
        <v>432</v>
      </c>
      <c r="S32" t="s">
        <v>406</v>
      </c>
      <c r="T32" t="s">
        <v>491</v>
      </c>
    </row>
    <row r="33" spans="1:20" x14ac:dyDescent="0.25">
      <c r="A33" t="s">
        <v>147</v>
      </c>
    </row>
    <row r="34" spans="1:20" x14ac:dyDescent="0.25">
      <c r="D34" t="s">
        <v>528</v>
      </c>
      <c r="K34" t="s">
        <v>233</v>
      </c>
      <c r="L34" t="s">
        <v>255</v>
      </c>
      <c r="M34" t="s">
        <v>299</v>
      </c>
      <c r="N34" t="s">
        <v>326</v>
      </c>
      <c r="O34" t="s">
        <v>352</v>
      </c>
      <c r="P34" t="s">
        <v>378</v>
      </c>
      <c r="Q34" t="s">
        <v>407</v>
      </c>
      <c r="R34" t="s">
        <v>433</v>
      </c>
      <c r="S34" t="s">
        <v>461</v>
      </c>
      <c r="T34" t="s">
        <v>492</v>
      </c>
    </row>
    <row r="35" spans="1:20" x14ac:dyDescent="0.25">
      <c r="A35" t="s">
        <v>148</v>
      </c>
    </row>
    <row r="36" spans="1:20" x14ac:dyDescent="0.25">
      <c r="D36" t="s">
        <v>529</v>
      </c>
      <c r="K36" t="s">
        <v>209</v>
      </c>
      <c r="L36" t="s">
        <v>256</v>
      </c>
      <c r="M36" t="s">
        <v>300</v>
      </c>
      <c r="N36" t="s">
        <v>327</v>
      </c>
      <c r="O36" t="s">
        <v>327</v>
      </c>
      <c r="P36" t="s">
        <v>379</v>
      </c>
      <c r="Q36" t="s">
        <v>379</v>
      </c>
      <c r="R36" t="s">
        <v>434</v>
      </c>
      <c r="S36" t="s">
        <v>462</v>
      </c>
      <c r="T36" t="s">
        <v>493</v>
      </c>
    </row>
    <row r="37" spans="1:20" x14ac:dyDescent="0.25">
      <c r="A37" t="s">
        <v>149</v>
      </c>
    </row>
    <row r="38" spans="1:20" x14ac:dyDescent="0.25">
      <c r="D38" t="s">
        <v>530</v>
      </c>
      <c r="K38" t="s">
        <v>213</v>
      </c>
      <c r="L38" t="s">
        <v>257</v>
      </c>
      <c r="M38" t="s">
        <v>301</v>
      </c>
      <c r="N38" t="s">
        <v>328</v>
      </c>
      <c r="O38" t="s">
        <v>353</v>
      </c>
      <c r="P38">
        <v>57998</v>
      </c>
      <c r="Q38" t="s">
        <v>408</v>
      </c>
      <c r="R38" t="s">
        <v>435</v>
      </c>
      <c r="S38" t="s">
        <v>463</v>
      </c>
      <c r="T38" t="s">
        <v>494</v>
      </c>
    </row>
    <row r="39" spans="1:20" x14ac:dyDescent="0.25">
      <c r="A39" t="s">
        <v>150</v>
      </c>
    </row>
    <row r="40" spans="1:20" x14ac:dyDescent="0.25">
      <c r="D40" t="s">
        <v>531</v>
      </c>
      <c r="K40" t="s">
        <v>214</v>
      </c>
      <c r="L40" t="s">
        <v>258</v>
      </c>
      <c r="M40" t="s">
        <v>302</v>
      </c>
      <c r="N40" t="s">
        <v>329</v>
      </c>
      <c r="O40" t="s">
        <v>354</v>
      </c>
      <c r="P40" t="s">
        <v>380</v>
      </c>
      <c r="Q40" t="s">
        <v>409</v>
      </c>
      <c r="R40" t="s">
        <v>436</v>
      </c>
      <c r="S40">
        <v>38060</v>
      </c>
      <c r="T40" t="s">
        <v>495</v>
      </c>
    </row>
    <row r="41" spans="1:20" x14ac:dyDescent="0.25">
      <c r="A41" t="s">
        <v>151</v>
      </c>
    </row>
    <row r="42" spans="1:20" x14ac:dyDescent="0.25">
      <c r="D42" t="s">
        <v>532</v>
      </c>
      <c r="K42" t="s">
        <v>234</v>
      </c>
      <c r="L42" t="s">
        <v>259</v>
      </c>
      <c r="M42" t="s">
        <v>303</v>
      </c>
      <c r="N42">
        <v>110000</v>
      </c>
      <c r="O42" t="s">
        <v>355</v>
      </c>
      <c r="P42" t="s">
        <v>381</v>
      </c>
      <c r="Q42" t="s">
        <v>410</v>
      </c>
      <c r="R42" t="s">
        <v>437</v>
      </c>
      <c r="S42" t="s">
        <v>464</v>
      </c>
      <c r="T42" t="s">
        <v>496</v>
      </c>
    </row>
    <row r="43" spans="1:20" x14ac:dyDescent="0.25">
      <c r="A43" t="s">
        <v>199</v>
      </c>
    </row>
    <row r="44" spans="1:20" x14ac:dyDescent="0.25">
      <c r="D44" t="s">
        <v>236</v>
      </c>
      <c r="K44" t="s">
        <v>215</v>
      </c>
      <c r="L44" t="s">
        <v>260</v>
      </c>
      <c r="M44" t="s">
        <v>304</v>
      </c>
      <c r="N44" t="s">
        <v>330</v>
      </c>
      <c r="O44" t="s">
        <v>304</v>
      </c>
      <c r="P44" t="s">
        <v>382</v>
      </c>
      <c r="Q44" t="s">
        <v>382</v>
      </c>
      <c r="R44" t="s">
        <v>382</v>
      </c>
      <c r="S44" t="s">
        <v>465</v>
      </c>
      <c r="T44" t="s">
        <v>497</v>
      </c>
    </row>
    <row r="45" spans="1:20" x14ac:dyDescent="0.25">
      <c r="A45" t="s">
        <v>152</v>
      </c>
    </row>
    <row r="46" spans="1:20" x14ac:dyDescent="0.25">
      <c r="D46" t="s">
        <v>533</v>
      </c>
      <c r="K46" t="s">
        <v>235</v>
      </c>
      <c r="L46" t="s">
        <v>261</v>
      </c>
      <c r="M46" t="s">
        <v>305</v>
      </c>
      <c r="N46" t="s">
        <v>331</v>
      </c>
      <c r="O46" t="s">
        <v>331</v>
      </c>
      <c r="P46" t="s">
        <v>383</v>
      </c>
      <c r="Q46" t="s">
        <v>411</v>
      </c>
      <c r="R46" t="s">
        <v>438</v>
      </c>
      <c r="S46" t="s">
        <v>466</v>
      </c>
      <c r="T46" t="s">
        <v>498</v>
      </c>
    </row>
    <row r="47" spans="1:20" x14ac:dyDescent="0.25">
      <c r="A47" t="s">
        <v>153</v>
      </c>
    </row>
    <row r="48" spans="1:20" x14ac:dyDescent="0.25">
      <c r="D48" t="s">
        <v>534</v>
      </c>
      <c r="K48" t="s">
        <v>216</v>
      </c>
      <c r="L48" t="s">
        <v>262</v>
      </c>
      <c r="M48" t="s">
        <v>306</v>
      </c>
      <c r="N48" t="s">
        <v>332</v>
      </c>
      <c r="O48" t="s">
        <v>356</v>
      </c>
      <c r="P48" t="s">
        <v>384</v>
      </c>
      <c r="Q48" t="s">
        <v>412</v>
      </c>
      <c r="R48" t="s">
        <v>439</v>
      </c>
      <c r="S48" t="s">
        <v>467</v>
      </c>
      <c r="T48" t="s">
        <v>499</v>
      </c>
    </row>
    <row r="49" spans="1:20" x14ac:dyDescent="0.25">
      <c r="A49" t="s">
        <v>154</v>
      </c>
    </row>
    <row r="50" spans="1:20" x14ac:dyDescent="0.25">
      <c r="D50" t="s">
        <v>535</v>
      </c>
      <c r="K50" t="s">
        <v>217</v>
      </c>
      <c r="L50" t="s">
        <v>263</v>
      </c>
      <c r="M50" t="s">
        <v>307</v>
      </c>
      <c r="N50" t="s">
        <v>333</v>
      </c>
      <c r="O50" t="s">
        <v>357</v>
      </c>
      <c r="P50" t="s">
        <v>385</v>
      </c>
      <c r="Q50" t="s">
        <v>413</v>
      </c>
      <c r="R50" t="s">
        <v>440</v>
      </c>
      <c r="S50" t="s">
        <v>468</v>
      </c>
      <c r="T50" t="s">
        <v>500</v>
      </c>
    </row>
    <row r="51" spans="1:20" x14ac:dyDescent="0.25">
      <c r="A51" t="s">
        <v>155</v>
      </c>
    </row>
    <row r="52" spans="1:20" x14ac:dyDescent="0.25">
      <c r="D52" t="s">
        <v>536</v>
      </c>
      <c r="K52" t="s">
        <v>218</v>
      </c>
      <c r="L52" t="s">
        <v>264</v>
      </c>
      <c r="M52" t="s">
        <v>308</v>
      </c>
      <c r="N52" t="s">
        <v>334</v>
      </c>
      <c r="O52" t="s">
        <v>358</v>
      </c>
      <c r="P52" t="s">
        <v>386</v>
      </c>
      <c r="Q52" t="s">
        <v>386</v>
      </c>
      <c r="R52" t="s">
        <v>441</v>
      </c>
      <c r="S52" t="s">
        <v>469</v>
      </c>
      <c r="T52" t="s">
        <v>469</v>
      </c>
    </row>
    <row r="53" spans="1:20" x14ac:dyDescent="0.25">
      <c r="A53" t="s">
        <v>156</v>
      </c>
    </row>
    <row r="54" spans="1:20" x14ac:dyDescent="0.25">
      <c r="D54" t="s">
        <v>537</v>
      </c>
      <c r="K54" t="s">
        <v>236</v>
      </c>
      <c r="L54" t="s">
        <v>265</v>
      </c>
      <c r="M54" t="s">
        <v>309</v>
      </c>
      <c r="N54" t="s">
        <v>335</v>
      </c>
      <c r="O54" t="s">
        <v>335</v>
      </c>
      <c r="P54" t="s">
        <v>387</v>
      </c>
      <c r="Q54" t="s">
        <v>414</v>
      </c>
      <c r="R54">
        <v>115693</v>
      </c>
      <c r="S54" t="s">
        <v>470</v>
      </c>
      <c r="T54" t="s">
        <v>501</v>
      </c>
    </row>
    <row r="55" spans="1:20" x14ac:dyDescent="0.25">
      <c r="A55" t="s">
        <v>157</v>
      </c>
    </row>
    <row r="56" spans="1:20" x14ac:dyDescent="0.25">
      <c r="D56" t="s">
        <v>538</v>
      </c>
      <c r="K56" t="s">
        <v>219</v>
      </c>
      <c r="L56" t="s">
        <v>266</v>
      </c>
      <c r="M56" t="s">
        <v>310</v>
      </c>
      <c r="N56">
        <v>100992</v>
      </c>
      <c r="O56" t="s">
        <v>359</v>
      </c>
      <c r="P56" t="s">
        <v>388</v>
      </c>
      <c r="Q56" t="s">
        <v>415</v>
      </c>
      <c r="R56" t="s">
        <v>442</v>
      </c>
      <c r="S56" t="s">
        <v>471</v>
      </c>
      <c r="T56" t="s">
        <v>502</v>
      </c>
    </row>
    <row r="57" spans="1:20" x14ac:dyDescent="0.25">
      <c r="A57" t="s">
        <v>158</v>
      </c>
    </row>
    <row r="58" spans="1:20" x14ac:dyDescent="0.25">
      <c r="D58" t="s">
        <v>539</v>
      </c>
      <c r="K58" t="s">
        <v>237</v>
      </c>
      <c r="L58" t="s">
        <v>267</v>
      </c>
      <c r="M58" t="s">
        <v>311</v>
      </c>
      <c r="N58" t="s">
        <v>336</v>
      </c>
      <c r="O58" t="s">
        <v>360</v>
      </c>
      <c r="P58" t="s">
        <v>389</v>
      </c>
      <c r="Q58" t="s">
        <v>416</v>
      </c>
      <c r="R58" t="s">
        <v>443</v>
      </c>
      <c r="S58" t="s">
        <v>472</v>
      </c>
      <c r="T58" t="s">
        <v>503</v>
      </c>
    </row>
    <row r="59" spans="1:20" x14ac:dyDescent="0.25">
      <c r="A59" t="s">
        <v>159</v>
      </c>
    </row>
    <row r="60" spans="1:20" x14ac:dyDescent="0.25">
      <c r="D60" t="s">
        <v>540</v>
      </c>
      <c r="K60" t="s">
        <v>238</v>
      </c>
      <c r="L60" t="s">
        <v>268</v>
      </c>
      <c r="M60" t="s">
        <v>268</v>
      </c>
      <c r="N60" t="s">
        <v>337</v>
      </c>
      <c r="O60" t="s">
        <v>361</v>
      </c>
      <c r="P60" t="s">
        <v>390</v>
      </c>
      <c r="Q60" t="s">
        <v>417</v>
      </c>
      <c r="R60" t="s">
        <v>444</v>
      </c>
      <c r="S60" t="s">
        <v>473</v>
      </c>
      <c r="T60" t="s">
        <v>504</v>
      </c>
    </row>
    <row r="61" spans="1:20" x14ac:dyDescent="0.25">
      <c r="A61" t="s">
        <v>160</v>
      </c>
    </row>
    <row r="62" spans="1:20" x14ac:dyDescent="0.25">
      <c r="D62" t="s">
        <v>541</v>
      </c>
      <c r="K62" t="s">
        <v>208</v>
      </c>
      <c r="L62" t="s">
        <v>269</v>
      </c>
      <c r="M62" t="s">
        <v>312</v>
      </c>
      <c r="N62" t="s">
        <v>338</v>
      </c>
      <c r="O62" t="s">
        <v>338</v>
      </c>
      <c r="P62" t="s">
        <v>391</v>
      </c>
      <c r="Q62" t="s">
        <v>391</v>
      </c>
      <c r="R62" t="s">
        <v>445</v>
      </c>
      <c r="S62" t="s">
        <v>474</v>
      </c>
      <c r="T62" t="s">
        <v>474</v>
      </c>
    </row>
    <row r="63" spans="1:20" x14ac:dyDescent="0.25">
      <c r="A63" t="s">
        <v>161</v>
      </c>
    </row>
    <row r="64" spans="1:20" x14ac:dyDescent="0.25">
      <c r="D64" t="s">
        <v>542</v>
      </c>
      <c r="K64" t="s">
        <v>239</v>
      </c>
      <c r="L64" t="s">
        <v>270</v>
      </c>
      <c r="M64" t="s">
        <v>313</v>
      </c>
      <c r="N64" t="s">
        <v>339</v>
      </c>
      <c r="O64" t="s">
        <v>362</v>
      </c>
      <c r="P64" t="s">
        <v>392</v>
      </c>
      <c r="Q64" t="s">
        <v>418</v>
      </c>
      <c r="R64" t="s">
        <v>446</v>
      </c>
      <c r="S64" t="s">
        <v>475</v>
      </c>
      <c r="T64" t="s">
        <v>505</v>
      </c>
    </row>
    <row r="65" spans="1:20" x14ac:dyDescent="0.25">
      <c r="A65" t="s">
        <v>162</v>
      </c>
    </row>
    <row r="66" spans="1:20" x14ac:dyDescent="0.25">
      <c r="D66" t="s">
        <v>543</v>
      </c>
      <c r="K66">
        <v>99948</v>
      </c>
      <c r="L66" t="s">
        <v>271</v>
      </c>
      <c r="M66" t="s">
        <v>314</v>
      </c>
      <c r="N66">
        <v>1</v>
      </c>
      <c r="O66" t="s">
        <v>363</v>
      </c>
      <c r="P66" t="s">
        <v>393</v>
      </c>
      <c r="Q66" t="s">
        <v>393</v>
      </c>
      <c r="R66" t="s">
        <v>447</v>
      </c>
      <c r="S66" t="s">
        <v>476</v>
      </c>
      <c r="T66" t="s">
        <v>506</v>
      </c>
    </row>
    <row r="67" spans="1:20" x14ac:dyDescent="0.25">
      <c r="A67" t="s">
        <v>163</v>
      </c>
    </row>
    <row r="68" spans="1:20" x14ac:dyDescent="0.25">
      <c r="D68" t="s">
        <v>544</v>
      </c>
      <c r="K68">
        <v>1</v>
      </c>
      <c r="L68" t="s">
        <v>272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2021-02-26T15:46:16Z</dcterms:modified>
</cp:coreProperties>
</file>