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270" firstSheet="2" activeTab="11"/>
  </bookViews>
  <sheets>
    <sheet name="Ressources" sheetId="1" r:id="rId1"/>
    <sheet name="Trophées" sheetId="2" r:id="rId2"/>
    <sheet name="Comparatifs" sheetId="3" r:id="rId3"/>
    <sheet name="Ressources Idoles" sheetId="6" r:id="rId4"/>
    <sheet name="Idoles" sheetId="4" r:id="rId5"/>
    <sheet name="Comparatifs Idoles" sheetId="5" r:id="rId6"/>
    <sheet name="Taverne" sheetId="7" r:id="rId7"/>
    <sheet name="Runes" sheetId="8" r:id="rId8"/>
    <sheet name="Raw" sheetId="12" r:id="rId9"/>
    <sheet name="rose" sheetId="11" r:id="rId10"/>
    <sheet name="Feuil1" sheetId="13" r:id="rId11"/>
    <sheet name="prix fm" sheetId="14" r:id="rId12"/>
    <sheet name="exo res" sheetId="16" r:id="rId13"/>
    <sheet name="Poid rune" sheetId="15" r:id="rId14"/>
    <sheet name="exemple" sheetId="17" r:id="rId15"/>
  </sheets>
  <calcPr calcId="145621"/>
</workbook>
</file>

<file path=xl/calcChain.xml><?xml version="1.0" encoding="utf-8"?>
<calcChain xmlns="http://schemas.openxmlformats.org/spreadsheetml/2006/main">
  <c r="F5" i="8" l="1"/>
  <c r="F9" i="8"/>
  <c r="I20" i="8" l="1"/>
  <c r="I19" i="8"/>
  <c r="I18" i="8"/>
  <c r="I17" i="8"/>
  <c r="F26" i="8" l="1"/>
  <c r="M20" i="11" l="1"/>
  <c r="M21" i="11" s="1"/>
  <c r="L20" i="11"/>
  <c r="M19" i="11"/>
  <c r="F27" i="8" l="1"/>
  <c r="K4" i="11"/>
  <c r="F24" i="8"/>
  <c r="F28" i="8" l="1"/>
  <c r="D10" i="11"/>
  <c r="C24" i="11" l="1"/>
  <c r="B24" i="11"/>
  <c r="B23" i="11"/>
  <c r="J4" i="11"/>
  <c r="F4" i="11" l="1"/>
  <c r="F15" i="11" l="1"/>
  <c r="E15" i="11"/>
  <c r="D15" i="11"/>
  <c r="G15" i="11"/>
  <c r="F3" i="13" l="1"/>
  <c r="F4" i="13"/>
  <c r="F5" i="13"/>
  <c r="F7" i="13"/>
  <c r="F8" i="13"/>
  <c r="F9" i="13"/>
  <c r="F2" i="13"/>
  <c r="C39" i="8" l="1"/>
  <c r="J11" i="8" s="1"/>
  <c r="C11" i="8"/>
  <c r="F11" i="8" s="1"/>
  <c r="C38" i="8" l="1"/>
  <c r="C37" i="8"/>
  <c r="C36" i="8"/>
  <c r="C35" i="8"/>
  <c r="C34" i="8"/>
  <c r="C33" i="8"/>
  <c r="C32" i="8"/>
  <c r="C30" i="8"/>
  <c r="C29" i="8"/>
  <c r="C28" i="8"/>
  <c r="C27" i="8"/>
  <c r="C26" i="8"/>
  <c r="I12" i="8" s="1"/>
  <c r="C25" i="8"/>
  <c r="C24" i="8"/>
  <c r="C23" i="8"/>
  <c r="C22" i="8"/>
  <c r="C21" i="8"/>
  <c r="C20" i="8"/>
  <c r="C19" i="8"/>
  <c r="C18" i="8"/>
  <c r="C16" i="8"/>
  <c r="F20" i="8" s="1"/>
  <c r="G20" i="8" s="1"/>
  <c r="C15" i="8"/>
  <c r="F19" i="8" s="1"/>
  <c r="G19" i="8" s="1"/>
  <c r="C14" i="8"/>
  <c r="F18" i="8" s="1"/>
  <c r="G18" i="8" s="1"/>
  <c r="C13" i="8"/>
  <c r="F17" i="8" s="1"/>
  <c r="G17" i="8" s="1"/>
  <c r="C12" i="8"/>
  <c r="F12" i="8" s="1"/>
  <c r="G12" i="8" s="1"/>
  <c r="C10" i="8"/>
  <c r="C9" i="8"/>
  <c r="C8" i="8"/>
  <c r="C7" i="8"/>
  <c r="F7" i="8" s="1"/>
  <c r="C6" i="8"/>
  <c r="F6" i="8" s="1"/>
  <c r="C5" i="8"/>
  <c r="C4" i="8"/>
  <c r="F4" i="8" s="1"/>
  <c r="K20" i="8" l="1"/>
  <c r="M20" i="8" s="1"/>
  <c r="L20" i="8"/>
  <c r="L19" i="8"/>
  <c r="K19" i="8"/>
  <c r="M19" i="8" s="1"/>
  <c r="K18" i="8"/>
  <c r="M18" i="8" s="1"/>
  <c r="L18" i="8"/>
  <c r="K17" i="8"/>
  <c r="M17" i="8" s="1"/>
  <c r="L17" i="8"/>
  <c r="K12" i="8"/>
  <c r="M12" i="8" s="1"/>
  <c r="L12" i="8"/>
  <c r="I10" i="11"/>
  <c r="H10" i="11"/>
  <c r="G10" i="11"/>
  <c r="F10" i="11"/>
  <c r="E10" i="11"/>
  <c r="E6" i="11"/>
  <c r="C6" i="11"/>
  <c r="J5" i="11"/>
  <c r="I4" i="11"/>
  <c r="I5" i="11" s="1"/>
  <c r="H4" i="11"/>
  <c r="H5" i="11" s="1"/>
  <c r="G4" i="11"/>
  <c r="G5" i="11" s="1"/>
  <c r="F5" i="11"/>
  <c r="E4" i="11"/>
  <c r="E5" i="11" s="1"/>
  <c r="D4" i="11"/>
  <c r="D5" i="11" s="1"/>
  <c r="J5" i="8" l="1"/>
  <c r="J6" i="8"/>
  <c r="J7" i="8"/>
  <c r="J8" i="8"/>
  <c r="J9" i="8"/>
  <c r="J10" i="8"/>
  <c r="J4" i="8"/>
  <c r="I5" i="8"/>
  <c r="I6" i="8"/>
  <c r="I7" i="8"/>
  <c r="I8" i="8"/>
  <c r="I9" i="8"/>
  <c r="I10" i="8"/>
  <c r="I11" i="8"/>
  <c r="I13" i="8"/>
  <c r="I14" i="8"/>
  <c r="I15" i="8"/>
  <c r="I16" i="8"/>
  <c r="I4" i="8"/>
  <c r="G6" i="8"/>
  <c r="G7" i="8"/>
  <c r="F8" i="8"/>
  <c r="G8" i="8" s="1"/>
  <c r="G9" i="8"/>
  <c r="H9" i="8" s="1"/>
  <c r="F10" i="8"/>
  <c r="G10" i="8" s="1"/>
  <c r="H10" i="8" s="1"/>
  <c r="G11" i="8"/>
  <c r="F13" i="8"/>
  <c r="G13" i="8" s="1"/>
  <c r="F14" i="8"/>
  <c r="G14" i="8" s="1"/>
  <c r="F15" i="8"/>
  <c r="G15" i="8" s="1"/>
  <c r="F16" i="8"/>
  <c r="G16" i="8" s="1"/>
  <c r="G5" i="8"/>
  <c r="G4" i="8"/>
  <c r="K13" i="8" l="1"/>
  <c r="M13" i="8" s="1"/>
  <c r="K10" i="8"/>
  <c r="M10" i="8" s="1"/>
  <c r="N10" i="8"/>
  <c r="O10" i="8" s="1"/>
  <c r="K4" i="8"/>
  <c r="M4" i="8" s="1"/>
  <c r="K8" i="8"/>
  <c r="M8" i="8" s="1"/>
  <c r="K9" i="8"/>
  <c r="M9" i="8" s="1"/>
  <c r="K16" i="8"/>
  <c r="M16" i="8" s="1"/>
  <c r="K7" i="8"/>
  <c r="M7" i="8" s="1"/>
  <c r="K15" i="8"/>
  <c r="M15" i="8" s="1"/>
  <c r="K6" i="8"/>
  <c r="M6" i="8" s="1"/>
  <c r="N9" i="8"/>
  <c r="O9" i="8" s="1"/>
  <c r="K14" i="8"/>
  <c r="M14" i="8" s="1"/>
  <c r="K5" i="8"/>
  <c r="M5" i="8" s="1"/>
  <c r="H11" i="8"/>
  <c r="N11" i="8" s="1"/>
  <c r="O11" i="8" s="1"/>
  <c r="K11" i="8"/>
  <c r="M11" i="8" s="1"/>
  <c r="P10" i="8"/>
  <c r="L11" i="8"/>
  <c r="L16" i="8"/>
  <c r="L15" i="8"/>
  <c r="L14" i="8"/>
  <c r="L13" i="8"/>
  <c r="L10" i="8"/>
  <c r="P9" i="8"/>
  <c r="L9" i="8"/>
  <c r="H8" i="8"/>
  <c r="N8" i="8" s="1"/>
  <c r="L8" i="8"/>
  <c r="H7" i="8"/>
  <c r="N7" i="8" s="1"/>
  <c r="L7" i="8"/>
  <c r="H6" i="8"/>
  <c r="N6" i="8" s="1"/>
  <c r="L6" i="8"/>
  <c r="H5" i="8"/>
  <c r="N5" i="8" s="1"/>
  <c r="L5" i="8"/>
  <c r="H4" i="8"/>
  <c r="N4" i="8" s="1"/>
  <c r="L4" i="8"/>
  <c r="J36" i="3"/>
  <c r="J37" i="3"/>
  <c r="J38" i="3"/>
  <c r="B90" i="2"/>
  <c r="B93" i="2" s="1"/>
  <c r="O96" i="2"/>
  <c r="O95" i="2"/>
  <c r="J96" i="2"/>
  <c r="E96" i="2"/>
  <c r="J95" i="2"/>
  <c r="E97" i="2"/>
  <c r="N96" i="2"/>
  <c r="N95" i="2"/>
  <c r="I96" i="2"/>
  <c r="I95" i="2"/>
  <c r="D97" i="2"/>
  <c r="D96" i="2"/>
  <c r="C38" i="3"/>
  <c r="C37" i="3"/>
  <c r="C36" i="3"/>
  <c r="D98" i="2"/>
  <c r="I97" i="2"/>
  <c r="P11" i="8" l="1"/>
  <c r="P8" i="8"/>
  <c r="O8" i="8"/>
  <c r="P7" i="8"/>
  <c r="O7" i="8"/>
  <c r="P6" i="8"/>
  <c r="O6" i="8"/>
  <c r="P5" i="8"/>
  <c r="O5" i="8"/>
  <c r="P4" i="8"/>
  <c r="O4" i="8"/>
  <c r="B92" i="2"/>
  <c r="B94" i="2"/>
  <c r="B95" i="2"/>
  <c r="B98" i="2"/>
  <c r="G90" i="2" s="1"/>
  <c r="B91" i="2"/>
  <c r="B96" i="2"/>
  <c r="B70" i="1" s="1"/>
  <c r="B97" i="2"/>
  <c r="B71" i="1" s="1"/>
  <c r="D64" i="1"/>
  <c r="E85" i="2" s="1"/>
  <c r="D68" i="1"/>
  <c r="O84" i="2" s="1"/>
  <c r="D67" i="1"/>
  <c r="J85" i="2" s="1"/>
  <c r="J33" i="3"/>
  <c r="J34" i="3"/>
  <c r="J35" i="3"/>
  <c r="B79" i="2"/>
  <c r="B81" i="2" s="1"/>
  <c r="C35" i="3"/>
  <c r="C34" i="3"/>
  <c r="C33" i="3"/>
  <c r="O85" i="2"/>
  <c r="J84" i="2"/>
  <c r="E86" i="2"/>
  <c r="N85" i="2"/>
  <c r="N84" i="2"/>
  <c r="I85" i="2"/>
  <c r="I84" i="2"/>
  <c r="D86" i="2"/>
  <c r="D85" i="2"/>
  <c r="D87" i="2"/>
  <c r="I86" i="2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2" i="3"/>
  <c r="B68" i="2"/>
  <c r="B70" i="2" s="1"/>
  <c r="C32" i="3"/>
  <c r="C31" i="3"/>
  <c r="C30" i="3"/>
  <c r="O74" i="2"/>
  <c r="O73" i="2"/>
  <c r="J74" i="2"/>
  <c r="J73" i="2"/>
  <c r="E75" i="2"/>
  <c r="E74" i="2"/>
  <c r="N74" i="2"/>
  <c r="N73" i="2"/>
  <c r="I74" i="2"/>
  <c r="I73" i="2"/>
  <c r="D75" i="2"/>
  <c r="D74" i="2"/>
  <c r="D76" i="2"/>
  <c r="I75" i="2"/>
  <c r="D51" i="1"/>
  <c r="D50" i="1"/>
  <c r="D37" i="1"/>
  <c r="D36" i="1"/>
  <c r="D33" i="1"/>
  <c r="D28" i="1"/>
  <c r="G97" i="2" l="1"/>
  <c r="L90" i="2" s="1"/>
  <c r="G96" i="2"/>
  <c r="B16" i="1" s="1"/>
  <c r="G94" i="2"/>
  <c r="G95" i="2"/>
  <c r="B72" i="1" s="1"/>
  <c r="G93" i="2"/>
  <c r="G92" i="2"/>
  <c r="G91" i="2"/>
  <c r="B82" i="2"/>
  <c r="B83" i="2"/>
  <c r="B85" i="2"/>
  <c r="B64" i="1" s="1"/>
  <c r="B84" i="2"/>
  <c r="B87" i="2"/>
  <c r="G79" i="2" s="1"/>
  <c r="B80" i="2"/>
  <c r="B86" i="2"/>
  <c r="B65" i="1" s="1"/>
  <c r="B71" i="2"/>
  <c r="B72" i="2"/>
  <c r="B73" i="2"/>
  <c r="B76" i="2"/>
  <c r="G68" i="2" s="1"/>
  <c r="B75" i="2"/>
  <c r="B59" i="1" s="1"/>
  <c r="B69" i="2"/>
  <c r="B74" i="2"/>
  <c r="B26" i="1" s="1"/>
  <c r="E28" i="7"/>
  <c r="E27" i="7"/>
  <c r="E26" i="7"/>
  <c r="E25" i="7"/>
  <c r="E24" i="7"/>
  <c r="E23" i="7"/>
  <c r="E22" i="7"/>
  <c r="E21" i="7"/>
  <c r="B20" i="7"/>
  <c r="B23" i="7" s="1"/>
  <c r="C36" i="7" s="1"/>
  <c r="H11" i="7"/>
  <c r="D28" i="7"/>
  <c r="D27" i="7"/>
  <c r="D26" i="7"/>
  <c r="D25" i="7"/>
  <c r="D24" i="7"/>
  <c r="D23" i="7"/>
  <c r="D22" i="7"/>
  <c r="D21" i="7"/>
  <c r="H10" i="7"/>
  <c r="L94" i="2" l="1"/>
  <c r="L93" i="2"/>
  <c r="L92" i="2"/>
  <c r="L91" i="2"/>
  <c r="L95" i="2"/>
  <c r="B73" i="1" s="1"/>
  <c r="L96" i="2"/>
  <c r="B74" i="1" s="1"/>
  <c r="G86" i="2"/>
  <c r="L79" i="2" s="1"/>
  <c r="G84" i="2"/>
  <c r="B66" i="1" s="1"/>
  <c r="G83" i="2"/>
  <c r="G85" i="2"/>
  <c r="B67" i="1" s="1"/>
  <c r="G81" i="2"/>
  <c r="G80" i="2"/>
  <c r="G82" i="2"/>
  <c r="G75" i="2"/>
  <c r="L68" i="2" s="1"/>
  <c r="G73" i="2"/>
  <c r="B60" i="1" s="1"/>
  <c r="G74" i="2"/>
  <c r="B61" i="1" s="1"/>
  <c r="G72" i="2"/>
  <c r="G71" i="2"/>
  <c r="G70" i="2"/>
  <c r="G69" i="2"/>
  <c r="B28" i="7"/>
  <c r="C45" i="7" s="1"/>
  <c r="E29" i="7"/>
  <c r="I11" i="7" s="1"/>
  <c r="K11" i="7" s="1"/>
  <c r="B24" i="7"/>
  <c r="C38" i="7" s="1"/>
  <c r="B27" i="7"/>
  <c r="C44" i="7" s="1"/>
  <c r="B26" i="7"/>
  <c r="C43" i="7" s="1"/>
  <c r="B22" i="7"/>
  <c r="C34" i="7" s="1"/>
  <c r="B25" i="7"/>
  <c r="C42" i="7" s="1"/>
  <c r="B21" i="7"/>
  <c r="D4" i="7"/>
  <c r="B10" i="7"/>
  <c r="E35" i="7"/>
  <c r="E12" i="7" s="1"/>
  <c r="E10" i="7"/>
  <c r="E13" i="7"/>
  <c r="E14" i="7"/>
  <c r="E15" i="7"/>
  <c r="E16" i="7"/>
  <c r="E17" i="7"/>
  <c r="E11" i="7"/>
  <c r="D16" i="7"/>
  <c r="D15" i="7"/>
  <c r="D14" i="7"/>
  <c r="D13" i="7"/>
  <c r="D12" i="7"/>
  <c r="D11" i="7"/>
  <c r="D10" i="7"/>
  <c r="L83" i="2" l="1"/>
  <c r="L81" i="2"/>
  <c r="L80" i="2"/>
  <c r="L82" i="2"/>
  <c r="L85" i="2"/>
  <c r="B69" i="1" s="1"/>
  <c r="L84" i="2"/>
  <c r="B68" i="1" s="1"/>
  <c r="L72" i="2"/>
  <c r="L71" i="2"/>
  <c r="L70" i="2"/>
  <c r="L69" i="2"/>
  <c r="L74" i="2"/>
  <c r="B63" i="1" s="1"/>
  <c r="L73" i="2"/>
  <c r="B62" i="1" s="1"/>
  <c r="C32" i="7"/>
  <c r="B14" i="7"/>
  <c r="C39" i="7" s="1"/>
  <c r="B11" i="7"/>
  <c r="C33" i="7" s="1"/>
  <c r="B12" i="7"/>
  <c r="C35" i="7" s="1"/>
  <c r="B13" i="7"/>
  <c r="C37" i="7" s="1"/>
  <c r="B16" i="7"/>
  <c r="C41" i="7" s="1"/>
  <c r="E18" i="7"/>
  <c r="I10" i="7" s="1"/>
  <c r="I8" i="7" s="1"/>
  <c r="B15" i="7"/>
  <c r="C40" i="7" s="1"/>
  <c r="B2" i="2"/>
  <c r="O8" i="2"/>
  <c r="O7" i="2"/>
  <c r="O6" i="2"/>
  <c r="N8" i="2"/>
  <c r="N7" i="2"/>
  <c r="N6" i="2"/>
  <c r="J8" i="2"/>
  <c r="J7" i="2"/>
  <c r="J6" i="2"/>
  <c r="I8" i="2"/>
  <c r="I7" i="2"/>
  <c r="I6" i="2"/>
  <c r="E8" i="2"/>
  <c r="D8" i="2"/>
  <c r="K10" i="7" l="1"/>
  <c r="K8" i="7" s="1"/>
  <c r="D5" i="7"/>
  <c r="E9" i="2"/>
  <c r="E7" i="2"/>
  <c r="E6" i="2"/>
  <c r="D9" i="2"/>
  <c r="D7" i="2"/>
  <c r="D6" i="2"/>
  <c r="B7" i="2"/>
  <c r="B55" i="1" s="1"/>
  <c r="B3" i="2"/>
  <c r="C29" i="3"/>
  <c r="C28" i="3"/>
  <c r="C27" i="3"/>
  <c r="D10" i="2"/>
  <c r="I9" i="2"/>
  <c r="B10" i="2"/>
  <c r="D6" i="7" l="1"/>
  <c r="G2" i="2"/>
  <c r="G4" i="2" s="1"/>
  <c r="B4" i="2"/>
  <c r="B5" i="2"/>
  <c r="B6" i="2"/>
  <c r="B54" i="1" s="1"/>
  <c r="B8" i="2"/>
  <c r="B7" i="1" s="1"/>
  <c r="B9" i="2"/>
  <c r="B56" i="1" s="1"/>
  <c r="G2" i="4"/>
  <c r="G10" i="4" s="1"/>
  <c r="B18" i="6" s="1"/>
  <c r="D5" i="6"/>
  <c r="D4" i="6"/>
  <c r="D7" i="6"/>
  <c r="D2" i="6"/>
  <c r="G9" i="2" l="1"/>
  <c r="L2" i="2" s="1"/>
  <c r="L5" i="2" s="1"/>
  <c r="G5" i="2"/>
  <c r="G6" i="2"/>
  <c r="B57" i="1" s="1"/>
  <c r="G7" i="2"/>
  <c r="B8" i="1" s="1"/>
  <c r="G8" i="2"/>
  <c r="B9" i="1" s="1"/>
  <c r="G3" i="2"/>
  <c r="L8" i="2"/>
  <c r="B58" i="1" s="1"/>
  <c r="L7" i="2"/>
  <c r="L6" i="2"/>
  <c r="E9" i="4"/>
  <c r="E8" i="4"/>
  <c r="E7" i="4"/>
  <c r="E6" i="4"/>
  <c r="E5" i="4"/>
  <c r="E4" i="4"/>
  <c r="E3" i="4"/>
  <c r="D9" i="4"/>
  <c r="D8" i="4"/>
  <c r="D7" i="4"/>
  <c r="D6" i="4"/>
  <c r="D5" i="4"/>
  <c r="D4" i="4"/>
  <c r="D3" i="4"/>
  <c r="B2" i="4"/>
  <c r="B4" i="4" s="1"/>
  <c r="B11" i="6" s="1"/>
  <c r="C12" i="5"/>
  <c r="D4" i="5"/>
  <c r="B57" i="2"/>
  <c r="B59" i="2" s="1"/>
  <c r="C26" i="3"/>
  <c r="C25" i="3"/>
  <c r="C24" i="3"/>
  <c r="E64" i="2"/>
  <c r="E63" i="2"/>
  <c r="D64" i="2"/>
  <c r="D63" i="2"/>
  <c r="J63" i="2"/>
  <c r="J62" i="2"/>
  <c r="I62" i="2"/>
  <c r="I63" i="2"/>
  <c r="O63" i="2"/>
  <c r="O62" i="2"/>
  <c r="N63" i="2"/>
  <c r="N62" i="2"/>
  <c r="I64" i="2"/>
  <c r="D65" i="2"/>
  <c r="L3" i="2" l="1"/>
  <c r="L4" i="2"/>
  <c r="B10" i="1"/>
  <c r="B11" i="1"/>
  <c r="B8" i="4"/>
  <c r="B14" i="6" s="1"/>
  <c r="B9" i="4"/>
  <c r="B15" i="6" s="1"/>
  <c r="B3" i="4"/>
  <c r="E11" i="4"/>
  <c r="D12" i="5" s="1"/>
  <c r="H12" i="5" s="1"/>
  <c r="O11" i="4"/>
  <c r="J11" i="4" s="1"/>
  <c r="B5" i="4"/>
  <c r="B6" i="4"/>
  <c r="B3" i="6" s="1"/>
  <c r="B7" i="4"/>
  <c r="B9" i="6" s="1"/>
  <c r="B63" i="2"/>
  <c r="B49" i="1" s="1"/>
  <c r="B60" i="2"/>
  <c r="B61" i="2"/>
  <c r="B62" i="2"/>
  <c r="B65" i="2"/>
  <c r="G57" i="2" s="1"/>
  <c r="B58" i="2"/>
  <c r="B64" i="2"/>
  <c r="B50" i="1" s="1"/>
  <c r="D4" i="3"/>
  <c r="B46" i="2"/>
  <c r="B48" i="2" s="1"/>
  <c r="O52" i="2"/>
  <c r="O51" i="2"/>
  <c r="N52" i="2"/>
  <c r="N51" i="2"/>
  <c r="J52" i="2"/>
  <c r="J51" i="2"/>
  <c r="I52" i="2"/>
  <c r="I51" i="2"/>
  <c r="I53" i="2"/>
  <c r="D54" i="2"/>
  <c r="E53" i="2"/>
  <c r="E52" i="2"/>
  <c r="D53" i="2"/>
  <c r="D52" i="2"/>
  <c r="C23" i="3"/>
  <c r="C22" i="3"/>
  <c r="C21" i="3"/>
  <c r="B35" i="2"/>
  <c r="B38" i="2" s="1"/>
  <c r="E42" i="2"/>
  <c r="E41" i="2"/>
  <c r="J41" i="2"/>
  <c r="J40" i="2"/>
  <c r="O41" i="2"/>
  <c r="O40" i="2"/>
  <c r="N41" i="2"/>
  <c r="N40" i="2"/>
  <c r="I41" i="2"/>
  <c r="I40" i="2"/>
  <c r="D42" i="2"/>
  <c r="D41" i="2"/>
  <c r="I42" i="2"/>
  <c r="D43" i="2"/>
  <c r="C20" i="3"/>
  <c r="C19" i="3"/>
  <c r="C18" i="3"/>
  <c r="F12" i="5" l="1"/>
  <c r="G12" i="5"/>
  <c r="I12" i="5" s="1"/>
  <c r="B49" i="2"/>
  <c r="G5" i="4"/>
  <c r="B4" i="6" s="1"/>
  <c r="G4" i="4"/>
  <c r="B2" i="6" s="1"/>
  <c r="G7" i="4"/>
  <c r="B12" i="6" s="1"/>
  <c r="G3" i="4"/>
  <c r="B7" i="6" s="1"/>
  <c r="G8" i="4"/>
  <c r="B16" i="6" s="1"/>
  <c r="G9" i="4"/>
  <c r="G6" i="4"/>
  <c r="B5" i="6" s="1"/>
  <c r="B51" i="2"/>
  <c r="G64" i="2"/>
  <c r="L57" i="2" s="1"/>
  <c r="G61" i="2"/>
  <c r="G63" i="2"/>
  <c r="B51" i="1" s="1"/>
  <c r="G62" i="2"/>
  <c r="B53" i="1" s="1"/>
  <c r="G60" i="2"/>
  <c r="G59" i="2"/>
  <c r="G58" i="2"/>
  <c r="B53" i="2"/>
  <c r="B48" i="1" s="1"/>
  <c r="B37" i="2"/>
  <c r="B54" i="2"/>
  <c r="G46" i="2" s="1"/>
  <c r="G49" i="2" s="1"/>
  <c r="B47" i="2"/>
  <c r="B52" i="2"/>
  <c r="B47" i="1" s="1"/>
  <c r="B50" i="2"/>
  <c r="B40" i="2"/>
  <c r="B43" i="2"/>
  <c r="B39" i="2"/>
  <c r="B42" i="2"/>
  <c r="B43" i="1" s="1"/>
  <c r="B36" i="2"/>
  <c r="B41" i="2"/>
  <c r="B44" i="1" s="1"/>
  <c r="E31" i="2"/>
  <c r="E30" i="2"/>
  <c r="E29" i="2"/>
  <c r="E40" i="2" s="1"/>
  <c r="E51" i="2" s="1"/>
  <c r="E62" i="2" s="1"/>
  <c r="E28" i="2"/>
  <c r="E39" i="2" s="1"/>
  <c r="E50" i="2" s="1"/>
  <c r="E61" i="2" s="1"/>
  <c r="E72" i="2" s="1"/>
  <c r="E83" i="2" s="1"/>
  <c r="E94" i="2" s="1"/>
  <c r="E27" i="2"/>
  <c r="E38" i="2" s="1"/>
  <c r="E49" i="2" s="1"/>
  <c r="E60" i="2" s="1"/>
  <c r="E26" i="2"/>
  <c r="E37" i="2" s="1"/>
  <c r="E48" i="2" s="1"/>
  <c r="E59" i="2" s="1"/>
  <c r="E25" i="2"/>
  <c r="D32" i="2"/>
  <c r="D31" i="2"/>
  <c r="D30" i="2"/>
  <c r="D29" i="2"/>
  <c r="D40" i="2" s="1"/>
  <c r="D51" i="2" s="1"/>
  <c r="D62" i="2" s="1"/>
  <c r="D28" i="2"/>
  <c r="D39" i="2" s="1"/>
  <c r="D50" i="2" s="1"/>
  <c r="D61" i="2" s="1"/>
  <c r="D72" i="2" s="1"/>
  <c r="D83" i="2" s="1"/>
  <c r="D94" i="2" s="1"/>
  <c r="D27" i="2"/>
  <c r="D38" i="2" s="1"/>
  <c r="D49" i="2" s="1"/>
  <c r="D60" i="2" s="1"/>
  <c r="D26" i="2"/>
  <c r="D37" i="2" s="1"/>
  <c r="D48" i="2" s="1"/>
  <c r="D59" i="2" s="1"/>
  <c r="D25" i="2"/>
  <c r="D36" i="2" s="1"/>
  <c r="D47" i="2" s="1"/>
  <c r="D58" i="2" s="1"/>
  <c r="D69" i="2" s="1"/>
  <c r="D80" i="2" s="1"/>
  <c r="D91" i="2" s="1"/>
  <c r="I31" i="2"/>
  <c r="J30" i="2"/>
  <c r="J29" i="2"/>
  <c r="I30" i="2"/>
  <c r="I29" i="2"/>
  <c r="J28" i="2"/>
  <c r="J39" i="2" s="1"/>
  <c r="J50" i="2" s="1"/>
  <c r="J61" i="2" s="1"/>
  <c r="J72" i="2" s="1"/>
  <c r="J83" i="2" s="1"/>
  <c r="J94" i="2" s="1"/>
  <c r="I28" i="2"/>
  <c r="I39" i="2" s="1"/>
  <c r="I50" i="2" s="1"/>
  <c r="I61" i="2" s="1"/>
  <c r="I72" i="2" s="1"/>
  <c r="I83" i="2" s="1"/>
  <c r="I94" i="2" s="1"/>
  <c r="J27" i="2"/>
  <c r="J38" i="2" s="1"/>
  <c r="J49" i="2" s="1"/>
  <c r="J60" i="2" s="1"/>
  <c r="J26" i="2"/>
  <c r="J37" i="2" s="1"/>
  <c r="J48" i="2" s="1"/>
  <c r="J59" i="2" s="1"/>
  <c r="J25" i="2"/>
  <c r="J36" i="2" s="1"/>
  <c r="J47" i="2" s="1"/>
  <c r="J58" i="2" s="1"/>
  <c r="I27" i="2"/>
  <c r="I38" i="2" s="1"/>
  <c r="I49" i="2" s="1"/>
  <c r="I60" i="2" s="1"/>
  <c r="I26" i="2"/>
  <c r="I37" i="2" s="1"/>
  <c r="I48" i="2" s="1"/>
  <c r="I59" i="2" s="1"/>
  <c r="I25" i="2"/>
  <c r="I36" i="2" s="1"/>
  <c r="I47" i="2" s="1"/>
  <c r="I58" i="2" s="1"/>
  <c r="B24" i="2"/>
  <c r="B32" i="2" s="1"/>
  <c r="G24" i="2" s="1"/>
  <c r="C17" i="3"/>
  <c r="C16" i="3"/>
  <c r="C15" i="3"/>
  <c r="O30" i="2"/>
  <c r="O29" i="2"/>
  <c r="O28" i="2"/>
  <c r="O39" i="2" s="1"/>
  <c r="O50" i="2" s="1"/>
  <c r="O61" i="2" s="1"/>
  <c r="O72" i="2" s="1"/>
  <c r="O83" i="2" s="1"/>
  <c r="O94" i="2" s="1"/>
  <c r="O27" i="2"/>
  <c r="O38" i="2" s="1"/>
  <c r="O49" i="2" s="1"/>
  <c r="O60" i="2" s="1"/>
  <c r="O26" i="2"/>
  <c r="O37" i="2" s="1"/>
  <c r="O48" i="2" s="1"/>
  <c r="O59" i="2" s="1"/>
  <c r="O25" i="2"/>
  <c r="O36" i="2" s="1"/>
  <c r="O47" i="2" s="1"/>
  <c r="O58" i="2" s="1"/>
  <c r="N30" i="2"/>
  <c r="N29" i="2"/>
  <c r="N28" i="2"/>
  <c r="N39" i="2" s="1"/>
  <c r="N50" i="2" s="1"/>
  <c r="N61" i="2" s="1"/>
  <c r="N72" i="2" s="1"/>
  <c r="N83" i="2" s="1"/>
  <c r="N94" i="2" s="1"/>
  <c r="N27" i="2"/>
  <c r="N38" i="2" s="1"/>
  <c r="N49" i="2" s="1"/>
  <c r="N60" i="2" s="1"/>
  <c r="N26" i="2"/>
  <c r="N37" i="2" s="1"/>
  <c r="N48" i="2" s="1"/>
  <c r="N59" i="2" s="1"/>
  <c r="N25" i="2"/>
  <c r="N36" i="2" s="1"/>
  <c r="N47" i="2" s="1"/>
  <c r="N58" i="2" s="1"/>
  <c r="N5" i="2" l="1"/>
  <c r="N71" i="2"/>
  <c r="N82" i="2" s="1"/>
  <c r="N93" i="2" s="1"/>
  <c r="J5" i="2"/>
  <c r="J71" i="2"/>
  <c r="J82" i="2" s="1"/>
  <c r="J93" i="2" s="1"/>
  <c r="J4" i="2"/>
  <c r="J70" i="2"/>
  <c r="J81" i="2" s="1"/>
  <c r="J92" i="2" s="1"/>
  <c r="E3" i="2"/>
  <c r="E70" i="2"/>
  <c r="E81" i="2" s="1"/>
  <c r="E92" i="2" s="1"/>
  <c r="O4" i="2"/>
  <c r="O70" i="2"/>
  <c r="O81" i="2" s="1"/>
  <c r="O92" i="2" s="1"/>
  <c r="D4" i="2"/>
  <c r="D71" i="2"/>
  <c r="D82" i="2" s="1"/>
  <c r="D93" i="2" s="1"/>
  <c r="E4" i="2"/>
  <c r="E71" i="2"/>
  <c r="E82" i="2" s="1"/>
  <c r="E93" i="2" s="1"/>
  <c r="O3" i="2"/>
  <c r="O69" i="2"/>
  <c r="O80" i="2" s="1"/>
  <c r="O91" i="2" s="1"/>
  <c r="D3" i="2"/>
  <c r="D70" i="2"/>
  <c r="D81" i="2" s="1"/>
  <c r="D92" i="2" s="1"/>
  <c r="N3" i="2"/>
  <c r="N69" i="2"/>
  <c r="N80" i="2" s="1"/>
  <c r="N91" i="2" s="1"/>
  <c r="O5" i="2"/>
  <c r="O71" i="2"/>
  <c r="O82" i="2" s="1"/>
  <c r="O93" i="2" s="1"/>
  <c r="I3" i="2"/>
  <c r="I69" i="2"/>
  <c r="I80" i="2" s="1"/>
  <c r="I91" i="2" s="1"/>
  <c r="I5" i="2"/>
  <c r="I71" i="2"/>
  <c r="I82" i="2" s="1"/>
  <c r="I93" i="2" s="1"/>
  <c r="J3" i="2"/>
  <c r="J69" i="2"/>
  <c r="J80" i="2" s="1"/>
  <c r="J91" i="2" s="1"/>
  <c r="N4" i="2"/>
  <c r="N70" i="2"/>
  <c r="N81" i="2" s="1"/>
  <c r="N92" i="2" s="1"/>
  <c r="I4" i="2"/>
  <c r="I70" i="2"/>
  <c r="I81" i="2" s="1"/>
  <c r="I92" i="2" s="1"/>
  <c r="D5" i="2"/>
  <c r="D73" i="2"/>
  <c r="D84" i="2" s="1"/>
  <c r="D95" i="2" s="1"/>
  <c r="E5" i="2"/>
  <c r="E73" i="2"/>
  <c r="E84" i="2" s="1"/>
  <c r="E95" i="2" s="1"/>
  <c r="G52" i="2"/>
  <c r="B46" i="1" s="1"/>
  <c r="E36" i="2"/>
  <c r="L2" i="4"/>
  <c r="L6" i="4" s="1"/>
  <c r="B17" i="6"/>
  <c r="F10" i="5"/>
  <c r="D5" i="5" s="1"/>
  <c r="I10" i="5"/>
  <c r="G51" i="2"/>
  <c r="B24" i="1" s="1"/>
  <c r="O66" i="2"/>
  <c r="D26" i="3" s="1"/>
  <c r="G26" i="3" s="1"/>
  <c r="L61" i="2"/>
  <c r="L59" i="2"/>
  <c r="L60" i="2"/>
  <c r="L58" i="2"/>
  <c r="L63" i="2"/>
  <c r="B25" i="1" s="1"/>
  <c r="L62" i="2"/>
  <c r="B52" i="1" s="1"/>
  <c r="G53" i="2"/>
  <c r="L46" i="2" s="1"/>
  <c r="L50" i="2" s="1"/>
  <c r="G48" i="2"/>
  <c r="G47" i="2"/>
  <c r="G50" i="2"/>
  <c r="O55" i="2"/>
  <c r="J53" i="2" s="1"/>
  <c r="O44" i="2"/>
  <c r="J42" i="2" s="1"/>
  <c r="J44" i="2" s="1"/>
  <c r="G35" i="2"/>
  <c r="G40" i="2" s="1"/>
  <c r="B42" i="1" s="1"/>
  <c r="B27" i="2"/>
  <c r="B28" i="2"/>
  <c r="B29" i="2"/>
  <c r="B26" i="2"/>
  <c r="O33" i="2"/>
  <c r="D17" i="3" s="1"/>
  <c r="G17" i="3" s="1"/>
  <c r="G31" i="2"/>
  <c r="L24" i="2" s="1"/>
  <c r="G26" i="2"/>
  <c r="G30" i="2"/>
  <c r="B36" i="1" s="1"/>
  <c r="G29" i="2"/>
  <c r="B35" i="1" s="1"/>
  <c r="G28" i="2"/>
  <c r="G27" i="2"/>
  <c r="G25" i="2"/>
  <c r="B30" i="2"/>
  <c r="B37" i="1" s="1"/>
  <c r="B31" i="2"/>
  <c r="B38" i="1" s="1"/>
  <c r="B25" i="2"/>
  <c r="N18" i="2"/>
  <c r="O18" i="2"/>
  <c r="O19" i="2"/>
  <c r="O17" i="2"/>
  <c r="O16" i="2"/>
  <c r="O15" i="2"/>
  <c r="O14" i="2"/>
  <c r="J19" i="2"/>
  <c r="J18" i="2"/>
  <c r="J17" i="2"/>
  <c r="J16" i="2"/>
  <c r="J15" i="2"/>
  <c r="J14" i="2"/>
  <c r="C14" i="3"/>
  <c r="I19" i="2"/>
  <c r="I18" i="2"/>
  <c r="I17" i="2"/>
  <c r="I16" i="2"/>
  <c r="I15" i="2"/>
  <c r="I14" i="2"/>
  <c r="D21" i="2"/>
  <c r="I20" i="2"/>
  <c r="C13" i="3"/>
  <c r="N19" i="2"/>
  <c r="N17" i="2"/>
  <c r="N16" i="2"/>
  <c r="N15" i="2"/>
  <c r="N14" i="2"/>
  <c r="B13" i="2"/>
  <c r="B20" i="2" s="1"/>
  <c r="B13" i="1" s="1"/>
  <c r="L7" i="4" l="1"/>
  <c r="O99" i="2"/>
  <c r="O88" i="2"/>
  <c r="J86" i="2" s="1"/>
  <c r="J88" i="2" s="1"/>
  <c r="O77" i="2"/>
  <c r="O11" i="2"/>
  <c r="J9" i="2" s="1"/>
  <c r="J11" i="2" s="1"/>
  <c r="L4" i="4"/>
  <c r="L5" i="4"/>
  <c r="L3" i="4"/>
  <c r="E47" i="2"/>
  <c r="L8" i="4"/>
  <c r="D6" i="5"/>
  <c r="L49" i="2"/>
  <c r="L52" i="2"/>
  <c r="B45" i="1" s="1"/>
  <c r="I26" i="3"/>
  <c r="F26" i="3"/>
  <c r="H26" i="3"/>
  <c r="J64" i="2"/>
  <c r="J66" i="2" s="1"/>
  <c r="L47" i="2"/>
  <c r="L48" i="2"/>
  <c r="L51" i="2"/>
  <c r="B23" i="1" s="1"/>
  <c r="H17" i="3"/>
  <c r="F17" i="3"/>
  <c r="J55" i="2"/>
  <c r="D23" i="3"/>
  <c r="D20" i="3"/>
  <c r="E43" i="2"/>
  <c r="E44" i="2" s="1"/>
  <c r="D18" i="3" s="1"/>
  <c r="G18" i="3" s="1"/>
  <c r="D19" i="3"/>
  <c r="G41" i="2"/>
  <c r="B41" i="1" s="1"/>
  <c r="G37" i="2"/>
  <c r="G39" i="2"/>
  <c r="G36" i="2"/>
  <c r="G42" i="2"/>
  <c r="L35" i="2" s="1"/>
  <c r="G38" i="2"/>
  <c r="J31" i="2"/>
  <c r="J33" i="2" s="1"/>
  <c r="D16" i="3" s="1"/>
  <c r="G16" i="3" s="1"/>
  <c r="I17" i="3"/>
  <c r="L28" i="2"/>
  <c r="L27" i="2"/>
  <c r="L25" i="2"/>
  <c r="L29" i="2"/>
  <c r="B33" i="1" s="1"/>
  <c r="L26" i="2"/>
  <c r="L30" i="2"/>
  <c r="B34" i="1" s="1"/>
  <c r="B21" i="2"/>
  <c r="O22" i="2"/>
  <c r="D13" i="3" s="1"/>
  <c r="G13" i="3" s="1"/>
  <c r="B14" i="2"/>
  <c r="B3" i="1" s="1"/>
  <c r="B15" i="2"/>
  <c r="B4" i="1" s="1"/>
  <c r="B16" i="2"/>
  <c r="B18" i="1" s="1"/>
  <c r="B17" i="2"/>
  <c r="B18" i="2"/>
  <c r="B28" i="1" s="1"/>
  <c r="B19" i="2"/>
  <c r="B29" i="1" s="1"/>
  <c r="C12" i="3"/>
  <c r="E20" i="2"/>
  <c r="E19" i="2"/>
  <c r="E18" i="2"/>
  <c r="E17" i="2"/>
  <c r="E16" i="2"/>
  <c r="E15" i="2"/>
  <c r="E14" i="2"/>
  <c r="D20" i="2"/>
  <c r="D19" i="2"/>
  <c r="D18" i="2"/>
  <c r="D17" i="2"/>
  <c r="D16" i="2"/>
  <c r="D15" i="2"/>
  <c r="D14" i="2"/>
  <c r="J97" i="2" l="1"/>
  <c r="J99" i="2" s="1"/>
  <c r="E98" i="2" s="1"/>
  <c r="D38" i="3"/>
  <c r="D35" i="3"/>
  <c r="H35" i="3" s="1"/>
  <c r="D29" i="3"/>
  <c r="G29" i="3" s="1"/>
  <c r="I29" i="3" s="1"/>
  <c r="F35" i="3"/>
  <c r="G35" i="3"/>
  <c r="I35" i="3" s="1"/>
  <c r="E87" i="2"/>
  <c r="D34" i="3"/>
  <c r="F23" i="3"/>
  <c r="G23" i="3"/>
  <c r="I23" i="3" s="1"/>
  <c r="F19" i="3"/>
  <c r="G19" i="3"/>
  <c r="I19" i="3" s="1"/>
  <c r="F20" i="3"/>
  <c r="G20" i="3"/>
  <c r="I20" i="3" s="1"/>
  <c r="J75" i="2"/>
  <c r="J77" i="2" s="1"/>
  <c r="D32" i="3"/>
  <c r="G32" i="3" s="1"/>
  <c r="E10" i="2"/>
  <c r="D28" i="3"/>
  <c r="G28" i="3" s="1"/>
  <c r="F18" i="3"/>
  <c r="H18" i="3"/>
  <c r="I18" i="3"/>
  <c r="E58" i="2"/>
  <c r="E69" i="2" s="1"/>
  <c r="E80" i="2" s="1"/>
  <c r="E91" i="2" s="1"/>
  <c r="D25" i="3"/>
  <c r="G25" i="3" s="1"/>
  <c r="E65" i="2"/>
  <c r="H13" i="3"/>
  <c r="F13" i="3"/>
  <c r="H16" i="3"/>
  <c r="F16" i="3"/>
  <c r="H23" i="3"/>
  <c r="D22" i="3"/>
  <c r="E54" i="2"/>
  <c r="E55" i="2" s="1"/>
  <c r="D21" i="3" s="1"/>
  <c r="G21" i="3" s="1"/>
  <c r="H19" i="3"/>
  <c r="H20" i="3"/>
  <c r="L40" i="2"/>
  <c r="B39" i="1" s="1"/>
  <c r="L39" i="2"/>
  <c r="L36" i="2"/>
  <c r="L38" i="2"/>
  <c r="L37" i="2"/>
  <c r="L41" i="2"/>
  <c r="B40" i="1" s="1"/>
  <c r="I16" i="3"/>
  <c r="E32" i="2"/>
  <c r="E33" i="2" s="1"/>
  <c r="D15" i="3" s="1"/>
  <c r="G15" i="3" s="1"/>
  <c r="G13" i="2"/>
  <c r="G17" i="2" s="1"/>
  <c r="J20" i="2"/>
  <c r="J22" i="2" s="1"/>
  <c r="D14" i="3" s="1"/>
  <c r="G14" i="3" s="1"/>
  <c r="I13" i="3"/>
  <c r="D37" i="3" l="1"/>
  <c r="F29" i="3"/>
  <c r="E99" i="2"/>
  <c r="D36" i="3" s="1"/>
  <c r="F36" i="3" s="1"/>
  <c r="F38" i="3"/>
  <c r="H38" i="3"/>
  <c r="G38" i="3"/>
  <c r="I38" i="3" s="1"/>
  <c r="F37" i="3"/>
  <c r="H37" i="3"/>
  <c r="G37" i="3"/>
  <c r="I37" i="3" s="1"/>
  <c r="H29" i="3"/>
  <c r="E88" i="2"/>
  <c r="D33" i="3" s="1"/>
  <c r="H33" i="3" s="1"/>
  <c r="H34" i="3"/>
  <c r="F34" i="3"/>
  <c r="G34" i="3"/>
  <c r="I34" i="3" s="1"/>
  <c r="F22" i="3"/>
  <c r="G22" i="3"/>
  <c r="I22" i="3" s="1"/>
  <c r="H32" i="3"/>
  <c r="F32" i="3"/>
  <c r="I32" i="3"/>
  <c r="E76" i="2"/>
  <c r="E77" i="2" s="1"/>
  <c r="D30" i="3" s="1"/>
  <c r="G30" i="3" s="1"/>
  <c r="D31" i="3"/>
  <c r="G31" i="3" s="1"/>
  <c r="E11" i="2"/>
  <c r="D27" i="3" s="1"/>
  <c r="F28" i="3"/>
  <c r="I28" i="3"/>
  <c r="H28" i="3"/>
  <c r="E66" i="2"/>
  <c r="D24" i="3" s="1"/>
  <c r="F21" i="3"/>
  <c r="H21" i="3"/>
  <c r="I21" i="3"/>
  <c r="F15" i="3"/>
  <c r="I15" i="3"/>
  <c r="H15" i="3"/>
  <c r="F25" i="3"/>
  <c r="H25" i="3"/>
  <c r="I25" i="3"/>
  <c r="H14" i="3"/>
  <c r="F14" i="3"/>
  <c r="H22" i="3"/>
  <c r="G16" i="2"/>
  <c r="B20" i="1" s="1"/>
  <c r="G19" i="2"/>
  <c r="B32" i="1" s="1"/>
  <c r="G18" i="2"/>
  <c r="B31" i="1" s="1"/>
  <c r="G20" i="2"/>
  <c r="L13" i="2" s="1"/>
  <c r="G14" i="2"/>
  <c r="B6" i="1" s="1"/>
  <c r="G15" i="2"/>
  <c r="B15" i="1" s="1"/>
  <c r="E21" i="2"/>
  <c r="E22" i="2" s="1"/>
  <c r="D12" i="3" s="1"/>
  <c r="I14" i="3"/>
  <c r="H36" i="3" l="1"/>
  <c r="G36" i="3"/>
  <c r="I36" i="3" s="1"/>
  <c r="G33" i="3"/>
  <c r="I33" i="3" s="1"/>
  <c r="F33" i="3"/>
  <c r="H24" i="3"/>
  <c r="G24" i="3"/>
  <c r="I24" i="3" s="1"/>
  <c r="F12" i="3"/>
  <c r="G12" i="3"/>
  <c r="G27" i="3"/>
  <c r="I27" i="3" s="1"/>
  <c r="I30" i="3"/>
  <c r="F30" i="3"/>
  <c r="H30" i="3"/>
  <c r="H31" i="3"/>
  <c r="I31" i="3"/>
  <c r="F31" i="3"/>
  <c r="F27" i="3"/>
  <c r="H27" i="3"/>
  <c r="F24" i="3"/>
  <c r="H12" i="3"/>
  <c r="L17" i="2"/>
  <c r="B30" i="1" s="1"/>
  <c r="L16" i="2"/>
  <c r="B14" i="1" s="1"/>
  <c r="L19" i="2"/>
  <c r="B2" i="1" s="1"/>
  <c r="L18" i="2"/>
  <c r="B22" i="1" s="1"/>
  <c r="L14" i="2"/>
  <c r="B5" i="1" s="1"/>
  <c r="L15" i="2"/>
  <c r="B19" i="1" s="1"/>
  <c r="F10" i="3" l="1"/>
  <c r="D5" i="3" s="1"/>
  <c r="I12" i="3"/>
  <c r="I10" i="3" s="1"/>
  <c r="D6" i="3" l="1"/>
</calcChain>
</file>

<file path=xl/sharedStrings.xml><?xml version="1.0" encoding="utf-8"?>
<sst xmlns="http://schemas.openxmlformats.org/spreadsheetml/2006/main" count="2042" uniqueCount="1765">
  <si>
    <t>Ardonite</t>
  </si>
  <si>
    <t>Substrat de forêt</t>
  </si>
  <si>
    <t>Galet brasillant</t>
  </si>
  <si>
    <t>pépite</t>
  </si>
  <si>
    <t>Tourmaline</t>
  </si>
  <si>
    <t>Langue de truchmuche</t>
  </si>
  <si>
    <t>étoffe de yokai firefoux</t>
  </si>
  <si>
    <t>érudit majeur</t>
  </si>
  <si>
    <t>Nom</t>
  </si>
  <si>
    <t>Cout</t>
  </si>
  <si>
    <t>hdv</t>
  </si>
  <si>
    <t>benef</t>
  </si>
  <si>
    <t>érudit</t>
  </si>
  <si>
    <t>érudit mineur</t>
  </si>
  <si>
    <t>Rutile</t>
  </si>
  <si>
    <t>Substrat de bocage</t>
  </si>
  <si>
    <t>Galet cramoisi</t>
  </si>
  <si>
    <t>Lamelle de champa vert</t>
  </si>
  <si>
    <t>Fleur de gloutovore</t>
  </si>
  <si>
    <t>Pyrute</t>
  </si>
  <si>
    <t>Galet rutilant</t>
  </si>
  <si>
    <t>Substrat de bosquet</t>
  </si>
  <si>
    <t>Protection de la dragueuse</t>
  </si>
  <si>
    <t>Cuir de porsalu</t>
  </si>
  <si>
    <t>Vigoureux Mineur</t>
  </si>
  <si>
    <t>Vigoureux</t>
  </si>
  <si>
    <t>Vigoureux majeur</t>
  </si>
  <si>
    <t>Langue de craquelope</t>
  </si>
  <si>
    <t>Grelot</t>
  </si>
  <si>
    <t>Foulard du sparo</t>
  </si>
  <si>
    <t>Broderie de malléfisk</t>
  </si>
  <si>
    <t>Cheveux d'Alhyène</t>
  </si>
  <si>
    <t>Queue du boufmouth légendaire</t>
  </si>
  <si>
    <t>benef total</t>
  </si>
  <si>
    <t>Chanceux</t>
  </si>
  <si>
    <t>Chanceux Mineur</t>
  </si>
  <si>
    <t>Chanceux Majeur</t>
  </si>
  <si>
    <t>Antennes de vilinsekt</t>
  </si>
  <si>
    <t>Œuf d'arakne majeure</t>
  </si>
  <si>
    <t>Laine du boufcoul</t>
  </si>
  <si>
    <t>Chicot du flib</t>
  </si>
  <si>
    <t>Bec de truchon</t>
  </si>
  <si>
    <t>étoffe de vigie pirate</t>
  </si>
  <si>
    <t>% benef</t>
  </si>
  <si>
    <t>Cascadeur</t>
  </si>
  <si>
    <t>Cascadeur Mineur</t>
  </si>
  <si>
    <t>Cascadeur Majeur</t>
  </si>
  <si>
    <t>Fleur de blopignon</t>
  </si>
  <si>
    <t>Œuf pourri</t>
  </si>
  <si>
    <t>étoffe de dok alako</t>
  </si>
  <si>
    <t>Fleur de gloutoblop</t>
  </si>
  <si>
    <t>Duvet de truchon</t>
  </si>
  <si>
    <t>étoffe de kaniglou</t>
  </si>
  <si>
    <t>Cout total</t>
  </si>
  <si>
    <t>Argent avant</t>
  </si>
  <si>
    <t>Argent après</t>
  </si>
  <si>
    <t>Dépense total</t>
  </si>
  <si>
    <t>Benef</t>
  </si>
  <si>
    <t>différence réel</t>
  </si>
  <si>
    <t>Enragé</t>
  </si>
  <si>
    <t>Enragé majeur</t>
  </si>
  <si>
    <t>Enragé mineur</t>
  </si>
  <si>
    <t>Croupion de truchmuche</t>
  </si>
  <si>
    <t>étoffe zoth</t>
  </si>
  <si>
    <t>Coco du bitouf des plaines</t>
  </si>
  <si>
    <t>Lamelle de champa rouge</t>
  </si>
  <si>
    <t>Fleur de bulbiflore</t>
  </si>
  <si>
    <t>Carapace de scaratos</t>
  </si>
  <si>
    <t>Trophées</t>
  </si>
  <si>
    <t>Idoles</t>
  </si>
  <si>
    <t>Pého Magistrale</t>
  </si>
  <si>
    <t>Essence de chêne mou</t>
  </si>
  <si>
    <t>Kobalite</t>
  </si>
  <si>
    <t>écorce de floribonde</t>
  </si>
  <si>
    <t>Corde du fancrôme</t>
  </si>
  <si>
    <t>Patte de gruche</t>
  </si>
  <si>
    <t>arakne majeure</t>
  </si>
  <si>
    <t>pourri</t>
  </si>
  <si>
    <t>Porteur</t>
  </si>
  <si>
    <t>Porteur Majeur</t>
  </si>
  <si>
    <t>Porteur Mineur</t>
  </si>
  <si>
    <t>Os de fantôme Maho firefoux</t>
  </si>
  <si>
    <t>peau de pandule</t>
  </si>
  <si>
    <t>Bec du kwak de glace</t>
  </si>
  <si>
    <t>Ambre de bambouto</t>
  </si>
  <si>
    <t>Ambre</t>
  </si>
  <si>
    <t>Pierre de granit</t>
  </si>
  <si>
    <t>Fragment de pierre polie</t>
  </si>
  <si>
    <t>Fragment de cerveau poli</t>
  </si>
  <si>
    <t>couteau de roukouto</t>
  </si>
  <si>
    <t>cuir du sanglacier</t>
  </si>
  <si>
    <t>Bouclier taverne</t>
  </si>
  <si>
    <t>Essence de ben le ripate</t>
  </si>
  <si>
    <t>Bouée de Fantomalamère</t>
  </si>
  <si>
    <t>Défense de gliglicérin</t>
  </si>
  <si>
    <t>oreille de kaniblou</t>
  </si>
  <si>
    <t>Hdv</t>
  </si>
  <si>
    <t>Quatre-feuilles</t>
  </si>
  <si>
    <t>Substrat de forêt vierge</t>
  </si>
  <si>
    <t>Essence de missiz frizz</t>
  </si>
  <si>
    <t>étoffe de fantôme pandore</t>
  </si>
  <si>
    <t>Pédoncule de fongeur</t>
  </si>
  <si>
    <t>Stapes de Frimar</t>
  </si>
  <si>
    <t>Cuir de glouragan</t>
  </si>
  <si>
    <t>Fonceur</t>
  </si>
  <si>
    <t>Fonceur majeur</t>
  </si>
  <si>
    <t>Fonceur Mineur</t>
  </si>
  <si>
    <t>Calice de fécorce</t>
  </si>
  <si>
    <t>Sang d'oni</t>
  </si>
  <si>
    <t>Boulon wabbit</t>
  </si>
  <si>
    <t>Queue de rat d'hyoactif</t>
  </si>
  <si>
    <t>Paupière d'étoile</t>
  </si>
  <si>
    <t>Plume du timansot</t>
  </si>
  <si>
    <t>taxe</t>
  </si>
  <si>
    <t>Miraculé</t>
  </si>
  <si>
    <t>Miraculé Majeur</t>
  </si>
  <si>
    <t>Miraculé Mineur</t>
  </si>
  <si>
    <t>morpion de truchideur</t>
  </si>
  <si>
    <t>coquille de harpirate</t>
  </si>
  <si>
    <t>toile d'abrakne sombre</t>
  </si>
  <si>
    <t>Aile de dragoeuf volant</t>
  </si>
  <si>
    <t>lamelle de champa marron</t>
  </si>
  <si>
    <t>dent de wabbit</t>
  </si>
  <si>
    <t>Guérisseur</t>
  </si>
  <si>
    <t>Guérisseur Majeur</t>
  </si>
  <si>
    <t>Guérisseur mineur</t>
  </si>
  <si>
    <t>Plume de truchideur</t>
  </si>
  <si>
    <t>coco du bitouf sombre</t>
  </si>
  <si>
    <t>arakne écrabouillée</t>
  </si>
  <si>
    <t>écorce d'abrakne sombre</t>
  </si>
  <si>
    <t>lamelle de champa bleu</t>
  </si>
  <si>
    <t>Moustaches de tiwabbit</t>
  </si>
  <si>
    <t>Rune Cha</t>
  </si>
  <si>
    <t>Rune Age</t>
  </si>
  <si>
    <t>Rune Fo</t>
  </si>
  <si>
    <t>Rune Ine</t>
  </si>
  <si>
    <t>Rune Pod</t>
  </si>
  <si>
    <t>Rune Vi</t>
  </si>
  <si>
    <t>Rune Sa</t>
  </si>
  <si>
    <t>Rune pui</t>
  </si>
  <si>
    <t>Rune do air</t>
  </si>
  <si>
    <t>Rune do eau</t>
  </si>
  <si>
    <t>Rune do feu</t>
  </si>
  <si>
    <t>Rune do terre</t>
  </si>
  <si>
    <t>Rune Pa Age</t>
  </si>
  <si>
    <t>Rune Pa Cha</t>
  </si>
  <si>
    <t>Rune Pa Fo</t>
  </si>
  <si>
    <t>Rune Pa Ine</t>
  </si>
  <si>
    <t>Rune Pa Pod</t>
  </si>
  <si>
    <t>Rune Pa Vi</t>
  </si>
  <si>
    <t>Rune Pa Sa</t>
  </si>
  <si>
    <t>Rune Pa Pui</t>
  </si>
  <si>
    <t>Rune Pa Do Air</t>
  </si>
  <si>
    <t>Rune Pa Do Eau</t>
  </si>
  <si>
    <t>Rune Pa Do Feu</t>
  </si>
  <si>
    <t>Rune Pa Do Terre</t>
  </si>
  <si>
    <t>Rune Ra Age</t>
  </si>
  <si>
    <t>Rune Ra Cha</t>
  </si>
  <si>
    <t>Rune Ra Fo</t>
  </si>
  <si>
    <t>Rune Ra Ine</t>
  </si>
  <si>
    <t>Rune Ra Pod</t>
  </si>
  <si>
    <t>Rune Ra Vi</t>
  </si>
  <si>
    <t>Rune Ra Sa</t>
  </si>
  <si>
    <t>Rune Ra Pui</t>
  </si>
  <si>
    <t>Age</t>
  </si>
  <si>
    <t>Cha</t>
  </si>
  <si>
    <t>Fo</t>
  </si>
  <si>
    <t>Ine</t>
  </si>
  <si>
    <t>Pod</t>
  </si>
  <si>
    <t>Vi</t>
  </si>
  <si>
    <t>Sa</t>
  </si>
  <si>
    <t>Pui</t>
  </si>
  <si>
    <t>Do Air</t>
  </si>
  <si>
    <t>Do Eau</t>
  </si>
  <si>
    <t>Do Feu</t>
  </si>
  <si>
    <t>Do Terre</t>
  </si>
  <si>
    <t>Benef Pa</t>
  </si>
  <si>
    <t>Benef Ra</t>
  </si>
  <si>
    <t>Achat Normal</t>
  </si>
  <si>
    <t>Normal Pa</t>
  </si>
  <si>
    <t>Normal Ra</t>
  </si>
  <si>
    <t>Vente Pa</t>
  </si>
  <si>
    <t>Vente Ra</t>
  </si>
  <si>
    <t>Prix</t>
  </si>
  <si>
    <t>manque 8</t>
  </si>
  <si>
    <t>galet boucané</t>
  </si>
  <si>
    <t>libération</t>
  </si>
  <si>
    <t>foudroiement</t>
  </si>
  <si>
    <t>galet acajou</t>
  </si>
  <si>
    <t>galet bistré</t>
  </si>
  <si>
    <t>10 galets bistré</t>
  </si>
  <si>
    <t>flamiche</t>
  </si>
  <si>
    <t>brûlih</t>
  </si>
  <si>
    <t>dehluge</t>
  </si>
  <si>
    <t>kompost</t>
  </si>
  <si>
    <t>siroko</t>
  </si>
  <si>
    <t>kwaltess</t>
  </si>
  <si>
    <t>unité</t>
  </si>
  <si>
    <t>Rune Pa So</t>
  </si>
  <si>
    <t>So</t>
  </si>
  <si>
    <t>Rune Pui</t>
  </si>
  <si>
    <t>Rune So</t>
  </si>
  <si>
    <t>Rune Do Air</t>
  </si>
  <si>
    <t>Rune Do Eau</t>
  </si>
  <si>
    <t>Rune Do Feu</t>
  </si>
  <si>
    <t>Rune Do Terre</t>
  </si>
  <si>
    <t>Budget</t>
  </si>
  <si>
    <t>147800</t>
  </si>
  <si>
    <t>56400</t>
  </si>
  <si>
    <t>15400</t>
  </si>
  <si>
    <t>37591</t>
  </si>
  <si>
    <t>12576</t>
  </si>
  <si>
    <t>59987</t>
  </si>
  <si>
    <t>38998</t>
  </si>
  <si>
    <t>122222</t>
  </si>
  <si>
    <t>389882</t>
  </si>
  <si>
    <t>319790</t>
  </si>
  <si>
    <t>228994</t>
  </si>
  <si>
    <t>119997</t>
  </si>
  <si>
    <t>16950</t>
  </si>
  <si>
    <t>9685</t>
  </si>
  <si>
    <t>3985</t>
  </si>
  <si>
    <t>7540</t>
  </si>
  <si>
    <t>19844</t>
  </si>
  <si>
    <t>13385</t>
  </si>
  <si>
    <t>27990</t>
  </si>
  <si>
    <t>100600</t>
  </si>
  <si>
    <t>108945</t>
  </si>
  <si>
    <t>92375</t>
  </si>
  <si>
    <t>69979</t>
  </si>
  <si>
    <t>36985</t>
  </si>
  <si>
    <t>31991</t>
  </si>
  <si>
    <t>24992</t>
  </si>
  <si>
    <t>92879</t>
  </si>
  <si>
    <t>335800</t>
  </si>
  <si>
    <t>119994</t>
  </si>
  <si>
    <t>37372</t>
  </si>
  <si>
    <t>77498</t>
  </si>
  <si>
    <t>169993</t>
  </si>
  <si>
    <t>16279</t>
  </si>
  <si>
    <t>9976</t>
  </si>
  <si>
    <t>3897</t>
  </si>
  <si>
    <t>8387</t>
  </si>
  <si>
    <t>15491</t>
  </si>
  <si>
    <t>18683</t>
  </si>
  <si>
    <t>11981</t>
  </si>
  <si>
    <t>27496</t>
  </si>
  <si>
    <t>100767</t>
  </si>
  <si>
    <t>119655</t>
  </si>
  <si>
    <t>92195</t>
  </si>
  <si>
    <t>76386</t>
  </si>
  <si>
    <t>36694</t>
  </si>
  <si>
    <t>31974</t>
  </si>
  <si>
    <t>12496</t>
  </si>
  <si>
    <t>24895</t>
  </si>
  <si>
    <t>56288</t>
  </si>
  <si>
    <t>58491</t>
  </si>
  <si>
    <t>37993</t>
  </si>
  <si>
    <t>92886</t>
  </si>
  <si>
    <t>119222</t>
  </si>
  <si>
    <t>329899</t>
  </si>
  <si>
    <t>384897</t>
  </si>
  <si>
    <t>319499</t>
  </si>
  <si>
    <t>224998</t>
  </si>
  <si>
    <t>119995</t>
  </si>
  <si>
    <t>100997</t>
  </si>
  <si>
    <t>36900</t>
  </si>
  <si>
    <t>76900</t>
  </si>
  <si>
    <t>147798</t>
  </si>
  <si>
    <t>169998</t>
  </si>
  <si>
    <t>98972</t>
  </si>
  <si>
    <t>229999</t>
  </si>
  <si>
    <t>Emeraude et Rousse</t>
  </si>
  <si>
    <t>Puissant parchemin de Vitalité</t>
  </si>
  <si>
    <t>Prune et Rousse</t>
  </si>
  <si>
    <t>Amande et Emeraude</t>
  </si>
  <si>
    <t>Prune et Amande</t>
  </si>
  <si>
    <t>Prune et Ebène</t>
  </si>
  <si>
    <t>Puissant parchemin d'Agilité</t>
  </si>
  <si>
    <t>Emeraude et Turquoise</t>
  </si>
  <si>
    <t>Prune et Turquoise</t>
  </si>
  <si>
    <t>M</t>
  </si>
  <si>
    <t>F</t>
  </si>
  <si>
    <t>heures</t>
  </si>
  <si>
    <t> 6.5 jours</t>
  </si>
  <si>
    <t>16251</t>
  </si>
  <si>
    <t>9978</t>
  </si>
  <si>
    <t>3977</t>
  </si>
  <si>
    <t>8381</t>
  </si>
  <si>
    <t>18247</t>
  </si>
  <si>
    <t>11494</t>
  </si>
  <si>
    <t>27998</t>
  </si>
  <si>
    <t>37485</t>
  </si>
  <si>
    <t>100764</t>
  </si>
  <si>
    <t>92180</t>
  </si>
  <si>
    <t>76390</t>
  </si>
  <si>
    <t>36685</t>
  </si>
  <si>
    <t>31663</t>
  </si>
  <si>
    <t>24896</t>
  </si>
  <si>
    <t>56285</t>
  </si>
  <si>
    <t>58250</t>
  </si>
  <si>
    <t>38898</t>
  </si>
  <si>
    <t>92989</t>
  </si>
  <si>
    <t>119179</t>
  </si>
  <si>
    <t>329898</t>
  </si>
  <si>
    <t>376996</t>
  </si>
  <si>
    <t>319437</t>
  </si>
  <si>
    <t>224999</t>
  </si>
  <si>
    <t>119991</t>
  </si>
  <si>
    <t>100996</t>
  </si>
  <si>
    <t>36999</t>
  </si>
  <si>
    <t>147699</t>
  </si>
  <si>
    <t>173300</t>
  </si>
  <si>
    <t>98971</t>
  </si>
  <si>
    <t>16197</t>
  </si>
  <si>
    <t>3974</t>
  </si>
  <si>
    <t>8301</t>
  </si>
  <si>
    <t>18438</t>
  </si>
  <si>
    <t>11500</t>
  </si>
  <si>
    <t>28872</t>
  </si>
  <si>
    <t>37475</t>
  </si>
  <si>
    <t>119639</t>
  </si>
  <si>
    <t>76396</t>
  </si>
  <si>
    <t>36690</t>
  </si>
  <si>
    <t>12488</t>
  </si>
  <si>
    <t>24798</t>
  </si>
  <si>
    <t>49999</t>
  </si>
  <si>
    <t>54483</t>
  </si>
  <si>
    <t>38881</t>
  </si>
  <si>
    <t>119178</t>
  </si>
  <si>
    <t>329892</t>
  </si>
  <si>
    <t>375999</t>
  </si>
  <si>
    <t>319399</t>
  </si>
  <si>
    <t>228998</t>
  </si>
  <si>
    <t>119996</t>
  </si>
  <si>
    <t>36500</t>
  </si>
  <si>
    <t>76500</t>
  </si>
  <si>
    <t>147697</t>
  </si>
  <si>
    <t>173249</t>
  </si>
  <si>
    <t>15997</t>
  </si>
  <si>
    <t>3980</t>
  </si>
  <si>
    <t>15490</t>
  </si>
  <si>
    <t>18795</t>
  </si>
  <si>
    <t>13291</t>
  </si>
  <si>
    <t>29496</t>
  </si>
  <si>
    <t>100490</t>
  </si>
  <si>
    <t>119648</t>
  </si>
  <si>
    <t>91998</t>
  </si>
  <si>
    <t>76597</t>
  </si>
  <si>
    <t>31988</t>
  </si>
  <si>
    <t>12592</t>
  </si>
  <si>
    <t>24998</t>
  </si>
  <si>
    <t>58488</t>
  </si>
  <si>
    <t>38799</t>
  </si>
  <si>
    <t>133782</t>
  </si>
  <si>
    <t>376899</t>
  </si>
  <si>
    <t>319395</t>
  </si>
  <si>
    <t>228999</t>
  </si>
  <si>
    <t>100776</t>
  </si>
  <si>
    <t>36499</t>
  </si>
  <si>
    <t>76499</t>
  </si>
  <si>
    <t>173246</t>
  </si>
  <si>
    <t>98969</t>
  </si>
  <si>
    <t>12417</t>
  </si>
  <si>
    <t>9796</t>
  </si>
  <si>
    <t>3679</t>
  </si>
  <si>
    <t>8189</t>
  </si>
  <si>
    <t>15484</t>
  </si>
  <si>
    <t>18767</t>
  </si>
  <si>
    <t>12988</t>
  </si>
  <si>
    <t>29575</t>
  </si>
  <si>
    <t>36996</t>
  </si>
  <si>
    <t>99098</t>
  </si>
  <si>
    <t>113192</t>
  </si>
  <si>
    <t>89550</t>
  </si>
  <si>
    <t>75999</t>
  </si>
  <si>
    <t>37540</t>
  </si>
  <si>
    <t>22995</t>
  </si>
  <si>
    <t>49993</t>
  </si>
  <si>
    <t>38198</t>
  </si>
  <si>
    <t>133672</t>
  </si>
  <si>
    <t>119221</t>
  </si>
  <si>
    <t>329885</t>
  </si>
  <si>
    <t>376778</t>
  </si>
  <si>
    <t>319290</t>
  </si>
  <si>
    <t>229939</t>
  </si>
  <si>
    <t>114798</t>
  </si>
  <si>
    <t>99899</t>
  </si>
  <si>
    <t>37376</t>
  </si>
  <si>
    <t>74992</t>
  </si>
  <si>
    <t>144999</t>
  </si>
  <si>
    <t>171192</t>
  </si>
  <si>
    <t>98955</t>
  </si>
  <si>
    <t>12400</t>
  </si>
  <si>
    <t>3673</t>
  </si>
  <si>
    <t>8100</t>
  </si>
  <si>
    <t>18761</t>
  </si>
  <si>
    <t>12890</t>
  </si>
  <si>
    <t>30000</t>
  </si>
  <si>
    <t>99898</t>
  </si>
  <si>
    <t>112900</t>
  </si>
  <si>
    <t>89500</t>
  </si>
  <si>
    <t>75988</t>
  </si>
  <si>
    <t>37500</t>
  </si>
  <si>
    <t>31973</t>
  </si>
  <si>
    <t>12591</t>
  </si>
  <si>
    <t>22900</t>
  </si>
  <si>
    <t>58400</t>
  </si>
  <si>
    <t>38100</t>
  </si>
  <si>
    <t>119999</t>
  </si>
  <si>
    <t>329886</t>
  </si>
  <si>
    <t>376698</t>
  </si>
  <si>
    <t>319200</t>
  </si>
  <si>
    <t>114799</t>
  </si>
  <si>
    <t>99890</t>
  </si>
  <si>
    <t>37374</t>
  </si>
  <si>
    <t>74967</t>
  </si>
  <si>
    <t>171186</t>
  </si>
  <si>
    <t>9500</t>
  </si>
  <si>
    <t>3500</t>
  </si>
  <si>
    <t>5797</t>
  </si>
  <si>
    <t>15479</t>
  </si>
  <si>
    <t>15000</t>
  </si>
  <si>
    <t>10000</t>
  </si>
  <si>
    <t>37466</t>
  </si>
  <si>
    <t>110983</t>
  </si>
  <si>
    <t>100000</t>
  </si>
  <si>
    <t>89847</t>
  </si>
  <si>
    <t>72000</t>
  </si>
  <si>
    <t>37544</t>
  </si>
  <si>
    <t>29998</t>
  </si>
  <si>
    <t>12580</t>
  </si>
  <si>
    <t>24986</t>
  </si>
  <si>
    <t>56283</t>
  </si>
  <si>
    <t>58428</t>
  </si>
  <si>
    <t>38063</t>
  </si>
  <si>
    <t>119978</t>
  </si>
  <si>
    <t>329884</t>
  </si>
  <si>
    <t>376690</t>
  </si>
  <si>
    <t>319197</t>
  </si>
  <si>
    <t>236883</t>
  </si>
  <si>
    <t>99599</t>
  </si>
  <si>
    <t>37391</t>
  </si>
  <si>
    <t>74983</t>
  </si>
  <si>
    <t>145000</t>
  </si>
  <si>
    <t>171000</t>
  </si>
  <si>
    <t>98954</t>
  </si>
  <si>
    <t>11884</t>
  </si>
  <si>
    <t>9893</t>
  </si>
  <si>
    <t>3984</t>
  </si>
  <si>
    <t>7694</t>
  </si>
  <si>
    <t>17000</t>
  </si>
  <si>
    <t>11775</t>
  </si>
  <si>
    <t>31990</t>
  </si>
  <si>
    <t>37467</t>
  </si>
  <si>
    <t>111099</t>
  </si>
  <si>
    <t>105539</t>
  </si>
  <si>
    <t>75995</t>
  </si>
  <si>
    <t>37548</t>
  </si>
  <si>
    <t>32000</t>
  </si>
  <si>
    <t>24984</t>
  </si>
  <si>
    <t>56281</t>
  </si>
  <si>
    <t>58423</t>
  </si>
  <si>
    <t>119974</t>
  </si>
  <si>
    <t>119220</t>
  </si>
  <si>
    <t>329887</t>
  </si>
  <si>
    <t>376687</t>
  </si>
  <si>
    <t>319100</t>
  </si>
  <si>
    <t>236881</t>
  </si>
  <si>
    <t>115697</t>
  </si>
  <si>
    <t>99594</t>
  </si>
  <si>
    <t>54885</t>
  </si>
  <si>
    <t>74848</t>
  </si>
  <si>
    <t>144000</t>
  </si>
  <si>
    <t>171785</t>
  </si>
  <si>
    <t>99978</t>
  </si>
  <si>
    <t>9994</t>
  </si>
  <si>
    <t>3995</t>
  </si>
  <si>
    <t>6996</t>
  </si>
  <si>
    <t>15470</t>
  </si>
  <si>
    <t>18300</t>
  </si>
  <si>
    <t>9896</t>
  </si>
  <si>
    <t>34969</t>
  </si>
  <si>
    <t>37394</t>
  </si>
  <si>
    <t>114938</t>
  </si>
  <si>
    <t>105552</t>
  </si>
  <si>
    <t>89391</t>
  </si>
  <si>
    <t>76599</t>
  </si>
  <si>
    <t>39525</t>
  </si>
  <si>
    <t>31216</t>
  </si>
  <si>
    <t>12500</t>
  </si>
  <si>
    <t>24393</t>
  </si>
  <si>
    <t>56277</t>
  </si>
  <si>
    <t>57819</t>
  </si>
  <si>
    <t>35997</t>
  </si>
  <si>
    <t>119979</t>
  </si>
  <si>
    <t>119217</t>
  </si>
  <si>
    <t>319996</t>
  </si>
  <si>
    <t>376663</t>
  </si>
  <si>
    <t>279899</t>
  </si>
  <si>
    <t>115798</t>
  </si>
  <si>
    <t>99388</t>
  </si>
  <si>
    <t>51968</t>
  </si>
  <si>
    <t>72998</t>
  </si>
  <si>
    <t>169847</t>
  </si>
  <si>
    <t>99000</t>
  </si>
  <si>
    <t>419986</t>
  </si>
  <si>
    <t>Kolizetons</t>
  </si>
  <si>
    <t>Croquette</t>
  </si>
  <si>
    <t>Brasillant</t>
  </si>
  <si>
    <t>bworky</t>
  </si>
  <si>
    <t>10895</t>
  </si>
  <si>
    <t>8897</t>
  </si>
  <si>
    <t>3998</t>
  </si>
  <si>
    <t>7890</t>
  </si>
  <si>
    <t>14995</t>
  </si>
  <si>
    <t>17898</t>
  </si>
  <si>
    <t>9585</t>
  </si>
  <si>
    <t>40995</t>
  </si>
  <si>
    <t>36988</t>
  </si>
  <si>
    <t>113996</t>
  </si>
  <si>
    <t>110977</t>
  </si>
  <si>
    <t>92557</t>
  </si>
  <si>
    <t>65998</t>
  </si>
  <si>
    <t>38995</t>
  </si>
  <si>
    <t>31993</t>
  </si>
  <si>
    <t>12781</t>
  </si>
  <si>
    <t>24340</t>
  </si>
  <si>
    <t>56265</t>
  </si>
  <si>
    <t>55998</t>
  </si>
  <si>
    <t>35200</t>
  </si>
  <si>
    <t>133762</t>
  </si>
  <si>
    <t>326994</t>
  </si>
  <si>
    <t>374988</t>
  </si>
  <si>
    <t>279793</t>
  </si>
  <si>
    <t>235995</t>
  </si>
  <si>
    <t>111105</t>
  </si>
  <si>
    <t>99298</t>
  </si>
  <si>
    <t>50645</t>
  </si>
  <si>
    <t>69998</t>
  </si>
  <si>
    <t>143997</t>
  </si>
  <si>
    <t>169831</t>
  </si>
  <si>
    <t>88485</t>
  </si>
  <si>
    <t>399996</t>
  </si>
  <si>
    <t>11460</t>
  </si>
  <si>
    <t>10575</t>
  </si>
  <si>
    <t>3999</t>
  </si>
  <si>
    <t>6992</t>
  </si>
  <si>
    <t>14976</t>
  </si>
  <si>
    <t>15998</t>
  </si>
  <si>
    <t>9998</t>
  </si>
  <si>
    <t>39798</t>
  </si>
  <si>
    <t>37389</t>
  </si>
  <si>
    <t>109978</t>
  </si>
  <si>
    <t>101993</t>
  </si>
  <si>
    <t>104855</t>
  </si>
  <si>
    <t>76592</t>
  </si>
  <si>
    <t>35893</t>
  </si>
  <si>
    <t>31992</t>
  </si>
  <si>
    <t>24940</t>
  </si>
  <si>
    <t>24326</t>
  </si>
  <si>
    <t>56028</t>
  </si>
  <si>
    <t>56859</t>
  </si>
  <si>
    <t>38059</t>
  </si>
  <si>
    <t>132162</t>
  </si>
  <si>
    <t>129789</t>
  </si>
  <si>
    <t>326983</t>
  </si>
  <si>
    <t>299994</t>
  </si>
  <si>
    <t>278750</t>
  </si>
  <si>
    <t>235791</t>
  </si>
  <si>
    <t>111000</t>
  </si>
  <si>
    <t>99591</t>
  </si>
  <si>
    <t>45896</t>
  </si>
  <si>
    <t>72554</t>
  </si>
  <si>
    <t>137953</t>
  </si>
  <si>
    <t>169108</t>
  </si>
  <si>
    <t>114340</t>
  </si>
  <si>
    <t>349993</t>
  </si>
  <si>
    <t>10786</t>
  </si>
  <si>
    <t>9492</t>
  </si>
  <si>
    <t>9841</t>
  </si>
  <si>
    <t>7690</t>
  </si>
  <si>
    <t>18496</t>
  </si>
  <si>
    <t>11196</t>
  </si>
  <si>
    <t>35775</t>
  </si>
  <si>
    <t>37788</t>
  </si>
  <si>
    <t>109750</t>
  </si>
  <si>
    <t>99697</t>
  </si>
  <si>
    <t>104748</t>
  </si>
  <si>
    <t>74946</t>
  </si>
  <si>
    <t>35800</t>
  </si>
  <si>
    <t>31899</t>
  </si>
  <si>
    <t>24932</t>
  </si>
  <si>
    <t>24327</t>
  </si>
  <si>
    <t>55957</t>
  </si>
  <si>
    <t>56798</t>
  </si>
  <si>
    <t>40282</t>
  </si>
  <si>
    <t>131984</t>
  </si>
  <si>
    <t>127999</t>
  </si>
  <si>
    <t>325997</t>
  </si>
  <si>
    <t>299987</t>
  </si>
  <si>
    <t>278747</t>
  </si>
  <si>
    <t>235792</t>
  </si>
  <si>
    <t>111107</t>
  </si>
  <si>
    <t>94989</t>
  </si>
  <si>
    <t>45492</t>
  </si>
  <si>
    <t>169102</t>
  </si>
  <si>
    <t>127766</t>
  </si>
  <si>
    <t>349987</t>
  </si>
  <si>
    <t>9983</t>
  </si>
  <si>
    <t>10698</t>
  </si>
  <si>
    <t>9831</t>
  </si>
  <si>
    <t>7685</t>
  </si>
  <si>
    <t>14973</t>
  </si>
  <si>
    <t>18990</t>
  </si>
  <si>
    <t>13161</t>
  </si>
  <si>
    <t>35776</t>
  </si>
  <si>
    <t>42445</t>
  </si>
  <si>
    <t>109741</t>
  </si>
  <si>
    <t>101985</t>
  </si>
  <si>
    <t>104743</t>
  </si>
  <si>
    <t>74944</t>
  </si>
  <si>
    <t>35670</t>
  </si>
  <si>
    <t>31800</t>
  </si>
  <si>
    <t>24933</t>
  </si>
  <si>
    <t>24328</t>
  </si>
  <si>
    <t>55954</t>
  </si>
  <si>
    <t>56789</t>
  </si>
  <si>
    <t>40721</t>
  </si>
  <si>
    <t>131975</t>
  </si>
  <si>
    <t>325998</t>
  </si>
  <si>
    <t>299986</t>
  </si>
  <si>
    <t>278751</t>
  </si>
  <si>
    <t>235794</t>
  </si>
  <si>
    <t>111109</t>
  </si>
  <si>
    <t>94997</t>
  </si>
  <si>
    <t>45487</t>
  </si>
  <si>
    <t>72444</t>
  </si>
  <si>
    <t>137951</t>
  </si>
  <si>
    <t>168484</t>
  </si>
  <si>
    <t>127763</t>
  </si>
  <si>
    <t>349989</t>
  </si>
  <si>
    <t>10400</t>
  </si>
  <si>
    <t>17696</t>
  </si>
  <si>
    <t>8494</t>
  </si>
  <si>
    <t>7293</t>
  </si>
  <si>
    <t>11993</t>
  </si>
  <si>
    <t>18799</t>
  </si>
  <si>
    <t>16974</t>
  </si>
  <si>
    <t>38796</t>
  </si>
  <si>
    <t>42471</t>
  </si>
  <si>
    <t>107989</t>
  </si>
  <si>
    <t>119389</t>
  </si>
  <si>
    <t>35725</t>
  </si>
  <si>
    <t>35379</t>
  </si>
  <si>
    <t>23797</t>
  </si>
  <si>
    <t>55728</t>
  </si>
  <si>
    <t>40472</t>
  </si>
  <si>
    <t>117897</t>
  </si>
  <si>
    <t>129880</t>
  </si>
  <si>
    <t>325467</t>
  </si>
  <si>
    <t>299689</t>
  </si>
  <si>
    <t>278743</t>
  </si>
  <si>
    <t>228996</t>
  </si>
  <si>
    <t>94942</t>
  </si>
  <si>
    <t>44996</t>
  </si>
  <si>
    <t>68860</t>
  </si>
  <si>
    <t>147959</t>
  </si>
  <si>
    <t>11390</t>
  </si>
  <si>
    <t>14599</t>
  </si>
  <si>
    <t>7999</t>
  </si>
  <si>
    <t>7996</t>
  </si>
  <si>
    <t>11995</t>
  </si>
  <si>
    <t>17493</t>
  </si>
  <si>
    <t>14999</t>
  </si>
  <si>
    <t>37999</t>
  </si>
  <si>
    <t>43992</t>
  </si>
  <si>
    <t>112892</t>
  </si>
  <si>
    <t>127782</t>
  </si>
  <si>
    <t>119395</t>
  </si>
  <si>
    <t>83748</t>
  </si>
  <si>
    <t>35720</t>
  </si>
  <si>
    <t>35381</t>
  </si>
  <si>
    <t>23948</t>
  </si>
  <si>
    <t>24196</t>
  </si>
  <si>
    <t>50000</t>
  </si>
  <si>
    <t>55768</t>
  </si>
  <si>
    <t>40700</t>
  </si>
  <si>
    <t>117888</t>
  </si>
  <si>
    <t>129883</t>
  </si>
  <si>
    <t>325466</t>
  </si>
  <si>
    <t>299692</t>
  </si>
  <si>
    <t>228989</t>
  </si>
  <si>
    <t>84443</t>
  </si>
  <si>
    <t>94939</t>
  </si>
  <si>
    <t>38886</t>
  </si>
  <si>
    <t>68425</t>
  </si>
  <si>
    <t>143998</t>
  </si>
  <si>
    <t>124995</t>
  </si>
  <si>
    <t>88998</t>
  </si>
  <si>
    <t>349960</t>
  </si>
  <si>
    <t>8887</t>
  </si>
  <si>
    <t>9888</t>
  </si>
  <si>
    <t>6690</t>
  </si>
  <si>
    <t>7698</t>
  </si>
  <si>
    <t>11899</t>
  </si>
  <si>
    <t>17295</t>
  </si>
  <si>
    <t>13698</t>
  </si>
  <si>
    <t>29885</t>
  </si>
  <si>
    <t>69850</t>
  </si>
  <si>
    <t>112890</t>
  </si>
  <si>
    <t>123874</t>
  </si>
  <si>
    <t>109342</t>
  </si>
  <si>
    <t>35535</t>
  </si>
  <si>
    <t>49832</t>
  </si>
  <si>
    <t>21988</t>
  </si>
  <si>
    <t>49990</t>
  </si>
  <si>
    <t>55738</t>
  </si>
  <si>
    <t>53852</t>
  </si>
  <si>
    <t>117873</t>
  </si>
  <si>
    <t>129869</t>
  </si>
  <si>
    <t>319881</t>
  </si>
  <si>
    <t>278739</t>
  </si>
  <si>
    <t>219968</t>
  </si>
  <si>
    <t>83977</t>
  </si>
  <si>
    <t>94948</t>
  </si>
  <si>
    <t>33323</t>
  </si>
  <si>
    <t>67989</t>
  </si>
  <si>
    <t>143987</t>
  </si>
  <si>
    <t>123988</t>
  </si>
  <si>
    <t>77983</t>
  </si>
  <si>
    <t>329991</t>
  </si>
  <si>
    <t>9786</t>
  </si>
  <si>
    <t>11293</t>
  </si>
  <si>
    <t>6047</t>
  </si>
  <si>
    <t>7087</t>
  </si>
  <si>
    <t>17255</t>
  </si>
  <si>
    <t>12998</t>
  </si>
  <si>
    <t>28984</t>
  </si>
  <si>
    <t>78696</t>
  </si>
  <si>
    <t>112984</t>
  </si>
  <si>
    <t>119986</t>
  </si>
  <si>
    <t>108285</t>
  </si>
  <si>
    <t>75486</t>
  </si>
  <si>
    <t>34984</t>
  </si>
  <si>
    <t>47989</t>
  </si>
  <si>
    <t>21932</t>
  </si>
  <si>
    <t>22931</t>
  </si>
  <si>
    <t>44994</t>
  </si>
  <si>
    <t>55744</t>
  </si>
  <si>
    <t>117855</t>
  </si>
  <si>
    <t>129842</t>
  </si>
  <si>
    <t>319873</t>
  </si>
  <si>
    <t>299992</t>
  </si>
  <si>
    <t>278727</t>
  </si>
  <si>
    <t>219955</t>
  </si>
  <si>
    <t>83969</t>
  </si>
  <si>
    <t>94955</t>
  </si>
  <si>
    <t>33220</t>
  </si>
  <si>
    <t>67978</t>
  </si>
  <si>
    <t>143986</t>
  </si>
  <si>
    <t>124893</t>
  </si>
  <si>
    <t>77980</t>
  </si>
  <si>
    <t>329888</t>
  </si>
  <si>
    <t>9600</t>
  </si>
  <si>
    <t>9984</t>
  </si>
  <si>
    <t>6493</t>
  </si>
  <si>
    <t>6988</t>
  </si>
  <si>
    <t>11499</t>
  </si>
  <si>
    <t>17218</t>
  </si>
  <si>
    <t>11000</t>
  </si>
  <si>
    <t>26391</t>
  </si>
  <si>
    <t>78674</t>
  </si>
  <si>
    <t>112889</t>
  </si>
  <si>
    <t>119969</t>
  </si>
  <si>
    <t>108254</t>
  </si>
  <si>
    <t>75424</t>
  </si>
  <si>
    <t>34973</t>
  </si>
  <si>
    <t>47948</t>
  </si>
  <si>
    <t>21903</t>
  </si>
  <si>
    <t>22500</t>
  </si>
  <si>
    <t>35000</t>
  </si>
  <si>
    <t>55762</t>
  </si>
  <si>
    <t>53686</t>
  </si>
  <si>
    <t>117809</t>
  </si>
  <si>
    <t>129830</t>
  </si>
  <si>
    <t>319870</t>
  </si>
  <si>
    <t>374798</t>
  </si>
  <si>
    <t>219926</t>
  </si>
  <si>
    <t>83926</t>
  </si>
  <si>
    <t>94972</t>
  </si>
  <si>
    <t>33201</t>
  </si>
  <si>
    <t>67870</t>
  </si>
  <si>
    <t>143984</t>
  </si>
  <si>
    <t>124882</t>
  </si>
  <si>
    <t>77966</t>
  </si>
  <si>
    <t>329986</t>
  </si>
  <si>
    <t>cash</t>
  </si>
  <si>
    <t>benef:</t>
  </si>
  <si>
    <t>x5</t>
  </si>
  <si>
    <t>x10</t>
  </si>
  <si>
    <t>Coffre de loterie</t>
  </si>
  <si>
    <t>9379</t>
  </si>
  <si>
    <t>9892</t>
  </si>
  <si>
    <t>5691</t>
  </si>
  <si>
    <t>6677</t>
  </si>
  <si>
    <t>11495</t>
  </si>
  <si>
    <t>15480</t>
  </si>
  <si>
    <t>13892</t>
  </si>
  <si>
    <t>28997</t>
  </si>
  <si>
    <t>68990</t>
  </si>
  <si>
    <t>112869</t>
  </si>
  <si>
    <t>119971</t>
  </si>
  <si>
    <t>99994</t>
  </si>
  <si>
    <t>75068</t>
  </si>
  <si>
    <t>34899</t>
  </si>
  <si>
    <t>34792</t>
  </si>
  <si>
    <t>19969</t>
  </si>
  <si>
    <t>22395</t>
  </si>
  <si>
    <t>45000</t>
  </si>
  <si>
    <t>52392</t>
  </si>
  <si>
    <t>99891</t>
  </si>
  <si>
    <t>129829</t>
  </si>
  <si>
    <t>319799</t>
  </si>
  <si>
    <t>376688</t>
  </si>
  <si>
    <t>275997</t>
  </si>
  <si>
    <t>189998</t>
  </si>
  <si>
    <t>82983</t>
  </si>
  <si>
    <t>94974</t>
  </si>
  <si>
    <t>33196</t>
  </si>
  <si>
    <t>66974</t>
  </si>
  <si>
    <t>143982</t>
  </si>
  <si>
    <t>124883</t>
  </si>
  <si>
    <t>77656</t>
  </si>
  <si>
    <t>8731</t>
  </si>
  <si>
    <t>9354</t>
  </si>
  <si>
    <t>5250</t>
  </si>
  <si>
    <t>6250</t>
  </si>
  <si>
    <t>11200</t>
  </si>
  <si>
    <t>14500</t>
  </si>
  <si>
    <t>13888</t>
  </si>
  <si>
    <t>68488</t>
  </si>
  <si>
    <t>112994</t>
  </si>
  <si>
    <t>124992</t>
  </si>
  <si>
    <t>99794</t>
  </si>
  <si>
    <t>72899</t>
  </si>
  <si>
    <t>34923</t>
  </si>
  <si>
    <t>34872</t>
  </si>
  <si>
    <t>19956</t>
  </si>
  <si>
    <t>21495</t>
  </si>
  <si>
    <t>34499</t>
  </si>
  <si>
    <t>54874</t>
  </si>
  <si>
    <t>51991</t>
  </si>
  <si>
    <t>99878</t>
  </si>
  <si>
    <t>129832</t>
  </si>
  <si>
    <t>319785</t>
  </si>
  <si>
    <t>376682</t>
  </si>
  <si>
    <t>275994</t>
  </si>
  <si>
    <t>188990</t>
  </si>
  <si>
    <t>82494</t>
  </si>
  <si>
    <t>94969</t>
  </si>
  <si>
    <t>33193</t>
  </si>
  <si>
    <t>66962</t>
  </si>
  <si>
    <t>143897</t>
  </si>
  <si>
    <t>147797</t>
  </si>
  <si>
    <t>77648</t>
  </si>
  <si>
    <t>319997</t>
  </si>
  <si>
    <t>Rose des sables</t>
  </si>
  <si>
    <t>8000</t>
  </si>
  <si>
    <t>8999</t>
  </si>
  <si>
    <t>4590</t>
  </si>
  <si>
    <t>5597</t>
  </si>
  <si>
    <t>9800</t>
  </si>
  <si>
    <t>16000</t>
  </si>
  <si>
    <t>15961</t>
  </si>
  <si>
    <t>26998</t>
  </si>
  <si>
    <t>57932</t>
  </si>
  <si>
    <t>118598</t>
  </si>
  <si>
    <t>124844</t>
  </si>
  <si>
    <t>89983</t>
  </si>
  <si>
    <t>72832</t>
  </si>
  <si>
    <t>30962</t>
  </si>
  <si>
    <t>33449</t>
  </si>
  <si>
    <t>17483</t>
  </si>
  <si>
    <t>16882</t>
  </si>
  <si>
    <t>49962</t>
  </si>
  <si>
    <t>99864</t>
  </si>
  <si>
    <t>128926</t>
  </si>
  <si>
    <t>319778</t>
  </si>
  <si>
    <t>396981</t>
  </si>
  <si>
    <t>275993</t>
  </si>
  <si>
    <t>188986</t>
  </si>
  <si>
    <t>82980</t>
  </si>
  <si>
    <t>94897</t>
  </si>
  <si>
    <t>33197</t>
  </si>
  <si>
    <t>59982</t>
  </si>
  <si>
    <t>143784</t>
  </si>
  <si>
    <t>146881</t>
  </si>
  <si>
    <t>106821</t>
  </si>
  <si>
    <t>319928</t>
  </si>
  <si>
    <t>40 croquettes</t>
  </si>
  <si>
    <t>8165</t>
  </si>
  <si>
    <t>9395</t>
  </si>
  <si>
    <t>5782</t>
  </si>
  <si>
    <t>15966</t>
  </si>
  <si>
    <t>15786</t>
  </si>
  <si>
    <t>31240</t>
  </si>
  <si>
    <t>56000</t>
  </si>
  <si>
    <t>121991</t>
  </si>
  <si>
    <t>122931</t>
  </si>
  <si>
    <t>93856</t>
  </si>
  <si>
    <t>71953</t>
  </si>
  <si>
    <t>29854</t>
  </si>
  <si>
    <t>32778</t>
  </si>
  <si>
    <t>14735</t>
  </si>
  <si>
    <t>16884</t>
  </si>
  <si>
    <t>34440</t>
  </si>
  <si>
    <t>49443</t>
  </si>
  <si>
    <t>49946</t>
  </si>
  <si>
    <t>99859</t>
  </si>
  <si>
    <t>396977</t>
  </si>
  <si>
    <t>278749</t>
  </si>
  <si>
    <t>82982</t>
  </si>
  <si>
    <t>94869</t>
  </si>
  <si>
    <t>33098</t>
  </si>
  <si>
    <t>59896</t>
  </si>
  <si>
    <t>143772</t>
  </si>
  <si>
    <t>146883</t>
  </si>
  <si>
    <t>106488</t>
  </si>
  <si>
    <t>318997</t>
  </si>
  <si>
    <t>8163</t>
  </si>
  <si>
    <t>9332</t>
  </si>
  <si>
    <t>3988</t>
  </si>
  <si>
    <t>5788</t>
  </si>
  <si>
    <t>15965</t>
  </si>
  <si>
    <t>15878</t>
  </si>
  <si>
    <t>31239</t>
  </si>
  <si>
    <t>121988</t>
  </si>
  <si>
    <t>122599</t>
  </si>
  <si>
    <t>89498</t>
  </si>
  <si>
    <t>71897</t>
  </si>
  <si>
    <t>29851</t>
  </si>
  <si>
    <t>32776</t>
  </si>
  <si>
    <t>14732</t>
  </si>
  <si>
    <t>16888</t>
  </si>
  <si>
    <t>49437</t>
  </si>
  <si>
    <t>49938</t>
  </si>
  <si>
    <t>99858</t>
  </si>
  <si>
    <t>396976</t>
  </si>
  <si>
    <t>82981</t>
  </si>
  <si>
    <t>94867</t>
  </si>
  <si>
    <t>33099</t>
  </si>
  <si>
    <t>59895</t>
  </si>
  <si>
    <t>143771</t>
  </si>
  <si>
    <t>146880</t>
  </si>
  <si>
    <t>104995</t>
  </si>
  <si>
    <t>318995</t>
  </si>
  <si>
    <t>8098</t>
  </si>
  <si>
    <t>9200</t>
  </si>
  <si>
    <t>4598</t>
  </si>
  <si>
    <t>5398</t>
  </si>
  <si>
    <t>11990</t>
  </si>
  <si>
    <t>15944</t>
  </si>
  <si>
    <t>15364</t>
  </si>
  <si>
    <t>31070</t>
  </si>
  <si>
    <t>44993</t>
  </si>
  <si>
    <t>121775</t>
  </si>
  <si>
    <t>122555</t>
  </si>
  <si>
    <t>88790</t>
  </si>
  <si>
    <t>71847</t>
  </si>
  <si>
    <t>29811</t>
  </si>
  <si>
    <t>32446</t>
  </si>
  <si>
    <t>14200</t>
  </si>
  <si>
    <t>19999</t>
  </si>
  <si>
    <t>34444</t>
  </si>
  <si>
    <t>48965</t>
  </si>
  <si>
    <t>48891</t>
  </si>
  <si>
    <t>99879</t>
  </si>
  <si>
    <t>124990</t>
  </si>
  <si>
    <t>396993</t>
  </si>
  <si>
    <t>279780</t>
  </si>
  <si>
    <t>189995</t>
  </si>
  <si>
    <t>82957</t>
  </si>
  <si>
    <t>94863</t>
  </si>
  <si>
    <t>33195</t>
  </si>
  <si>
    <t>59879</t>
  </si>
  <si>
    <t>143700</t>
  </si>
  <si>
    <t>146674</t>
  </si>
  <si>
    <t>104992</t>
  </si>
  <si>
    <t>315994</t>
  </si>
  <si>
    <t>7975</t>
  </si>
  <si>
    <t>9189</t>
  </si>
  <si>
    <t>3993</t>
  </si>
  <si>
    <t>5295</t>
  </si>
  <si>
    <t>11992</t>
  </si>
  <si>
    <t>15933</t>
  </si>
  <si>
    <t>14992</t>
  </si>
  <si>
    <t>30956</t>
  </si>
  <si>
    <t>44955</t>
  </si>
  <si>
    <t>121719</t>
  </si>
  <si>
    <t>122505</t>
  </si>
  <si>
    <t>88712</t>
  </si>
  <si>
    <t>71819</t>
  </si>
  <si>
    <t>29748</t>
  </si>
  <si>
    <t>31962</t>
  </si>
  <si>
    <t>14098</t>
  </si>
  <si>
    <t>19979</t>
  </si>
  <si>
    <t>48950</t>
  </si>
  <si>
    <t>48975</t>
  </si>
  <si>
    <t>99844</t>
  </si>
  <si>
    <t>124986</t>
  </si>
  <si>
    <t>325464</t>
  </si>
  <si>
    <t>396988</t>
  </si>
  <si>
    <t>279786</t>
  </si>
  <si>
    <t>216998</t>
  </si>
  <si>
    <t>83922</t>
  </si>
  <si>
    <t>94850</t>
  </si>
  <si>
    <t>33198</t>
  </si>
  <si>
    <t>58845</t>
  </si>
  <si>
    <t>143696</t>
  </si>
  <si>
    <t>146687</t>
  </si>
  <si>
    <t>104993</t>
  </si>
  <si>
    <t>314000</t>
  </si>
  <si>
    <t>Boufcoiffe royale</t>
  </si>
  <si>
    <t>25 et 30</t>
  </si>
  <si>
    <t>12000k</t>
  </si>
  <si>
    <t>6895</t>
  </si>
  <si>
    <t>9390</t>
  </si>
  <si>
    <t>3675</t>
  </si>
  <si>
    <t>5482</t>
  </si>
  <si>
    <t>11991</t>
  </si>
  <si>
    <t>15939</t>
  </si>
  <si>
    <t>14890</t>
  </si>
  <si>
    <t>30951</t>
  </si>
  <si>
    <t>43999</t>
  </si>
  <si>
    <t>121726</t>
  </si>
  <si>
    <t>122052</t>
  </si>
  <si>
    <t>88725</t>
  </si>
  <si>
    <t>71820</t>
  </si>
  <si>
    <t>30996</t>
  </si>
  <si>
    <t>13996</t>
  </si>
  <si>
    <t>19990</t>
  </si>
  <si>
    <t>48951</t>
  </si>
  <si>
    <t>48978</t>
  </si>
  <si>
    <t>99843</t>
  </si>
  <si>
    <t>128928</t>
  </si>
  <si>
    <t>325463</t>
  </si>
  <si>
    <t>396989</t>
  </si>
  <si>
    <t>84000</t>
  </si>
  <si>
    <t>94873</t>
  </si>
  <si>
    <t>33205</t>
  </si>
  <si>
    <t>54998</t>
  </si>
  <si>
    <t>146689</t>
  </si>
  <si>
    <t>313995</t>
  </si>
  <si>
    <t>9789</t>
  </si>
  <si>
    <t>3798</t>
  </si>
  <si>
    <t>4797</t>
  </si>
  <si>
    <t>15392</t>
  </si>
  <si>
    <t>12497</t>
  </si>
  <si>
    <t>30890</t>
  </si>
  <si>
    <t>43960</t>
  </si>
  <si>
    <t>121692</t>
  </si>
  <si>
    <t>183304</t>
  </si>
  <si>
    <t>88719</t>
  </si>
  <si>
    <t>71553</t>
  </si>
  <si>
    <t>26699</t>
  </si>
  <si>
    <t>30777</t>
  </si>
  <si>
    <t>12800</t>
  </si>
  <si>
    <t>16998</t>
  </si>
  <si>
    <t>34498</t>
  </si>
  <si>
    <t>48972</t>
  </si>
  <si>
    <t>48699</t>
  </si>
  <si>
    <t>99849</t>
  </si>
  <si>
    <t>129838</t>
  </si>
  <si>
    <t>325965</t>
  </si>
  <si>
    <t>441653</t>
  </si>
  <si>
    <t>279893</t>
  </si>
  <si>
    <t>213917</t>
  </si>
  <si>
    <t>82995</t>
  </si>
  <si>
    <t>99596</t>
  </si>
  <si>
    <t>38888</t>
  </si>
  <si>
    <t>54962</t>
  </si>
  <si>
    <t>146400</t>
  </si>
  <si>
    <t>104979</t>
  </si>
  <si>
    <t>313980</t>
  </si>
  <si>
    <t>7987</t>
  </si>
  <si>
    <t>9897</t>
  </si>
  <si>
    <t>3799</t>
  </si>
  <si>
    <t>4999</t>
  </si>
  <si>
    <t>11998</t>
  </si>
  <si>
    <t>30884</t>
  </si>
  <si>
    <t>43955</t>
  </si>
  <si>
    <t>121696</t>
  </si>
  <si>
    <t>182278</t>
  </si>
  <si>
    <t>89493</t>
  </si>
  <si>
    <t>71763</t>
  </si>
  <si>
    <t>29733</t>
  </si>
  <si>
    <t>30799</t>
  </si>
  <si>
    <t>12871</t>
  </si>
  <si>
    <t>19995</t>
  </si>
  <si>
    <t>52179</t>
  </si>
  <si>
    <t>48795</t>
  </si>
  <si>
    <t>117823</t>
  </si>
  <si>
    <t>129860</t>
  </si>
  <si>
    <t>325973</t>
  </si>
  <si>
    <t>219919</t>
  </si>
  <si>
    <t>83992</t>
  </si>
  <si>
    <t>99590</t>
  </si>
  <si>
    <t>38884</t>
  </si>
  <si>
    <t>54954</t>
  </si>
  <si>
    <t>140000</t>
  </si>
  <si>
    <t>146394</t>
  </si>
  <si>
    <t>104994</t>
  </si>
  <si>
    <t>313972</t>
  </si>
  <si>
    <t>7893</t>
  </si>
  <si>
    <t>9551</t>
  </si>
  <si>
    <t>3737</t>
  </si>
  <si>
    <t>5190</t>
  </si>
  <si>
    <t>11890</t>
  </si>
  <si>
    <t>15389</t>
  </si>
  <si>
    <t>13889</t>
  </si>
  <si>
    <t>43957</t>
  </si>
  <si>
    <t>182240</t>
  </si>
  <si>
    <t>98881</t>
  </si>
  <si>
    <t>71762</t>
  </si>
  <si>
    <t>29755</t>
  </si>
  <si>
    <t>30994</t>
  </si>
  <si>
    <t>10999</t>
  </si>
  <si>
    <t>19997</t>
  </si>
  <si>
    <t>34487</t>
  </si>
  <si>
    <t>52168</t>
  </si>
  <si>
    <t>48787</t>
  </si>
  <si>
    <t>117821</t>
  </si>
  <si>
    <t>129884</t>
  </si>
  <si>
    <t>589992</t>
  </si>
  <si>
    <t>219917</t>
  </si>
  <si>
    <t>83993</t>
  </si>
  <si>
    <t>99587</t>
  </si>
  <si>
    <t>54956</t>
  </si>
  <si>
    <t>139999</t>
  </si>
  <si>
    <t>146398</t>
  </si>
  <si>
    <t>313966</t>
  </si>
  <si>
    <t>389 216k</t>
  </si>
  <si>
    <t>rose:</t>
  </si>
  <si>
    <t>100 coffres:</t>
  </si>
  <si>
    <t>8989</t>
  </si>
  <si>
    <t>3411</t>
  </si>
  <si>
    <t>5180</t>
  </si>
  <si>
    <t>9000</t>
  </si>
  <si>
    <t>15200</t>
  </si>
  <si>
    <t>13000</t>
  </si>
  <si>
    <t>31984</t>
  </si>
  <si>
    <t>39991</t>
  </si>
  <si>
    <t>121760</t>
  </si>
  <si>
    <t>178491</t>
  </si>
  <si>
    <t>98863</t>
  </si>
  <si>
    <t>69985</t>
  </si>
  <si>
    <t>29865</t>
  </si>
  <si>
    <t>30959</t>
  </si>
  <si>
    <t>12843</t>
  </si>
  <si>
    <t>19941</t>
  </si>
  <si>
    <t>34486</t>
  </si>
  <si>
    <t>52163</t>
  </si>
  <si>
    <t>47975</t>
  </si>
  <si>
    <t>117827</t>
  </si>
  <si>
    <t>336853</t>
  </si>
  <si>
    <t>589974</t>
  </si>
  <si>
    <t>279892</t>
  </si>
  <si>
    <t>219921</t>
  </si>
  <si>
    <t>84442</t>
  </si>
  <si>
    <t>99576</t>
  </si>
  <si>
    <t>44999</t>
  </si>
  <si>
    <t>54994</t>
  </si>
  <si>
    <t>139984</t>
  </si>
  <si>
    <t>146799</t>
  </si>
  <si>
    <t>313955</t>
  </si>
  <si>
    <t>7692</t>
  </si>
  <si>
    <t>9993</t>
  </si>
  <si>
    <t>4296</t>
  </si>
  <si>
    <t>5464</t>
  </si>
  <si>
    <t>8988</t>
  </si>
  <si>
    <t>13880</t>
  </si>
  <si>
    <t>32879</t>
  </si>
  <si>
    <t>42998</t>
  </si>
  <si>
    <t>121751</t>
  </si>
  <si>
    <t>143494</t>
  </si>
  <si>
    <t>107976</t>
  </si>
  <si>
    <t>69012</t>
  </si>
  <si>
    <t>30960</t>
  </si>
  <si>
    <t>12834</t>
  </si>
  <si>
    <t>20840</t>
  </si>
  <si>
    <t>52059</t>
  </si>
  <si>
    <t>47880</t>
  </si>
  <si>
    <t>117791</t>
  </si>
  <si>
    <t>138892</t>
  </si>
  <si>
    <t>373050</t>
  </si>
  <si>
    <t>569966</t>
  </si>
  <si>
    <t>219972</t>
  </si>
  <si>
    <t>89994</t>
  </si>
  <si>
    <t>99558</t>
  </si>
  <si>
    <t>44933</t>
  </si>
  <si>
    <t>59900</t>
  </si>
  <si>
    <t>138999</t>
  </si>
  <si>
    <t>146884</t>
  </si>
  <si>
    <t>104990</t>
  </si>
  <si>
    <t>313951</t>
  </si>
  <si>
    <t>7598</t>
  </si>
  <si>
    <t>4000</t>
  </si>
  <si>
    <t>5767</t>
  </si>
  <si>
    <t>11845</t>
  </si>
  <si>
    <t>12993</t>
  </si>
  <si>
    <t>32497</t>
  </si>
  <si>
    <t>39096</t>
  </si>
  <si>
    <t>139979</t>
  </si>
  <si>
    <t>118977</t>
  </si>
  <si>
    <t>71437</t>
  </si>
  <si>
    <t>29853</t>
  </si>
  <si>
    <t>12830</t>
  </si>
  <si>
    <t>34493</t>
  </si>
  <si>
    <t>51780</t>
  </si>
  <si>
    <t>47802</t>
  </si>
  <si>
    <t>116999</t>
  </si>
  <si>
    <t>170000</t>
  </si>
  <si>
    <t>373049</t>
  </si>
  <si>
    <t>569946</t>
  </si>
  <si>
    <t>88995</t>
  </si>
  <si>
    <t>99545</t>
  </si>
  <si>
    <t>43998</t>
  </si>
  <si>
    <t>59977</t>
  </si>
  <si>
    <t>139000</t>
  </si>
  <si>
    <t>147793</t>
  </si>
  <si>
    <t>104000</t>
  </si>
  <si>
    <t>312999</t>
  </si>
  <si>
    <t>9299</t>
  </si>
  <si>
    <t>9990</t>
  </si>
  <si>
    <t>4218</t>
  </si>
  <si>
    <t>5600</t>
  </si>
  <si>
    <t>11836</t>
  </si>
  <si>
    <t>13998</t>
  </si>
  <si>
    <t>27789</t>
  </si>
  <si>
    <t>121478</t>
  </si>
  <si>
    <t>124886</t>
  </si>
  <si>
    <t>117000</t>
  </si>
  <si>
    <t>69977</t>
  </si>
  <si>
    <t>28772</t>
  </si>
  <si>
    <t>32481</t>
  </si>
  <si>
    <t>12794</t>
  </si>
  <si>
    <t>19890</t>
  </si>
  <si>
    <t>34491</t>
  </si>
  <si>
    <t>51596</t>
  </si>
  <si>
    <t>45899</t>
  </si>
  <si>
    <t>112999</t>
  </si>
  <si>
    <t>373047</t>
  </si>
  <si>
    <t>549894</t>
  </si>
  <si>
    <t>419000</t>
  </si>
  <si>
    <t>235699</t>
  </si>
  <si>
    <t>88888</t>
  </si>
  <si>
    <t>94999</t>
  </si>
  <si>
    <t>44909</t>
  </si>
  <si>
    <t>59966</t>
  </si>
  <si>
    <t>138899</t>
  </si>
  <si>
    <t>147789</t>
  </si>
  <si>
    <t>104984</t>
  </si>
  <si>
    <t>299990</t>
  </si>
  <si>
    <t>9086</t>
  </si>
  <si>
    <t>8986</t>
  </si>
  <si>
    <t>3198</t>
  </si>
  <si>
    <t>4998</t>
  </si>
  <si>
    <t>7998</t>
  </si>
  <si>
    <t>15481</t>
  </si>
  <si>
    <t>12961</t>
  </si>
  <si>
    <t>29999</t>
  </si>
  <si>
    <t>31999</t>
  </si>
  <si>
    <t>117900</t>
  </si>
  <si>
    <t>114999</t>
  </si>
  <si>
    <t>116974</t>
  </si>
  <si>
    <t>68340</t>
  </si>
  <si>
    <t>27677</t>
  </si>
  <si>
    <t>32429</t>
  </si>
  <si>
    <t>12698</t>
  </si>
  <si>
    <t>19858</t>
  </si>
  <si>
    <t>51081</t>
  </si>
  <si>
    <t>109954</t>
  </si>
  <si>
    <t>139461</t>
  </si>
  <si>
    <t>372990</t>
  </si>
  <si>
    <t>367991</t>
  </si>
  <si>
    <t>397000</t>
  </si>
  <si>
    <t>235689</t>
  </si>
  <si>
    <t>88777</t>
  </si>
  <si>
    <t>99524</t>
  </si>
  <si>
    <t>44759</t>
  </si>
  <si>
    <t>59789</t>
  </si>
  <si>
    <t>138795</t>
  </si>
  <si>
    <t>149590</t>
  </si>
  <si>
    <t>99979</t>
  </si>
  <si>
    <t>299981</t>
  </si>
  <si>
    <t>8881</t>
  </si>
  <si>
    <t>8997</t>
  </si>
  <si>
    <t>3978</t>
  </si>
  <si>
    <t>4491</t>
  </si>
  <si>
    <t>7796</t>
  </si>
  <si>
    <t>16394</t>
  </si>
  <si>
    <t>31989</t>
  </si>
  <si>
    <t>117396</t>
  </si>
  <si>
    <t>117612</t>
  </si>
  <si>
    <t>118971</t>
  </si>
  <si>
    <t>67976</t>
  </si>
  <si>
    <t>27687</t>
  </si>
  <si>
    <t>32419</t>
  </si>
  <si>
    <t>49997</t>
  </si>
  <si>
    <t>42872</t>
  </si>
  <si>
    <t>108992</t>
  </si>
  <si>
    <t>372499</t>
  </si>
  <si>
    <t>379999</t>
  </si>
  <si>
    <t>394888</t>
  </si>
  <si>
    <t>235681</t>
  </si>
  <si>
    <t>88766</t>
  </si>
  <si>
    <t>99597</t>
  </si>
  <si>
    <t>44731</t>
  </si>
  <si>
    <t>59965</t>
  </si>
  <si>
    <t>138797</t>
  </si>
  <si>
    <t>163883</t>
  </si>
  <si>
    <t>299947</t>
  </si>
  <si>
    <t>8878</t>
  </si>
  <si>
    <t>3972</t>
  </si>
  <si>
    <t>5696</t>
  </si>
  <si>
    <t>7798</t>
  </si>
  <si>
    <t>16350</t>
  </si>
  <si>
    <t>11994</t>
  </si>
  <si>
    <t>26999</t>
  </si>
  <si>
    <t>117555</t>
  </si>
  <si>
    <t>118989</t>
  </si>
  <si>
    <t>67957</t>
  </si>
  <si>
    <t>27683</t>
  </si>
  <si>
    <t>32415</t>
  </si>
  <si>
    <t>19861</t>
  </si>
  <si>
    <t>50873</t>
  </si>
  <si>
    <t>42869</t>
  </si>
  <si>
    <t>108939</t>
  </si>
  <si>
    <t>372496</t>
  </si>
  <si>
    <t>380000</t>
  </si>
  <si>
    <t>235683</t>
  </si>
  <si>
    <t>88763</t>
  </si>
  <si>
    <t>99595</t>
  </si>
  <si>
    <t>44700</t>
  </si>
  <si>
    <t>59979</t>
  </si>
  <si>
    <t>138796</t>
  </si>
  <si>
    <t>299945</t>
  </si>
  <si>
    <t>8397</t>
  </si>
  <si>
    <t>9996</t>
  </si>
  <si>
    <t>3979</t>
  </si>
  <si>
    <t>6598</t>
  </si>
  <si>
    <t>16531</t>
  </si>
  <si>
    <t>12000</t>
  </si>
  <si>
    <t>29218</t>
  </si>
  <si>
    <t>117554</t>
  </si>
  <si>
    <t>118484</t>
  </si>
  <si>
    <t>56971</t>
  </si>
  <si>
    <t>29550</t>
  </si>
  <si>
    <t>32221</t>
  </si>
  <si>
    <t>12822</t>
  </si>
  <si>
    <t>19880</t>
  </si>
  <si>
    <t>51077</t>
  </si>
  <si>
    <t>42555</t>
  </si>
  <si>
    <t>99989</t>
  </si>
  <si>
    <t>372435</t>
  </si>
  <si>
    <t>543995</t>
  </si>
  <si>
    <t>389900</t>
  </si>
  <si>
    <t>235552</t>
  </si>
  <si>
    <t>88497</t>
  </si>
  <si>
    <t>44498</t>
  </si>
  <si>
    <t>59980</t>
  </si>
  <si>
    <t>138699</t>
  </si>
  <si>
    <t>162983</t>
  </si>
  <si>
    <t>104950</t>
  </si>
  <si>
    <t>280000</t>
  </si>
  <si>
    <t>% de benef</t>
  </si>
  <si>
    <t>% retour sur investissement</t>
  </si>
  <si>
    <t>8485</t>
  </si>
  <si>
    <t>12499</t>
  </si>
  <si>
    <t>4210</t>
  </si>
  <si>
    <t>6585</t>
  </si>
  <si>
    <t>11835</t>
  </si>
  <si>
    <t>17150</t>
  </si>
  <si>
    <t>12881</t>
  </si>
  <si>
    <t>29214</t>
  </si>
  <si>
    <t>43951</t>
  </si>
  <si>
    <t>107498</t>
  </si>
  <si>
    <t>112545</t>
  </si>
  <si>
    <t>56948</t>
  </si>
  <si>
    <t>31446</t>
  </si>
  <si>
    <t>33895</t>
  </si>
  <si>
    <t>19800</t>
  </si>
  <si>
    <t>34496</t>
  </si>
  <si>
    <t>51983</t>
  </si>
  <si>
    <t>41993</t>
  </si>
  <si>
    <t>372445</t>
  </si>
  <si>
    <t>499484</t>
  </si>
  <si>
    <t>386999</t>
  </si>
  <si>
    <t>235305</t>
  </si>
  <si>
    <t>88726</t>
  </si>
  <si>
    <t>110968</t>
  </si>
  <si>
    <t>43985</t>
  </si>
  <si>
    <t>58980</t>
  </si>
  <si>
    <t>138600</t>
  </si>
  <si>
    <t>162883</t>
  </si>
  <si>
    <t>104985</t>
  </si>
  <si>
    <t>279983</t>
  </si>
  <si>
    <t>8795</t>
  </si>
  <si>
    <t>12399</t>
  </si>
  <si>
    <t>3894</t>
  </si>
  <si>
    <t>5897</t>
  </si>
  <si>
    <t>11789</t>
  </si>
  <si>
    <t>16488</t>
  </si>
  <si>
    <t>11989</t>
  </si>
  <si>
    <t>26597</t>
  </si>
  <si>
    <t>43933</t>
  </si>
  <si>
    <t>107537</t>
  </si>
  <si>
    <t>170831</t>
  </si>
  <si>
    <t>112492</t>
  </si>
  <si>
    <t>68362</t>
  </si>
  <si>
    <t>31422</t>
  </si>
  <si>
    <t>47955</t>
  </si>
  <si>
    <t>13994</t>
  </si>
  <si>
    <t>19876</t>
  </si>
  <si>
    <t>34490</t>
  </si>
  <si>
    <t>52109</t>
  </si>
  <si>
    <t>41932</t>
  </si>
  <si>
    <t>99395</t>
  </si>
  <si>
    <t>372437</t>
  </si>
  <si>
    <t>449980</t>
  </si>
  <si>
    <t>368800</t>
  </si>
  <si>
    <t>235283</t>
  </si>
  <si>
    <t>88723</t>
  </si>
  <si>
    <t>119998</t>
  </si>
  <si>
    <t>62999</t>
  </si>
  <si>
    <t>138680</t>
  </si>
  <si>
    <t>162818</t>
  </si>
  <si>
    <t>104986</t>
  </si>
  <si>
    <t>279979</t>
  </si>
  <si>
    <t>175 000</t>
  </si>
  <si>
    <t>135 000</t>
  </si>
  <si>
    <t>8192</t>
  </si>
  <si>
    <t>12587</t>
  </si>
  <si>
    <t>4082</t>
  </si>
  <si>
    <t>5594</t>
  </si>
  <si>
    <t>14496</t>
  </si>
  <si>
    <t>16999</t>
  </si>
  <si>
    <t>12915</t>
  </si>
  <si>
    <t>42638</t>
  </si>
  <si>
    <t>117393</t>
  </si>
  <si>
    <t>143990</t>
  </si>
  <si>
    <t>111998</t>
  </si>
  <si>
    <t>71409</t>
  </si>
  <si>
    <t>31237</t>
  </si>
  <si>
    <t>46889</t>
  </si>
  <si>
    <t>17380</t>
  </si>
  <si>
    <t>19820</t>
  </si>
  <si>
    <t>54887</t>
  </si>
  <si>
    <t>41884</t>
  </si>
  <si>
    <t>99360</t>
  </si>
  <si>
    <t>149999</t>
  </si>
  <si>
    <t>372431</t>
  </si>
  <si>
    <t>448999</t>
  </si>
  <si>
    <t>336997</t>
  </si>
  <si>
    <t>225298</t>
  </si>
  <si>
    <t>88733</t>
  </si>
  <si>
    <t>120997</t>
  </si>
  <si>
    <t>43976</t>
  </si>
  <si>
    <t>138666</t>
  </si>
  <si>
    <t>158999</t>
  </si>
  <si>
    <t>99997</t>
  </si>
  <si>
    <t>277995</t>
  </si>
  <si>
    <t>8497</t>
  </si>
  <si>
    <t>14895</t>
  </si>
  <si>
    <t>13398</t>
  </si>
  <si>
    <t>16599</t>
  </si>
  <si>
    <t>11399</t>
  </si>
  <si>
    <t>26888</t>
  </si>
  <si>
    <t>43172</t>
  </si>
  <si>
    <t>120900</t>
  </si>
  <si>
    <t>106966</t>
  </si>
  <si>
    <t>93999</t>
  </si>
  <si>
    <t>99984</t>
  </si>
  <si>
    <t>31420</t>
  </si>
  <si>
    <t>46819</t>
  </si>
  <si>
    <t>16924</t>
  </si>
  <si>
    <t>18989</t>
  </si>
  <si>
    <t>56142</t>
  </si>
  <si>
    <t>57598</t>
  </si>
  <si>
    <t>41597</t>
  </si>
  <si>
    <t>99100</t>
  </si>
  <si>
    <t>300000</t>
  </si>
  <si>
    <t>293990</t>
  </si>
  <si>
    <t>409999</t>
  </si>
  <si>
    <t>335863</t>
  </si>
  <si>
    <t>225194</t>
  </si>
  <si>
    <t>88795</t>
  </si>
  <si>
    <t>138998</t>
  </si>
  <si>
    <t>43989</t>
  </si>
  <si>
    <t>57997</t>
  </si>
  <si>
    <t>137692</t>
  </si>
  <si>
    <t>161989</t>
  </si>
  <si>
    <t>103999</t>
  </si>
  <si>
    <t>277996</t>
  </si>
  <si>
    <t>105 000</t>
  </si>
  <si>
    <t>480 000</t>
  </si>
  <si>
    <t>70 000</t>
  </si>
  <si>
    <t>8977</t>
  </si>
  <si>
    <t>13987</t>
  </si>
  <si>
    <t>4485</t>
  </si>
  <si>
    <t>5393</t>
  </si>
  <si>
    <t>13395</t>
  </si>
  <si>
    <t>19868</t>
  </si>
  <si>
    <t>11468</t>
  </si>
  <si>
    <t>26796</t>
  </si>
  <si>
    <t>43935</t>
  </si>
  <si>
    <t>115994</t>
  </si>
  <si>
    <t>99990</t>
  </si>
  <si>
    <t>96988</t>
  </si>
  <si>
    <t>128529</t>
  </si>
  <si>
    <t>31443</t>
  </si>
  <si>
    <t>46806</t>
  </si>
  <si>
    <t>16925</t>
  </si>
  <si>
    <t>19875</t>
  </si>
  <si>
    <t>56997</t>
  </si>
  <si>
    <t>41690</t>
  </si>
  <si>
    <t>97990</t>
  </si>
  <si>
    <t>299900</t>
  </si>
  <si>
    <t>293987</t>
  </si>
  <si>
    <t>389999</t>
  </si>
  <si>
    <t>333853</t>
  </si>
  <si>
    <t>225181</t>
  </si>
  <si>
    <t>88874</t>
  </si>
  <si>
    <t>129991</t>
  </si>
  <si>
    <t>43949</t>
  </si>
  <si>
    <t>57989</t>
  </si>
  <si>
    <t>137688</t>
  </si>
  <si>
    <t>161982</t>
  </si>
  <si>
    <t>103475</t>
  </si>
  <si>
    <t>440 000</t>
  </si>
  <si>
    <t>40 000</t>
  </si>
  <si>
    <t>8980</t>
  </si>
  <si>
    <t>13688</t>
  </si>
  <si>
    <t>4399</t>
  </si>
  <si>
    <t>5994</t>
  </si>
  <si>
    <t>18493</t>
  </si>
  <si>
    <t>26995</t>
  </si>
  <si>
    <t>43986</t>
  </si>
  <si>
    <t>107994</t>
  </si>
  <si>
    <t>94791</t>
  </si>
  <si>
    <t>32875</t>
  </si>
  <si>
    <t>44849</t>
  </si>
  <si>
    <t>16697</t>
  </si>
  <si>
    <t>19863</t>
  </si>
  <si>
    <t>44995</t>
  </si>
  <si>
    <t>54500</t>
  </si>
  <si>
    <t>40989</t>
  </si>
  <si>
    <t>94984</t>
  </si>
  <si>
    <t>247982</t>
  </si>
  <si>
    <t>293981</t>
  </si>
  <si>
    <t>384993</t>
  </si>
  <si>
    <t>299993</t>
  </si>
  <si>
    <t>220000</t>
  </si>
  <si>
    <t>89988</t>
  </si>
  <si>
    <t>149994</t>
  </si>
  <si>
    <t>44596</t>
  </si>
  <si>
    <t>69899</t>
  </si>
  <si>
    <t>136899</t>
  </si>
  <si>
    <t>169111</t>
  </si>
  <si>
    <t>103995</t>
  </si>
  <si>
    <t>279991</t>
  </si>
  <si>
    <t>8444</t>
  </si>
  <si>
    <t>12684</t>
  </si>
  <si>
    <t>4613</t>
  </si>
  <si>
    <t>6497</t>
  </si>
  <si>
    <t>11979</t>
  </si>
  <si>
    <t>17780</t>
  </si>
  <si>
    <t>12593</t>
  </si>
  <si>
    <t>28986</t>
  </si>
  <si>
    <t>55896</t>
  </si>
  <si>
    <t>98886</t>
  </si>
  <si>
    <t>119947</t>
  </si>
  <si>
    <t>107488</t>
  </si>
  <si>
    <t>74997</t>
  </si>
  <si>
    <t>35900</t>
  </si>
  <si>
    <t>19857</t>
  </si>
  <si>
    <t>44887</t>
  </si>
  <si>
    <t>56120</t>
  </si>
  <si>
    <t>38800</t>
  </si>
  <si>
    <t>200000</t>
  </si>
  <si>
    <t>293979</t>
  </si>
  <si>
    <t>343979</t>
  </si>
  <si>
    <t>299891</t>
  </si>
  <si>
    <t>223288</t>
  </si>
  <si>
    <t>129999</t>
  </si>
  <si>
    <t>44199</t>
  </si>
  <si>
    <t>67872</t>
  </si>
  <si>
    <t>136791</t>
  </si>
  <si>
    <t>164684</t>
  </si>
  <si>
    <t>104982</t>
  </si>
  <si>
    <t>279879</t>
  </si>
  <si>
    <t>7870</t>
  </si>
  <si>
    <t>11850</t>
  </si>
  <si>
    <t>3996</t>
  </si>
  <si>
    <t>5668</t>
  </si>
  <si>
    <t>16441</t>
  </si>
  <si>
    <t>10843</t>
  </si>
  <si>
    <t>33488</t>
  </si>
  <si>
    <t>39861</t>
  </si>
  <si>
    <t>107551</t>
  </si>
  <si>
    <t>118997</t>
  </si>
  <si>
    <t>95996</t>
  </si>
  <si>
    <t>74221</t>
  </si>
  <si>
    <t>31755</t>
  </si>
  <si>
    <t>42999</t>
  </si>
  <si>
    <t>11895</t>
  </si>
  <si>
    <t>19993</t>
  </si>
  <si>
    <t>39998</t>
  </si>
  <si>
    <t>56097</t>
  </si>
  <si>
    <t>38533</t>
  </si>
  <si>
    <t>112857</t>
  </si>
  <si>
    <t>199995</t>
  </si>
  <si>
    <t>343997</t>
  </si>
  <si>
    <t>433333</t>
  </si>
  <si>
    <t>299890</t>
  </si>
  <si>
    <t>223287</t>
  </si>
  <si>
    <t>88999</t>
  </si>
  <si>
    <t>42985</t>
  </si>
  <si>
    <t>66997</t>
  </si>
  <si>
    <t>133999</t>
  </si>
  <si>
    <t>164993</t>
  </si>
  <si>
    <t>105890</t>
  </si>
  <si>
    <t>250000</t>
  </si>
  <si>
    <t>7949</t>
  </si>
  <si>
    <t>10987</t>
  </si>
  <si>
    <t>3890</t>
  </si>
  <si>
    <t>5790</t>
  </si>
  <si>
    <t>10989</t>
  </si>
  <si>
    <t>16299</t>
  </si>
  <si>
    <t>10850</t>
  </si>
  <si>
    <t>33266</t>
  </si>
  <si>
    <t>39818</t>
  </si>
  <si>
    <t>101950</t>
  </si>
  <si>
    <t>98217</t>
  </si>
  <si>
    <t>74186</t>
  </si>
  <si>
    <t>31696</t>
  </si>
  <si>
    <t>44211</t>
  </si>
  <si>
    <t>12098</t>
  </si>
  <si>
    <t>19498</t>
  </si>
  <si>
    <t>39995</t>
  </si>
  <si>
    <t>55986</t>
  </si>
  <si>
    <t>38089</t>
  </si>
  <si>
    <t>112854</t>
  </si>
  <si>
    <t>198998</t>
  </si>
  <si>
    <t>340999</t>
  </si>
  <si>
    <t>439990</t>
  </si>
  <si>
    <t>298997</t>
  </si>
  <si>
    <t>223285</t>
  </si>
  <si>
    <t>89990</t>
  </si>
  <si>
    <t>141544</t>
  </si>
  <si>
    <t>42896</t>
  </si>
  <si>
    <t>67861</t>
  </si>
  <si>
    <t>133995</t>
  </si>
  <si>
    <t>187994</t>
  </si>
  <si>
    <t>105894</t>
  </si>
  <si>
    <t>10930</t>
  </si>
  <si>
    <t>12442</t>
  </si>
  <si>
    <t>7088</t>
  </si>
  <si>
    <t>8699</t>
  </si>
  <si>
    <t>10772</t>
  </si>
  <si>
    <t>29997</t>
  </si>
  <si>
    <t>106996</t>
  </si>
  <si>
    <t>114989</t>
  </si>
  <si>
    <t>106396</t>
  </si>
  <si>
    <t>70999</t>
  </si>
  <si>
    <t>31751</t>
  </si>
  <si>
    <t>41999</t>
  </si>
  <si>
    <t>13596</t>
  </si>
  <si>
    <t>30492</t>
  </si>
  <si>
    <t>39945</t>
  </si>
  <si>
    <t>56985</t>
  </si>
  <si>
    <t>34599</t>
  </si>
  <si>
    <t>111996</t>
  </si>
  <si>
    <t>340974</t>
  </si>
  <si>
    <t>394893</t>
  </si>
  <si>
    <t>275000</t>
  </si>
  <si>
    <t>222211</t>
  </si>
  <si>
    <t>99950</t>
  </si>
  <si>
    <t>137554</t>
  </si>
  <si>
    <t>40958</t>
  </si>
  <si>
    <t>66999</t>
  </si>
  <si>
    <t>132984</t>
  </si>
  <si>
    <t>171221</t>
  </si>
  <si>
    <t>102999</t>
  </si>
  <si>
    <t>249500</t>
  </si>
  <si>
    <t>25 000</t>
  </si>
  <si>
    <t>80 000</t>
  </si>
  <si>
    <t>94 000</t>
  </si>
  <si>
    <t>90 000</t>
  </si>
  <si>
    <t>50 000</t>
  </si>
  <si>
    <t>26 000</t>
  </si>
  <si>
    <t>78 000</t>
  </si>
  <si>
    <t>Brisage rentable:</t>
  </si>
  <si>
    <t>Kaiser</t>
  </si>
  <si>
    <t>masque du harpirate</t>
  </si>
  <si>
    <t>dague rafeuse</t>
  </si>
  <si>
    <t>baguette affeulante</t>
  </si>
  <si>
    <t>340 000</t>
  </si>
  <si>
    <t>95 000</t>
  </si>
  <si>
    <t>127 999</t>
  </si>
  <si>
    <t>115 000</t>
  </si>
  <si>
    <t>x2</t>
  </si>
  <si>
    <t>Cout: 2,6M</t>
  </si>
  <si>
    <t>9M</t>
  </si>
  <si>
    <t>450 000</t>
  </si>
  <si>
    <t>125 000</t>
  </si>
  <si>
    <t>100 000</t>
  </si>
  <si>
    <t>78 998</t>
  </si>
  <si>
    <t>65 000</t>
  </si>
  <si>
    <t>85 000</t>
  </si>
  <si>
    <t>200 000</t>
  </si>
  <si>
    <t>x4</t>
  </si>
  <si>
    <t>220 000</t>
  </si>
  <si>
    <t>184 000</t>
  </si>
  <si>
    <t>74 997</t>
  </si>
  <si>
    <t>7994</t>
  </si>
  <si>
    <t>11799</t>
  </si>
  <si>
    <t>3800</t>
  </si>
  <si>
    <t>6479</t>
  </si>
  <si>
    <t>16499</t>
  </si>
  <si>
    <t>7997</t>
  </si>
  <si>
    <t>18849</t>
  </si>
  <si>
    <t>39783</t>
  </si>
  <si>
    <t>91105</t>
  </si>
  <si>
    <t>103893</t>
  </si>
  <si>
    <t>94195</t>
  </si>
  <si>
    <t>27968</t>
  </si>
  <si>
    <t>36983</t>
  </si>
  <si>
    <t>10444</t>
  </si>
  <si>
    <t>39900</t>
  </si>
  <si>
    <t>55899</t>
  </si>
  <si>
    <t>29102</t>
  </si>
  <si>
    <t>64997</t>
  </si>
  <si>
    <t>129769</t>
  </si>
  <si>
    <t>273996</t>
  </si>
  <si>
    <t>349964</t>
  </si>
  <si>
    <t>274996</t>
  </si>
  <si>
    <t>207977</t>
  </si>
  <si>
    <t>78981</t>
  </si>
  <si>
    <t>123985</t>
  </si>
  <si>
    <t>69787</t>
  </si>
  <si>
    <t>132790</t>
  </si>
  <si>
    <t>166553</t>
  </si>
  <si>
    <t>72540</t>
  </si>
  <si>
    <t>199977</t>
  </si>
  <si>
    <t>1,5M - 1,4M</t>
  </si>
  <si>
    <t>V: 2,3M</t>
  </si>
  <si>
    <t>180 000</t>
  </si>
  <si>
    <t>2,5M - 1,9M</t>
  </si>
  <si>
    <t>3,5M</t>
  </si>
  <si>
    <t>5 350 000 - 4 650 158</t>
  </si>
  <si>
    <t>109 999</t>
  </si>
  <si>
    <t>V: 3 450 000</t>
  </si>
  <si>
    <t>cout 2,1M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</si>
</sst>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0"/>
  </numFmts>
  <fonts count="11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80808"/>
      <name val="Georgia"/>
      <family val="1"/>
    </font>
    <font>
      <sz val="12"/>
      <color rgb="FF080808"/>
      <name val="Comic Sans MS"/>
      <family val="4"/>
    </font>
    <font>
      <u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F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CFCE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" fillId="0" borderId="37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0" fillId="0" borderId="19" xfId="0" applyBorder="1"/>
    <xf numFmtId="0" fontId="0" fillId="6" borderId="8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8" borderId="47" xfId="0" applyFill="1" applyBorder="1" applyAlignment="1">
      <alignment horizontal="center"/>
    </xf>
    <xf numFmtId="0" fontId="0" fillId="8" borderId="46" xfId="0" applyFill="1" applyBorder="1" applyAlignment="1">
      <alignment horizontal="center"/>
    </xf>
    <xf numFmtId="10" fontId="0" fillId="0" borderId="29" xfId="0" applyNumberFormat="1" applyBorder="1" applyAlignment="1">
      <alignment horizontal="center"/>
    </xf>
    <xf numFmtId="10" fontId="0" fillId="0" borderId="30" xfId="0" applyNumberFormat="1" applyBorder="1" applyAlignment="1">
      <alignment horizontal="center"/>
    </xf>
    <xf numFmtId="10" fontId="0" fillId="0" borderId="47" xfId="0" applyNumberFormat="1" applyBorder="1" applyAlignment="1">
      <alignment horizontal="center"/>
    </xf>
    <xf numFmtId="10" fontId="0" fillId="0" borderId="46" xfId="0" applyNumberFormat="1" applyBorder="1" applyAlignment="1">
      <alignment horizontal="center"/>
    </xf>
    <xf numFmtId="0" fontId="7" fillId="9" borderId="48" xfId="0" applyFont="1" applyFill="1" applyBorder="1" applyAlignment="1">
      <alignment horizontal="center" vertical="center" wrapText="1"/>
    </xf>
    <xf numFmtId="0" fontId="6" fillId="9" borderId="48" xfId="0" applyFont="1" applyFill="1" applyBorder="1" applyAlignment="1">
      <alignment horizontal="center" vertical="center" wrapText="1"/>
    </xf>
    <xf numFmtId="0" fontId="8" fillId="0" borderId="0" xfId="0" applyFont="1"/>
    <xf numFmtId="0" fontId="9" fillId="10" borderId="0" xfId="0" applyFont="1" applyFill="1" applyAlignment="1">
      <alignment horizontal="right"/>
    </xf>
    <xf numFmtId="0" fontId="9" fillId="10" borderId="0" xfId="0" applyFont="1" applyFill="1" applyAlignment="1">
      <alignment horizontal="left" vertical="center" indent="1"/>
    </xf>
    <xf numFmtId="0" fontId="9" fillId="10" borderId="0" xfId="0" applyFont="1" applyFill="1"/>
    <xf numFmtId="0" fontId="9" fillId="11" borderId="0" xfId="0" applyFont="1" applyFill="1" applyAlignment="1">
      <alignment horizontal="right"/>
    </xf>
    <xf numFmtId="0" fontId="9" fillId="11" borderId="0" xfId="0" applyFont="1" applyFill="1" applyAlignment="1">
      <alignment horizontal="left" vertical="center" indent="1"/>
    </xf>
    <xf numFmtId="0" fontId="9" fillId="11" borderId="0" xfId="0" applyFont="1" applyFill="1"/>
    <xf numFmtId="0" fontId="0" fillId="0" borderId="1" xfId="0" applyBorder="1"/>
    <xf numFmtId="0" fontId="0" fillId="2" borderId="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10" fontId="0" fillId="0" borderId="0" xfId="0" applyNumberFormat="1"/>
    <xf numFmtId="0" fontId="0" fillId="0" borderId="0" xfId="0" applyNumberFormat="1"/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Border="1"/>
    <xf numFmtId="0" fontId="0" fillId="0" borderId="50" xfId="0" applyFill="1" applyBorder="1"/>
    <xf numFmtId="0" fontId="2" fillId="0" borderId="6" xfId="0" applyFont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/>
    <xf numFmtId="0" fontId="5" fillId="2" borderId="14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3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5.png"/><Relationship Id="rId1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</xdr:row>
      <xdr:rowOff>19050</xdr:rowOff>
    </xdr:from>
    <xdr:to>
      <xdr:col>3</xdr:col>
      <xdr:colOff>505164</xdr:colOff>
      <xdr:row>14</xdr:row>
      <xdr:rowOff>95527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781050"/>
          <a:ext cx="2429214" cy="1981477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742950</xdr:colOff>
      <xdr:row>16</xdr:row>
      <xdr:rowOff>28575</xdr:rowOff>
    </xdr:from>
    <xdr:to>
      <xdr:col>3</xdr:col>
      <xdr:colOff>267013</xdr:colOff>
      <xdr:row>24</xdr:row>
      <xdr:rowOff>57367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3076575"/>
          <a:ext cx="2238688" cy="155279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124009</xdr:colOff>
      <xdr:row>32</xdr:row>
      <xdr:rowOff>114476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953000"/>
          <a:ext cx="1314634" cy="125747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524055</xdr:colOff>
      <xdr:row>10</xdr:row>
      <xdr:rowOff>124002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6625" y="762000"/>
          <a:ext cx="1286055" cy="126700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6</xdr:col>
      <xdr:colOff>476529</xdr:colOff>
      <xdr:row>23</xdr:row>
      <xdr:rowOff>293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6625" y="2286000"/>
          <a:ext cx="2000529" cy="209579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6</xdr:col>
      <xdr:colOff>286003</xdr:colOff>
      <xdr:row>31</xdr:row>
      <xdr:rowOff>47791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6625" y="4762500"/>
          <a:ext cx="1810003" cy="119079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9</xdr:col>
      <xdr:colOff>676582</xdr:colOff>
      <xdr:row>11</xdr:row>
      <xdr:rowOff>181187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762000"/>
          <a:ext cx="2200582" cy="151468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705055</xdr:colOff>
      <xdr:row>21</xdr:row>
      <xdr:rowOff>114502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2667000"/>
          <a:ext cx="1467055" cy="144800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10</xdr:col>
      <xdr:colOff>143214</xdr:colOff>
      <xdr:row>41</xdr:row>
      <xdr:rowOff>105269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4381500"/>
          <a:ext cx="2429214" cy="353426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14</xdr:col>
      <xdr:colOff>57477</xdr:colOff>
      <xdr:row>22</xdr:row>
      <xdr:rowOff>76663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625" y="952500"/>
          <a:ext cx="2343477" cy="331516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24</xdr:row>
      <xdr:rowOff>0</xdr:rowOff>
    </xdr:from>
    <xdr:to>
      <xdr:col>13</xdr:col>
      <xdr:colOff>609898</xdr:colOff>
      <xdr:row>40</xdr:row>
      <xdr:rowOff>114742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625" y="4572000"/>
          <a:ext cx="2133898" cy="316274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</xdr:row>
      <xdr:rowOff>0</xdr:rowOff>
    </xdr:from>
    <xdr:to>
      <xdr:col>18</xdr:col>
      <xdr:colOff>305162</xdr:colOff>
      <xdr:row>23</xdr:row>
      <xdr:rowOff>48111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8625" y="952500"/>
          <a:ext cx="2591162" cy="347711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25</xdr:row>
      <xdr:rowOff>0</xdr:rowOff>
    </xdr:from>
    <xdr:to>
      <xdr:col>18</xdr:col>
      <xdr:colOff>28898</xdr:colOff>
      <xdr:row>45</xdr:row>
      <xdr:rowOff>152953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8625" y="4762500"/>
          <a:ext cx="2314898" cy="396295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5</xdr:row>
      <xdr:rowOff>0</xdr:rowOff>
    </xdr:from>
    <xdr:to>
      <xdr:col>22</xdr:col>
      <xdr:colOff>143214</xdr:colOff>
      <xdr:row>20</xdr:row>
      <xdr:rowOff>152820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6625" y="952500"/>
          <a:ext cx="2429214" cy="301032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20</xdr:col>
      <xdr:colOff>705055</xdr:colOff>
      <xdr:row>36</xdr:row>
      <xdr:rowOff>171820</xdr:rowOff>
    </xdr:to>
    <xdr:pic>
      <xdr:nvPicPr>
        <xdr:cNvPr id="16" name="Image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6625" y="4381500"/>
          <a:ext cx="1467055" cy="2648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3</xdr:col>
      <xdr:colOff>209852</xdr:colOff>
      <xdr:row>51</xdr:row>
      <xdr:rowOff>38558</xdr:rowOff>
    </xdr:to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6477000"/>
          <a:ext cx="2162477" cy="32770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6</xdr:col>
      <xdr:colOff>409845</xdr:colOff>
      <xdr:row>40</xdr:row>
      <xdr:rowOff>160</xdr:rowOff>
    </xdr:to>
    <xdr:pic>
      <xdr:nvPicPr>
        <xdr:cNvPr id="18" name="Image 1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6625" y="6477000"/>
          <a:ext cx="1933845" cy="11431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6</xdr:col>
      <xdr:colOff>543214</xdr:colOff>
      <xdr:row>63</xdr:row>
      <xdr:rowOff>48190</xdr:rowOff>
    </xdr:to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6625" y="8001000"/>
          <a:ext cx="2067214" cy="404869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43</xdr:row>
      <xdr:rowOff>0</xdr:rowOff>
    </xdr:from>
    <xdr:to>
      <xdr:col>9</xdr:col>
      <xdr:colOff>619424</xdr:colOff>
      <xdr:row>65</xdr:row>
      <xdr:rowOff>76796</xdr:rowOff>
    </xdr:to>
    <xdr:pic>
      <xdr:nvPicPr>
        <xdr:cNvPr id="20" name="Image 1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8191500"/>
          <a:ext cx="2143424" cy="426779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39</xdr:row>
      <xdr:rowOff>0</xdr:rowOff>
    </xdr:from>
    <xdr:to>
      <xdr:col>22</xdr:col>
      <xdr:colOff>9846</xdr:colOff>
      <xdr:row>53</xdr:row>
      <xdr:rowOff>48004</xdr:rowOff>
    </xdr:to>
    <xdr:pic>
      <xdr:nvPicPr>
        <xdr:cNvPr id="22" name="Image 21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6625" y="7429500"/>
          <a:ext cx="2295846" cy="2715004"/>
        </a:xfrm>
        <a:prstGeom prst="rect">
          <a:avLst/>
        </a:prstGeom>
      </xdr:spPr>
    </xdr:pic>
    <xdr:clientData/>
  </xdr:twoCellAnchor>
  <xdr:twoCellAnchor editAs="oneCell">
    <xdr:from>
      <xdr:col>14</xdr:col>
      <xdr:colOff>733425</xdr:colOff>
      <xdr:row>48</xdr:row>
      <xdr:rowOff>0</xdr:rowOff>
    </xdr:from>
    <xdr:to>
      <xdr:col>17</xdr:col>
      <xdr:colOff>447954</xdr:colOff>
      <xdr:row>65</xdr:row>
      <xdr:rowOff>19505</xdr:rowOff>
    </xdr:to>
    <xdr:pic>
      <xdr:nvPicPr>
        <xdr:cNvPr id="23" name="Image 22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0050" y="9144000"/>
          <a:ext cx="2000529" cy="32580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3</xdr:col>
      <xdr:colOff>181273</xdr:colOff>
      <xdr:row>59</xdr:row>
      <xdr:rowOff>133528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0096500"/>
          <a:ext cx="2133898" cy="1276528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55</xdr:row>
      <xdr:rowOff>0</xdr:rowOff>
    </xdr:from>
    <xdr:to>
      <xdr:col>21</xdr:col>
      <xdr:colOff>362213</xdr:colOff>
      <xdr:row>62</xdr:row>
      <xdr:rowOff>47818</xdr:rowOff>
    </xdr:to>
    <xdr:pic>
      <xdr:nvPicPr>
        <xdr:cNvPr id="25" name="Image 24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6625" y="10477500"/>
          <a:ext cx="1886213" cy="13813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466956</xdr:colOff>
      <xdr:row>72</xdr:row>
      <xdr:rowOff>86003</xdr:rowOff>
    </xdr:to>
    <xdr:pic>
      <xdr:nvPicPr>
        <xdr:cNvPr id="26" name="Image 25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1811000"/>
          <a:ext cx="1657581" cy="199100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7</xdr:col>
      <xdr:colOff>209899</xdr:colOff>
      <xdr:row>83</xdr:row>
      <xdr:rowOff>124321</xdr:rowOff>
    </xdr:to>
    <xdr:pic>
      <xdr:nvPicPr>
        <xdr:cNvPr id="27" name="Image 26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6625" y="12382500"/>
          <a:ext cx="2495899" cy="355332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14</xdr:col>
      <xdr:colOff>267056</xdr:colOff>
      <xdr:row>62</xdr:row>
      <xdr:rowOff>19585</xdr:rowOff>
    </xdr:to>
    <xdr:pic>
      <xdr:nvPicPr>
        <xdr:cNvPr id="28" name="Image 27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625" y="8001000"/>
          <a:ext cx="2553056" cy="382958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64</xdr:row>
      <xdr:rowOff>0</xdr:rowOff>
    </xdr:from>
    <xdr:to>
      <xdr:col>14</xdr:col>
      <xdr:colOff>276583</xdr:colOff>
      <xdr:row>85</xdr:row>
      <xdr:rowOff>19611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625" y="12192000"/>
          <a:ext cx="2562583" cy="402011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67</xdr:row>
      <xdr:rowOff>0</xdr:rowOff>
    </xdr:from>
    <xdr:to>
      <xdr:col>17</xdr:col>
      <xdr:colOff>343161</xdr:colOff>
      <xdr:row>73</xdr:row>
      <xdr:rowOff>38265</xdr:rowOff>
    </xdr:to>
    <xdr:pic>
      <xdr:nvPicPr>
        <xdr:cNvPr id="21" name="Image 20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8625" y="12763500"/>
          <a:ext cx="1867161" cy="118126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75</xdr:row>
      <xdr:rowOff>0</xdr:rowOff>
    </xdr:from>
    <xdr:to>
      <xdr:col>17</xdr:col>
      <xdr:colOff>266950</xdr:colOff>
      <xdr:row>81</xdr:row>
      <xdr:rowOff>19212</xdr:rowOff>
    </xdr:to>
    <xdr:pic>
      <xdr:nvPicPr>
        <xdr:cNvPr id="30" name="Image 2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8625" y="14287500"/>
          <a:ext cx="1790950" cy="116221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83</xdr:row>
      <xdr:rowOff>0</xdr:rowOff>
    </xdr:from>
    <xdr:to>
      <xdr:col>17</xdr:col>
      <xdr:colOff>400319</xdr:colOff>
      <xdr:row>89</xdr:row>
      <xdr:rowOff>57318</xdr:rowOff>
    </xdr:to>
    <xdr:pic>
      <xdr:nvPicPr>
        <xdr:cNvPr id="31" name="Image 30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8625" y="15811500"/>
          <a:ext cx="1924319" cy="120031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91</xdr:row>
      <xdr:rowOff>0</xdr:rowOff>
    </xdr:from>
    <xdr:to>
      <xdr:col>17</xdr:col>
      <xdr:colOff>333634</xdr:colOff>
      <xdr:row>96</xdr:row>
      <xdr:rowOff>123975</xdr:rowOff>
    </xdr:to>
    <xdr:pic>
      <xdr:nvPicPr>
        <xdr:cNvPr id="32" name="Image 31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8625" y="17335500"/>
          <a:ext cx="1857634" cy="1076475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67</xdr:row>
      <xdr:rowOff>0</xdr:rowOff>
    </xdr:from>
    <xdr:to>
      <xdr:col>10</xdr:col>
      <xdr:colOff>638528</xdr:colOff>
      <xdr:row>86</xdr:row>
      <xdr:rowOff>171979</xdr:rowOff>
    </xdr:to>
    <xdr:pic>
      <xdr:nvPicPr>
        <xdr:cNvPr id="33" name="Image 32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675" y="12763500"/>
          <a:ext cx="2524478" cy="379147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64</xdr:row>
      <xdr:rowOff>0</xdr:rowOff>
    </xdr:from>
    <xdr:to>
      <xdr:col>22</xdr:col>
      <xdr:colOff>228951</xdr:colOff>
      <xdr:row>83</xdr:row>
      <xdr:rowOff>181506</xdr:rowOff>
    </xdr:to>
    <xdr:pic>
      <xdr:nvPicPr>
        <xdr:cNvPr id="34" name="Image 33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6625" y="12192000"/>
          <a:ext cx="2514951" cy="380100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85</xdr:row>
      <xdr:rowOff>0</xdr:rowOff>
    </xdr:from>
    <xdr:to>
      <xdr:col>22</xdr:col>
      <xdr:colOff>362320</xdr:colOff>
      <xdr:row>104</xdr:row>
      <xdr:rowOff>114821</xdr:rowOff>
    </xdr:to>
    <xdr:pic>
      <xdr:nvPicPr>
        <xdr:cNvPr id="35" name="Image 34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6625" y="16192500"/>
          <a:ext cx="2648320" cy="373432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87</xdr:row>
      <xdr:rowOff>0</xdr:rowOff>
    </xdr:from>
    <xdr:to>
      <xdr:col>14</xdr:col>
      <xdr:colOff>152741</xdr:colOff>
      <xdr:row>98</xdr:row>
      <xdr:rowOff>19345</xdr:rowOff>
    </xdr:to>
    <xdr:pic>
      <xdr:nvPicPr>
        <xdr:cNvPr id="36" name="Image 35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625" y="16573500"/>
          <a:ext cx="2438741" cy="211484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7</xdr:col>
      <xdr:colOff>467109</xdr:colOff>
      <xdr:row>102</xdr:row>
      <xdr:rowOff>133821</xdr:rowOff>
    </xdr:to>
    <xdr:pic>
      <xdr:nvPicPr>
        <xdr:cNvPr id="37" name="Image 36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6625" y="16192500"/>
          <a:ext cx="2753109" cy="33723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3</xdr:col>
      <xdr:colOff>381326</xdr:colOff>
      <xdr:row>89</xdr:row>
      <xdr:rowOff>124082</xdr:rowOff>
    </xdr:to>
    <xdr:pic>
      <xdr:nvPicPr>
        <xdr:cNvPr id="38" name="Image 37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5240000"/>
          <a:ext cx="2333951" cy="1838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89</xdr:row>
      <xdr:rowOff>0</xdr:rowOff>
    </xdr:from>
    <xdr:to>
      <xdr:col>11</xdr:col>
      <xdr:colOff>19372</xdr:colOff>
      <xdr:row>106</xdr:row>
      <xdr:rowOff>67137</xdr:rowOff>
    </xdr:to>
    <xdr:pic>
      <xdr:nvPicPr>
        <xdr:cNvPr id="39" name="Image 38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4625" y="16954500"/>
          <a:ext cx="2305372" cy="33056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3</xdr:col>
      <xdr:colOff>505168</xdr:colOff>
      <xdr:row>108</xdr:row>
      <xdr:rowOff>29005</xdr:rowOff>
    </xdr:to>
    <xdr:pic>
      <xdr:nvPicPr>
        <xdr:cNvPr id="40" name="Image 39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7526000"/>
          <a:ext cx="2457793" cy="30770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3</xdr:col>
      <xdr:colOff>276536</xdr:colOff>
      <xdr:row>127</xdr:row>
      <xdr:rowOff>86189</xdr:rowOff>
    </xdr:to>
    <xdr:pic>
      <xdr:nvPicPr>
        <xdr:cNvPr id="41" name="Image 40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20955000"/>
          <a:ext cx="2229161" cy="3324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</xdr:col>
      <xdr:colOff>9846</xdr:colOff>
      <xdr:row>19</xdr:row>
      <xdr:rowOff>67110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571500"/>
          <a:ext cx="2295846" cy="311511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8</xdr:col>
      <xdr:colOff>9846</xdr:colOff>
      <xdr:row>21</xdr:row>
      <xdr:rowOff>86216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571500"/>
          <a:ext cx="2295846" cy="35152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751302</xdr:colOff>
      <xdr:row>53</xdr:row>
      <xdr:rowOff>152400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0500"/>
          <a:ext cx="6085302" cy="1005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4</xdr:col>
      <xdr:colOff>329115</xdr:colOff>
      <xdr:row>18</xdr:row>
      <xdr:rowOff>161925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381000"/>
          <a:ext cx="2615114" cy="320992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2</xdr:row>
      <xdr:rowOff>9525</xdr:rowOff>
    </xdr:from>
    <xdr:to>
      <xdr:col>8</xdr:col>
      <xdr:colOff>143212</xdr:colOff>
      <xdr:row>20</xdr:row>
      <xdr:rowOff>10004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9050" y="390525"/>
          <a:ext cx="2410162" cy="3429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workbookViewId="0">
      <selection activeCell="C33" sqref="C33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4" width="11.42578125" style="1"/>
    <col min="5" max="5" width="22.85546875" style="1" customWidth="1"/>
    <col min="6" max="6" width="11.42578125" style="1"/>
    <col min="7" max="7" width="27.85546875" style="1" customWidth="1"/>
    <col min="8" max="16384" width="11.42578125" style="1"/>
  </cols>
  <sheetData>
    <row r="2" spans="2:4" x14ac:dyDescent="0.25">
      <c r="B2" s="2">
        <f>Trophées!B17+Trophées!G17+Trophées!L19+Trophées!B28+Trophées!G28+Trophées!L28+Trophées!L39+Trophées!G39+Trophées!B39+Trophées!B50+Trophées!G50+Trophées!L50+Trophées!L61+Trophées!G61+Trophées!B61+Trophées!B72+Trophées!G72+Trophées!L72+Trophées!B83+Trophées!G83+Trophées!L83+Trophées!B94+Trophées!G94+Trophées!L94</f>
        <v>22200</v>
      </c>
      <c r="C2" s="2" t="s">
        <v>3</v>
      </c>
      <c r="D2" s="2">
        <v>274</v>
      </c>
    </row>
    <row r="3" spans="2:4" x14ac:dyDescent="0.25">
      <c r="B3" s="2">
        <f>Trophées!B14+Trophées!B25+Trophées!B36+Trophées!B47+Trophées!B58+Trophées!B69+Trophées!B80+Trophées!B91</f>
        <v>20</v>
      </c>
      <c r="C3" s="2" t="s">
        <v>4</v>
      </c>
      <c r="D3" s="2">
        <v>80000</v>
      </c>
    </row>
    <row r="4" spans="2:4" x14ac:dyDescent="0.25">
      <c r="B4" s="2">
        <f>Trophées!B15+Trophées!B26+Trophées!B37+Trophées!B48+Trophées!B59+Trophées!B3+Trophées!B70+Trophées!B81+Trophées!B92</f>
        <v>20</v>
      </c>
      <c r="C4" s="2" t="s">
        <v>0</v>
      </c>
      <c r="D4" s="2">
        <v>146000</v>
      </c>
    </row>
    <row r="5" spans="2:4" x14ac:dyDescent="0.25">
      <c r="B5" s="2">
        <f>Trophées!L14+Trophées!L25+Trophées!L36+Trophées!L47+Trophées!L58+Trophées!L3+Trophées!L69+Trophées!L80+Trophées!L91</f>
        <v>20</v>
      </c>
      <c r="C5" s="2" t="s">
        <v>14</v>
      </c>
      <c r="D5" s="2">
        <v>42000</v>
      </c>
    </row>
    <row r="6" spans="2:4" x14ac:dyDescent="0.25">
      <c r="B6" s="2">
        <f>Trophées!G14+Trophées!G25+Trophées!G36+Trophées!G47+Trophées!G58+Trophées!G3+Trophées!G69+Trophées!G80+Trophées!G91</f>
        <v>20</v>
      </c>
      <c r="C6" s="2" t="s">
        <v>19</v>
      </c>
      <c r="D6" s="2">
        <v>125000</v>
      </c>
    </row>
    <row r="7" spans="2:4" x14ac:dyDescent="0.25">
      <c r="B7" s="2">
        <f>Trophées!B8</f>
        <v>0</v>
      </c>
      <c r="C7" s="2" t="s">
        <v>84</v>
      </c>
      <c r="D7" s="2">
        <v>2000</v>
      </c>
    </row>
    <row r="8" spans="2:4" x14ac:dyDescent="0.25">
      <c r="B8" s="2">
        <f>Trophées!G7</f>
        <v>0</v>
      </c>
      <c r="C8" s="2" t="s">
        <v>85</v>
      </c>
      <c r="D8" s="2">
        <v>100</v>
      </c>
    </row>
    <row r="9" spans="2:4" x14ac:dyDescent="0.25">
      <c r="B9" s="2">
        <f>Trophées!G8</f>
        <v>0</v>
      </c>
      <c r="C9" s="2" t="s">
        <v>86</v>
      </c>
      <c r="D9" s="2">
        <v>400</v>
      </c>
    </row>
    <row r="10" spans="2:4" x14ac:dyDescent="0.25">
      <c r="B10" s="2">
        <f>Trophées!L7</f>
        <v>0</v>
      </c>
      <c r="C10" s="2" t="s">
        <v>87</v>
      </c>
      <c r="D10" s="2">
        <v>300</v>
      </c>
    </row>
    <row r="11" spans="2:4" x14ac:dyDescent="0.25">
      <c r="B11" s="2">
        <f>Trophées!L7</f>
        <v>0</v>
      </c>
      <c r="C11" s="2" t="s">
        <v>88</v>
      </c>
      <c r="D11" s="2">
        <v>2000</v>
      </c>
    </row>
    <row r="12" spans="2:4" x14ac:dyDescent="0.25">
      <c r="B12" s="2"/>
      <c r="C12" s="2"/>
      <c r="D12" s="2"/>
    </row>
    <row r="13" spans="2:4" x14ac:dyDescent="0.25">
      <c r="B13" s="2">
        <f>Trophées!B20+Trophées!B29+Trophées!B40+Trophées!B51+Trophées!B62+Trophées!B5+Trophées!B73+Trophées!B84+Trophées!B95</f>
        <v>20</v>
      </c>
      <c r="C13" s="2" t="s">
        <v>1</v>
      </c>
      <c r="D13" s="2">
        <v>30000</v>
      </c>
    </row>
    <row r="14" spans="2:4" x14ac:dyDescent="0.25">
      <c r="B14" s="2">
        <f>Trophées!L16+Trophées!L27+Trophées!L38+Trophées!L49+Trophées!L60+Trophées!L5+Trophées!L71+Trophées!L82+Trophées!L93</f>
        <v>20</v>
      </c>
      <c r="C14" s="2" t="s">
        <v>15</v>
      </c>
      <c r="D14" s="2">
        <v>6000</v>
      </c>
    </row>
    <row r="15" spans="2:4" x14ac:dyDescent="0.25">
      <c r="B15" s="2">
        <f>Trophées!G15+Trophées!G27+Trophées!G38+Trophées!G49+Trophées!G60+Trophées!G5+Trophées!G71+Trophées!G82+Trophées!G93</f>
        <v>20</v>
      </c>
      <c r="C15" s="2" t="s">
        <v>21</v>
      </c>
      <c r="D15" s="2">
        <v>12000</v>
      </c>
    </row>
    <row r="16" spans="2:4" x14ac:dyDescent="0.25">
      <c r="B16" s="2">
        <f>Trophées!G96</f>
        <v>0</v>
      </c>
      <c r="C16" s="2" t="s">
        <v>129</v>
      </c>
      <c r="D16" s="2">
        <v>100</v>
      </c>
    </row>
    <row r="17" spans="2:8" x14ac:dyDescent="0.25">
      <c r="B17" s="2"/>
      <c r="C17" s="2"/>
      <c r="D17" s="2"/>
    </row>
    <row r="18" spans="2:8" x14ac:dyDescent="0.25">
      <c r="B18" s="2">
        <f>Trophées!B16+Trophées!B27+Trophées!B38+Trophées!B49+Trophées!B60+Trophées!B4+Trophées!B71+Trophées!B82+Trophées!B93</f>
        <v>40</v>
      </c>
      <c r="C18" s="2" t="s">
        <v>2</v>
      </c>
      <c r="D18" s="2">
        <v>250000</v>
      </c>
    </row>
    <row r="19" spans="2:8" x14ac:dyDescent="0.25">
      <c r="B19" s="2">
        <f>Trophées!L15+Trophées!L26+Trophées!L37+Trophées!L48+Trophées!L59+Trophées!L4+Trophées!L70+Trophées!L81+Trophées!L92</f>
        <v>40</v>
      </c>
      <c r="C19" s="2" t="s">
        <v>16</v>
      </c>
      <c r="D19" s="2">
        <v>3000</v>
      </c>
    </row>
    <row r="20" spans="2:8" x14ac:dyDescent="0.25">
      <c r="B20" s="2">
        <f>Trophées!G16+Trophées!G26+Trophées!G37+Trophées!G48+Trophées!G59+Trophées!G4+Trophées!G70+Trophées!G81+Trophées!G92</f>
        <v>40</v>
      </c>
      <c r="C20" s="2" t="s">
        <v>20</v>
      </c>
      <c r="D20" s="2">
        <v>27000</v>
      </c>
    </row>
    <row r="21" spans="2:8" x14ac:dyDescent="0.25">
      <c r="B21" s="2"/>
      <c r="C21" s="2"/>
      <c r="D21" s="2"/>
    </row>
    <row r="22" spans="2:8" x14ac:dyDescent="0.25">
      <c r="B22" s="2">
        <f>Trophées!L18</f>
        <v>0</v>
      </c>
      <c r="C22" s="2" t="s">
        <v>18</v>
      </c>
      <c r="D22" s="2">
        <v>1700</v>
      </c>
    </row>
    <row r="23" spans="2:8" x14ac:dyDescent="0.25">
      <c r="B23" s="2">
        <f>Trophées!L51</f>
        <v>0</v>
      </c>
      <c r="C23" s="2" t="s">
        <v>47</v>
      </c>
      <c r="D23" s="2">
        <v>600</v>
      </c>
    </row>
    <row r="24" spans="2:8" x14ac:dyDescent="0.25">
      <c r="B24" s="2">
        <f>Trophées!G51</f>
        <v>0</v>
      </c>
      <c r="C24" s="2" t="s">
        <v>50</v>
      </c>
      <c r="D24" s="2">
        <v>7200</v>
      </c>
    </row>
    <row r="25" spans="2:8" x14ac:dyDescent="0.25">
      <c r="B25" s="2">
        <f>Trophées!L63</f>
        <v>50</v>
      </c>
      <c r="C25" s="2" t="s">
        <v>66</v>
      </c>
      <c r="D25" s="2">
        <v>350</v>
      </c>
    </row>
    <row r="26" spans="2:8" x14ac:dyDescent="0.25">
      <c r="B26" s="2">
        <f>Trophées!B74</f>
        <v>50</v>
      </c>
      <c r="C26" s="2" t="s">
        <v>107</v>
      </c>
      <c r="D26" s="2">
        <v>200</v>
      </c>
    </row>
    <row r="27" spans="2:8" x14ac:dyDescent="0.25">
      <c r="B27" s="2"/>
      <c r="C27" s="2"/>
      <c r="D27" s="2"/>
    </row>
    <row r="28" spans="2:8" x14ac:dyDescent="0.25">
      <c r="B28" s="2">
        <f>Trophées!B18</f>
        <v>0</v>
      </c>
      <c r="C28" s="41" t="s">
        <v>5</v>
      </c>
      <c r="D28" s="41">
        <f>H28</f>
        <v>25000</v>
      </c>
      <c r="G28" s="41" t="s">
        <v>5</v>
      </c>
      <c r="H28" s="2">
        <v>25000</v>
      </c>
    </row>
    <row r="29" spans="2:8" x14ac:dyDescent="0.25">
      <c r="B29" s="2">
        <f>Trophées!B19</f>
        <v>0</v>
      </c>
      <c r="C29" s="2" t="s">
        <v>6</v>
      </c>
      <c r="D29" s="2">
        <v>2900</v>
      </c>
      <c r="G29" s="41" t="s">
        <v>27</v>
      </c>
      <c r="H29" s="2">
        <v>35000</v>
      </c>
    </row>
    <row r="30" spans="2:8" x14ac:dyDescent="0.25">
      <c r="B30" s="2">
        <f>Trophées!L17</f>
        <v>0</v>
      </c>
      <c r="C30" s="2" t="s">
        <v>17</v>
      </c>
      <c r="D30" s="2">
        <v>1200</v>
      </c>
      <c r="G30" s="41" t="s">
        <v>30</v>
      </c>
      <c r="H30" s="2">
        <v>4500</v>
      </c>
    </row>
    <row r="31" spans="2:8" x14ac:dyDescent="0.25">
      <c r="B31" s="2">
        <f>Trophées!G18</f>
        <v>0</v>
      </c>
      <c r="C31" s="2" t="s">
        <v>22</v>
      </c>
      <c r="D31" s="2">
        <v>2000</v>
      </c>
      <c r="G31" s="41" t="s">
        <v>31</v>
      </c>
      <c r="H31" s="2">
        <v>7500</v>
      </c>
    </row>
    <row r="32" spans="2:8" x14ac:dyDescent="0.25">
      <c r="B32" s="2">
        <f>Trophées!G19</f>
        <v>0</v>
      </c>
      <c r="C32" s="2" t="s">
        <v>23</v>
      </c>
      <c r="D32" s="2">
        <v>300</v>
      </c>
      <c r="G32" s="41" t="s">
        <v>63</v>
      </c>
      <c r="H32" s="2">
        <v>1000</v>
      </c>
    </row>
    <row r="33" spans="1:8" x14ac:dyDescent="0.25">
      <c r="A33" s="1" t="s">
        <v>184</v>
      </c>
      <c r="B33" s="2">
        <f>Trophées!L29</f>
        <v>50</v>
      </c>
      <c r="C33" s="41" t="s">
        <v>27</v>
      </c>
      <c r="D33" s="41">
        <f>H29</f>
        <v>35000</v>
      </c>
      <c r="G33" s="41" t="s">
        <v>64</v>
      </c>
      <c r="H33" s="2">
        <v>6500</v>
      </c>
    </row>
    <row r="34" spans="1:8" x14ac:dyDescent="0.25">
      <c r="B34" s="2">
        <f>Trophées!L30</f>
        <v>5</v>
      </c>
      <c r="C34" s="2" t="s">
        <v>28</v>
      </c>
      <c r="D34" s="2">
        <v>700</v>
      </c>
      <c r="G34" s="41" t="s">
        <v>120</v>
      </c>
      <c r="H34" s="2">
        <v>3500</v>
      </c>
    </row>
    <row r="35" spans="1:8" x14ac:dyDescent="0.25">
      <c r="B35" s="2">
        <f>Trophées!G29</f>
        <v>50</v>
      </c>
      <c r="C35" s="2" t="s">
        <v>29</v>
      </c>
      <c r="D35" s="2">
        <v>2000</v>
      </c>
      <c r="G35" s="41" t="s">
        <v>121</v>
      </c>
      <c r="H35" s="2">
        <v>3500</v>
      </c>
    </row>
    <row r="36" spans="1:8" x14ac:dyDescent="0.25">
      <c r="B36" s="2">
        <f>Trophées!G30</f>
        <v>50</v>
      </c>
      <c r="C36" s="41" t="s">
        <v>30</v>
      </c>
      <c r="D36" s="41">
        <f>H30</f>
        <v>4500</v>
      </c>
      <c r="G36" s="41" t="s">
        <v>117</v>
      </c>
      <c r="H36" s="65">
        <v>17000</v>
      </c>
    </row>
    <row r="37" spans="1:8" x14ac:dyDescent="0.25">
      <c r="B37" s="2">
        <f>Trophées!B30</f>
        <v>50</v>
      </c>
      <c r="C37" s="41" t="s">
        <v>31</v>
      </c>
      <c r="D37" s="41">
        <f>H31</f>
        <v>7500</v>
      </c>
    </row>
    <row r="38" spans="1:8" x14ac:dyDescent="0.25">
      <c r="B38" s="2">
        <f>Trophées!B31</f>
        <v>5</v>
      </c>
      <c r="C38" s="2" t="s">
        <v>32</v>
      </c>
      <c r="D38" s="2">
        <v>1600</v>
      </c>
    </row>
    <row r="39" spans="1:8" x14ac:dyDescent="0.25">
      <c r="B39" s="2">
        <f>Trophées!L40</f>
        <v>0</v>
      </c>
      <c r="C39" s="2" t="s">
        <v>37</v>
      </c>
      <c r="D39" s="2">
        <v>1900</v>
      </c>
    </row>
    <row r="40" spans="1:8" x14ac:dyDescent="0.25">
      <c r="B40" s="2">
        <f>Trophées!L41</f>
        <v>0</v>
      </c>
      <c r="C40" s="2" t="s">
        <v>38</v>
      </c>
      <c r="D40" s="2">
        <v>400</v>
      </c>
      <c r="E40" s="37" t="s">
        <v>76</v>
      </c>
    </row>
    <row r="41" spans="1:8" x14ac:dyDescent="0.25">
      <c r="B41" s="2">
        <f>Trophées!G41</f>
        <v>0</v>
      </c>
      <c r="C41" s="2" t="s">
        <v>39</v>
      </c>
      <c r="D41" s="2">
        <v>200</v>
      </c>
    </row>
    <row r="42" spans="1:8" x14ac:dyDescent="0.25">
      <c r="B42" s="2">
        <f>Trophées!G40</f>
        <v>0</v>
      </c>
      <c r="C42" s="2" t="s">
        <v>40</v>
      </c>
      <c r="D42" s="2">
        <v>400</v>
      </c>
    </row>
    <row r="43" spans="1:8" x14ac:dyDescent="0.25">
      <c r="B43" s="2">
        <f>Trophées!B42</f>
        <v>0</v>
      </c>
      <c r="C43" s="2" t="s">
        <v>41</v>
      </c>
      <c r="D43" s="2">
        <v>2200</v>
      </c>
    </row>
    <row r="44" spans="1:8" x14ac:dyDescent="0.25">
      <c r="B44" s="2">
        <f>Trophées!B41</f>
        <v>0</v>
      </c>
      <c r="C44" s="2" t="s">
        <v>42</v>
      </c>
      <c r="D44" s="2">
        <v>200</v>
      </c>
    </row>
    <row r="45" spans="1:8" x14ac:dyDescent="0.25">
      <c r="B45" s="2">
        <f>Trophées!L52</f>
        <v>0</v>
      </c>
      <c r="C45" s="2" t="s">
        <v>48</v>
      </c>
      <c r="D45" s="2">
        <v>100</v>
      </c>
      <c r="E45" s="37" t="s">
        <v>77</v>
      </c>
    </row>
    <row r="46" spans="1:8" x14ac:dyDescent="0.25">
      <c r="B46" s="2">
        <f>Trophées!G52</f>
        <v>0</v>
      </c>
      <c r="C46" s="2" t="s">
        <v>49</v>
      </c>
      <c r="D46" s="2">
        <v>600</v>
      </c>
    </row>
    <row r="47" spans="1:8" x14ac:dyDescent="0.25">
      <c r="B47" s="2">
        <f>Trophées!B52</f>
        <v>0</v>
      </c>
      <c r="C47" s="2" t="s">
        <v>51</v>
      </c>
      <c r="D47" s="2">
        <v>500</v>
      </c>
    </row>
    <row r="48" spans="1:8" x14ac:dyDescent="0.25">
      <c r="B48" s="2">
        <f>Trophées!B53</f>
        <v>0</v>
      </c>
      <c r="C48" s="2" t="s">
        <v>52</v>
      </c>
      <c r="D48" s="2">
        <v>1000</v>
      </c>
    </row>
    <row r="49" spans="2:4" x14ac:dyDescent="0.25">
      <c r="B49" s="2">
        <f>Trophées!B63</f>
        <v>50</v>
      </c>
      <c r="C49" s="2" t="s">
        <v>62</v>
      </c>
      <c r="D49" s="2">
        <v>200</v>
      </c>
    </row>
    <row r="50" spans="2:4" x14ac:dyDescent="0.25">
      <c r="B50" s="2">
        <f>Trophées!B64</f>
        <v>50</v>
      </c>
      <c r="C50" s="41" t="s">
        <v>63</v>
      </c>
      <c r="D50" s="41">
        <f>H32</f>
        <v>1000</v>
      </c>
    </row>
    <row r="51" spans="2:4" x14ac:dyDescent="0.25">
      <c r="B51" s="2">
        <f>Trophées!G63</f>
        <v>5</v>
      </c>
      <c r="C51" s="41" t="s">
        <v>64</v>
      </c>
      <c r="D51" s="41">
        <f>H33</f>
        <v>6500</v>
      </c>
    </row>
    <row r="52" spans="2:4" x14ac:dyDescent="0.25">
      <c r="B52" s="2">
        <f>Trophées!L62</f>
        <v>50</v>
      </c>
      <c r="C52" s="2" t="s">
        <v>65</v>
      </c>
      <c r="D52" s="2">
        <v>500</v>
      </c>
    </row>
    <row r="53" spans="2:4" x14ac:dyDescent="0.25">
      <c r="B53" s="2">
        <f>Trophées!G62</f>
        <v>50</v>
      </c>
      <c r="C53" s="2" t="s">
        <v>67</v>
      </c>
      <c r="D53" s="2">
        <v>200</v>
      </c>
    </row>
    <row r="54" spans="2:4" x14ac:dyDescent="0.25">
      <c r="B54" s="2">
        <f>Trophées!B6</f>
        <v>0</v>
      </c>
      <c r="C54" s="2" t="s">
        <v>81</v>
      </c>
      <c r="D54" s="2">
        <v>800</v>
      </c>
    </row>
    <row r="55" spans="2:4" x14ac:dyDescent="0.25">
      <c r="B55" s="2">
        <f>Trophées!B7</f>
        <v>0</v>
      </c>
      <c r="C55" s="2" t="s">
        <v>90</v>
      </c>
      <c r="D55" s="2">
        <v>100</v>
      </c>
    </row>
    <row r="56" spans="2:4" x14ac:dyDescent="0.25">
      <c r="B56" s="2">
        <f>Trophées!B9</f>
        <v>0</v>
      </c>
      <c r="C56" s="2" t="s">
        <v>82</v>
      </c>
      <c r="D56" s="2">
        <v>1000</v>
      </c>
    </row>
    <row r="57" spans="2:4" x14ac:dyDescent="0.25">
      <c r="B57" s="2">
        <f>Trophées!G6</f>
        <v>0</v>
      </c>
      <c r="C57" s="2" t="s">
        <v>83</v>
      </c>
      <c r="D57" s="2">
        <v>500</v>
      </c>
    </row>
    <row r="58" spans="2:4" x14ac:dyDescent="0.25">
      <c r="B58" s="2">
        <f>Trophées!L8</f>
        <v>0</v>
      </c>
      <c r="C58" s="2" t="s">
        <v>89</v>
      </c>
      <c r="D58" s="2">
        <v>1300</v>
      </c>
    </row>
    <row r="59" spans="2:4" x14ac:dyDescent="0.25">
      <c r="B59" s="2">
        <f>Trophées!B75</f>
        <v>50</v>
      </c>
      <c r="C59" s="2" t="s">
        <v>112</v>
      </c>
      <c r="D59" s="2">
        <v>200</v>
      </c>
    </row>
    <row r="60" spans="2:4" x14ac:dyDescent="0.25">
      <c r="B60" s="2">
        <f>Trophées!G73</f>
        <v>50</v>
      </c>
      <c r="C60" s="2" t="s">
        <v>108</v>
      </c>
      <c r="D60" s="2">
        <v>350</v>
      </c>
    </row>
    <row r="61" spans="2:4" x14ac:dyDescent="0.25">
      <c r="B61" s="2">
        <f>Trophées!G74</f>
        <v>50</v>
      </c>
      <c r="C61" s="2" t="s">
        <v>109</v>
      </c>
      <c r="D61" s="2">
        <v>120</v>
      </c>
    </row>
    <row r="62" spans="2:4" x14ac:dyDescent="0.25">
      <c r="B62" s="2">
        <f>Trophées!L73</f>
        <v>50</v>
      </c>
      <c r="C62" s="2" t="s">
        <v>110</v>
      </c>
      <c r="D62" s="2">
        <v>1100</v>
      </c>
    </row>
    <row r="63" spans="2:4" x14ac:dyDescent="0.25">
      <c r="B63" s="2">
        <f>Trophées!L74</f>
        <v>50</v>
      </c>
      <c r="C63" s="2" t="s">
        <v>111</v>
      </c>
      <c r="D63" s="2">
        <v>300</v>
      </c>
    </row>
    <row r="64" spans="2:4" x14ac:dyDescent="0.25">
      <c r="B64" s="2">
        <f>Trophées!B85</f>
        <v>5</v>
      </c>
      <c r="C64" s="41" t="s">
        <v>117</v>
      </c>
      <c r="D64" s="41">
        <f>H36</f>
        <v>17000</v>
      </c>
    </row>
    <row r="65" spans="2:4" x14ac:dyDescent="0.25">
      <c r="B65" s="2">
        <f>Trophées!B86</f>
        <v>5</v>
      </c>
      <c r="C65" s="2" t="s">
        <v>118</v>
      </c>
      <c r="D65" s="2">
        <v>2400</v>
      </c>
    </row>
    <row r="66" spans="2:4" x14ac:dyDescent="0.25">
      <c r="B66" s="2">
        <f>Trophées!G84</f>
        <v>5</v>
      </c>
      <c r="C66" s="2" t="s">
        <v>119</v>
      </c>
      <c r="D66" s="2">
        <v>2000</v>
      </c>
    </row>
    <row r="67" spans="2:4" x14ac:dyDescent="0.25">
      <c r="B67" s="2">
        <f>Trophées!G85</f>
        <v>50</v>
      </c>
      <c r="C67" s="41" t="s">
        <v>120</v>
      </c>
      <c r="D67" s="41">
        <f>H34</f>
        <v>3500</v>
      </c>
    </row>
    <row r="68" spans="2:4" x14ac:dyDescent="0.25">
      <c r="B68" s="2">
        <f>Trophées!L84</f>
        <v>50</v>
      </c>
      <c r="C68" s="41" t="s">
        <v>121</v>
      </c>
      <c r="D68" s="41">
        <f>H35</f>
        <v>3500</v>
      </c>
    </row>
    <row r="69" spans="2:4" x14ac:dyDescent="0.25">
      <c r="B69" s="2">
        <f>Trophées!L85</f>
        <v>50</v>
      </c>
      <c r="C69" s="2" t="s">
        <v>122</v>
      </c>
      <c r="D69" s="2">
        <v>5</v>
      </c>
    </row>
    <row r="70" spans="2:4" x14ac:dyDescent="0.25">
      <c r="B70" s="2">
        <f>Trophées!B96</f>
        <v>0</v>
      </c>
      <c r="C70" s="2" t="s">
        <v>126</v>
      </c>
      <c r="D70" s="2">
        <v>400</v>
      </c>
    </row>
    <row r="71" spans="2:4" x14ac:dyDescent="0.25">
      <c r="B71" s="2">
        <f>Trophées!B97</f>
        <v>0</v>
      </c>
      <c r="C71" s="2" t="s">
        <v>127</v>
      </c>
      <c r="D71" s="2">
        <v>4000</v>
      </c>
    </row>
    <row r="72" spans="2:4" x14ac:dyDescent="0.25">
      <c r="B72" s="2">
        <f>Trophées!G95</f>
        <v>0</v>
      </c>
      <c r="C72" s="2" t="s">
        <v>128</v>
      </c>
      <c r="D72" s="2">
        <v>27000</v>
      </c>
    </row>
    <row r="73" spans="2:4" x14ac:dyDescent="0.25">
      <c r="B73" s="2">
        <f>Trophées!L95</f>
        <v>0</v>
      </c>
      <c r="C73" s="2" t="s">
        <v>130</v>
      </c>
      <c r="D73" s="2">
        <v>200</v>
      </c>
    </row>
    <row r="74" spans="2:4" x14ac:dyDescent="0.25">
      <c r="B74" s="2">
        <f>Trophées!L96</f>
        <v>0</v>
      </c>
      <c r="C74" s="2" t="s">
        <v>131</v>
      </c>
      <c r="D74" s="2">
        <v>150</v>
      </c>
    </row>
  </sheetData>
  <conditionalFormatting sqref="B1:B1048576">
    <cfRule type="cellIs" dxfId="3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G5" sqref="G5"/>
    </sheetView>
  </sheetViews>
  <sheetFormatPr baseColWidth="10" defaultRowHeight="15" x14ac:dyDescent="0.25"/>
  <cols>
    <col min="3" max="3" width="16" customWidth="1"/>
    <col min="4" max="4" width="13.140625" customWidth="1"/>
    <col min="5" max="5" width="14.5703125" customWidth="1"/>
    <col min="10" max="10" width="14.42578125" customWidth="1"/>
    <col min="11" max="11" width="20.28515625" customWidth="1"/>
  </cols>
  <sheetData>
    <row r="1" spans="2:11" ht="15.75" thickBot="1" x14ac:dyDescent="0.3">
      <c r="F1" s="128" t="s">
        <v>799</v>
      </c>
    </row>
    <row r="2" spans="2:11" x14ac:dyDescent="0.25">
      <c r="B2" s="10"/>
      <c r="C2" s="11" t="s">
        <v>867</v>
      </c>
      <c r="D2" s="11" t="s">
        <v>185</v>
      </c>
      <c r="E2" s="11" t="s">
        <v>4</v>
      </c>
      <c r="F2" s="11" t="s">
        <v>186</v>
      </c>
      <c r="G2" s="11" t="s">
        <v>187</v>
      </c>
      <c r="H2" s="11" t="s">
        <v>188</v>
      </c>
      <c r="I2" s="11" t="s">
        <v>189</v>
      </c>
      <c r="J2" s="129" t="s">
        <v>190</v>
      </c>
      <c r="K2" s="131" t="s">
        <v>801</v>
      </c>
    </row>
    <row r="3" spans="2:11" x14ac:dyDescent="0.25">
      <c r="B3" s="5" t="s">
        <v>183</v>
      </c>
      <c r="C3" s="85">
        <v>6338</v>
      </c>
      <c r="D3" s="2">
        <v>8979</v>
      </c>
      <c r="E3" s="2">
        <v>15986</v>
      </c>
      <c r="F3" s="2">
        <v>39980</v>
      </c>
      <c r="G3" s="2">
        <v>61500</v>
      </c>
      <c r="H3" s="2">
        <v>199998</v>
      </c>
      <c r="I3" s="2">
        <v>3289</v>
      </c>
      <c r="J3" s="100">
        <v>32992</v>
      </c>
      <c r="K3" s="132">
        <v>49997</v>
      </c>
    </row>
    <row r="4" spans="2:11" ht="15.75" thickBot="1" x14ac:dyDescent="0.3">
      <c r="B4" s="6" t="s">
        <v>57</v>
      </c>
      <c r="C4" s="7"/>
      <c r="D4" s="7">
        <f>D3-C3</f>
        <v>2641</v>
      </c>
      <c r="E4" s="7">
        <f>E3-C3*2</f>
        <v>3310</v>
      </c>
      <c r="F4" s="7">
        <f>F3-C3*5-(C3*5*0.01)</f>
        <v>7973.1</v>
      </c>
      <c r="G4" s="7">
        <f>G3-5*C3</f>
        <v>29810</v>
      </c>
      <c r="H4" s="7">
        <f>H3-C3*10</f>
        <v>136618</v>
      </c>
      <c r="I4" s="7">
        <f>I3-C3/10</f>
        <v>2655.2</v>
      </c>
      <c r="J4" s="130">
        <f>J3-C3</f>
        <v>26654</v>
      </c>
      <c r="K4" s="133">
        <f>K3-(C3/10*25)</f>
        <v>34152</v>
      </c>
    </row>
    <row r="5" spans="2:11" x14ac:dyDescent="0.25">
      <c r="B5" s="47"/>
      <c r="C5" s="47"/>
      <c r="D5" s="84">
        <f t="shared" ref="D5:I5" si="0">(D4/D3)</f>
        <v>0.29413074952667334</v>
      </c>
      <c r="E5" s="84">
        <f t="shared" si="0"/>
        <v>0.20705617415238334</v>
      </c>
      <c r="F5" s="84">
        <f t="shared" si="0"/>
        <v>0.19942721360680341</v>
      </c>
      <c r="G5" s="84">
        <f t="shared" si="0"/>
        <v>0.48471544715447157</v>
      </c>
      <c r="H5" s="84">
        <f t="shared" si="0"/>
        <v>0.68309683096830964</v>
      </c>
      <c r="I5" s="84">
        <f t="shared" si="0"/>
        <v>0.80729705077531155</v>
      </c>
      <c r="J5" s="84">
        <f>(J4/J3)</f>
        <v>0.80789282250242478</v>
      </c>
    </row>
    <row r="6" spans="2:11" x14ac:dyDescent="0.25">
      <c r="B6" s="47" t="s">
        <v>197</v>
      </c>
      <c r="C6" s="47">
        <f>C3/100</f>
        <v>63.38</v>
      </c>
      <c r="D6" s="47"/>
      <c r="E6" s="47">
        <f>E3/200</f>
        <v>79.930000000000007</v>
      </c>
      <c r="F6" s="47"/>
      <c r="G6" s="47"/>
      <c r="H6" s="47"/>
      <c r="I6" s="47"/>
      <c r="J6" s="47"/>
    </row>
    <row r="7" spans="2:11" ht="15.75" thickBot="1" x14ac:dyDescent="0.3">
      <c r="B7" s="1"/>
      <c r="C7" s="1"/>
      <c r="D7" s="1" t="s">
        <v>800</v>
      </c>
      <c r="E7" s="1"/>
      <c r="F7" s="1"/>
      <c r="G7" s="1"/>
      <c r="H7" s="1"/>
      <c r="I7" s="1"/>
      <c r="J7" s="1"/>
    </row>
    <row r="8" spans="2:11" ht="15.75" thickBot="1" x14ac:dyDescent="0.3">
      <c r="B8" s="1"/>
      <c r="C8" s="80" t="s">
        <v>3</v>
      </c>
      <c r="D8" s="81" t="s">
        <v>191</v>
      </c>
      <c r="E8" s="81" t="s">
        <v>192</v>
      </c>
      <c r="F8" s="81" t="s">
        <v>193</v>
      </c>
      <c r="G8" s="81" t="s">
        <v>194</v>
      </c>
      <c r="H8" s="81" t="s">
        <v>195</v>
      </c>
      <c r="I8" s="82" t="s">
        <v>196</v>
      </c>
      <c r="J8" s="1"/>
    </row>
    <row r="9" spans="2:11" x14ac:dyDescent="0.25">
      <c r="B9" s="1"/>
      <c r="C9" s="86">
        <v>25664</v>
      </c>
      <c r="D9" s="18">
        <v>277695</v>
      </c>
      <c r="E9" s="18">
        <v>1379988</v>
      </c>
      <c r="F9" s="18">
        <v>1199997</v>
      </c>
      <c r="G9" s="18">
        <v>1099998</v>
      </c>
      <c r="H9" s="18">
        <v>1350000</v>
      </c>
      <c r="I9" s="83">
        <v>6499999</v>
      </c>
      <c r="J9" s="1"/>
    </row>
    <row r="10" spans="2:11" ht="15.75" thickBot="1" x14ac:dyDescent="0.3">
      <c r="B10" s="1"/>
      <c r="C10" s="6"/>
      <c r="D10" s="7">
        <f>D9-10*C9-(10*C9*0.01)</f>
        <v>18488.599999999999</v>
      </c>
      <c r="E10" s="7">
        <f>E9-50*C9</f>
        <v>96788</v>
      </c>
      <c r="F10" s="7">
        <f>F9-50*C9</f>
        <v>-83203</v>
      </c>
      <c r="G10" s="7">
        <f>G9-50*C9</f>
        <v>-183202</v>
      </c>
      <c r="H10" s="7">
        <f>H9-50*C9</f>
        <v>66800</v>
      </c>
      <c r="I10" s="4">
        <f>I9-200*C9</f>
        <v>1367199</v>
      </c>
      <c r="J10" s="1"/>
    </row>
    <row r="12" spans="2:11" ht="15.75" thickBot="1" x14ac:dyDescent="0.3"/>
    <row r="13" spans="2:11" x14ac:dyDescent="0.25">
      <c r="B13" s="118"/>
      <c r="C13" s="119" t="s">
        <v>507</v>
      </c>
      <c r="D13" s="119" t="s">
        <v>508</v>
      </c>
      <c r="E13" s="119" t="s">
        <v>16</v>
      </c>
      <c r="F13" s="119" t="s">
        <v>509</v>
      </c>
      <c r="G13" s="120" t="s">
        <v>510</v>
      </c>
      <c r="H13" s="134" t="s">
        <v>900</v>
      </c>
    </row>
    <row r="14" spans="2:11" x14ac:dyDescent="0.25">
      <c r="B14" s="121" t="s">
        <v>183</v>
      </c>
      <c r="C14" s="117">
        <v>308983</v>
      </c>
      <c r="D14" s="116">
        <v>27999</v>
      </c>
      <c r="E14" s="116">
        <v>3200</v>
      </c>
      <c r="F14" s="116">
        <v>307998</v>
      </c>
      <c r="G14" s="122">
        <v>1400000</v>
      </c>
    </row>
    <row r="15" spans="2:11" ht="15.75" thickBot="1" x14ac:dyDescent="0.3">
      <c r="B15" s="123" t="s">
        <v>57</v>
      </c>
      <c r="C15" s="124"/>
      <c r="D15" s="125">
        <f>D14-(C14/10)</f>
        <v>-2899.2999999999993</v>
      </c>
      <c r="E15" s="125">
        <f>E14-(C14/100)</f>
        <v>110.17000000000007</v>
      </c>
      <c r="F15" s="125">
        <f>F14-C14</f>
        <v>-985</v>
      </c>
      <c r="G15" s="126">
        <f>G14-(4*C14+10000)</f>
        <v>154068</v>
      </c>
    </row>
    <row r="18" spans="1:13" ht="15.75" thickBot="1" x14ac:dyDescent="0.3">
      <c r="J18" t="s">
        <v>1144</v>
      </c>
      <c r="K18" t="s">
        <v>1142</v>
      </c>
    </row>
    <row r="19" spans="1:13" x14ac:dyDescent="0.25">
      <c r="J19" t="s">
        <v>1143</v>
      </c>
      <c r="K19" s="10">
        <v>19622</v>
      </c>
      <c r="L19" s="11">
        <v>90</v>
      </c>
      <c r="M19" s="12">
        <f>K19*L19</f>
        <v>1765980</v>
      </c>
    </row>
    <row r="20" spans="1:13" x14ac:dyDescent="0.25">
      <c r="B20">
        <v>567993</v>
      </c>
      <c r="K20" s="5">
        <v>19500</v>
      </c>
      <c r="L20" s="2">
        <f>K20/500</f>
        <v>39</v>
      </c>
      <c r="M20" s="3">
        <f>L20*F3</f>
        <v>1559220</v>
      </c>
    </row>
    <row r="21" spans="1:13" ht="15.75" thickBot="1" x14ac:dyDescent="0.3">
      <c r="K21" s="6"/>
      <c r="L21" s="7"/>
      <c r="M21" s="135">
        <f>M20-M19</f>
        <v>-206760</v>
      </c>
    </row>
    <row r="22" spans="1:13" x14ac:dyDescent="0.25">
      <c r="B22">
        <v>299999</v>
      </c>
    </row>
    <row r="23" spans="1:13" x14ac:dyDescent="0.25">
      <c r="A23">
        <v>700000</v>
      </c>
      <c r="B23">
        <f>A23-B20</f>
        <v>132007</v>
      </c>
    </row>
    <row r="24" spans="1:13" x14ac:dyDescent="0.25">
      <c r="B24">
        <f>B22-B23</f>
        <v>167992</v>
      </c>
      <c r="C24" s="127">
        <f>(B24/A23)</f>
        <v>0.23998857142857144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F29" sqref="F29"/>
    </sheetView>
  </sheetViews>
  <sheetFormatPr baseColWidth="10" defaultRowHeight="15" x14ac:dyDescent="0.25"/>
  <cols>
    <col min="2" max="2" width="23" customWidth="1"/>
    <col min="3" max="3" width="53.7109375" customWidth="1"/>
  </cols>
  <sheetData>
    <row r="1" spans="2:10" x14ac:dyDescent="0.25">
      <c r="D1" t="s">
        <v>281</v>
      </c>
      <c r="E1" t="s">
        <v>282</v>
      </c>
    </row>
    <row r="2" spans="2:10" ht="19.5" x14ac:dyDescent="0.25">
      <c r="B2" s="107" t="s">
        <v>272</v>
      </c>
      <c r="C2" s="107" t="s">
        <v>273</v>
      </c>
      <c r="D2">
        <v>31498</v>
      </c>
      <c r="E2">
        <v>35000</v>
      </c>
      <c r="F2">
        <f>D2+E2</f>
        <v>66498</v>
      </c>
      <c r="H2" s="110">
        <v>156</v>
      </c>
      <c r="I2" s="111" t="s">
        <v>283</v>
      </c>
      <c r="J2" s="112" t="s">
        <v>284</v>
      </c>
    </row>
    <row r="3" spans="2:10" ht="19.5" x14ac:dyDescent="0.25">
      <c r="B3" s="107" t="s">
        <v>274</v>
      </c>
      <c r="C3" s="107" t="s">
        <v>273</v>
      </c>
      <c r="D3">
        <v>31900</v>
      </c>
      <c r="E3">
        <v>31998</v>
      </c>
      <c r="F3">
        <f t="shared" ref="F3:F8" si="0">D3+E3</f>
        <v>63898</v>
      </c>
      <c r="H3" s="113">
        <v>156</v>
      </c>
      <c r="I3" s="114" t="s">
        <v>283</v>
      </c>
      <c r="J3" s="115" t="s">
        <v>284</v>
      </c>
    </row>
    <row r="4" spans="2:10" ht="39" x14ac:dyDescent="0.25">
      <c r="B4" s="107" t="s">
        <v>275</v>
      </c>
      <c r="C4" s="107" t="s">
        <v>273</v>
      </c>
      <c r="D4" s="109">
        <v>33999</v>
      </c>
      <c r="E4">
        <v>33999</v>
      </c>
      <c r="F4">
        <f t="shared" si="0"/>
        <v>67998</v>
      </c>
      <c r="H4" s="113">
        <v>156</v>
      </c>
      <c r="I4" s="114" t="s">
        <v>283</v>
      </c>
      <c r="J4" s="115" t="s">
        <v>284</v>
      </c>
    </row>
    <row r="5" spans="2:10" ht="19.5" x14ac:dyDescent="0.25">
      <c r="B5" s="107" t="s">
        <v>276</v>
      </c>
      <c r="C5" s="107" t="s">
        <v>273</v>
      </c>
      <c r="F5">
        <f t="shared" si="0"/>
        <v>0</v>
      </c>
      <c r="H5" s="113">
        <v>156</v>
      </c>
      <c r="I5" s="114" t="s">
        <v>283</v>
      </c>
      <c r="J5" s="115" t="s">
        <v>284</v>
      </c>
    </row>
    <row r="7" spans="2:10" x14ac:dyDescent="0.25">
      <c r="B7" s="108" t="s">
        <v>277</v>
      </c>
      <c r="C7" s="108" t="s">
        <v>278</v>
      </c>
      <c r="D7">
        <v>37667</v>
      </c>
      <c r="E7">
        <v>39500</v>
      </c>
      <c r="F7">
        <f t="shared" si="0"/>
        <v>77167</v>
      </c>
    </row>
    <row r="8" spans="2:10" ht="28.5" x14ac:dyDescent="0.25">
      <c r="B8" s="108" t="s">
        <v>279</v>
      </c>
      <c r="C8" s="108" t="s">
        <v>278</v>
      </c>
      <c r="D8">
        <v>38500</v>
      </c>
      <c r="E8">
        <v>61998</v>
      </c>
      <c r="F8">
        <f t="shared" si="0"/>
        <v>100498</v>
      </c>
    </row>
    <row r="9" spans="2:10" x14ac:dyDescent="0.25">
      <c r="B9" s="108" t="s">
        <v>280</v>
      </c>
      <c r="C9" s="108" t="s">
        <v>278</v>
      </c>
      <c r="D9">
        <v>46999</v>
      </c>
      <c r="E9">
        <v>46999</v>
      </c>
      <c r="F9">
        <f>D9+E9</f>
        <v>93998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0"/>
  <sheetViews>
    <sheetView tabSelected="1" topLeftCell="A76" workbookViewId="0">
      <selection activeCell="I89" sqref="I89"/>
    </sheetView>
  </sheetViews>
  <sheetFormatPr baseColWidth="10" defaultRowHeight="15" x14ac:dyDescent="0.25"/>
  <cols>
    <col min="2" max="2" width="17.85546875" customWidth="1"/>
  </cols>
  <sheetData>
    <row r="2" spans="2:20" x14ac:dyDescent="0.25">
      <c r="B2" t="s">
        <v>1023</v>
      </c>
      <c r="C2" t="s">
        <v>1024</v>
      </c>
      <c r="D2" t="s">
        <v>1025</v>
      </c>
    </row>
    <row r="4" spans="2:20" x14ac:dyDescent="0.25">
      <c r="B4" s="136" t="s">
        <v>1540</v>
      </c>
      <c r="E4" s="136" t="s">
        <v>1441</v>
      </c>
      <c r="H4" s="136" t="s">
        <v>1505</v>
      </c>
    </row>
    <row r="5" spans="2:20" x14ac:dyDescent="0.25">
      <c r="L5" s="136">
        <v>80000</v>
      </c>
      <c r="M5" t="s">
        <v>1712</v>
      </c>
      <c r="P5" s="136" t="s">
        <v>1697</v>
      </c>
      <c r="T5" s="136">
        <v>31000</v>
      </c>
    </row>
    <row r="12" spans="2:20" x14ac:dyDescent="0.25">
      <c r="E12" s="136" t="s">
        <v>1507</v>
      </c>
    </row>
    <row r="14" spans="2:20" x14ac:dyDescent="0.25">
      <c r="H14" s="136" t="s">
        <v>1541</v>
      </c>
    </row>
    <row r="16" spans="2:20" x14ac:dyDescent="0.25">
      <c r="B16" s="136" t="s">
        <v>1506</v>
      </c>
    </row>
    <row r="23" spans="2:20" x14ac:dyDescent="0.25">
      <c r="H23" s="136" t="s">
        <v>1697</v>
      </c>
      <c r="T23" t="s">
        <v>1700</v>
      </c>
    </row>
    <row r="24" spans="2:20" x14ac:dyDescent="0.25">
      <c r="L24" s="136" t="s">
        <v>1696</v>
      </c>
    </row>
    <row r="25" spans="2:20" x14ac:dyDescent="0.25">
      <c r="E25" s="136">
        <v>7500</v>
      </c>
      <c r="P25" s="136" t="s">
        <v>1698</v>
      </c>
    </row>
    <row r="26" spans="2:20" x14ac:dyDescent="0.25">
      <c r="B26" s="136" t="s">
        <v>1440</v>
      </c>
    </row>
    <row r="34" spans="2:20" x14ac:dyDescent="0.25">
      <c r="B34" s="136" t="s">
        <v>1701</v>
      </c>
      <c r="E34" s="136" t="s">
        <v>1702</v>
      </c>
      <c r="F34" t="s">
        <v>1712</v>
      </c>
    </row>
    <row r="39" spans="2:20" x14ac:dyDescent="0.25">
      <c r="T39" s="136" t="s">
        <v>1708</v>
      </c>
    </row>
    <row r="42" spans="2:20" x14ac:dyDescent="0.25">
      <c r="E42" t="s">
        <v>1697</v>
      </c>
      <c r="L42" t="s">
        <v>1441</v>
      </c>
    </row>
    <row r="43" spans="2:20" x14ac:dyDescent="0.25">
      <c r="H43" t="s">
        <v>1699</v>
      </c>
    </row>
    <row r="48" spans="2:20" x14ac:dyDescent="0.25">
      <c r="P48" s="136" t="s">
        <v>1709</v>
      </c>
      <c r="Q48" t="s">
        <v>1722</v>
      </c>
    </row>
    <row r="53" spans="2:20" x14ac:dyDescent="0.25">
      <c r="B53" s="136" t="s">
        <v>1710</v>
      </c>
    </row>
    <row r="55" spans="2:20" x14ac:dyDescent="0.25">
      <c r="T55" t="s">
        <v>1699</v>
      </c>
    </row>
    <row r="62" spans="2:20" x14ac:dyDescent="0.25">
      <c r="B62" s="136" t="s">
        <v>1711</v>
      </c>
    </row>
    <row r="64" spans="2:20" x14ac:dyDescent="0.25">
      <c r="L64" t="s">
        <v>1715</v>
      </c>
      <c r="T64" s="136" t="s">
        <v>1721</v>
      </c>
    </row>
    <row r="65" spans="2:16" x14ac:dyDescent="0.25">
      <c r="E65" s="136" t="s">
        <v>1756</v>
      </c>
    </row>
    <row r="67" spans="2:16" x14ac:dyDescent="0.25">
      <c r="I67" t="s">
        <v>1720</v>
      </c>
      <c r="P67" t="s">
        <v>1716</v>
      </c>
    </row>
    <row r="75" spans="2:16" x14ac:dyDescent="0.25">
      <c r="B75" t="s">
        <v>1703</v>
      </c>
      <c r="C75" t="s">
        <v>1704</v>
      </c>
      <c r="P75" t="s">
        <v>1717</v>
      </c>
    </row>
    <row r="76" spans="2:16" x14ac:dyDescent="0.25">
      <c r="C76" t="s">
        <v>1705</v>
      </c>
    </row>
    <row r="77" spans="2:16" x14ac:dyDescent="0.25">
      <c r="C77" t="s">
        <v>1706</v>
      </c>
    </row>
    <row r="78" spans="2:16" x14ac:dyDescent="0.25">
      <c r="C78" t="s">
        <v>1707</v>
      </c>
    </row>
    <row r="80" spans="2:16" x14ac:dyDescent="0.25">
      <c r="B80" t="s">
        <v>1758</v>
      </c>
    </row>
    <row r="83" spans="2:20" x14ac:dyDescent="0.25">
      <c r="P83" s="136" t="s">
        <v>1718</v>
      </c>
    </row>
    <row r="85" spans="2:20" x14ac:dyDescent="0.25">
      <c r="E85" t="s">
        <v>1725</v>
      </c>
      <c r="T85" s="136" t="s">
        <v>1723</v>
      </c>
    </row>
    <row r="87" spans="2:20" x14ac:dyDescent="0.25">
      <c r="L87" t="s">
        <v>1724</v>
      </c>
    </row>
    <row r="89" spans="2:20" x14ac:dyDescent="0.25">
      <c r="I89" t="s">
        <v>1759</v>
      </c>
    </row>
    <row r="91" spans="2:20" x14ac:dyDescent="0.25">
      <c r="P91" t="s">
        <v>1719</v>
      </c>
    </row>
    <row r="92" spans="2:20" x14ac:dyDescent="0.25">
      <c r="B92" t="s">
        <v>1761</v>
      </c>
    </row>
    <row r="110" spans="2:3" x14ac:dyDescent="0.25">
      <c r="B110" s="136" t="s">
        <v>1762</v>
      </c>
      <c r="C110" t="s">
        <v>1712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>
      <selection activeCell="L18" sqref="L18"/>
    </sheetView>
  </sheetViews>
  <sheetFormatPr baseColWidth="10" defaultRowHeight="15" x14ac:dyDescent="0.25"/>
  <sheetData>
    <row r="2" spans="2:6" x14ac:dyDescent="0.25">
      <c r="B2" t="s">
        <v>1713</v>
      </c>
      <c r="F2" t="s">
        <v>1764</v>
      </c>
    </row>
    <row r="3" spans="2:6" x14ac:dyDescent="0.25">
      <c r="B3" s="136" t="s">
        <v>1757</v>
      </c>
      <c r="F3" t="s">
        <v>1763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3" sqref="M3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"/>
  <sheetViews>
    <sheetView workbookViewId="0">
      <selection activeCell="G25" sqref="G25"/>
    </sheetView>
  </sheetViews>
  <sheetFormatPr baseColWidth="10" defaultRowHeight="15" x14ac:dyDescent="0.25"/>
  <sheetData>
    <row r="2" spans="2:6" x14ac:dyDescent="0.25">
      <c r="B2" t="s">
        <v>1714</v>
      </c>
      <c r="F2" t="s">
        <v>1760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9"/>
  <sheetViews>
    <sheetView workbookViewId="0">
      <selection activeCell="N63" sqref="N63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style="1" customWidth="1"/>
    <col min="5" max="5" width="11.42578125" style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Comparatifs!B27</f>
        <v>0</v>
      </c>
      <c r="C2" s="137" t="s">
        <v>79</v>
      </c>
      <c r="D2" s="137"/>
      <c r="E2" s="138"/>
      <c r="G2" s="8">
        <f>Comparatifs!B28+B10</f>
        <v>0</v>
      </c>
      <c r="H2" s="137" t="s">
        <v>78</v>
      </c>
      <c r="I2" s="137"/>
      <c r="J2" s="138"/>
      <c r="L2" s="8">
        <f>Comparatifs!B29+G9</f>
        <v>0</v>
      </c>
      <c r="M2" s="137" t="s">
        <v>80</v>
      </c>
      <c r="N2" s="137"/>
      <c r="O2" s="138"/>
    </row>
    <row r="3" spans="2:15" x14ac:dyDescent="0.25">
      <c r="B3" s="10">
        <f>C3*B2</f>
        <v>0</v>
      </c>
      <c r="C3" s="11">
        <v>1</v>
      </c>
      <c r="D3" s="11" t="str">
        <f>D59</f>
        <v>Ardonite</v>
      </c>
      <c r="E3" s="12">
        <f>E59</f>
        <v>146000</v>
      </c>
      <c r="G3" s="10">
        <f>H3*G2</f>
        <v>0</v>
      </c>
      <c r="H3" s="11">
        <v>1</v>
      </c>
      <c r="I3" s="11" t="str">
        <f t="shared" ref="I3:J5" si="0">I58</f>
        <v>Pyrute</v>
      </c>
      <c r="J3" s="12">
        <f t="shared" si="0"/>
        <v>125000</v>
      </c>
      <c r="L3" s="10">
        <f>M3*L2</f>
        <v>0</v>
      </c>
      <c r="M3" s="11">
        <v>1</v>
      </c>
      <c r="N3" s="11" t="str">
        <f t="shared" ref="N3:O5" si="1">N58</f>
        <v>Rutile</v>
      </c>
      <c r="O3" s="12">
        <f t="shared" si="1"/>
        <v>42000</v>
      </c>
    </row>
    <row r="4" spans="2:15" x14ac:dyDescent="0.25">
      <c r="B4" s="5">
        <f>C4*B2</f>
        <v>0</v>
      </c>
      <c r="C4" s="2">
        <v>2</v>
      </c>
      <c r="D4" s="2" t="str">
        <f>D60</f>
        <v>Galet brasillant</v>
      </c>
      <c r="E4" s="3">
        <f>E60</f>
        <v>500000</v>
      </c>
      <c r="G4" s="5">
        <f>H4*G2</f>
        <v>0</v>
      </c>
      <c r="H4" s="2">
        <v>2</v>
      </c>
      <c r="I4" s="2" t="str">
        <f t="shared" si="0"/>
        <v>Galet rutilant</v>
      </c>
      <c r="J4" s="3">
        <f t="shared" si="0"/>
        <v>54000</v>
      </c>
      <c r="L4" s="5">
        <f>M4*L2</f>
        <v>0</v>
      </c>
      <c r="M4" s="2">
        <v>2</v>
      </c>
      <c r="N4" s="2" t="str">
        <f t="shared" si="1"/>
        <v>Galet cramoisi</v>
      </c>
      <c r="O4" s="3">
        <f t="shared" si="1"/>
        <v>6000</v>
      </c>
    </row>
    <row r="5" spans="2:15" x14ac:dyDescent="0.25">
      <c r="B5" s="5">
        <f>C5*B2</f>
        <v>0</v>
      </c>
      <c r="C5" s="2">
        <v>1</v>
      </c>
      <c r="D5" s="2" t="str">
        <f>D62</f>
        <v>Substrat de forêt</v>
      </c>
      <c r="E5" s="3">
        <f>E62</f>
        <v>30000</v>
      </c>
      <c r="G5" s="5">
        <f>H5*G2</f>
        <v>0</v>
      </c>
      <c r="H5" s="2">
        <v>1</v>
      </c>
      <c r="I5" s="2" t="str">
        <f t="shared" si="0"/>
        <v>Substrat de bosquet</v>
      </c>
      <c r="J5" s="3">
        <f t="shared" si="0"/>
        <v>12000</v>
      </c>
      <c r="L5" s="5">
        <f>M5*L2</f>
        <v>0</v>
      </c>
      <c r="M5" s="2">
        <v>1</v>
      </c>
      <c r="N5" s="2" t="str">
        <f t="shared" si="1"/>
        <v>Substrat de bocage</v>
      </c>
      <c r="O5" s="3">
        <f t="shared" si="1"/>
        <v>6000</v>
      </c>
    </row>
    <row r="6" spans="2:15" x14ac:dyDescent="0.25">
      <c r="B6" s="5">
        <f>C6*B2</f>
        <v>0</v>
      </c>
      <c r="C6" s="2">
        <v>2</v>
      </c>
      <c r="D6" s="2" t="str">
        <f>Ressources!C54</f>
        <v>Os de fantôme Maho firefoux</v>
      </c>
      <c r="E6" s="3">
        <f>C6*Ressources!D54</f>
        <v>1600</v>
      </c>
      <c r="G6" s="5">
        <f>H6*G2</f>
        <v>0</v>
      </c>
      <c r="H6" s="2">
        <v>3</v>
      </c>
      <c r="I6" s="2" t="str">
        <f>Ressources!C57</f>
        <v>Bec du kwak de glace</v>
      </c>
      <c r="J6" s="3">
        <f>H6*Ressources!D57</f>
        <v>1500</v>
      </c>
      <c r="L6" s="5">
        <f>M6*L2</f>
        <v>0</v>
      </c>
      <c r="M6" s="2">
        <v>1</v>
      </c>
      <c r="N6" s="2" t="str">
        <f>Ressources!C10</f>
        <v>Fragment de pierre polie</v>
      </c>
      <c r="O6" s="3">
        <f>Ressources!D10</f>
        <v>300</v>
      </c>
    </row>
    <row r="7" spans="2:15" x14ac:dyDescent="0.25">
      <c r="B7" s="5">
        <f>C7*B2</f>
        <v>0</v>
      </c>
      <c r="C7" s="2">
        <v>1</v>
      </c>
      <c r="D7" s="2" t="str">
        <f>Ressources!C55</f>
        <v>cuir du sanglacier</v>
      </c>
      <c r="E7" s="3">
        <f>Ressources!D55</f>
        <v>100</v>
      </c>
      <c r="G7" s="5">
        <f>H7*G2</f>
        <v>0</v>
      </c>
      <c r="H7" s="2">
        <v>1</v>
      </c>
      <c r="I7" s="2" t="str">
        <f>Ressources!C8</f>
        <v>Ambre</v>
      </c>
      <c r="J7" s="3">
        <f>Ressources!D8</f>
        <v>100</v>
      </c>
      <c r="L7" s="5">
        <f>M7*L2</f>
        <v>0</v>
      </c>
      <c r="M7" s="2">
        <v>1</v>
      </c>
      <c r="N7" s="2" t="str">
        <f>Ressources!C11</f>
        <v>Fragment de cerveau poli</v>
      </c>
      <c r="O7" s="3">
        <f>Ressources!D11</f>
        <v>2000</v>
      </c>
    </row>
    <row r="8" spans="2:15" x14ac:dyDescent="0.25">
      <c r="B8" s="5">
        <f>C8*B2</f>
        <v>0</v>
      </c>
      <c r="C8" s="2">
        <v>1</v>
      </c>
      <c r="D8" s="2" t="str">
        <f>Ressources!C7</f>
        <v>Ambre de bambouto</v>
      </c>
      <c r="E8" s="3">
        <f>Ressources!D7</f>
        <v>2000</v>
      </c>
      <c r="G8" s="5">
        <f>H8*G2</f>
        <v>0</v>
      </c>
      <c r="H8" s="2">
        <v>1</v>
      </c>
      <c r="I8" s="2" t="str">
        <f>Ressources!C9</f>
        <v>Pierre de granit</v>
      </c>
      <c r="J8" s="3">
        <f>Ressources!D9</f>
        <v>400</v>
      </c>
      <c r="L8" s="5">
        <f>M8*L2</f>
        <v>0</v>
      </c>
      <c r="M8" s="2">
        <v>3</v>
      </c>
      <c r="N8" s="2" t="str">
        <f>Ressources!C58</f>
        <v>couteau de roukouto</v>
      </c>
      <c r="O8" s="3">
        <f>M8*Ressources!D58</f>
        <v>3900</v>
      </c>
    </row>
    <row r="9" spans="2:15" x14ac:dyDescent="0.25">
      <c r="B9" s="5">
        <f>C9*B2</f>
        <v>0</v>
      </c>
      <c r="C9" s="2">
        <v>1</v>
      </c>
      <c r="D9" s="2" t="str">
        <f>Ressources!C56</f>
        <v>peau de pandule</v>
      </c>
      <c r="E9" s="3">
        <f>Ressources!D56</f>
        <v>1000</v>
      </c>
      <c r="G9" s="5">
        <f>H9*G2</f>
        <v>0</v>
      </c>
      <c r="H9" s="2">
        <v>1</v>
      </c>
      <c r="I9" s="2" t="str">
        <f>M2</f>
        <v>Porteur Mineur</v>
      </c>
      <c r="J9" s="3">
        <f>O11</f>
        <v>60200</v>
      </c>
      <c r="L9" s="5"/>
      <c r="M9" s="2"/>
      <c r="N9" s="2"/>
      <c r="O9" s="46"/>
    </row>
    <row r="10" spans="2:15" ht="15.75" thickBot="1" x14ac:dyDescent="0.3">
      <c r="B10" s="6">
        <f>B2*C10</f>
        <v>0</v>
      </c>
      <c r="C10" s="7">
        <v>1</v>
      </c>
      <c r="D10" s="7" t="str">
        <f>H2</f>
        <v>Porteur</v>
      </c>
      <c r="E10" s="4">
        <f>J11</f>
        <v>253200</v>
      </c>
      <c r="G10" s="6"/>
      <c r="H10" s="7"/>
      <c r="I10" s="7"/>
      <c r="J10" s="4"/>
      <c r="L10" s="6"/>
      <c r="M10" s="7"/>
      <c r="N10" s="7"/>
      <c r="O10" s="4"/>
    </row>
    <row r="11" spans="2:15" ht="15.75" thickBot="1" x14ac:dyDescent="0.3">
      <c r="E11" s="9">
        <f>SUM(E3:E10)</f>
        <v>933900</v>
      </c>
      <c r="I11" s="1"/>
      <c r="J11" s="9">
        <f>SUM(J3:J9)</f>
        <v>253200</v>
      </c>
      <c r="N11" s="1"/>
      <c r="O11" s="9">
        <f>SUM(O3:O9)</f>
        <v>60200</v>
      </c>
    </row>
    <row r="12" spans="2:15" ht="15.75" thickBot="1" x14ac:dyDescent="0.3"/>
    <row r="13" spans="2:15" ht="15.75" thickBot="1" x14ac:dyDescent="0.3">
      <c r="B13" s="8">
        <f>Comparatifs!B12</f>
        <v>0</v>
      </c>
      <c r="C13" s="137" t="s">
        <v>7</v>
      </c>
      <c r="D13" s="137"/>
      <c r="E13" s="138"/>
      <c r="G13" s="8">
        <f>Comparatifs!B14+B21</f>
        <v>0</v>
      </c>
      <c r="H13" s="137" t="s">
        <v>12</v>
      </c>
      <c r="I13" s="137"/>
      <c r="J13" s="138"/>
      <c r="L13" s="8">
        <f>Comparatifs!B13+G20</f>
        <v>0</v>
      </c>
      <c r="M13" s="137" t="s">
        <v>13</v>
      </c>
      <c r="N13" s="137"/>
      <c r="O13" s="138"/>
    </row>
    <row r="14" spans="2:15" x14ac:dyDescent="0.25">
      <c r="B14" s="10">
        <f>C14*B13</f>
        <v>0</v>
      </c>
      <c r="C14" s="11">
        <v>1</v>
      </c>
      <c r="D14" s="11" t="str">
        <f>Ressources!C3</f>
        <v>Tourmaline</v>
      </c>
      <c r="E14" s="12">
        <f>C14*Ressources!D3</f>
        <v>80000</v>
      </c>
      <c r="G14" s="10">
        <f>H14*G13</f>
        <v>0</v>
      </c>
      <c r="H14" s="11">
        <v>1</v>
      </c>
      <c r="I14" s="11" t="str">
        <f>Ressources!C6</f>
        <v>Pyrute</v>
      </c>
      <c r="J14" s="12">
        <f>Ressources!D6</f>
        <v>125000</v>
      </c>
      <c r="L14" s="10">
        <f>M14*L13</f>
        <v>0</v>
      </c>
      <c r="M14" s="11">
        <v>1</v>
      </c>
      <c r="N14" s="11" t="str">
        <f>Ressources!C5</f>
        <v>Rutile</v>
      </c>
      <c r="O14" s="12">
        <f>Ressources!D5</f>
        <v>42000</v>
      </c>
    </row>
    <row r="15" spans="2:15" x14ac:dyDescent="0.25">
      <c r="B15" s="5">
        <f>C15*B13</f>
        <v>0</v>
      </c>
      <c r="C15" s="2">
        <v>1</v>
      </c>
      <c r="D15" s="2" t="str">
        <f>Ressources!C4</f>
        <v>Ardonite</v>
      </c>
      <c r="E15" s="3">
        <f>C15*Ressources!D4</f>
        <v>146000</v>
      </c>
      <c r="G15" s="5">
        <f>H15*G13</f>
        <v>0</v>
      </c>
      <c r="H15" s="2">
        <v>1</v>
      </c>
      <c r="I15" s="2" t="str">
        <f>Ressources!C15</f>
        <v>Substrat de bosquet</v>
      </c>
      <c r="J15" s="3">
        <f>Ressources!D15</f>
        <v>12000</v>
      </c>
      <c r="L15" s="5">
        <f>M15*L13</f>
        <v>0</v>
      </c>
      <c r="M15" s="2">
        <v>2</v>
      </c>
      <c r="N15" s="2" t="str">
        <f>Ressources!C19</f>
        <v>Galet cramoisi</v>
      </c>
      <c r="O15" s="3">
        <f>M15*Ressources!D19</f>
        <v>6000</v>
      </c>
    </row>
    <row r="16" spans="2:15" x14ac:dyDescent="0.25">
      <c r="B16" s="5">
        <f>C16*B13</f>
        <v>0</v>
      </c>
      <c r="C16" s="2">
        <v>2</v>
      </c>
      <c r="D16" s="2" t="str">
        <f>Ressources!C18</f>
        <v>Galet brasillant</v>
      </c>
      <c r="E16" s="3">
        <f>C16*Ressources!D18</f>
        <v>500000</v>
      </c>
      <c r="G16" s="5">
        <f>H16*G13</f>
        <v>0</v>
      </c>
      <c r="H16" s="2">
        <v>2</v>
      </c>
      <c r="I16" s="2" t="str">
        <f>Ressources!C20</f>
        <v>Galet rutilant</v>
      </c>
      <c r="J16" s="3">
        <f>H16*Ressources!D20</f>
        <v>54000</v>
      </c>
      <c r="L16" s="5">
        <f>M16*L13</f>
        <v>0</v>
      </c>
      <c r="M16" s="2">
        <v>1</v>
      </c>
      <c r="N16" s="2" t="str">
        <f>Ressources!C14</f>
        <v>Substrat de bocage</v>
      </c>
      <c r="O16" s="3">
        <f>Ressources!D14</f>
        <v>6000</v>
      </c>
    </row>
    <row r="17" spans="2:15" x14ac:dyDescent="0.25">
      <c r="B17" s="5">
        <f>C17*B13</f>
        <v>0</v>
      </c>
      <c r="C17" s="2">
        <v>1000</v>
      </c>
      <c r="D17" s="2" t="str">
        <f>Ressources!C2</f>
        <v>pépite</v>
      </c>
      <c r="E17" s="3">
        <f>C17*Ressources!D2</f>
        <v>274000</v>
      </c>
      <c r="G17" s="5">
        <f>H17*G13</f>
        <v>0</v>
      </c>
      <c r="H17" s="2">
        <v>100</v>
      </c>
      <c r="I17" s="2" t="str">
        <f>Ressources!C2</f>
        <v>pépite</v>
      </c>
      <c r="J17" s="3">
        <f>H17*Ressources!D2</f>
        <v>27400</v>
      </c>
      <c r="L17" s="5">
        <f>M17*L13</f>
        <v>0</v>
      </c>
      <c r="M17" s="2">
        <v>10</v>
      </c>
      <c r="N17" s="2" t="str">
        <f>Ressources!C30</f>
        <v>Lamelle de champa vert</v>
      </c>
      <c r="O17" s="3">
        <f>M17*Ressources!D30</f>
        <v>12000</v>
      </c>
    </row>
    <row r="18" spans="2:15" x14ac:dyDescent="0.25">
      <c r="B18" s="5">
        <f>C18*B13</f>
        <v>0</v>
      </c>
      <c r="C18" s="2">
        <v>1</v>
      </c>
      <c r="D18" s="2" t="str">
        <f>Ressources!C28</f>
        <v>Langue de truchmuche</v>
      </c>
      <c r="E18" s="3">
        <f>C18*Ressources!D28</f>
        <v>25000</v>
      </c>
      <c r="G18" s="5">
        <f>H18*G13</f>
        <v>0</v>
      </c>
      <c r="H18" s="2">
        <v>1</v>
      </c>
      <c r="I18" s="2" t="str">
        <f>Ressources!C31</f>
        <v>Protection de la dragueuse</v>
      </c>
      <c r="J18" s="3">
        <f>Ressources!D31</f>
        <v>2000</v>
      </c>
      <c r="L18" s="5">
        <f>M18*L13</f>
        <v>0</v>
      </c>
      <c r="M18" s="2">
        <v>10</v>
      </c>
      <c r="N18" s="2" t="str">
        <f>Ressources!C22</f>
        <v>Fleur de gloutovore</v>
      </c>
      <c r="O18" s="3">
        <f>M18*Ressources!D22</f>
        <v>17000</v>
      </c>
    </row>
    <row r="19" spans="2:15" x14ac:dyDescent="0.25">
      <c r="B19" s="5">
        <f>C19*B13</f>
        <v>0</v>
      </c>
      <c r="C19" s="2">
        <v>1</v>
      </c>
      <c r="D19" s="2" t="str">
        <f>Ressources!C29</f>
        <v>étoffe de yokai firefoux</v>
      </c>
      <c r="E19" s="3">
        <f>C19*Ressources!D29</f>
        <v>2900</v>
      </c>
      <c r="G19" s="5">
        <f>H19*G13</f>
        <v>0</v>
      </c>
      <c r="H19" s="2">
        <v>10</v>
      </c>
      <c r="I19" s="2" t="str">
        <f>Ressources!C32</f>
        <v>Cuir de porsalu</v>
      </c>
      <c r="J19" s="3">
        <f>H19*Ressources!D32</f>
        <v>3000</v>
      </c>
      <c r="L19" s="5">
        <f>M19*L13</f>
        <v>0</v>
      </c>
      <c r="M19" s="2">
        <v>10</v>
      </c>
      <c r="N19" s="2" t="str">
        <f>Ressources!C2</f>
        <v>pépite</v>
      </c>
      <c r="O19" s="3">
        <f>M19*Ressources!D2</f>
        <v>2740</v>
      </c>
    </row>
    <row r="20" spans="2:15" x14ac:dyDescent="0.25">
      <c r="B20" s="5">
        <f>C20*B13</f>
        <v>0</v>
      </c>
      <c r="C20" s="2">
        <v>1</v>
      </c>
      <c r="D20" s="2" t="str">
        <f>Ressources!C13</f>
        <v>Substrat de forêt</v>
      </c>
      <c r="E20" s="3">
        <f>C20*Ressources!D29</f>
        <v>2900</v>
      </c>
      <c r="G20" s="5">
        <f>H20*G13</f>
        <v>0</v>
      </c>
      <c r="H20" s="2">
        <v>1</v>
      </c>
      <c r="I20" s="2" t="str">
        <f>M13</f>
        <v>érudit mineur</v>
      </c>
      <c r="J20" s="3">
        <f>O22</f>
        <v>85740</v>
      </c>
      <c r="L20" s="5"/>
      <c r="M20" s="2"/>
      <c r="N20" s="2"/>
      <c r="O20" s="3"/>
    </row>
    <row r="21" spans="2:15" ht="15.75" thickBot="1" x14ac:dyDescent="0.3">
      <c r="B21" s="6">
        <f>B13*C21</f>
        <v>0</v>
      </c>
      <c r="C21" s="7">
        <v>1</v>
      </c>
      <c r="D21" s="7" t="str">
        <f>H13</f>
        <v>érudit</v>
      </c>
      <c r="E21" s="4">
        <f>J22</f>
        <v>309140</v>
      </c>
      <c r="G21" s="6"/>
      <c r="H21" s="7"/>
      <c r="I21" s="7"/>
      <c r="J21" s="4"/>
      <c r="L21" s="6"/>
      <c r="M21" s="7"/>
      <c r="N21" s="7"/>
      <c r="O21" s="4"/>
    </row>
    <row r="22" spans="2:15" ht="15.75" thickBot="1" x14ac:dyDescent="0.3">
      <c r="E22" s="9">
        <f>SUM(E14:E21)</f>
        <v>1339940</v>
      </c>
      <c r="I22" s="1"/>
      <c r="J22" s="9">
        <f>SUM(J14:J20)</f>
        <v>309140</v>
      </c>
      <c r="N22" s="1"/>
      <c r="O22" s="9">
        <f>SUM(O14:O20)</f>
        <v>85740</v>
      </c>
    </row>
    <row r="23" spans="2:15" ht="15.75" thickBot="1" x14ac:dyDescent="0.3"/>
    <row r="24" spans="2:15" ht="15.75" thickBot="1" x14ac:dyDescent="0.3">
      <c r="B24" s="8">
        <f>Comparatifs!B15</f>
        <v>5</v>
      </c>
      <c r="C24" s="137" t="s">
        <v>26</v>
      </c>
      <c r="D24" s="137"/>
      <c r="E24" s="138"/>
      <c r="G24" s="8">
        <f>Comparatifs!B16+B32</f>
        <v>5</v>
      </c>
      <c r="H24" s="137" t="s">
        <v>25</v>
      </c>
      <c r="I24" s="137"/>
      <c r="J24" s="138"/>
      <c r="L24" s="8">
        <f>Comparatifs!B17+G31</f>
        <v>5</v>
      </c>
      <c r="M24" s="137" t="s">
        <v>24</v>
      </c>
      <c r="N24" s="137"/>
      <c r="O24" s="138"/>
    </row>
    <row r="25" spans="2:15" x14ac:dyDescent="0.25">
      <c r="B25" s="10">
        <f>C25*B24</f>
        <v>5</v>
      </c>
      <c r="C25" s="11">
        <v>1</v>
      </c>
      <c r="D25" s="11" t="str">
        <f>Ressources!C3</f>
        <v>Tourmaline</v>
      </c>
      <c r="E25" s="12">
        <f>Ressources!D3</f>
        <v>80000</v>
      </c>
      <c r="G25" s="10">
        <f>H25*G24</f>
        <v>5</v>
      </c>
      <c r="H25" s="11">
        <v>1</v>
      </c>
      <c r="I25" s="11" t="str">
        <f>Ressources!C6</f>
        <v>Pyrute</v>
      </c>
      <c r="J25" s="12">
        <f>Ressources!D6</f>
        <v>125000</v>
      </c>
      <c r="L25" s="10">
        <f>M25*L24</f>
        <v>5</v>
      </c>
      <c r="M25" s="11">
        <v>1</v>
      </c>
      <c r="N25" s="11" t="str">
        <f>Ressources!C5</f>
        <v>Rutile</v>
      </c>
      <c r="O25" s="12">
        <f>Ressources!D5</f>
        <v>42000</v>
      </c>
    </row>
    <row r="26" spans="2:15" x14ac:dyDescent="0.25">
      <c r="B26" s="5">
        <f>C26*B24</f>
        <v>5</v>
      </c>
      <c r="C26" s="2">
        <v>1</v>
      </c>
      <c r="D26" s="2" t="str">
        <f>Ressources!C4</f>
        <v>Ardonite</v>
      </c>
      <c r="E26" s="3">
        <f>Ressources!D4</f>
        <v>146000</v>
      </c>
      <c r="G26" s="5">
        <f>H26*G24</f>
        <v>10</v>
      </c>
      <c r="H26" s="2">
        <v>2</v>
      </c>
      <c r="I26" s="2" t="str">
        <f>Ressources!C20</f>
        <v>Galet rutilant</v>
      </c>
      <c r="J26" s="3">
        <f>H26*Ressources!D20</f>
        <v>54000</v>
      </c>
      <c r="L26" s="5">
        <f>M26*L24</f>
        <v>10</v>
      </c>
      <c r="M26" s="2">
        <v>2</v>
      </c>
      <c r="N26" s="2" t="str">
        <f>Ressources!C19</f>
        <v>Galet cramoisi</v>
      </c>
      <c r="O26" s="3">
        <f>M26*Ressources!D19</f>
        <v>6000</v>
      </c>
    </row>
    <row r="27" spans="2:15" x14ac:dyDescent="0.25">
      <c r="B27" s="5">
        <f>C27*B24</f>
        <v>10</v>
      </c>
      <c r="C27" s="2">
        <v>2</v>
      </c>
      <c r="D27" s="2" t="str">
        <f>Ressources!C18</f>
        <v>Galet brasillant</v>
      </c>
      <c r="E27" s="3">
        <f>C27*Ressources!D18</f>
        <v>500000</v>
      </c>
      <c r="G27" s="5">
        <f>H27*G24</f>
        <v>5</v>
      </c>
      <c r="H27" s="2">
        <v>1</v>
      </c>
      <c r="I27" s="2" t="str">
        <f>Ressources!C15</f>
        <v>Substrat de bosquet</v>
      </c>
      <c r="J27" s="3">
        <f>Ressources!D15</f>
        <v>12000</v>
      </c>
      <c r="L27" s="5">
        <f>M27*L24</f>
        <v>5</v>
      </c>
      <c r="M27" s="2">
        <v>1</v>
      </c>
      <c r="N27" s="2" t="str">
        <f>Ressources!C14</f>
        <v>Substrat de bocage</v>
      </c>
      <c r="O27" s="3">
        <f>Ressources!D14</f>
        <v>6000</v>
      </c>
    </row>
    <row r="28" spans="2:15" x14ac:dyDescent="0.25">
      <c r="B28" s="5">
        <f>C28*B24</f>
        <v>5000</v>
      </c>
      <c r="C28" s="2">
        <v>1000</v>
      </c>
      <c r="D28" s="2" t="str">
        <f>Ressources!C2</f>
        <v>pépite</v>
      </c>
      <c r="E28" s="3">
        <f>C28*Ressources!D2</f>
        <v>274000</v>
      </c>
      <c r="G28" s="5">
        <f>H28*G24</f>
        <v>500</v>
      </c>
      <c r="H28" s="2">
        <v>100</v>
      </c>
      <c r="I28" s="2" t="str">
        <f>Ressources!C2</f>
        <v>pépite</v>
      </c>
      <c r="J28" s="3">
        <f>H28*Ressources!D2</f>
        <v>27400</v>
      </c>
      <c r="L28" s="5">
        <f>M28*L24</f>
        <v>50</v>
      </c>
      <c r="M28" s="2">
        <v>10</v>
      </c>
      <c r="N28" s="2" t="str">
        <f>Ressources!C2</f>
        <v>pépite</v>
      </c>
      <c r="O28" s="3">
        <f>M28*Ressources!D2</f>
        <v>2740</v>
      </c>
    </row>
    <row r="29" spans="2:15" x14ac:dyDescent="0.25">
      <c r="B29" s="5">
        <f>C29*B24</f>
        <v>5</v>
      </c>
      <c r="C29" s="2">
        <v>1</v>
      </c>
      <c r="D29" s="2" t="str">
        <f>Ressources!C13</f>
        <v>Substrat de forêt</v>
      </c>
      <c r="E29" s="3">
        <f>Ressources!D13</f>
        <v>30000</v>
      </c>
      <c r="G29" s="5">
        <f>H29*G24</f>
        <v>50</v>
      </c>
      <c r="H29" s="2">
        <v>10</v>
      </c>
      <c r="I29" s="2" t="str">
        <f>Ressources!C35</f>
        <v>Foulard du sparo</v>
      </c>
      <c r="J29" s="3">
        <f>H29*Ressources!D35</f>
        <v>20000</v>
      </c>
      <c r="L29" s="5">
        <f>M29*L24</f>
        <v>50</v>
      </c>
      <c r="M29" s="2">
        <v>10</v>
      </c>
      <c r="N29" s="2" t="str">
        <f>Ressources!C33</f>
        <v>Langue de craquelope</v>
      </c>
      <c r="O29" s="3">
        <f>M29*Ressources!D33</f>
        <v>350000</v>
      </c>
    </row>
    <row r="30" spans="2:15" x14ac:dyDescent="0.25">
      <c r="B30" s="5">
        <f>C30*B24</f>
        <v>50</v>
      </c>
      <c r="C30" s="2">
        <v>10</v>
      </c>
      <c r="D30" s="2" t="str">
        <f>Ressources!C37</f>
        <v>Cheveux d'Alhyène</v>
      </c>
      <c r="E30" s="3">
        <f>C30*Ressources!D37</f>
        <v>75000</v>
      </c>
      <c r="G30" s="5">
        <f>H30*G24</f>
        <v>50</v>
      </c>
      <c r="H30" s="2">
        <v>10</v>
      </c>
      <c r="I30" s="2" t="str">
        <f>Ressources!C36</f>
        <v>Broderie de malléfisk</v>
      </c>
      <c r="J30" s="3">
        <f>H30*Ressources!D36</f>
        <v>45000</v>
      </c>
      <c r="L30" s="5">
        <f>M30*L24</f>
        <v>5</v>
      </c>
      <c r="M30" s="2">
        <v>1</v>
      </c>
      <c r="N30" s="2" t="str">
        <f>Ressources!C34</f>
        <v>Grelot</v>
      </c>
      <c r="O30" s="3">
        <f>Ressources!D34</f>
        <v>700</v>
      </c>
    </row>
    <row r="31" spans="2:15" x14ac:dyDescent="0.25">
      <c r="B31" s="5">
        <f>C31*B24</f>
        <v>5</v>
      </c>
      <c r="C31" s="2">
        <v>1</v>
      </c>
      <c r="D31" s="2" t="str">
        <f>Ressources!C38</f>
        <v>Queue du boufmouth légendaire</v>
      </c>
      <c r="E31" s="3">
        <f>Ressources!D38</f>
        <v>1600</v>
      </c>
      <c r="G31" s="5">
        <f>H31*G24</f>
        <v>5</v>
      </c>
      <c r="H31" s="2">
        <v>1</v>
      </c>
      <c r="I31" s="2" t="str">
        <f>M24</f>
        <v>Vigoureux Mineur</v>
      </c>
      <c r="J31" s="3">
        <f>O33</f>
        <v>407440</v>
      </c>
      <c r="L31" s="5"/>
      <c r="M31" s="2"/>
      <c r="N31" s="2"/>
      <c r="O31" s="3"/>
    </row>
    <row r="32" spans="2:15" ht="15.75" thickBot="1" x14ac:dyDescent="0.3">
      <c r="B32" s="6">
        <f>B24*C32</f>
        <v>5</v>
      </c>
      <c r="C32" s="7">
        <v>1</v>
      </c>
      <c r="D32" s="7" t="str">
        <f>H24</f>
        <v>Vigoureux</v>
      </c>
      <c r="E32" s="4">
        <f>J33</f>
        <v>690840</v>
      </c>
      <c r="G32" s="6"/>
      <c r="H32" s="7"/>
      <c r="I32" s="7"/>
      <c r="J32" s="4"/>
      <c r="L32" s="6"/>
      <c r="M32" s="7"/>
      <c r="N32" s="7"/>
      <c r="O32" s="4"/>
    </row>
    <row r="33" spans="2:15" ht="15.75" thickBot="1" x14ac:dyDescent="0.3">
      <c r="E33" s="9">
        <f>SUM(E25:E32)</f>
        <v>1797440</v>
      </c>
      <c r="I33" s="1"/>
      <c r="J33" s="9">
        <f>SUM(J25:J31)</f>
        <v>690840</v>
      </c>
      <c r="N33" s="1"/>
      <c r="O33" s="9">
        <f>SUM(O25:O31)</f>
        <v>407440</v>
      </c>
    </row>
    <row r="34" spans="2:15" ht="15.75" thickBot="1" x14ac:dyDescent="0.3"/>
    <row r="35" spans="2:15" ht="15.75" thickBot="1" x14ac:dyDescent="0.3">
      <c r="B35" s="8">
        <f>Comparatifs!B18</f>
        <v>0</v>
      </c>
      <c r="C35" s="137" t="s">
        <v>36</v>
      </c>
      <c r="D35" s="137"/>
      <c r="E35" s="138"/>
      <c r="G35" s="8">
        <f>Comparatifs!B19+B43</f>
        <v>0</v>
      </c>
      <c r="H35" s="137" t="s">
        <v>34</v>
      </c>
      <c r="I35" s="137"/>
      <c r="J35" s="138"/>
      <c r="L35" s="8">
        <f>Comparatifs!B20+G42</f>
        <v>0</v>
      </c>
      <c r="M35" s="137" t="s">
        <v>35</v>
      </c>
      <c r="N35" s="137"/>
      <c r="O35" s="138"/>
    </row>
    <row r="36" spans="2:15" x14ac:dyDescent="0.25">
      <c r="B36" s="10">
        <f>C36*B35</f>
        <v>0</v>
      </c>
      <c r="C36" s="11">
        <v>1</v>
      </c>
      <c r="D36" s="11" t="str">
        <f t="shared" ref="D36:E40" si="2">D25</f>
        <v>Tourmaline</v>
      </c>
      <c r="E36" s="12">
        <f t="shared" si="2"/>
        <v>80000</v>
      </c>
      <c r="G36" s="10">
        <f>H36*G35</f>
        <v>0</v>
      </c>
      <c r="H36" s="11">
        <v>1</v>
      </c>
      <c r="I36" s="11" t="str">
        <f t="shared" ref="I36:J39" si="3">I25</f>
        <v>Pyrute</v>
      </c>
      <c r="J36" s="12">
        <f t="shared" si="3"/>
        <v>125000</v>
      </c>
      <c r="L36" s="10">
        <f>M36*L35</f>
        <v>0</v>
      </c>
      <c r="M36" s="11">
        <v>1</v>
      </c>
      <c r="N36" s="11" t="str">
        <f t="shared" ref="N36:O39" si="4">N25</f>
        <v>Rutile</v>
      </c>
      <c r="O36" s="12">
        <f t="shared" si="4"/>
        <v>42000</v>
      </c>
    </row>
    <row r="37" spans="2:15" x14ac:dyDescent="0.25">
      <c r="B37" s="5">
        <f>C37*B35</f>
        <v>0</v>
      </c>
      <c r="C37" s="2">
        <v>1</v>
      </c>
      <c r="D37" s="2" t="str">
        <f t="shared" si="2"/>
        <v>Ardonite</v>
      </c>
      <c r="E37" s="3">
        <f t="shared" si="2"/>
        <v>146000</v>
      </c>
      <c r="G37" s="5">
        <f>H37*G35</f>
        <v>0</v>
      </c>
      <c r="H37" s="2">
        <v>2</v>
      </c>
      <c r="I37" s="2" t="str">
        <f t="shared" si="3"/>
        <v>Galet rutilant</v>
      </c>
      <c r="J37" s="3">
        <f t="shared" si="3"/>
        <v>54000</v>
      </c>
      <c r="L37" s="5">
        <f>M37*L35</f>
        <v>0</v>
      </c>
      <c r="M37" s="2">
        <v>2</v>
      </c>
      <c r="N37" s="2" t="str">
        <f t="shared" si="4"/>
        <v>Galet cramoisi</v>
      </c>
      <c r="O37" s="3">
        <f t="shared" si="4"/>
        <v>6000</v>
      </c>
    </row>
    <row r="38" spans="2:15" x14ac:dyDescent="0.25">
      <c r="B38" s="5">
        <f>C38*B35</f>
        <v>0</v>
      </c>
      <c r="C38" s="2">
        <v>2</v>
      </c>
      <c r="D38" s="2" t="str">
        <f t="shared" si="2"/>
        <v>Galet brasillant</v>
      </c>
      <c r="E38" s="3">
        <f t="shared" si="2"/>
        <v>500000</v>
      </c>
      <c r="G38" s="5">
        <f>H38*G35</f>
        <v>0</v>
      </c>
      <c r="H38" s="2">
        <v>1</v>
      </c>
      <c r="I38" s="2" t="str">
        <f t="shared" si="3"/>
        <v>Substrat de bosquet</v>
      </c>
      <c r="J38" s="3">
        <f t="shared" si="3"/>
        <v>12000</v>
      </c>
      <c r="L38" s="5">
        <f>M38*L35</f>
        <v>0</v>
      </c>
      <c r="M38" s="2">
        <v>1</v>
      </c>
      <c r="N38" s="2" t="str">
        <f t="shared" si="4"/>
        <v>Substrat de bocage</v>
      </c>
      <c r="O38" s="3">
        <f t="shared" si="4"/>
        <v>6000</v>
      </c>
    </row>
    <row r="39" spans="2:15" x14ac:dyDescent="0.25">
      <c r="B39" s="5">
        <f>C39*B35</f>
        <v>0</v>
      </c>
      <c r="C39" s="2">
        <v>1000</v>
      </c>
      <c r="D39" s="2" t="str">
        <f t="shared" si="2"/>
        <v>pépite</v>
      </c>
      <c r="E39" s="3">
        <f t="shared" si="2"/>
        <v>274000</v>
      </c>
      <c r="G39" s="5">
        <f>H39*G35</f>
        <v>0</v>
      </c>
      <c r="H39" s="2">
        <v>100</v>
      </c>
      <c r="I39" s="2" t="str">
        <f t="shared" si="3"/>
        <v>pépite</v>
      </c>
      <c r="J39" s="3">
        <f t="shared" si="3"/>
        <v>27400</v>
      </c>
      <c r="L39" s="5">
        <f>M39*L35</f>
        <v>0</v>
      </c>
      <c r="M39" s="2">
        <v>10</v>
      </c>
      <c r="N39" s="2" t="str">
        <f t="shared" si="4"/>
        <v>pépite</v>
      </c>
      <c r="O39" s="3">
        <f t="shared" si="4"/>
        <v>2740</v>
      </c>
    </row>
    <row r="40" spans="2:15" x14ac:dyDescent="0.25">
      <c r="B40" s="5">
        <f>C40*B35</f>
        <v>0</v>
      </c>
      <c r="C40" s="2">
        <v>1</v>
      </c>
      <c r="D40" s="2" t="str">
        <f t="shared" si="2"/>
        <v>Substrat de forêt</v>
      </c>
      <c r="E40" s="3">
        <f t="shared" si="2"/>
        <v>30000</v>
      </c>
      <c r="G40" s="5">
        <f>H40*G35</f>
        <v>0</v>
      </c>
      <c r="H40" s="2">
        <v>10</v>
      </c>
      <c r="I40" s="2" t="str">
        <f>Ressources!C42</f>
        <v>Chicot du flib</v>
      </c>
      <c r="J40" s="3">
        <f>H40*Ressources!D42</f>
        <v>4000</v>
      </c>
      <c r="L40" s="5">
        <f>M40*L35</f>
        <v>0</v>
      </c>
      <c r="M40" s="2">
        <v>10</v>
      </c>
      <c r="N40" s="2" t="str">
        <f>Ressources!C39</f>
        <v>Antennes de vilinsekt</v>
      </c>
      <c r="O40" s="3">
        <f>M40*Ressources!D39</f>
        <v>19000</v>
      </c>
    </row>
    <row r="41" spans="2:15" x14ac:dyDescent="0.25">
      <c r="B41" s="5">
        <f>C41*B35</f>
        <v>0</v>
      </c>
      <c r="C41" s="2">
        <v>10</v>
      </c>
      <c r="D41" s="2" t="str">
        <f>Ressources!C44</f>
        <v>étoffe de vigie pirate</v>
      </c>
      <c r="E41" s="3">
        <f>C41*Ressources!D44</f>
        <v>2000</v>
      </c>
      <c r="G41" s="5">
        <f>H41*G35</f>
        <v>0</v>
      </c>
      <c r="H41" s="2">
        <v>10</v>
      </c>
      <c r="I41" s="2" t="str">
        <f>Ressources!C41</f>
        <v>Laine du boufcoul</v>
      </c>
      <c r="J41" s="3">
        <f>H41*Ressources!D41</f>
        <v>2000</v>
      </c>
      <c r="L41" s="5">
        <f>M41*L35</f>
        <v>0</v>
      </c>
      <c r="M41" s="2">
        <v>1</v>
      </c>
      <c r="N41" s="2" t="str">
        <f>Ressources!C40</f>
        <v>Œuf d'arakne majeure</v>
      </c>
      <c r="O41" s="3">
        <f>Ressources!D40</f>
        <v>400</v>
      </c>
    </row>
    <row r="42" spans="2:15" x14ac:dyDescent="0.25">
      <c r="B42" s="5">
        <f>C42*B35</f>
        <v>0</v>
      </c>
      <c r="C42" s="2">
        <v>1</v>
      </c>
      <c r="D42" s="2" t="str">
        <f>Ressources!C43</f>
        <v>Bec de truchon</v>
      </c>
      <c r="E42" s="3">
        <f>Ressources!D43</f>
        <v>2200</v>
      </c>
      <c r="G42" s="5">
        <f>H42*G35</f>
        <v>0</v>
      </c>
      <c r="H42" s="2">
        <v>1</v>
      </c>
      <c r="I42" s="2" t="str">
        <f>M35</f>
        <v>Chanceux Mineur</v>
      </c>
      <c r="J42" s="3">
        <f>O44</f>
        <v>76140</v>
      </c>
      <c r="L42" s="5"/>
      <c r="M42" s="2"/>
      <c r="N42" s="2"/>
      <c r="O42" s="3"/>
    </row>
    <row r="43" spans="2:15" ht="15.75" thickBot="1" x14ac:dyDescent="0.3">
      <c r="B43" s="6">
        <f>B35*C43</f>
        <v>0</v>
      </c>
      <c r="C43" s="7">
        <v>1</v>
      </c>
      <c r="D43" s="7" t="str">
        <f>H35</f>
        <v>Chanceux</v>
      </c>
      <c r="E43" s="4">
        <f>J44</f>
        <v>300540</v>
      </c>
      <c r="G43" s="6"/>
      <c r="H43" s="7"/>
      <c r="I43" s="7"/>
      <c r="J43" s="4"/>
      <c r="L43" s="6"/>
      <c r="M43" s="7"/>
      <c r="N43" s="7"/>
      <c r="O43" s="4"/>
    </row>
    <row r="44" spans="2:15" ht="15.75" thickBot="1" x14ac:dyDescent="0.3">
      <c r="E44" s="9">
        <f>SUM(E36:E43)</f>
        <v>1334740</v>
      </c>
      <c r="I44" s="1"/>
      <c r="J44" s="9">
        <f>SUM(J36:J42)</f>
        <v>300540</v>
      </c>
      <c r="N44" s="1"/>
      <c r="O44" s="9">
        <f>SUM(O36:O42)</f>
        <v>76140</v>
      </c>
    </row>
    <row r="45" spans="2:15" ht="15.75" thickBot="1" x14ac:dyDescent="0.3"/>
    <row r="46" spans="2:15" ht="15.75" thickBot="1" x14ac:dyDescent="0.3">
      <c r="B46" s="8">
        <f>Comparatifs!B21</f>
        <v>0</v>
      </c>
      <c r="C46" s="137" t="s">
        <v>46</v>
      </c>
      <c r="D46" s="137"/>
      <c r="E46" s="138"/>
      <c r="G46" s="8">
        <f>Comparatifs!B22+B54</f>
        <v>0</v>
      </c>
      <c r="H46" s="137" t="s">
        <v>44</v>
      </c>
      <c r="I46" s="137"/>
      <c r="J46" s="138"/>
      <c r="L46" s="8">
        <f>Comparatifs!B23+G53</f>
        <v>0</v>
      </c>
      <c r="M46" s="137" t="s">
        <v>45</v>
      </c>
      <c r="N46" s="137"/>
      <c r="O46" s="138"/>
    </row>
    <row r="47" spans="2:15" x14ac:dyDescent="0.25">
      <c r="B47" s="10">
        <f>C47*B46</f>
        <v>0</v>
      </c>
      <c r="C47" s="11">
        <v>1</v>
      </c>
      <c r="D47" s="11" t="str">
        <f t="shared" ref="D47:E51" si="5">D36</f>
        <v>Tourmaline</v>
      </c>
      <c r="E47" s="12">
        <f t="shared" si="5"/>
        <v>80000</v>
      </c>
      <c r="G47" s="10">
        <f>H47*G46</f>
        <v>0</v>
      </c>
      <c r="H47" s="11">
        <v>1</v>
      </c>
      <c r="I47" s="11" t="str">
        <f t="shared" ref="I47:J50" si="6">I36</f>
        <v>Pyrute</v>
      </c>
      <c r="J47" s="12">
        <f t="shared" si="6"/>
        <v>125000</v>
      </c>
      <c r="L47" s="10">
        <f>M47*L46</f>
        <v>0</v>
      </c>
      <c r="M47" s="11">
        <v>1</v>
      </c>
      <c r="N47" s="11" t="str">
        <f t="shared" ref="N47:O50" si="7">N36</f>
        <v>Rutile</v>
      </c>
      <c r="O47" s="12">
        <f t="shared" si="7"/>
        <v>42000</v>
      </c>
    </row>
    <row r="48" spans="2:15" x14ac:dyDescent="0.25">
      <c r="B48" s="5">
        <f>C48*B46</f>
        <v>0</v>
      </c>
      <c r="C48" s="2">
        <v>1</v>
      </c>
      <c r="D48" s="2" t="str">
        <f t="shared" si="5"/>
        <v>Ardonite</v>
      </c>
      <c r="E48" s="3">
        <f t="shared" si="5"/>
        <v>146000</v>
      </c>
      <c r="G48" s="5">
        <f>H48*G46</f>
        <v>0</v>
      </c>
      <c r="H48" s="2">
        <v>2</v>
      </c>
      <c r="I48" s="2" t="str">
        <f t="shared" si="6"/>
        <v>Galet rutilant</v>
      </c>
      <c r="J48" s="3">
        <f t="shared" si="6"/>
        <v>54000</v>
      </c>
      <c r="L48" s="5">
        <f>M48*L46</f>
        <v>0</v>
      </c>
      <c r="M48" s="2">
        <v>2</v>
      </c>
      <c r="N48" s="2" t="str">
        <f t="shared" si="7"/>
        <v>Galet cramoisi</v>
      </c>
      <c r="O48" s="3">
        <f t="shared" si="7"/>
        <v>6000</v>
      </c>
    </row>
    <row r="49" spans="2:15" x14ac:dyDescent="0.25">
      <c r="B49" s="5">
        <f>C49*B46</f>
        <v>0</v>
      </c>
      <c r="C49" s="2">
        <v>2</v>
      </c>
      <c r="D49" s="2" t="str">
        <f t="shared" si="5"/>
        <v>Galet brasillant</v>
      </c>
      <c r="E49" s="3">
        <f t="shared" si="5"/>
        <v>500000</v>
      </c>
      <c r="G49" s="5">
        <f>H49*G46</f>
        <v>0</v>
      </c>
      <c r="H49" s="2">
        <v>1</v>
      </c>
      <c r="I49" s="2" t="str">
        <f t="shared" si="6"/>
        <v>Substrat de bosquet</v>
      </c>
      <c r="J49" s="3">
        <f t="shared" si="6"/>
        <v>12000</v>
      </c>
      <c r="L49" s="5">
        <f>M49*L46</f>
        <v>0</v>
      </c>
      <c r="M49" s="2">
        <v>1</v>
      </c>
      <c r="N49" s="2" t="str">
        <f t="shared" si="7"/>
        <v>Substrat de bocage</v>
      </c>
      <c r="O49" s="3">
        <f t="shared" si="7"/>
        <v>6000</v>
      </c>
    </row>
    <row r="50" spans="2:15" x14ac:dyDescent="0.25">
      <c r="B50" s="5">
        <f>C50*B46</f>
        <v>0</v>
      </c>
      <c r="C50" s="2">
        <v>1000</v>
      </c>
      <c r="D50" s="2" t="str">
        <f t="shared" si="5"/>
        <v>pépite</v>
      </c>
      <c r="E50" s="3">
        <f t="shared" si="5"/>
        <v>274000</v>
      </c>
      <c r="G50" s="5">
        <f>H50*G46</f>
        <v>0</v>
      </c>
      <c r="H50" s="2">
        <v>100</v>
      </c>
      <c r="I50" s="2" t="str">
        <f t="shared" si="6"/>
        <v>pépite</v>
      </c>
      <c r="J50" s="3">
        <f t="shared" si="6"/>
        <v>27400</v>
      </c>
      <c r="L50" s="5">
        <f>M50*L46</f>
        <v>0</v>
      </c>
      <c r="M50" s="2">
        <v>10</v>
      </c>
      <c r="N50" s="2" t="str">
        <f t="shared" si="7"/>
        <v>pépite</v>
      </c>
      <c r="O50" s="3">
        <f t="shared" si="7"/>
        <v>2740</v>
      </c>
    </row>
    <row r="51" spans="2:15" x14ac:dyDescent="0.25">
      <c r="B51" s="5">
        <f>C51*B46</f>
        <v>0</v>
      </c>
      <c r="C51" s="2">
        <v>1</v>
      </c>
      <c r="D51" s="2" t="str">
        <f t="shared" si="5"/>
        <v>Substrat de forêt</v>
      </c>
      <c r="E51" s="3">
        <f t="shared" si="5"/>
        <v>30000</v>
      </c>
      <c r="G51" s="5">
        <f>H51*G46</f>
        <v>0</v>
      </c>
      <c r="H51" s="2">
        <v>10</v>
      </c>
      <c r="I51" s="2" t="str">
        <f>Ressources!C24</f>
        <v>Fleur de gloutoblop</v>
      </c>
      <c r="J51" s="3">
        <f>H51*Ressources!D24</f>
        <v>72000</v>
      </c>
      <c r="L51" s="5">
        <f>M51*L46</f>
        <v>0</v>
      </c>
      <c r="M51" s="2">
        <v>10</v>
      </c>
      <c r="N51" s="2" t="str">
        <f>Ressources!C23</f>
        <v>Fleur de blopignon</v>
      </c>
      <c r="O51" s="3">
        <f>M51*Ressources!D23</f>
        <v>6000</v>
      </c>
    </row>
    <row r="52" spans="2:15" x14ac:dyDescent="0.25">
      <c r="B52" s="5">
        <f>C52*B46</f>
        <v>0</v>
      </c>
      <c r="C52" s="2">
        <v>10</v>
      </c>
      <c r="D52" s="2" t="str">
        <f>Ressources!C47</f>
        <v>Duvet de truchon</v>
      </c>
      <c r="E52" s="3">
        <f>C52*Ressources!D47</f>
        <v>5000</v>
      </c>
      <c r="G52" s="5">
        <f>H52*G46</f>
        <v>0</v>
      </c>
      <c r="H52" s="2">
        <v>10</v>
      </c>
      <c r="I52" s="2" t="str">
        <f>Ressources!C46</f>
        <v>étoffe de dok alako</v>
      </c>
      <c r="J52" s="3">
        <f>H52*Ressources!D46</f>
        <v>6000</v>
      </c>
      <c r="L52" s="5">
        <f>M52*L46</f>
        <v>0</v>
      </c>
      <c r="M52" s="2">
        <v>1</v>
      </c>
      <c r="N52" s="2" t="str">
        <f>Ressources!C45</f>
        <v>Œuf pourri</v>
      </c>
      <c r="O52" s="3">
        <f>Ressources!D45</f>
        <v>100</v>
      </c>
    </row>
    <row r="53" spans="2:15" x14ac:dyDescent="0.25">
      <c r="B53" s="5">
        <f>C53*B46</f>
        <v>0</v>
      </c>
      <c r="C53" s="2">
        <v>1</v>
      </c>
      <c r="D53" s="2" t="str">
        <f>Ressources!C48</f>
        <v>étoffe de kaniglou</v>
      </c>
      <c r="E53" s="3">
        <f>Ressources!D48</f>
        <v>1000</v>
      </c>
      <c r="G53" s="5">
        <f>H53*G46</f>
        <v>0</v>
      </c>
      <c r="H53" s="2">
        <v>1</v>
      </c>
      <c r="I53" s="2" t="str">
        <f>M46</f>
        <v>Cascadeur Mineur</v>
      </c>
      <c r="J53" s="3">
        <f>O55</f>
        <v>62840</v>
      </c>
      <c r="L53" s="5"/>
      <c r="M53" s="2"/>
      <c r="N53" s="2"/>
      <c r="O53" s="3"/>
    </row>
    <row r="54" spans="2:15" ht="15.75" thickBot="1" x14ac:dyDescent="0.3">
      <c r="B54" s="6">
        <f>B46*C54</f>
        <v>0</v>
      </c>
      <c r="C54" s="7">
        <v>1</v>
      </c>
      <c r="D54" s="7" t="str">
        <f>H46</f>
        <v>Cascadeur</v>
      </c>
      <c r="E54" s="4">
        <f>J55</f>
        <v>359240</v>
      </c>
      <c r="G54" s="6"/>
      <c r="H54" s="7"/>
      <c r="I54" s="7"/>
      <c r="J54" s="4"/>
      <c r="L54" s="6"/>
      <c r="M54" s="7"/>
      <c r="N54" s="7"/>
      <c r="O54" s="4"/>
    </row>
    <row r="55" spans="2:15" ht="15.75" thickBot="1" x14ac:dyDescent="0.3">
      <c r="E55" s="9">
        <f>SUM(E47:E54)</f>
        <v>1395240</v>
      </c>
      <c r="I55" s="1"/>
      <c r="J55" s="9">
        <f>SUM(J47:J53)</f>
        <v>359240</v>
      </c>
      <c r="N55" s="1"/>
      <c r="O55" s="9">
        <f>SUM(O47:O53)</f>
        <v>62840</v>
      </c>
    </row>
    <row r="56" spans="2:15" ht="15.75" thickBot="1" x14ac:dyDescent="0.3"/>
    <row r="57" spans="2:15" ht="15.75" thickBot="1" x14ac:dyDescent="0.3">
      <c r="B57" s="8">
        <f>Comparatifs!B24</f>
        <v>5</v>
      </c>
      <c r="C57" s="137" t="s">
        <v>60</v>
      </c>
      <c r="D57" s="137"/>
      <c r="E57" s="138"/>
      <c r="G57" s="8">
        <f>Comparatifs!B25+B65</f>
        <v>5</v>
      </c>
      <c r="H57" s="137" t="s">
        <v>59</v>
      </c>
      <c r="I57" s="137"/>
      <c r="J57" s="138"/>
      <c r="L57" s="8">
        <f>Comparatifs!B26+G64</f>
        <v>5</v>
      </c>
      <c r="M57" s="137" t="s">
        <v>61</v>
      </c>
      <c r="N57" s="137"/>
      <c r="O57" s="138"/>
    </row>
    <row r="58" spans="2:15" x14ac:dyDescent="0.25">
      <c r="B58" s="10">
        <f>C58*B57</f>
        <v>5</v>
      </c>
      <c r="C58" s="11">
        <v>1</v>
      </c>
      <c r="D58" s="11" t="str">
        <f t="shared" ref="D58:E58" si="8">D47</f>
        <v>Tourmaline</v>
      </c>
      <c r="E58" s="12">
        <f t="shared" si="8"/>
        <v>80000</v>
      </c>
      <c r="G58" s="10">
        <f>H58*G57</f>
        <v>5</v>
      </c>
      <c r="H58" s="11">
        <v>1</v>
      </c>
      <c r="I58" s="11" t="str">
        <f t="shared" ref="I58:J58" si="9">I47</f>
        <v>Pyrute</v>
      </c>
      <c r="J58" s="12">
        <f t="shared" si="9"/>
        <v>125000</v>
      </c>
      <c r="L58" s="10">
        <f>M58*L57</f>
        <v>5</v>
      </c>
      <c r="M58" s="11">
        <v>1</v>
      </c>
      <c r="N58" s="11" t="str">
        <f t="shared" ref="N58:O58" si="10">N47</f>
        <v>Rutile</v>
      </c>
      <c r="O58" s="12">
        <f t="shared" si="10"/>
        <v>42000</v>
      </c>
    </row>
    <row r="59" spans="2:15" x14ac:dyDescent="0.25">
      <c r="B59" s="5">
        <f>C59*B57</f>
        <v>5</v>
      </c>
      <c r="C59" s="2">
        <v>1</v>
      </c>
      <c r="D59" s="2" t="str">
        <f t="shared" ref="D59:E59" si="11">D48</f>
        <v>Ardonite</v>
      </c>
      <c r="E59" s="3">
        <f t="shared" si="11"/>
        <v>146000</v>
      </c>
      <c r="G59" s="5">
        <f>H59*G57</f>
        <v>10</v>
      </c>
      <c r="H59" s="2">
        <v>2</v>
      </c>
      <c r="I59" s="2" t="str">
        <f t="shared" ref="I59:J59" si="12">I48</f>
        <v>Galet rutilant</v>
      </c>
      <c r="J59" s="3">
        <f t="shared" si="12"/>
        <v>54000</v>
      </c>
      <c r="L59" s="5">
        <f>M59*L57</f>
        <v>10</v>
      </c>
      <c r="M59" s="2">
        <v>2</v>
      </c>
      <c r="N59" s="2" t="str">
        <f t="shared" ref="N59:O59" si="13">N48</f>
        <v>Galet cramoisi</v>
      </c>
      <c r="O59" s="3">
        <f t="shared" si="13"/>
        <v>6000</v>
      </c>
    </row>
    <row r="60" spans="2:15" x14ac:dyDescent="0.25">
      <c r="B60" s="5">
        <f>C60*B57</f>
        <v>10</v>
      </c>
      <c r="C60" s="2">
        <v>2</v>
      </c>
      <c r="D60" s="2" t="str">
        <f t="shared" ref="D60:E60" si="14">D49</f>
        <v>Galet brasillant</v>
      </c>
      <c r="E60" s="3">
        <f t="shared" si="14"/>
        <v>500000</v>
      </c>
      <c r="G60" s="5">
        <f>H60*G57</f>
        <v>5</v>
      </c>
      <c r="H60" s="2">
        <v>1</v>
      </c>
      <c r="I60" s="2" t="str">
        <f t="shared" ref="I60:J60" si="15">I49</f>
        <v>Substrat de bosquet</v>
      </c>
      <c r="J60" s="3">
        <f t="shared" si="15"/>
        <v>12000</v>
      </c>
      <c r="L60" s="5">
        <f>M60*L57</f>
        <v>5</v>
      </c>
      <c r="M60" s="2">
        <v>1</v>
      </c>
      <c r="N60" s="2" t="str">
        <f t="shared" ref="N60:O60" si="16">N49</f>
        <v>Substrat de bocage</v>
      </c>
      <c r="O60" s="3">
        <f t="shared" si="16"/>
        <v>6000</v>
      </c>
    </row>
    <row r="61" spans="2:15" x14ac:dyDescent="0.25">
      <c r="B61" s="5">
        <f>C61*B57</f>
        <v>5000</v>
      </c>
      <c r="C61" s="2">
        <v>1000</v>
      </c>
      <c r="D61" s="2" t="str">
        <f t="shared" ref="D61:E61" si="17">D50</f>
        <v>pépite</v>
      </c>
      <c r="E61" s="3">
        <f t="shared" si="17"/>
        <v>274000</v>
      </c>
      <c r="G61" s="5">
        <f>H61*G57</f>
        <v>500</v>
      </c>
      <c r="H61" s="2">
        <v>100</v>
      </c>
      <c r="I61" s="2" t="str">
        <f t="shared" ref="I61:J61" si="18">I50</f>
        <v>pépite</v>
      </c>
      <c r="J61" s="3">
        <f t="shared" si="18"/>
        <v>27400</v>
      </c>
      <c r="L61" s="5">
        <f>M61*L57</f>
        <v>50</v>
      </c>
      <c r="M61" s="2">
        <v>10</v>
      </c>
      <c r="N61" s="2" t="str">
        <f t="shared" ref="N61:O61" si="19">N50</f>
        <v>pépite</v>
      </c>
      <c r="O61" s="3">
        <f t="shared" si="19"/>
        <v>2740</v>
      </c>
    </row>
    <row r="62" spans="2:15" x14ac:dyDescent="0.25">
      <c r="B62" s="5">
        <f>C62*B57</f>
        <v>5</v>
      </c>
      <c r="C62" s="2">
        <v>1</v>
      </c>
      <c r="D62" s="2" t="str">
        <f t="shared" ref="D62:E62" si="20">D51</f>
        <v>Substrat de forêt</v>
      </c>
      <c r="E62" s="3">
        <f t="shared" si="20"/>
        <v>30000</v>
      </c>
      <c r="G62" s="5">
        <f>H62*G57</f>
        <v>50</v>
      </c>
      <c r="H62" s="2">
        <v>10</v>
      </c>
      <c r="I62" s="2" t="str">
        <f>Ressources!C53</f>
        <v>Carapace de scaratos</v>
      </c>
      <c r="J62" s="3">
        <f>H62*Ressources!D53</f>
        <v>2000</v>
      </c>
      <c r="L62" s="5">
        <f>M62*L57</f>
        <v>50</v>
      </c>
      <c r="M62" s="2">
        <v>10</v>
      </c>
      <c r="N62" s="2" t="str">
        <f>Ressources!C52</f>
        <v>Lamelle de champa rouge</v>
      </c>
      <c r="O62" s="3">
        <f>M62*Ressources!D52</f>
        <v>5000</v>
      </c>
    </row>
    <row r="63" spans="2:15" x14ac:dyDescent="0.25">
      <c r="B63" s="5">
        <f>C63*B57</f>
        <v>50</v>
      </c>
      <c r="C63" s="2">
        <v>10</v>
      </c>
      <c r="D63" s="2" t="str">
        <f>Ressources!C49</f>
        <v>Croupion de truchmuche</v>
      </c>
      <c r="E63" s="3">
        <f>C63*Ressources!D49</f>
        <v>2000</v>
      </c>
      <c r="G63" s="5">
        <f>H63*G57</f>
        <v>5</v>
      </c>
      <c r="H63" s="2">
        <v>1</v>
      </c>
      <c r="I63" s="2" t="str">
        <f>Ressources!C51</f>
        <v>Coco du bitouf des plaines</v>
      </c>
      <c r="J63" s="3">
        <f>Ressources!D51</f>
        <v>6500</v>
      </c>
      <c r="L63" s="5">
        <f>M63*L57</f>
        <v>50</v>
      </c>
      <c r="M63" s="2">
        <v>10</v>
      </c>
      <c r="N63" s="2" t="str">
        <f>Ressources!C25</f>
        <v>Fleur de bulbiflore</v>
      </c>
      <c r="O63" s="3">
        <f>M63*Ressources!D25</f>
        <v>3500</v>
      </c>
    </row>
    <row r="64" spans="2:15" x14ac:dyDescent="0.25">
      <c r="B64" s="5">
        <f>C64*B57</f>
        <v>50</v>
      </c>
      <c r="C64" s="2">
        <v>10</v>
      </c>
      <c r="D64" s="2" t="str">
        <f>Ressources!C50</f>
        <v>étoffe zoth</v>
      </c>
      <c r="E64" s="3">
        <f>C64*Ressources!D50</f>
        <v>10000</v>
      </c>
      <c r="G64" s="5">
        <f>H64*G57</f>
        <v>5</v>
      </c>
      <c r="H64" s="2">
        <v>1</v>
      </c>
      <c r="I64" s="2" t="str">
        <f>M57</f>
        <v>Enragé mineur</v>
      </c>
      <c r="J64" s="3">
        <f>O66</f>
        <v>65240</v>
      </c>
      <c r="L64" s="5"/>
      <c r="M64" s="2"/>
      <c r="N64" s="2"/>
      <c r="O64" s="3"/>
    </row>
    <row r="65" spans="2:15" ht="15.75" thickBot="1" x14ac:dyDescent="0.3">
      <c r="B65" s="6">
        <f>B57*C65</f>
        <v>5</v>
      </c>
      <c r="C65" s="7">
        <v>1</v>
      </c>
      <c r="D65" s="7" t="str">
        <f>H57</f>
        <v>Enragé</v>
      </c>
      <c r="E65" s="4">
        <f>J66</f>
        <v>292140</v>
      </c>
      <c r="G65" s="6"/>
      <c r="H65" s="7"/>
      <c r="I65" s="7"/>
      <c r="J65" s="4"/>
      <c r="L65" s="6"/>
      <c r="M65" s="7"/>
      <c r="N65" s="7"/>
      <c r="O65" s="4"/>
    </row>
    <row r="66" spans="2:15" ht="15.75" thickBot="1" x14ac:dyDescent="0.3">
      <c r="E66" s="9">
        <f>SUM(E58:E65)</f>
        <v>1334140</v>
      </c>
      <c r="I66" s="1"/>
      <c r="J66" s="9">
        <f>SUM(J58:J64)</f>
        <v>292140</v>
      </c>
      <c r="N66" s="1"/>
      <c r="O66" s="9">
        <f>SUM(O58:O64)</f>
        <v>65240</v>
      </c>
    </row>
    <row r="67" spans="2:15" ht="15.75" thickBot="1" x14ac:dyDescent="0.3"/>
    <row r="68" spans="2:15" ht="15.75" thickBot="1" x14ac:dyDescent="0.3">
      <c r="B68" s="8">
        <f>Comparatifs!B30</f>
        <v>5</v>
      </c>
      <c r="C68" s="137" t="s">
        <v>105</v>
      </c>
      <c r="D68" s="137"/>
      <c r="E68" s="138"/>
      <c r="G68" s="8">
        <f>Comparatifs!B31+B76</f>
        <v>5</v>
      </c>
      <c r="H68" s="137" t="s">
        <v>104</v>
      </c>
      <c r="I68" s="137"/>
      <c r="J68" s="138"/>
      <c r="L68" s="8">
        <f>Comparatifs!B32+G75</f>
        <v>5</v>
      </c>
      <c r="M68" s="137" t="s">
        <v>106</v>
      </c>
      <c r="N68" s="137"/>
      <c r="O68" s="138"/>
    </row>
    <row r="69" spans="2:15" x14ac:dyDescent="0.25">
      <c r="B69" s="10">
        <f>C69*B68</f>
        <v>5</v>
      </c>
      <c r="C69" s="11">
        <v>1</v>
      </c>
      <c r="D69" s="11" t="str">
        <f t="shared" ref="D69:E69" si="21">D58</f>
        <v>Tourmaline</v>
      </c>
      <c r="E69" s="12">
        <f t="shared" si="21"/>
        <v>80000</v>
      </c>
      <c r="G69" s="10">
        <f>H69*G68</f>
        <v>5</v>
      </c>
      <c r="H69" s="11">
        <v>1</v>
      </c>
      <c r="I69" s="11" t="str">
        <f t="shared" ref="I69:J69" si="22">I58</f>
        <v>Pyrute</v>
      </c>
      <c r="J69" s="12">
        <f t="shared" si="22"/>
        <v>125000</v>
      </c>
      <c r="L69" s="10">
        <f>M69*L68</f>
        <v>5</v>
      </c>
      <c r="M69" s="11">
        <v>1</v>
      </c>
      <c r="N69" s="11" t="str">
        <f t="shared" ref="N69:O69" si="23">N58</f>
        <v>Rutile</v>
      </c>
      <c r="O69" s="12">
        <f t="shared" si="23"/>
        <v>42000</v>
      </c>
    </row>
    <row r="70" spans="2:15" x14ac:dyDescent="0.25">
      <c r="B70" s="5">
        <f>C70*B68</f>
        <v>5</v>
      </c>
      <c r="C70" s="2">
        <v>1</v>
      </c>
      <c r="D70" s="2" t="str">
        <f t="shared" ref="D70:E70" si="24">D59</f>
        <v>Ardonite</v>
      </c>
      <c r="E70" s="3">
        <f t="shared" si="24"/>
        <v>146000</v>
      </c>
      <c r="G70" s="5">
        <f>H70*G68</f>
        <v>10</v>
      </c>
      <c r="H70" s="2">
        <v>2</v>
      </c>
      <c r="I70" s="2" t="str">
        <f t="shared" ref="I70:J70" si="25">I59</f>
        <v>Galet rutilant</v>
      </c>
      <c r="J70" s="3">
        <f t="shared" si="25"/>
        <v>54000</v>
      </c>
      <c r="L70" s="5">
        <f>M70*L68</f>
        <v>10</v>
      </c>
      <c r="M70" s="2">
        <v>2</v>
      </c>
      <c r="N70" s="2" t="str">
        <f t="shared" ref="N70:O70" si="26">N59</f>
        <v>Galet cramoisi</v>
      </c>
      <c r="O70" s="3">
        <f t="shared" si="26"/>
        <v>6000</v>
      </c>
    </row>
    <row r="71" spans="2:15" x14ac:dyDescent="0.25">
      <c r="B71" s="5">
        <f>C71*B68</f>
        <v>10</v>
      </c>
      <c r="C71" s="2">
        <v>2</v>
      </c>
      <c r="D71" s="2" t="str">
        <f t="shared" ref="D71:E71" si="27">D60</f>
        <v>Galet brasillant</v>
      </c>
      <c r="E71" s="3">
        <f t="shared" si="27"/>
        <v>500000</v>
      </c>
      <c r="G71" s="5">
        <f>H71*G68</f>
        <v>5</v>
      </c>
      <c r="H71" s="2">
        <v>1</v>
      </c>
      <c r="I71" s="2" t="str">
        <f t="shared" ref="I71:J71" si="28">I60</f>
        <v>Substrat de bosquet</v>
      </c>
      <c r="J71" s="3">
        <f t="shared" si="28"/>
        <v>12000</v>
      </c>
      <c r="L71" s="5">
        <f>M71*L68</f>
        <v>5</v>
      </c>
      <c r="M71" s="2">
        <v>1</v>
      </c>
      <c r="N71" s="2" t="str">
        <f t="shared" ref="N71:O71" si="29">N60</f>
        <v>Substrat de bocage</v>
      </c>
      <c r="O71" s="3">
        <f t="shared" si="29"/>
        <v>6000</v>
      </c>
    </row>
    <row r="72" spans="2:15" x14ac:dyDescent="0.25">
      <c r="B72" s="5">
        <f>C72*B68</f>
        <v>5000</v>
      </c>
      <c r="C72" s="2">
        <v>1000</v>
      </c>
      <c r="D72" s="2" t="str">
        <f t="shared" ref="D72:E72" si="30">D61</f>
        <v>pépite</v>
      </c>
      <c r="E72" s="3">
        <f t="shared" si="30"/>
        <v>274000</v>
      </c>
      <c r="G72" s="5">
        <f>H72*G68</f>
        <v>500</v>
      </c>
      <c r="H72" s="2">
        <v>100</v>
      </c>
      <c r="I72" s="2" t="str">
        <f t="shared" ref="I72:J72" si="31">I61</f>
        <v>pépite</v>
      </c>
      <c r="J72" s="3">
        <f t="shared" si="31"/>
        <v>27400</v>
      </c>
      <c r="L72" s="5">
        <f>M72*L68</f>
        <v>50</v>
      </c>
      <c r="M72" s="2">
        <v>10</v>
      </c>
      <c r="N72" s="2" t="str">
        <f t="shared" ref="N72:O72" si="32">N61</f>
        <v>pépite</v>
      </c>
      <c r="O72" s="3">
        <f t="shared" si="32"/>
        <v>2740</v>
      </c>
    </row>
    <row r="73" spans="2:15" x14ac:dyDescent="0.25">
      <c r="B73" s="5">
        <f>C73*B68</f>
        <v>5</v>
      </c>
      <c r="C73" s="2">
        <v>1</v>
      </c>
      <c r="D73" s="2" t="str">
        <f t="shared" ref="D73:E73" si="33">D62</f>
        <v>Substrat de forêt</v>
      </c>
      <c r="E73" s="3">
        <f t="shared" si="33"/>
        <v>30000</v>
      </c>
      <c r="G73" s="5">
        <f>H73*G68</f>
        <v>50</v>
      </c>
      <c r="H73" s="2">
        <v>10</v>
      </c>
      <c r="I73" s="2" t="str">
        <f>Ressources!C60</f>
        <v>Sang d'oni</v>
      </c>
      <c r="J73" s="3">
        <f>Ressources!D60*H73</f>
        <v>3500</v>
      </c>
      <c r="L73" s="5">
        <f>M73*L68</f>
        <v>50</v>
      </c>
      <c r="M73" s="2">
        <v>10</v>
      </c>
      <c r="N73" s="2" t="str">
        <f>Ressources!C62</f>
        <v>Queue de rat d'hyoactif</v>
      </c>
      <c r="O73" s="3">
        <f>Ressources!D62*M73</f>
        <v>11000</v>
      </c>
    </row>
    <row r="74" spans="2:15" x14ac:dyDescent="0.25">
      <c r="B74" s="5">
        <f>C74*B68</f>
        <v>50</v>
      </c>
      <c r="C74" s="2">
        <v>10</v>
      </c>
      <c r="D74" s="2" t="str">
        <f>Ressources!C26</f>
        <v>Calice de fécorce</v>
      </c>
      <c r="E74" s="3">
        <f>Ressources!D26*C74</f>
        <v>2000</v>
      </c>
      <c r="G74" s="5">
        <f>H74*G68</f>
        <v>50</v>
      </c>
      <c r="H74" s="2">
        <v>10</v>
      </c>
      <c r="I74" s="2" t="str">
        <f>Ressources!C61</f>
        <v>Boulon wabbit</v>
      </c>
      <c r="J74" s="3">
        <f>Ressources!D61*H74</f>
        <v>1200</v>
      </c>
      <c r="L74" s="5">
        <f>M74*L68</f>
        <v>50</v>
      </c>
      <c r="M74" s="2">
        <v>10</v>
      </c>
      <c r="N74" s="2" t="str">
        <f>Ressources!C63</f>
        <v>Paupière d'étoile</v>
      </c>
      <c r="O74" s="3">
        <f>Ressources!D63*M74</f>
        <v>3000</v>
      </c>
    </row>
    <row r="75" spans="2:15" x14ac:dyDescent="0.25">
      <c r="B75" s="5">
        <f>C75*B68</f>
        <v>50</v>
      </c>
      <c r="C75" s="2">
        <v>10</v>
      </c>
      <c r="D75" s="2" t="str">
        <f>Ressources!C59</f>
        <v>Plume du timansot</v>
      </c>
      <c r="E75" s="3">
        <f>Ressources!D59*C75</f>
        <v>2000</v>
      </c>
      <c r="G75" s="5">
        <f>H75*G68</f>
        <v>5</v>
      </c>
      <c r="H75" s="2">
        <v>1</v>
      </c>
      <c r="I75" s="2" t="str">
        <f>M68</f>
        <v>Fonceur Mineur</v>
      </c>
      <c r="J75" s="3">
        <f>O77</f>
        <v>70740</v>
      </c>
      <c r="L75" s="5"/>
      <c r="M75" s="2"/>
      <c r="N75" s="2"/>
      <c r="O75" s="3"/>
    </row>
    <row r="76" spans="2:15" ht="15.75" thickBot="1" x14ac:dyDescent="0.3">
      <c r="B76" s="6">
        <f>B68*C76</f>
        <v>5</v>
      </c>
      <c r="C76" s="7">
        <v>1</v>
      </c>
      <c r="D76" s="7" t="str">
        <f>H68</f>
        <v>Fonceur</v>
      </c>
      <c r="E76" s="4">
        <f>J77</f>
        <v>293840</v>
      </c>
      <c r="G76" s="6"/>
      <c r="H76" s="7"/>
      <c r="I76" s="7"/>
      <c r="J76" s="4"/>
      <c r="L76" s="6"/>
      <c r="M76" s="7"/>
      <c r="N76" s="7"/>
      <c r="O76" s="4"/>
    </row>
    <row r="77" spans="2:15" ht="15.75" thickBot="1" x14ac:dyDescent="0.3">
      <c r="E77" s="9">
        <f>SUM(E69:E76)</f>
        <v>1327840</v>
      </c>
      <c r="I77" s="1"/>
      <c r="J77" s="9">
        <f>SUM(J69:J75)</f>
        <v>293840</v>
      </c>
      <c r="N77" s="1"/>
      <c r="O77" s="9">
        <f>SUM(O69:O75)</f>
        <v>70740</v>
      </c>
    </row>
    <row r="78" spans="2:15" ht="15.75" thickBot="1" x14ac:dyDescent="0.3"/>
    <row r="79" spans="2:15" ht="15.75" thickBot="1" x14ac:dyDescent="0.3">
      <c r="B79" s="8">
        <f>Comparatifs!B33</f>
        <v>5</v>
      </c>
      <c r="C79" s="137" t="s">
        <v>115</v>
      </c>
      <c r="D79" s="137"/>
      <c r="E79" s="138"/>
      <c r="G79" s="8">
        <f>Comparatifs!B34+B87</f>
        <v>5</v>
      </c>
      <c r="H79" s="137" t="s">
        <v>114</v>
      </c>
      <c r="I79" s="137"/>
      <c r="J79" s="138"/>
      <c r="L79" s="8">
        <f>Comparatifs!B35+G86</f>
        <v>5</v>
      </c>
      <c r="M79" s="137" t="s">
        <v>116</v>
      </c>
      <c r="N79" s="137"/>
      <c r="O79" s="138"/>
    </row>
    <row r="80" spans="2:15" x14ac:dyDescent="0.25">
      <c r="B80" s="10">
        <f>C80*B79</f>
        <v>5</v>
      </c>
      <c r="C80" s="11">
        <v>1</v>
      </c>
      <c r="D80" s="11" t="str">
        <f t="shared" ref="D80:E80" si="34">D69</f>
        <v>Tourmaline</v>
      </c>
      <c r="E80" s="12">
        <f t="shared" si="34"/>
        <v>80000</v>
      </c>
      <c r="G80" s="10">
        <f>H80*G79</f>
        <v>5</v>
      </c>
      <c r="H80" s="11">
        <v>1</v>
      </c>
      <c r="I80" s="11" t="str">
        <f t="shared" ref="I80:J80" si="35">I69</f>
        <v>Pyrute</v>
      </c>
      <c r="J80" s="12">
        <f t="shared" si="35"/>
        <v>125000</v>
      </c>
      <c r="L80" s="10">
        <f>M80*L79</f>
        <v>5</v>
      </c>
      <c r="M80" s="11">
        <v>1</v>
      </c>
      <c r="N80" s="11" t="str">
        <f t="shared" ref="N80:O80" si="36">N69</f>
        <v>Rutile</v>
      </c>
      <c r="O80" s="12">
        <f t="shared" si="36"/>
        <v>42000</v>
      </c>
    </row>
    <row r="81" spans="2:15" x14ac:dyDescent="0.25">
      <c r="B81" s="5">
        <f>C81*B79</f>
        <v>5</v>
      </c>
      <c r="C81" s="2">
        <v>1</v>
      </c>
      <c r="D81" s="2" t="str">
        <f t="shared" ref="D81:E81" si="37">D70</f>
        <v>Ardonite</v>
      </c>
      <c r="E81" s="3">
        <f t="shared" si="37"/>
        <v>146000</v>
      </c>
      <c r="G81" s="5">
        <f>H81*G79</f>
        <v>10</v>
      </c>
      <c r="H81" s="2">
        <v>2</v>
      </c>
      <c r="I81" s="2" t="str">
        <f t="shared" ref="I81:J81" si="38">I70</f>
        <v>Galet rutilant</v>
      </c>
      <c r="J81" s="3">
        <f t="shared" si="38"/>
        <v>54000</v>
      </c>
      <c r="L81" s="5">
        <f>M81*L79</f>
        <v>10</v>
      </c>
      <c r="M81" s="2">
        <v>2</v>
      </c>
      <c r="N81" s="2" t="str">
        <f t="shared" ref="N81:O81" si="39">N70</f>
        <v>Galet cramoisi</v>
      </c>
      <c r="O81" s="3">
        <f t="shared" si="39"/>
        <v>6000</v>
      </c>
    </row>
    <row r="82" spans="2:15" x14ac:dyDescent="0.25">
      <c r="B82" s="5">
        <f>C82*B79</f>
        <v>10</v>
      </c>
      <c r="C82" s="2">
        <v>2</v>
      </c>
      <c r="D82" s="2" t="str">
        <f t="shared" ref="D82:E82" si="40">D71</f>
        <v>Galet brasillant</v>
      </c>
      <c r="E82" s="3">
        <f t="shared" si="40"/>
        <v>500000</v>
      </c>
      <c r="G82" s="5">
        <f>H82*G79</f>
        <v>5</v>
      </c>
      <c r="H82" s="2">
        <v>1</v>
      </c>
      <c r="I82" s="2" t="str">
        <f t="shared" ref="I82:J82" si="41">I71</f>
        <v>Substrat de bosquet</v>
      </c>
      <c r="J82" s="3">
        <f t="shared" si="41"/>
        <v>12000</v>
      </c>
      <c r="L82" s="5">
        <f>M82*L79</f>
        <v>5</v>
      </c>
      <c r="M82" s="2">
        <v>1</v>
      </c>
      <c r="N82" s="2" t="str">
        <f t="shared" ref="N82:O82" si="42">N71</f>
        <v>Substrat de bocage</v>
      </c>
      <c r="O82" s="3">
        <f t="shared" si="42"/>
        <v>6000</v>
      </c>
    </row>
    <row r="83" spans="2:15" x14ac:dyDescent="0.25">
      <c r="B83" s="5">
        <f>C83*B79</f>
        <v>5000</v>
      </c>
      <c r="C83" s="2">
        <v>1000</v>
      </c>
      <c r="D83" s="2" t="str">
        <f t="shared" ref="D83:E83" si="43">D72</f>
        <v>pépite</v>
      </c>
      <c r="E83" s="3">
        <f t="shared" si="43"/>
        <v>274000</v>
      </c>
      <c r="G83" s="5">
        <f>H83*G79</f>
        <v>500</v>
      </c>
      <c r="H83" s="2">
        <v>100</v>
      </c>
      <c r="I83" s="2" t="str">
        <f t="shared" ref="I83:J83" si="44">I72</f>
        <v>pépite</v>
      </c>
      <c r="J83" s="3">
        <f t="shared" si="44"/>
        <v>27400</v>
      </c>
      <c r="L83" s="5">
        <f>M83*L79</f>
        <v>50</v>
      </c>
      <c r="M83" s="2">
        <v>10</v>
      </c>
      <c r="N83" s="2" t="str">
        <f t="shared" ref="N83:O83" si="45">N72</f>
        <v>pépite</v>
      </c>
      <c r="O83" s="3">
        <f t="shared" si="45"/>
        <v>2740</v>
      </c>
    </row>
    <row r="84" spans="2:15" x14ac:dyDescent="0.25">
      <c r="B84" s="5">
        <f>C84*B79</f>
        <v>5</v>
      </c>
      <c r="C84" s="2">
        <v>1</v>
      </c>
      <c r="D84" s="2" t="str">
        <f t="shared" ref="D84:E84" si="46">D73</f>
        <v>Substrat de forêt</v>
      </c>
      <c r="E84" s="3">
        <f t="shared" si="46"/>
        <v>30000</v>
      </c>
      <c r="G84" s="5">
        <f>H84*G79</f>
        <v>5</v>
      </c>
      <c r="H84" s="2">
        <v>1</v>
      </c>
      <c r="I84" s="2" t="str">
        <f>Ressources!C66</f>
        <v>toile d'abrakne sombre</v>
      </c>
      <c r="J84" s="3">
        <f>Ressources!D66</f>
        <v>2000</v>
      </c>
      <c r="L84" s="5">
        <f>M84*L79</f>
        <v>50</v>
      </c>
      <c r="M84" s="2">
        <v>10</v>
      </c>
      <c r="N84" s="2" t="str">
        <f>Ressources!C68</f>
        <v>lamelle de champa marron</v>
      </c>
      <c r="O84" s="3">
        <f>Ressources!D68*M84</f>
        <v>35000</v>
      </c>
    </row>
    <row r="85" spans="2:15" x14ac:dyDescent="0.25">
      <c r="B85" s="5">
        <f>C85*B79</f>
        <v>5</v>
      </c>
      <c r="C85" s="2">
        <v>1</v>
      </c>
      <c r="D85" s="2" t="str">
        <f>Ressources!C64</f>
        <v>morpion de truchideur</v>
      </c>
      <c r="E85" s="3">
        <f>Ressources!D64</f>
        <v>17000</v>
      </c>
      <c r="G85" s="5">
        <f>H85*G79</f>
        <v>50</v>
      </c>
      <c r="H85" s="2">
        <v>10</v>
      </c>
      <c r="I85" s="2" t="str">
        <f>Ressources!C67</f>
        <v>Aile de dragoeuf volant</v>
      </c>
      <c r="J85" s="3">
        <f>Ressources!D67*H85</f>
        <v>35000</v>
      </c>
      <c r="L85" s="5">
        <f>M85*L79</f>
        <v>50</v>
      </c>
      <c r="M85" s="2">
        <v>10</v>
      </c>
      <c r="N85" s="2" t="str">
        <f>Ressources!C69</f>
        <v>dent de wabbit</v>
      </c>
      <c r="O85" s="3">
        <f>Ressources!D69*M85</f>
        <v>50</v>
      </c>
    </row>
    <row r="86" spans="2:15" x14ac:dyDescent="0.25">
      <c r="B86" s="5">
        <f>C86*B79</f>
        <v>5</v>
      </c>
      <c r="C86" s="2">
        <v>1</v>
      </c>
      <c r="D86" s="2" t="str">
        <f>Ressources!C65</f>
        <v>coquille de harpirate</v>
      </c>
      <c r="E86" s="3">
        <f>Ressources!D65</f>
        <v>2400</v>
      </c>
      <c r="G86" s="5">
        <f>H86*G79</f>
        <v>5</v>
      </c>
      <c r="H86" s="2">
        <v>1</v>
      </c>
      <c r="I86" s="2" t="str">
        <f>M79</f>
        <v>Miraculé Mineur</v>
      </c>
      <c r="J86" s="3">
        <f>O88</f>
        <v>91790</v>
      </c>
      <c r="L86" s="5"/>
      <c r="M86" s="2"/>
      <c r="N86" s="2"/>
      <c r="O86" s="3"/>
    </row>
    <row r="87" spans="2:15" ht="15.75" thickBot="1" x14ac:dyDescent="0.3">
      <c r="B87" s="6">
        <f>B79*C87</f>
        <v>5</v>
      </c>
      <c r="C87" s="7">
        <v>1</v>
      </c>
      <c r="D87" s="7" t="str">
        <f>H79</f>
        <v>Miraculé</v>
      </c>
      <c r="E87" s="4">
        <f>J88</f>
        <v>347190</v>
      </c>
      <c r="G87" s="6"/>
      <c r="H87" s="7"/>
      <c r="I87" s="7"/>
      <c r="J87" s="4"/>
      <c r="L87" s="6"/>
      <c r="M87" s="7"/>
      <c r="N87" s="7"/>
      <c r="O87" s="4"/>
    </row>
    <row r="88" spans="2:15" ht="15.75" thickBot="1" x14ac:dyDescent="0.3">
      <c r="E88" s="9">
        <f>SUM(E80:E87)</f>
        <v>1396590</v>
      </c>
      <c r="I88" s="1"/>
      <c r="J88" s="9">
        <f>SUM(J80:J86)</f>
        <v>347190</v>
      </c>
      <c r="N88" s="1"/>
      <c r="O88" s="9">
        <f>SUM(O80:O86)</f>
        <v>91790</v>
      </c>
    </row>
    <row r="89" spans="2:15" ht="15.75" thickBot="1" x14ac:dyDescent="0.3"/>
    <row r="90" spans="2:15" ht="15.75" thickBot="1" x14ac:dyDescent="0.3">
      <c r="B90" s="8">
        <f>Comparatifs!B36</f>
        <v>0</v>
      </c>
      <c r="C90" s="137" t="s">
        <v>124</v>
      </c>
      <c r="D90" s="137"/>
      <c r="E90" s="138"/>
      <c r="G90" s="8">
        <f>Comparatifs!B37+B98</f>
        <v>0</v>
      </c>
      <c r="H90" s="137" t="s">
        <v>123</v>
      </c>
      <c r="I90" s="137"/>
      <c r="J90" s="138"/>
      <c r="L90" s="8">
        <f>Comparatifs!B38+G97</f>
        <v>0</v>
      </c>
      <c r="M90" s="137" t="s">
        <v>125</v>
      </c>
      <c r="N90" s="137"/>
      <c r="O90" s="138"/>
    </row>
    <row r="91" spans="2:15" x14ac:dyDescent="0.25">
      <c r="B91" s="10">
        <f>C91*B90</f>
        <v>0</v>
      </c>
      <c r="C91" s="11">
        <v>1</v>
      </c>
      <c r="D91" s="11" t="str">
        <f t="shared" ref="D91:E91" si="47">D80</f>
        <v>Tourmaline</v>
      </c>
      <c r="E91" s="12">
        <f t="shared" si="47"/>
        <v>80000</v>
      </c>
      <c r="G91" s="10">
        <f>H91*G90</f>
        <v>0</v>
      </c>
      <c r="H91" s="11">
        <v>1</v>
      </c>
      <c r="I91" s="11" t="str">
        <f t="shared" ref="I91:J91" si="48">I80</f>
        <v>Pyrute</v>
      </c>
      <c r="J91" s="12">
        <f t="shared" si="48"/>
        <v>125000</v>
      </c>
      <c r="L91" s="10">
        <f>M91*L90</f>
        <v>0</v>
      </c>
      <c r="M91" s="11">
        <v>1</v>
      </c>
      <c r="N91" s="11" t="str">
        <f t="shared" ref="N91:O91" si="49">N80</f>
        <v>Rutile</v>
      </c>
      <c r="O91" s="12">
        <f t="shared" si="49"/>
        <v>42000</v>
      </c>
    </row>
    <row r="92" spans="2:15" x14ac:dyDescent="0.25">
      <c r="B92" s="5">
        <f>C92*B90</f>
        <v>0</v>
      </c>
      <c r="C92" s="2">
        <v>1</v>
      </c>
      <c r="D92" s="2" t="str">
        <f t="shared" ref="D92:E92" si="50">D81</f>
        <v>Ardonite</v>
      </c>
      <c r="E92" s="3">
        <f t="shared" si="50"/>
        <v>146000</v>
      </c>
      <c r="G92" s="5">
        <f>H92*G90</f>
        <v>0</v>
      </c>
      <c r="H92" s="2">
        <v>2</v>
      </c>
      <c r="I92" s="2" t="str">
        <f t="shared" ref="I92:J92" si="51">I81</f>
        <v>Galet rutilant</v>
      </c>
      <c r="J92" s="3">
        <f t="shared" si="51"/>
        <v>54000</v>
      </c>
      <c r="L92" s="5">
        <f>M92*L90</f>
        <v>0</v>
      </c>
      <c r="M92" s="2">
        <v>2</v>
      </c>
      <c r="N92" s="2" t="str">
        <f t="shared" ref="N92:O92" si="52">N81</f>
        <v>Galet cramoisi</v>
      </c>
      <c r="O92" s="3">
        <f t="shared" si="52"/>
        <v>6000</v>
      </c>
    </row>
    <row r="93" spans="2:15" x14ac:dyDescent="0.25">
      <c r="B93" s="5">
        <f>C93*B90</f>
        <v>0</v>
      </c>
      <c r="C93" s="2">
        <v>2</v>
      </c>
      <c r="D93" s="2" t="str">
        <f t="shared" ref="D93:E93" si="53">D82</f>
        <v>Galet brasillant</v>
      </c>
      <c r="E93" s="3">
        <f t="shared" si="53"/>
        <v>500000</v>
      </c>
      <c r="G93" s="5">
        <f>H93*G90</f>
        <v>0</v>
      </c>
      <c r="H93" s="2">
        <v>1</v>
      </c>
      <c r="I93" s="2" t="str">
        <f t="shared" ref="I93:J93" si="54">I82</f>
        <v>Substrat de bosquet</v>
      </c>
      <c r="J93" s="3">
        <f t="shared" si="54"/>
        <v>12000</v>
      </c>
      <c r="L93" s="5">
        <f>M93*L90</f>
        <v>0</v>
      </c>
      <c r="M93" s="2">
        <v>1</v>
      </c>
      <c r="N93" s="2" t="str">
        <f t="shared" ref="N93:O93" si="55">N82</f>
        <v>Substrat de bocage</v>
      </c>
      <c r="O93" s="3">
        <f t="shared" si="55"/>
        <v>6000</v>
      </c>
    </row>
    <row r="94" spans="2:15" x14ac:dyDescent="0.25">
      <c r="B94" s="5">
        <f>C94*B90</f>
        <v>0</v>
      </c>
      <c r="C94" s="2">
        <v>1000</v>
      </c>
      <c r="D94" s="2" t="str">
        <f t="shared" ref="D94:E94" si="56">D83</f>
        <v>pépite</v>
      </c>
      <c r="E94" s="3">
        <f t="shared" si="56"/>
        <v>274000</v>
      </c>
      <c r="G94" s="5">
        <f>H94*G90</f>
        <v>0</v>
      </c>
      <c r="H94" s="2">
        <v>100</v>
      </c>
      <c r="I94" s="2" t="str">
        <f t="shared" ref="I94:J94" si="57">I83</f>
        <v>pépite</v>
      </c>
      <c r="J94" s="3">
        <f t="shared" si="57"/>
        <v>27400</v>
      </c>
      <c r="L94" s="5">
        <f>M94*L90</f>
        <v>0</v>
      </c>
      <c r="M94" s="2">
        <v>10</v>
      </c>
      <c r="N94" s="2" t="str">
        <f t="shared" ref="N94:O94" si="58">N83</f>
        <v>pépite</v>
      </c>
      <c r="O94" s="3">
        <f t="shared" si="58"/>
        <v>2740</v>
      </c>
    </row>
    <row r="95" spans="2:15" x14ac:dyDescent="0.25">
      <c r="B95" s="5">
        <f>C95*B90</f>
        <v>0</v>
      </c>
      <c r="C95" s="2">
        <v>1</v>
      </c>
      <c r="D95" s="2" t="str">
        <f t="shared" ref="D95:E95" si="59">D84</f>
        <v>Substrat de forêt</v>
      </c>
      <c r="E95" s="3">
        <f t="shared" si="59"/>
        <v>30000</v>
      </c>
      <c r="G95" s="5">
        <f>H95*G90</f>
        <v>0</v>
      </c>
      <c r="H95" s="2">
        <v>1</v>
      </c>
      <c r="I95" s="2" t="str">
        <f>Ressources!C72</f>
        <v>arakne écrabouillée</v>
      </c>
      <c r="J95" s="3">
        <f>Ressources!D72</f>
        <v>27000</v>
      </c>
      <c r="L95" s="5">
        <f>M95*L90</f>
        <v>0</v>
      </c>
      <c r="M95" s="2">
        <v>10</v>
      </c>
      <c r="N95" s="2" t="str">
        <f>Ressources!C73</f>
        <v>lamelle de champa bleu</v>
      </c>
      <c r="O95" s="3">
        <f>Ressources!D73*M95</f>
        <v>2000</v>
      </c>
    </row>
    <row r="96" spans="2:15" x14ac:dyDescent="0.25">
      <c r="B96" s="5">
        <f>C96*B90</f>
        <v>0</v>
      </c>
      <c r="C96" s="2">
        <v>10</v>
      </c>
      <c r="D96" s="2" t="str">
        <f>Ressources!C70</f>
        <v>Plume de truchideur</v>
      </c>
      <c r="E96" s="3">
        <f>Ressources!D70*C96</f>
        <v>4000</v>
      </c>
      <c r="G96" s="5">
        <f>H96*G90</f>
        <v>0</v>
      </c>
      <c r="H96" s="2">
        <v>10</v>
      </c>
      <c r="I96" s="2" t="str">
        <f>Ressources!C16</f>
        <v>écorce d'abrakne sombre</v>
      </c>
      <c r="J96" s="3">
        <f>Ressources!D16*H96</f>
        <v>1000</v>
      </c>
      <c r="L96" s="5">
        <f>M96*L90</f>
        <v>0</v>
      </c>
      <c r="M96" s="2">
        <v>10</v>
      </c>
      <c r="N96" s="2" t="str">
        <f>Ressources!C74</f>
        <v>Moustaches de tiwabbit</v>
      </c>
      <c r="O96" s="3">
        <f>Ressources!D74*M96</f>
        <v>1500</v>
      </c>
    </row>
    <row r="97" spans="2:15" x14ac:dyDescent="0.25">
      <c r="B97" s="5">
        <f>C97*B90</f>
        <v>0</v>
      </c>
      <c r="C97" s="2">
        <v>1</v>
      </c>
      <c r="D97" s="2" t="str">
        <f>Ressources!C71</f>
        <v>coco du bitouf sombre</v>
      </c>
      <c r="E97" s="3">
        <f>Ressources!D71</f>
        <v>4000</v>
      </c>
      <c r="G97" s="5">
        <f>H97*G90</f>
        <v>0</v>
      </c>
      <c r="H97" s="2">
        <v>1</v>
      </c>
      <c r="I97" s="2" t="str">
        <f>M90</f>
        <v>Guérisseur mineur</v>
      </c>
      <c r="J97" s="3">
        <f>O99</f>
        <v>60240</v>
      </c>
      <c r="L97" s="5"/>
      <c r="M97" s="2"/>
      <c r="N97" s="2"/>
      <c r="O97" s="3"/>
    </row>
    <row r="98" spans="2:15" ht="15.75" thickBot="1" x14ac:dyDescent="0.3">
      <c r="B98" s="6">
        <f>B90*C98</f>
        <v>0</v>
      </c>
      <c r="C98" s="7">
        <v>1</v>
      </c>
      <c r="D98" s="7" t="str">
        <f>H90</f>
        <v>Guérisseur</v>
      </c>
      <c r="E98" s="4">
        <f>J99</f>
        <v>306640</v>
      </c>
      <c r="G98" s="6"/>
      <c r="H98" s="7"/>
      <c r="I98" s="7"/>
      <c r="J98" s="4"/>
      <c r="L98" s="6"/>
      <c r="M98" s="7"/>
      <c r="N98" s="7"/>
      <c r="O98" s="4"/>
    </row>
    <row r="99" spans="2:15" ht="15.75" thickBot="1" x14ac:dyDescent="0.3">
      <c r="E99" s="9">
        <f>SUM(E91:E98)</f>
        <v>1344640</v>
      </c>
      <c r="I99" s="1"/>
      <c r="J99" s="9">
        <f>SUM(J91:J97)</f>
        <v>306640</v>
      </c>
      <c r="N99" s="1"/>
      <c r="O99" s="9">
        <f>SUM(O91:O97)</f>
        <v>60240</v>
      </c>
    </row>
  </sheetData>
  <mergeCells count="27">
    <mergeCell ref="H35:J35"/>
    <mergeCell ref="M35:O35"/>
    <mergeCell ref="C46:E46"/>
    <mergeCell ref="C79:E79"/>
    <mergeCell ref="H79:J79"/>
    <mergeCell ref="M79:O79"/>
    <mergeCell ref="H46:J46"/>
    <mergeCell ref="M46:O46"/>
    <mergeCell ref="C68:E68"/>
    <mergeCell ref="H68:J68"/>
    <mergeCell ref="M68:O68"/>
    <mergeCell ref="C90:E90"/>
    <mergeCell ref="H90:J90"/>
    <mergeCell ref="M90:O90"/>
    <mergeCell ref="C2:E2"/>
    <mergeCell ref="H2:J2"/>
    <mergeCell ref="M2:O2"/>
    <mergeCell ref="C57:E57"/>
    <mergeCell ref="H57:J57"/>
    <mergeCell ref="M57:O57"/>
    <mergeCell ref="C13:E13"/>
    <mergeCell ref="H13:J13"/>
    <mergeCell ref="M13:O13"/>
    <mergeCell ref="C24:E24"/>
    <mergeCell ref="H24:J24"/>
    <mergeCell ref="M24:O24"/>
    <mergeCell ref="C35:E3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opLeftCell="A4" workbookViewId="0">
      <selection activeCell="M16" sqref="M16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10" ht="15.75" thickBot="1" x14ac:dyDescent="0.3"/>
    <row r="2" spans="2:10" x14ac:dyDescent="0.25">
      <c r="C2" s="24" t="s">
        <v>54</v>
      </c>
      <c r="D2" s="12">
        <v>56245740</v>
      </c>
    </row>
    <row r="3" spans="2:10" ht="15.75" thickBot="1" x14ac:dyDescent="0.3">
      <c r="C3" s="25" t="s">
        <v>55</v>
      </c>
      <c r="D3" s="4">
        <v>28362646</v>
      </c>
    </row>
    <row r="4" spans="2:10" x14ac:dyDescent="0.25">
      <c r="C4" s="26" t="s">
        <v>56</v>
      </c>
      <c r="D4" s="27">
        <f>D2-D3</f>
        <v>27883094</v>
      </c>
    </row>
    <row r="5" spans="2:10" x14ac:dyDescent="0.25">
      <c r="C5" s="28" t="s">
        <v>58</v>
      </c>
      <c r="D5" s="29">
        <f>D4-F10</f>
        <v>-1396956</v>
      </c>
    </row>
    <row r="6" spans="2:10" ht="15.75" thickBot="1" x14ac:dyDescent="0.3">
      <c r="C6" s="25" t="s">
        <v>57</v>
      </c>
      <c r="D6" s="30">
        <f>I10-D5</f>
        <v>5353223.3999999994</v>
      </c>
    </row>
    <row r="7" spans="2:10" ht="15.75" thickBot="1" x14ac:dyDescent="0.3">
      <c r="C7" s="39"/>
      <c r="D7" s="40"/>
    </row>
    <row r="8" spans="2:10" ht="15.75" thickBot="1" x14ac:dyDescent="0.3">
      <c r="B8" s="139" t="s">
        <v>68</v>
      </c>
      <c r="C8" s="140"/>
      <c r="D8" s="140"/>
      <c r="E8" s="140"/>
      <c r="F8" s="140"/>
      <c r="G8" s="140"/>
      <c r="H8" s="140"/>
      <c r="I8" s="141"/>
    </row>
    <row r="9" spans="2:10" ht="15.75" thickBot="1" x14ac:dyDescent="0.3">
      <c r="C9" s="39"/>
      <c r="D9" s="40"/>
    </row>
    <row r="10" spans="2:10" ht="15.75" thickBot="1" x14ac:dyDescent="0.3">
      <c r="F10" s="23">
        <f>SUM(F12:F663)</f>
        <v>29280050</v>
      </c>
      <c r="I10" s="23">
        <f>SUM(I12:I324)</f>
        <v>3956267.3999999994</v>
      </c>
    </row>
    <row r="11" spans="2:10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54" t="s">
        <v>33</v>
      </c>
      <c r="J11" s="44" t="s">
        <v>113</v>
      </c>
    </row>
    <row r="12" spans="2:10" x14ac:dyDescent="0.25">
      <c r="B12" s="14"/>
      <c r="C12" s="14" t="str">
        <f>Trophées!C13</f>
        <v>érudit majeur</v>
      </c>
      <c r="D12" s="10">
        <f>Trophées!E22</f>
        <v>1339940</v>
      </c>
      <c r="E12" s="11">
        <v>1329999</v>
      </c>
      <c r="F12" s="11">
        <f>B12*D12</f>
        <v>0</v>
      </c>
      <c r="G12" s="51">
        <f>E12-D12-J12</f>
        <v>-36541.979999999996</v>
      </c>
      <c r="H12" s="34">
        <f t="shared" ref="H12:H17" si="0">(E12/D12*100)-100</f>
        <v>-0.74189889099511674</v>
      </c>
      <c r="I12" s="11">
        <f>G12*B12</f>
        <v>0</v>
      </c>
      <c r="J12" s="55">
        <f>((E12/100)*2)+1</f>
        <v>26600.98</v>
      </c>
    </row>
    <row r="13" spans="2:10" x14ac:dyDescent="0.25">
      <c r="B13" s="15"/>
      <c r="C13" s="15" t="str">
        <f>Trophées!M13</f>
        <v>érudit mineur</v>
      </c>
      <c r="D13" s="5">
        <f>Trophées!O22</f>
        <v>85740</v>
      </c>
      <c r="E13" s="2">
        <v>140000</v>
      </c>
      <c r="F13" s="2">
        <f t="shared" ref="F13:F38" si="1">B13*D13</f>
        <v>0</v>
      </c>
      <c r="G13" s="52">
        <f t="shared" ref="G13:G38" si="2">E13-D13-J13</f>
        <v>51459</v>
      </c>
      <c r="H13" s="33">
        <f t="shared" si="0"/>
        <v>63.284348028924654</v>
      </c>
      <c r="I13" s="2">
        <f t="shared" ref="I13:I38" si="3">G13*B13</f>
        <v>0</v>
      </c>
      <c r="J13" s="56">
        <f t="shared" ref="J13:J38" si="4">((E13/100)*2)+1</f>
        <v>2801</v>
      </c>
    </row>
    <row r="14" spans="2:10" ht="15.75" thickBot="1" x14ac:dyDescent="0.3">
      <c r="B14" s="16"/>
      <c r="C14" s="17" t="str">
        <f>Trophées!H13</f>
        <v>érudit</v>
      </c>
      <c r="D14" s="6">
        <f>Trophées!J22</f>
        <v>309140</v>
      </c>
      <c r="E14" s="7">
        <v>299797</v>
      </c>
      <c r="F14" s="7">
        <f t="shared" si="1"/>
        <v>0</v>
      </c>
      <c r="G14" s="53">
        <f t="shared" si="2"/>
        <v>-15339.939999999999</v>
      </c>
      <c r="H14" s="35">
        <f t="shared" si="0"/>
        <v>-3.0222552888658782</v>
      </c>
      <c r="I14" s="7">
        <f t="shared" si="3"/>
        <v>0</v>
      </c>
      <c r="J14" s="57">
        <f t="shared" si="4"/>
        <v>5996.94</v>
      </c>
    </row>
    <row r="15" spans="2:10" x14ac:dyDescent="0.25">
      <c r="B15" s="14">
        <v>5</v>
      </c>
      <c r="C15" s="14" t="str">
        <f>Trophées!C24</f>
        <v>Vigoureux majeur</v>
      </c>
      <c r="D15" s="10">
        <f>Trophées!E33</f>
        <v>1797440</v>
      </c>
      <c r="E15" s="11">
        <v>1976998</v>
      </c>
      <c r="F15" s="11">
        <f t="shared" si="1"/>
        <v>8987200</v>
      </c>
      <c r="G15" s="51">
        <f t="shared" si="2"/>
        <v>140017.04</v>
      </c>
      <c r="H15" s="34">
        <f t="shared" si="0"/>
        <v>9.9896519494391924</v>
      </c>
      <c r="I15" s="11">
        <f t="shared" si="3"/>
        <v>700085.20000000007</v>
      </c>
      <c r="J15" s="55">
        <f t="shared" si="4"/>
        <v>39540.959999999999</v>
      </c>
    </row>
    <row r="16" spans="2:10" x14ac:dyDescent="0.25">
      <c r="B16" s="15"/>
      <c r="C16" s="15" t="str">
        <f>Trophées!H24</f>
        <v>Vigoureux</v>
      </c>
      <c r="D16" s="5">
        <f>Trophées!J33</f>
        <v>690840</v>
      </c>
      <c r="E16" s="2">
        <v>687999</v>
      </c>
      <c r="F16" s="2">
        <f t="shared" si="1"/>
        <v>0</v>
      </c>
      <c r="G16" s="52">
        <f t="shared" si="2"/>
        <v>-16601.98</v>
      </c>
      <c r="H16" s="33">
        <f t="shared" si="0"/>
        <v>-0.41123849227028586</v>
      </c>
      <c r="I16" s="2">
        <f t="shared" si="3"/>
        <v>0</v>
      </c>
      <c r="J16" s="56">
        <f t="shared" si="4"/>
        <v>13760.98</v>
      </c>
    </row>
    <row r="17" spans="2:10" ht="15.75" thickBot="1" x14ac:dyDescent="0.3">
      <c r="B17" s="16"/>
      <c r="C17" s="17" t="str">
        <f>Trophées!M24</f>
        <v>Vigoureux Mineur</v>
      </c>
      <c r="D17" s="6">
        <f>Trophées!O33</f>
        <v>407440</v>
      </c>
      <c r="E17" s="7">
        <v>443456</v>
      </c>
      <c r="F17" s="7">
        <f t="shared" si="1"/>
        <v>0</v>
      </c>
      <c r="G17" s="53">
        <f t="shared" si="2"/>
        <v>27145.879999999997</v>
      </c>
      <c r="H17" s="35">
        <f t="shared" si="0"/>
        <v>8.8395837423915111</v>
      </c>
      <c r="I17" s="7">
        <f t="shared" si="3"/>
        <v>0</v>
      </c>
      <c r="J17" s="57">
        <f t="shared" si="4"/>
        <v>8870.1200000000008</v>
      </c>
    </row>
    <row r="18" spans="2:10" x14ac:dyDescent="0.25">
      <c r="B18" s="14"/>
      <c r="C18" s="58" t="str">
        <f>Trophées!C35</f>
        <v>Chanceux Majeur</v>
      </c>
      <c r="D18" s="59">
        <f>Trophées!E44</f>
        <v>1334740</v>
      </c>
      <c r="E18" s="18">
        <v>1399986</v>
      </c>
      <c r="F18" s="18">
        <f t="shared" si="1"/>
        <v>0</v>
      </c>
      <c r="G18" s="60">
        <f t="shared" si="2"/>
        <v>37245.279999999999</v>
      </c>
      <c r="H18" s="61">
        <f>(E18/D18*100)-100</f>
        <v>4.8882928510421522</v>
      </c>
      <c r="I18" s="18">
        <f t="shared" si="3"/>
        <v>0</v>
      </c>
      <c r="J18" s="62">
        <f t="shared" si="4"/>
        <v>28000.720000000001</v>
      </c>
    </row>
    <row r="19" spans="2:10" x14ac:dyDescent="0.25">
      <c r="B19" s="15"/>
      <c r="C19" s="15" t="str">
        <f>Trophées!H35</f>
        <v>Chanceux</v>
      </c>
      <c r="D19" s="5">
        <f>Trophées!J44</f>
        <v>300540</v>
      </c>
      <c r="E19" s="2">
        <v>199991</v>
      </c>
      <c r="F19" s="2">
        <f t="shared" si="1"/>
        <v>0</v>
      </c>
      <c r="G19" s="52">
        <f t="shared" si="2"/>
        <v>-104549.82</v>
      </c>
      <c r="H19" s="33">
        <f t="shared" ref="H19:H38" si="5">(E19/D19*100)-100</f>
        <v>-33.456112331137291</v>
      </c>
      <c r="I19" s="2">
        <f t="shared" si="3"/>
        <v>0</v>
      </c>
      <c r="J19" s="56">
        <f t="shared" si="4"/>
        <v>4000.82</v>
      </c>
    </row>
    <row r="20" spans="2:10" ht="15.75" thickBot="1" x14ac:dyDescent="0.3">
      <c r="B20" s="16"/>
      <c r="C20" s="16" t="str">
        <f>Trophées!M35</f>
        <v>Chanceux Mineur</v>
      </c>
      <c r="D20" s="31">
        <f>Trophées!O44</f>
        <v>76140</v>
      </c>
      <c r="E20" s="32">
        <v>89997</v>
      </c>
      <c r="F20" s="32">
        <f t="shared" si="1"/>
        <v>0</v>
      </c>
      <c r="G20" s="63">
        <f t="shared" si="2"/>
        <v>12056.06</v>
      </c>
      <c r="H20" s="45">
        <f t="shared" si="5"/>
        <v>18.199369582348311</v>
      </c>
      <c r="I20" s="32">
        <f t="shared" si="3"/>
        <v>0</v>
      </c>
      <c r="J20" s="64">
        <f t="shared" si="4"/>
        <v>1800.94</v>
      </c>
    </row>
    <row r="21" spans="2:10" x14ac:dyDescent="0.25">
      <c r="B21" s="14"/>
      <c r="C21" s="14" t="str">
        <f>Trophées!C46</f>
        <v>Cascadeur Majeur</v>
      </c>
      <c r="D21" s="10">
        <f>Trophées!E55</f>
        <v>1395240</v>
      </c>
      <c r="E21" s="11">
        <v>1500000</v>
      </c>
      <c r="F21" s="11">
        <f t="shared" si="1"/>
        <v>0</v>
      </c>
      <c r="G21" s="51">
        <f t="shared" si="2"/>
        <v>74759</v>
      </c>
      <c r="H21" s="34">
        <f t="shared" si="5"/>
        <v>7.5083856540810245</v>
      </c>
      <c r="I21" s="11">
        <f t="shared" si="3"/>
        <v>0</v>
      </c>
      <c r="J21" s="55">
        <f t="shared" si="4"/>
        <v>30001</v>
      </c>
    </row>
    <row r="22" spans="2:10" x14ac:dyDescent="0.25">
      <c r="B22" s="15"/>
      <c r="C22" s="15" t="str">
        <f>Trophées!H46</f>
        <v>Cascadeur</v>
      </c>
      <c r="D22" s="5">
        <f>Trophées!J55</f>
        <v>359240</v>
      </c>
      <c r="E22" s="2">
        <v>354997</v>
      </c>
      <c r="F22" s="2">
        <f t="shared" si="1"/>
        <v>0</v>
      </c>
      <c r="G22" s="52">
        <f t="shared" si="2"/>
        <v>-11343.939999999999</v>
      </c>
      <c r="H22" s="33">
        <f t="shared" si="5"/>
        <v>-1.1811045540585638</v>
      </c>
      <c r="I22" s="2">
        <f t="shared" si="3"/>
        <v>0</v>
      </c>
      <c r="J22" s="56">
        <f t="shared" si="4"/>
        <v>7100.94</v>
      </c>
    </row>
    <row r="23" spans="2:10" ht="15.75" thickBot="1" x14ac:dyDescent="0.3">
      <c r="B23" s="16"/>
      <c r="C23" s="17" t="str">
        <f>Trophées!M46</f>
        <v>Cascadeur Mineur</v>
      </c>
      <c r="D23" s="6">
        <f>Trophées!O55</f>
        <v>62840</v>
      </c>
      <c r="E23" s="7">
        <v>55000</v>
      </c>
      <c r="F23" s="7">
        <f t="shared" si="1"/>
        <v>0</v>
      </c>
      <c r="G23" s="53">
        <f t="shared" si="2"/>
        <v>-8941</v>
      </c>
      <c r="H23" s="35">
        <f t="shared" si="5"/>
        <v>-12.476129853596447</v>
      </c>
      <c r="I23" s="7">
        <f t="shared" si="3"/>
        <v>0</v>
      </c>
      <c r="J23" s="57">
        <f t="shared" si="4"/>
        <v>1101</v>
      </c>
    </row>
    <row r="24" spans="2:10" x14ac:dyDescent="0.25">
      <c r="B24" s="14">
        <v>5</v>
      </c>
      <c r="C24" s="58" t="str">
        <f>Trophées!C57</f>
        <v>Enragé majeur</v>
      </c>
      <c r="D24" s="59">
        <f>Trophées!E66</f>
        <v>1334140</v>
      </c>
      <c r="E24" s="32">
        <v>1469999</v>
      </c>
      <c r="F24" s="18">
        <f t="shared" si="1"/>
        <v>6670700</v>
      </c>
      <c r="G24" s="60">
        <f t="shared" si="2"/>
        <v>106458.02</v>
      </c>
      <c r="H24" s="61">
        <f t="shared" si="5"/>
        <v>10.183264125204246</v>
      </c>
      <c r="I24" s="18">
        <f t="shared" si="3"/>
        <v>532290.1</v>
      </c>
      <c r="J24" s="62">
        <f t="shared" si="4"/>
        <v>29400.98</v>
      </c>
    </row>
    <row r="25" spans="2:10" x14ac:dyDescent="0.25">
      <c r="B25" s="15"/>
      <c r="C25" s="15" t="str">
        <f>Trophées!H57</f>
        <v>Enragé</v>
      </c>
      <c r="D25" s="5">
        <f>Trophées!J66</f>
        <v>292140</v>
      </c>
      <c r="E25" s="2">
        <v>316899</v>
      </c>
      <c r="F25" s="2">
        <f t="shared" si="1"/>
        <v>0</v>
      </c>
      <c r="G25" s="52">
        <f t="shared" si="2"/>
        <v>18420.02</v>
      </c>
      <c r="H25" s="33">
        <f t="shared" si="5"/>
        <v>8.4750462107208762</v>
      </c>
      <c r="I25" s="2">
        <f t="shared" si="3"/>
        <v>0</v>
      </c>
      <c r="J25" s="56">
        <f t="shared" si="4"/>
        <v>6338.98</v>
      </c>
    </row>
    <row r="26" spans="2:10" ht="15.75" thickBot="1" x14ac:dyDescent="0.3">
      <c r="B26" s="16"/>
      <c r="C26" s="16" t="str">
        <f>Trophées!M57</f>
        <v>Enragé mineur</v>
      </c>
      <c r="D26" s="31">
        <f>Trophées!O66</f>
        <v>65240</v>
      </c>
      <c r="E26" s="32">
        <v>113435</v>
      </c>
      <c r="F26" s="32">
        <f t="shared" si="1"/>
        <v>0</v>
      </c>
      <c r="G26" s="63">
        <f t="shared" si="2"/>
        <v>45925.3</v>
      </c>
      <c r="H26" s="45">
        <f t="shared" si="5"/>
        <v>73.873390557939899</v>
      </c>
      <c r="I26" s="32">
        <f t="shared" si="3"/>
        <v>0</v>
      </c>
      <c r="J26" s="64">
        <f t="shared" si="4"/>
        <v>2269.6999999999998</v>
      </c>
    </row>
    <row r="27" spans="2:10" x14ac:dyDescent="0.25">
      <c r="B27" s="14"/>
      <c r="C27" s="14" t="str">
        <f>Trophées!C2</f>
        <v>Porteur Majeur</v>
      </c>
      <c r="D27" s="10">
        <f>Trophées!E11</f>
        <v>933900</v>
      </c>
      <c r="E27" s="11">
        <v>1229999</v>
      </c>
      <c r="F27" s="11">
        <f t="shared" si="1"/>
        <v>0</v>
      </c>
      <c r="G27" s="51">
        <f t="shared" si="2"/>
        <v>271498.02</v>
      </c>
      <c r="H27" s="34">
        <f t="shared" si="5"/>
        <v>31.705643002462779</v>
      </c>
      <c r="I27" s="11">
        <f t="shared" si="3"/>
        <v>0</v>
      </c>
      <c r="J27" s="55">
        <f t="shared" si="4"/>
        <v>24600.98</v>
      </c>
    </row>
    <row r="28" spans="2:10" x14ac:dyDescent="0.25">
      <c r="B28" s="15"/>
      <c r="C28" s="15" t="str">
        <f>Trophées!H2</f>
        <v>Porteur</v>
      </c>
      <c r="D28" s="5">
        <f>Trophées!J11</f>
        <v>253200</v>
      </c>
      <c r="E28" s="2">
        <v>279999</v>
      </c>
      <c r="F28" s="2">
        <f t="shared" si="1"/>
        <v>0</v>
      </c>
      <c r="G28" s="52">
        <f t="shared" si="2"/>
        <v>21198.02</v>
      </c>
      <c r="H28" s="33">
        <f t="shared" si="5"/>
        <v>10.584123222748815</v>
      </c>
      <c r="I28" s="2">
        <f t="shared" si="3"/>
        <v>0</v>
      </c>
      <c r="J28" s="56">
        <f t="shared" si="4"/>
        <v>5600.98</v>
      </c>
    </row>
    <row r="29" spans="2:10" ht="15.75" thickBot="1" x14ac:dyDescent="0.3">
      <c r="B29" s="16"/>
      <c r="C29" s="17" t="str">
        <f>Trophées!M2</f>
        <v>Porteur Mineur</v>
      </c>
      <c r="D29" s="6">
        <f>Trophées!O11</f>
        <v>60200</v>
      </c>
      <c r="E29" s="7">
        <v>59000</v>
      </c>
      <c r="F29" s="7">
        <f t="shared" si="1"/>
        <v>0</v>
      </c>
      <c r="G29" s="53">
        <f t="shared" si="2"/>
        <v>-2381</v>
      </c>
      <c r="H29" s="35">
        <f t="shared" si="5"/>
        <v>-1.9933554817275763</v>
      </c>
      <c r="I29" s="7">
        <f t="shared" si="3"/>
        <v>0</v>
      </c>
      <c r="J29" s="57">
        <f t="shared" si="4"/>
        <v>1181</v>
      </c>
    </row>
    <row r="30" spans="2:10" x14ac:dyDescent="0.25">
      <c r="B30" s="14">
        <v>5</v>
      </c>
      <c r="C30" s="58" t="str">
        <f>Trophées!C68</f>
        <v>Fonceur majeur</v>
      </c>
      <c r="D30" s="59">
        <f>Trophées!E77</f>
        <v>1327840</v>
      </c>
      <c r="E30" s="18">
        <v>1638940</v>
      </c>
      <c r="F30" s="18">
        <f t="shared" si="1"/>
        <v>6639200</v>
      </c>
      <c r="G30" s="60">
        <f t="shared" si="2"/>
        <v>278320.2</v>
      </c>
      <c r="H30" s="61">
        <f t="shared" si="5"/>
        <v>23.429027593685987</v>
      </c>
      <c r="I30" s="18">
        <f t="shared" si="3"/>
        <v>1391601</v>
      </c>
      <c r="J30" s="62">
        <f t="shared" si="4"/>
        <v>32779.800000000003</v>
      </c>
    </row>
    <row r="31" spans="2:10" x14ac:dyDescent="0.25">
      <c r="B31" s="15"/>
      <c r="C31" s="15" t="str">
        <f>Trophées!H68</f>
        <v>Fonceur</v>
      </c>
      <c r="D31" s="5">
        <f>Trophées!J77</f>
        <v>293840</v>
      </c>
      <c r="E31" s="2">
        <v>365500</v>
      </c>
      <c r="F31" s="2">
        <f t="shared" si="1"/>
        <v>0</v>
      </c>
      <c r="G31" s="52">
        <f t="shared" si="2"/>
        <v>64349</v>
      </c>
      <c r="H31" s="33">
        <f t="shared" si="5"/>
        <v>24.387421726109437</v>
      </c>
      <c r="I31" s="2">
        <f t="shared" si="3"/>
        <v>0</v>
      </c>
      <c r="J31" s="56">
        <f t="shared" si="4"/>
        <v>7311</v>
      </c>
    </row>
    <row r="32" spans="2:10" ht="15.75" thickBot="1" x14ac:dyDescent="0.3">
      <c r="B32" s="16"/>
      <c r="C32" s="16" t="str">
        <f>Trophées!M68</f>
        <v>Fonceur Mineur</v>
      </c>
      <c r="D32" s="31">
        <f>Trophées!O77</f>
        <v>70740</v>
      </c>
      <c r="E32" s="32">
        <v>104989</v>
      </c>
      <c r="F32" s="32">
        <f t="shared" si="1"/>
        <v>0</v>
      </c>
      <c r="G32" s="63">
        <f t="shared" si="2"/>
        <v>32148.22</v>
      </c>
      <c r="H32" s="45">
        <f t="shared" si="5"/>
        <v>48.415323720667232</v>
      </c>
      <c r="I32" s="32">
        <f t="shared" si="3"/>
        <v>0</v>
      </c>
      <c r="J32" s="64">
        <f t="shared" si="4"/>
        <v>2100.7800000000002</v>
      </c>
    </row>
    <row r="33" spans="2:10" x14ac:dyDescent="0.25">
      <c r="B33" s="14">
        <v>5</v>
      </c>
      <c r="C33" s="20" t="str">
        <f>Trophées!C79</f>
        <v>Miraculé Majeur</v>
      </c>
      <c r="D33" s="36">
        <f>Trophées!E88</f>
        <v>1396590</v>
      </c>
      <c r="E33" s="11">
        <v>1696989</v>
      </c>
      <c r="F33" s="11">
        <f t="shared" si="1"/>
        <v>6982950</v>
      </c>
      <c r="G33" s="51">
        <f t="shared" si="2"/>
        <v>266458.21999999997</v>
      </c>
      <c r="H33" s="34">
        <f t="shared" si="5"/>
        <v>21.509462333254575</v>
      </c>
      <c r="I33" s="11">
        <f t="shared" si="3"/>
        <v>1332291.0999999999</v>
      </c>
      <c r="J33" s="55">
        <f t="shared" si="4"/>
        <v>33940.78</v>
      </c>
    </row>
    <row r="34" spans="2:10" x14ac:dyDescent="0.25">
      <c r="B34" s="15"/>
      <c r="C34" s="21" t="str">
        <f>Trophées!H79</f>
        <v>Miraculé</v>
      </c>
      <c r="D34" s="37">
        <f>Trophées!J88</f>
        <v>347190</v>
      </c>
      <c r="E34" s="2">
        <v>367800</v>
      </c>
      <c r="F34" s="2">
        <f t="shared" si="1"/>
        <v>0</v>
      </c>
      <c r="G34" s="52">
        <f t="shared" si="2"/>
        <v>13253</v>
      </c>
      <c r="H34" s="33">
        <f t="shared" si="5"/>
        <v>5.9362308822258854</v>
      </c>
      <c r="I34" s="2">
        <f t="shared" si="3"/>
        <v>0</v>
      </c>
      <c r="J34" s="56">
        <f t="shared" si="4"/>
        <v>7357</v>
      </c>
    </row>
    <row r="35" spans="2:10" ht="15.75" thickBot="1" x14ac:dyDescent="0.3">
      <c r="B35" s="16"/>
      <c r="C35" s="66" t="str">
        <f>Trophées!M79</f>
        <v>Miraculé Mineur</v>
      </c>
      <c r="D35" s="67">
        <f>Trophées!O88</f>
        <v>91790</v>
      </c>
      <c r="E35" s="32">
        <v>84998</v>
      </c>
      <c r="F35" s="32">
        <f t="shared" si="1"/>
        <v>0</v>
      </c>
      <c r="G35" s="63">
        <f t="shared" si="2"/>
        <v>-8492.9599999999991</v>
      </c>
      <c r="H35" s="45">
        <f t="shared" si="5"/>
        <v>-7.3994988560845343</v>
      </c>
      <c r="I35" s="32">
        <f t="shared" si="3"/>
        <v>0</v>
      </c>
      <c r="J35" s="64">
        <f t="shared" si="4"/>
        <v>1700.96</v>
      </c>
    </row>
    <row r="36" spans="2:10" x14ac:dyDescent="0.25">
      <c r="B36" s="14"/>
      <c r="C36" s="20" t="str">
        <f>Trophées!C90</f>
        <v>Guérisseur Majeur</v>
      </c>
      <c r="D36" s="36">
        <f>Trophées!E99</f>
        <v>1344640</v>
      </c>
      <c r="E36" s="11">
        <v>1022989</v>
      </c>
      <c r="F36" s="11">
        <f t="shared" si="1"/>
        <v>0</v>
      </c>
      <c r="G36" s="51">
        <f t="shared" si="2"/>
        <v>-342111.78</v>
      </c>
      <c r="H36" s="34">
        <f t="shared" si="5"/>
        <v>-23.920975130890056</v>
      </c>
      <c r="I36" s="11">
        <f t="shared" si="3"/>
        <v>0</v>
      </c>
      <c r="J36" s="55">
        <f t="shared" si="4"/>
        <v>20460.78</v>
      </c>
    </row>
    <row r="37" spans="2:10" x14ac:dyDescent="0.25">
      <c r="B37" s="15"/>
      <c r="C37" s="21" t="str">
        <f>Trophées!H90</f>
        <v>Guérisseur</v>
      </c>
      <c r="D37" s="37">
        <f>Trophées!J99</f>
        <v>306640</v>
      </c>
      <c r="E37" s="2">
        <v>348986</v>
      </c>
      <c r="F37" s="2">
        <f t="shared" si="1"/>
        <v>0</v>
      </c>
      <c r="G37" s="52">
        <f t="shared" si="2"/>
        <v>35365.279999999999</v>
      </c>
      <c r="H37" s="33">
        <f t="shared" si="5"/>
        <v>13.809679102530652</v>
      </c>
      <c r="I37" s="2">
        <f t="shared" si="3"/>
        <v>0</v>
      </c>
      <c r="J37" s="56">
        <f t="shared" si="4"/>
        <v>6980.72</v>
      </c>
    </row>
    <row r="38" spans="2:10" ht="15.75" thickBot="1" x14ac:dyDescent="0.3">
      <c r="B38" s="17"/>
      <c r="C38" s="22" t="str">
        <f>Trophées!M90</f>
        <v>Guérisseur mineur</v>
      </c>
      <c r="D38" s="38">
        <f>Trophées!O99</f>
        <v>60240</v>
      </c>
      <c r="E38" s="7">
        <v>96399</v>
      </c>
      <c r="F38" s="7">
        <f t="shared" si="1"/>
        <v>0</v>
      </c>
      <c r="G38" s="53">
        <f t="shared" si="2"/>
        <v>34230.019999999997</v>
      </c>
      <c r="H38" s="35">
        <f t="shared" si="5"/>
        <v>60.024900398406373</v>
      </c>
      <c r="I38" s="7">
        <f t="shared" si="3"/>
        <v>0</v>
      </c>
      <c r="J38" s="57">
        <f t="shared" si="4"/>
        <v>1928.98</v>
      </c>
    </row>
  </sheetData>
  <mergeCells count="1">
    <mergeCell ref="B8:I8"/>
  </mergeCells>
  <conditionalFormatting sqref="G10 G12:G1048576">
    <cfRule type="cellIs" dxfId="30" priority="5" operator="lessThan">
      <formula>0</formula>
    </cfRule>
  </conditionalFormatting>
  <conditionalFormatting sqref="H10 H12:H1048576">
    <cfRule type="cellIs" dxfId="29" priority="4" operator="greaterThan">
      <formula>40</formula>
    </cfRule>
  </conditionalFormatting>
  <conditionalFormatting sqref="G10 G12:G1048576">
    <cfRule type="cellIs" dxfId="28" priority="3" operator="greaterThan">
      <formula>500000</formula>
    </cfRule>
  </conditionalFormatting>
  <conditionalFormatting sqref="G1:G7 G9:G1048576">
    <cfRule type="cellIs" dxfId="27" priority="2" operator="between">
      <formula>300000</formula>
      <formula>499999</formula>
    </cfRule>
  </conditionalFormatting>
  <conditionalFormatting sqref="H1:H7 H9:H1048576">
    <cfRule type="cellIs" dxfId="26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D34" sqref="D34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16384" width="11.42578125" style="1"/>
  </cols>
  <sheetData>
    <row r="2" spans="2:4" x14ac:dyDescent="0.25">
      <c r="B2" s="2">
        <f>Idoles!B5+Idoles!G4</f>
        <v>2000</v>
      </c>
      <c r="C2" s="2" t="s">
        <v>3</v>
      </c>
      <c r="D2" s="41">
        <f>Ressources!D2</f>
        <v>274</v>
      </c>
    </row>
    <row r="3" spans="2:4" x14ac:dyDescent="0.25">
      <c r="B3" s="2">
        <f>Idoles!B6</f>
        <v>4</v>
      </c>
      <c r="C3" s="2" t="s">
        <v>72</v>
      </c>
      <c r="D3" s="2">
        <v>2999</v>
      </c>
    </row>
    <row r="4" spans="2:4" x14ac:dyDescent="0.25">
      <c r="B4" s="2">
        <f>Idoles!G5</f>
        <v>0</v>
      </c>
      <c r="C4" s="2" t="s">
        <v>19</v>
      </c>
      <c r="D4" s="41">
        <f>Ressources!D6</f>
        <v>125000</v>
      </c>
    </row>
    <row r="5" spans="2:4" x14ac:dyDescent="0.25">
      <c r="B5" s="2">
        <f>Idoles!G6</f>
        <v>0</v>
      </c>
      <c r="C5" s="2" t="s">
        <v>4</v>
      </c>
      <c r="D5" s="41">
        <f>Ressources!D3</f>
        <v>80000</v>
      </c>
    </row>
    <row r="6" spans="2:4" x14ac:dyDescent="0.25">
      <c r="B6" s="2"/>
      <c r="C6" s="2"/>
      <c r="D6" s="2"/>
    </row>
    <row r="7" spans="2:4" x14ac:dyDescent="0.25">
      <c r="B7" s="2">
        <f>Idoles!B3+Idoles!G3</f>
        <v>2</v>
      </c>
      <c r="C7" s="2" t="s">
        <v>2</v>
      </c>
      <c r="D7" s="41">
        <f>Ressources!D18</f>
        <v>250000</v>
      </c>
    </row>
    <row r="8" spans="2:4" x14ac:dyDescent="0.25">
      <c r="B8" s="2"/>
      <c r="C8" s="2"/>
      <c r="D8" s="2"/>
    </row>
    <row r="9" spans="2:4" x14ac:dyDescent="0.25">
      <c r="B9" s="2">
        <f>Idoles!B7</f>
        <v>1</v>
      </c>
      <c r="C9" s="2" t="s">
        <v>73</v>
      </c>
      <c r="D9" s="2">
        <v>2297</v>
      </c>
    </row>
    <row r="10" spans="2:4" x14ac:dyDescent="0.25">
      <c r="B10" s="2"/>
      <c r="C10" s="2"/>
      <c r="D10" s="2"/>
    </row>
    <row r="11" spans="2:4" x14ac:dyDescent="0.25">
      <c r="B11" s="2">
        <f>Idoles!B4</f>
        <v>2</v>
      </c>
      <c r="C11" s="2" t="s">
        <v>71</v>
      </c>
      <c r="D11" s="2">
        <v>38000</v>
      </c>
    </row>
    <row r="12" spans="2:4" x14ac:dyDescent="0.25">
      <c r="B12" s="2">
        <f>Idoles!G7</f>
        <v>0</v>
      </c>
      <c r="C12" s="2"/>
      <c r="D12" s="2"/>
    </row>
    <row r="13" spans="2:4" x14ac:dyDescent="0.25">
      <c r="B13" s="2"/>
      <c r="C13" s="2"/>
      <c r="D13" s="2"/>
    </row>
    <row r="14" spans="2:4" x14ac:dyDescent="0.25">
      <c r="B14" s="2">
        <f>Idoles!B8</f>
        <v>1</v>
      </c>
      <c r="C14" s="2" t="s">
        <v>74</v>
      </c>
      <c r="D14" s="2">
        <v>1538</v>
      </c>
    </row>
    <row r="15" spans="2:4" x14ac:dyDescent="0.25">
      <c r="B15" s="2">
        <f>Idoles!B9</f>
        <v>10</v>
      </c>
      <c r="C15" s="2" t="s">
        <v>75</v>
      </c>
      <c r="D15" s="2">
        <v>200</v>
      </c>
    </row>
    <row r="16" spans="2:4" x14ac:dyDescent="0.25">
      <c r="B16" s="2">
        <f>Idoles!G8</f>
        <v>0</v>
      </c>
      <c r="C16" s="2"/>
      <c r="D16" s="2"/>
    </row>
    <row r="17" spans="2:4" x14ac:dyDescent="0.25">
      <c r="B17" s="2">
        <f>Idoles!G9</f>
        <v>0</v>
      </c>
      <c r="C17" s="2"/>
      <c r="D17" s="2"/>
    </row>
    <row r="18" spans="2:4" x14ac:dyDescent="0.25">
      <c r="B18" s="2">
        <f>Idoles!G10</f>
        <v>0</v>
      </c>
      <c r="C18" s="2"/>
      <c r="D18" s="2"/>
    </row>
  </sheetData>
  <conditionalFormatting sqref="B1:B1048576">
    <cfRule type="cellIs" dxfId="2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workbookViewId="0">
      <selection activeCell="B2" sqref="B2:E11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customWidth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'Comparatifs Idoles'!B12</f>
        <v>1</v>
      </c>
      <c r="C2" s="137" t="s">
        <v>70</v>
      </c>
      <c r="D2" s="137"/>
      <c r="E2" s="138"/>
      <c r="G2" s="8">
        <f>'Comparatifs Idoles'!B13</f>
        <v>0</v>
      </c>
      <c r="H2" s="137"/>
      <c r="I2" s="137"/>
      <c r="J2" s="138"/>
      <c r="L2" s="8">
        <f>Comparatifs!B13+G9</f>
        <v>0</v>
      </c>
      <c r="M2" s="137"/>
      <c r="N2" s="137"/>
      <c r="O2" s="138"/>
    </row>
    <row r="3" spans="2:15" x14ac:dyDescent="0.25">
      <c r="B3" s="10">
        <f>C3*B2</f>
        <v>2</v>
      </c>
      <c r="C3" s="11">
        <v>2</v>
      </c>
      <c r="D3" s="11" t="str">
        <f>'Ressources Idoles'!C7</f>
        <v>Galet brasillant</v>
      </c>
      <c r="E3" s="12">
        <f>C3*'Ressources Idoles'!D7</f>
        <v>500000</v>
      </c>
      <c r="G3" s="10">
        <f>H3*G2</f>
        <v>0</v>
      </c>
      <c r="H3" s="11"/>
      <c r="I3" s="11"/>
      <c r="J3" s="12"/>
      <c r="L3" s="10">
        <f>M3*L2</f>
        <v>0</v>
      </c>
      <c r="M3" s="11"/>
      <c r="N3" s="11"/>
      <c r="O3" s="12"/>
    </row>
    <row r="4" spans="2:15" x14ac:dyDescent="0.25">
      <c r="B4" s="5">
        <f>C4*B2</f>
        <v>2</v>
      </c>
      <c r="C4" s="2">
        <v>2</v>
      </c>
      <c r="D4" s="2" t="str">
        <f>'Ressources Idoles'!C11</f>
        <v>Essence de chêne mou</v>
      </c>
      <c r="E4" s="3">
        <f>C4*'Ressources Idoles'!D11</f>
        <v>76000</v>
      </c>
      <c r="G4" s="5">
        <f>H4*G2</f>
        <v>0</v>
      </c>
      <c r="H4" s="2"/>
      <c r="I4" s="2"/>
      <c r="J4" s="3"/>
      <c r="L4" s="5">
        <f>M4*L2</f>
        <v>0</v>
      </c>
      <c r="M4" s="2"/>
      <c r="N4" s="2"/>
      <c r="O4" s="3"/>
    </row>
    <row r="5" spans="2:15" x14ac:dyDescent="0.25">
      <c r="B5" s="5">
        <f>C5*B2</f>
        <v>2000</v>
      </c>
      <c r="C5" s="2">
        <v>2000</v>
      </c>
      <c r="D5" s="2" t="str">
        <f>'Ressources Idoles'!C2</f>
        <v>pépite</v>
      </c>
      <c r="E5" s="3">
        <f>C5*'Ressources Idoles'!D2</f>
        <v>548000</v>
      </c>
      <c r="G5" s="5">
        <f>H5*G2</f>
        <v>0</v>
      </c>
      <c r="H5" s="2"/>
      <c r="I5" s="2"/>
      <c r="J5" s="3"/>
      <c r="L5" s="5">
        <f>M5*L2</f>
        <v>0</v>
      </c>
      <c r="M5" s="2"/>
      <c r="N5" s="2"/>
      <c r="O5" s="3"/>
    </row>
    <row r="6" spans="2:15" x14ac:dyDescent="0.25">
      <c r="B6" s="5">
        <f>C6*B2</f>
        <v>4</v>
      </c>
      <c r="C6" s="2">
        <v>4</v>
      </c>
      <c r="D6" s="2" t="str">
        <f>'Ressources Idoles'!C3</f>
        <v>Kobalite</v>
      </c>
      <c r="E6" s="3">
        <f>C6*'Ressources Idoles'!D3</f>
        <v>11996</v>
      </c>
      <c r="G6" s="5">
        <f>H6*G2</f>
        <v>0</v>
      </c>
      <c r="H6" s="2"/>
      <c r="I6" s="2"/>
      <c r="J6" s="3"/>
      <c r="L6" s="5">
        <f>M6*L2</f>
        <v>0</v>
      </c>
      <c r="M6" s="2"/>
      <c r="N6" s="2"/>
      <c r="O6" s="3"/>
    </row>
    <row r="7" spans="2:15" x14ac:dyDescent="0.25">
      <c r="B7" s="5">
        <f>C7*B2</f>
        <v>1</v>
      </c>
      <c r="C7" s="2">
        <v>1</v>
      </c>
      <c r="D7" s="2" t="str">
        <f>'Ressources Idoles'!C9</f>
        <v>écorce de floribonde</v>
      </c>
      <c r="E7" s="3">
        <f>'Ressources Idoles'!D9</f>
        <v>2297</v>
      </c>
      <c r="G7" s="5">
        <f>H7*G2</f>
        <v>0</v>
      </c>
      <c r="H7" s="2"/>
      <c r="I7" s="2"/>
      <c r="J7" s="3"/>
      <c r="L7" s="5">
        <f>M7*L2</f>
        <v>0</v>
      </c>
      <c r="M7" s="2"/>
      <c r="N7" s="2"/>
      <c r="O7" s="3"/>
    </row>
    <row r="8" spans="2:15" x14ac:dyDescent="0.25">
      <c r="B8" s="5">
        <f>C8*B2</f>
        <v>1</v>
      </c>
      <c r="C8" s="2">
        <v>1</v>
      </c>
      <c r="D8" s="2" t="str">
        <f>'Ressources Idoles'!C14</f>
        <v>Corde du fancrôme</v>
      </c>
      <c r="E8" s="3">
        <f>'Ressources Idoles'!D14</f>
        <v>1538</v>
      </c>
      <c r="G8" s="5">
        <f>H8*G2</f>
        <v>0</v>
      </c>
      <c r="H8" s="2"/>
      <c r="I8" s="2"/>
      <c r="J8" s="3"/>
      <c r="L8" s="5">
        <f>M8*L2</f>
        <v>0</v>
      </c>
      <c r="M8" s="2"/>
      <c r="N8" s="2"/>
      <c r="O8" s="3"/>
    </row>
    <row r="9" spans="2:15" x14ac:dyDescent="0.25">
      <c r="B9" s="5">
        <f>C9*B2</f>
        <v>10</v>
      </c>
      <c r="C9" s="2">
        <v>10</v>
      </c>
      <c r="D9" s="2" t="str">
        <f>'Ressources Idoles'!C15</f>
        <v>Patte de gruche</v>
      </c>
      <c r="E9" s="3">
        <f>C9*'Ressources Idoles'!D15</f>
        <v>2000</v>
      </c>
      <c r="G9" s="5">
        <f>H9*G2</f>
        <v>0</v>
      </c>
      <c r="H9" s="2"/>
      <c r="I9" s="2"/>
      <c r="J9" s="3"/>
      <c r="L9" s="5"/>
      <c r="M9" s="2"/>
      <c r="N9" s="2"/>
      <c r="O9" s="3"/>
    </row>
    <row r="10" spans="2:15" ht="15.75" thickBot="1" x14ac:dyDescent="0.3">
      <c r="B10" s="6"/>
      <c r="C10" s="7"/>
      <c r="D10" s="7"/>
      <c r="E10" s="4"/>
      <c r="G10" s="5">
        <f>H10*G2</f>
        <v>0</v>
      </c>
      <c r="H10" s="7"/>
      <c r="I10" s="7"/>
      <c r="J10" s="4"/>
      <c r="L10" s="6"/>
      <c r="M10" s="7"/>
      <c r="N10" s="7"/>
      <c r="O10" s="4"/>
    </row>
    <row r="11" spans="2:15" ht="15.75" thickBot="1" x14ac:dyDescent="0.3">
      <c r="D11" s="1"/>
      <c r="E11" s="9">
        <f>SUM(E3:E9)</f>
        <v>1141831</v>
      </c>
      <c r="I11" s="1"/>
      <c r="J11" s="9">
        <f>SUM(J3:J9)</f>
        <v>0</v>
      </c>
      <c r="N11" s="1"/>
      <c r="O11" s="9">
        <f>SUM(O3:O9)</f>
        <v>0</v>
      </c>
    </row>
  </sheetData>
  <mergeCells count="3">
    <mergeCell ref="C2:E2"/>
    <mergeCell ref="H2:J2"/>
    <mergeCell ref="M2:O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F31" sqref="F31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9" ht="15.75" thickBot="1" x14ac:dyDescent="0.3"/>
    <row r="2" spans="2:9" x14ac:dyDescent="0.25">
      <c r="C2" s="24" t="s">
        <v>54</v>
      </c>
      <c r="D2" s="12"/>
    </row>
    <row r="3" spans="2:9" ht="15.75" thickBot="1" x14ac:dyDescent="0.3">
      <c r="C3" s="25" t="s">
        <v>55</v>
      </c>
      <c r="D3" s="4"/>
    </row>
    <row r="4" spans="2:9" x14ac:dyDescent="0.25">
      <c r="C4" s="26" t="s">
        <v>56</v>
      </c>
      <c r="D4" s="27">
        <f>D2-D3</f>
        <v>0</v>
      </c>
    </row>
    <row r="5" spans="2:9" x14ac:dyDescent="0.25">
      <c r="C5" s="28" t="s">
        <v>58</v>
      </c>
      <c r="D5" s="29">
        <f>D4-F10</f>
        <v>-1141831</v>
      </c>
    </row>
    <row r="6" spans="2:9" ht="15.75" thickBot="1" x14ac:dyDescent="0.3">
      <c r="C6" s="25" t="s">
        <v>57</v>
      </c>
      <c r="D6" s="30">
        <f>I10-D5</f>
        <v>1399882</v>
      </c>
    </row>
    <row r="7" spans="2:9" ht="15.75" thickBot="1" x14ac:dyDescent="0.3">
      <c r="C7" s="39"/>
      <c r="D7" s="40"/>
    </row>
    <row r="8" spans="2:9" ht="15.75" thickBot="1" x14ac:dyDescent="0.3">
      <c r="B8" s="139" t="s">
        <v>69</v>
      </c>
      <c r="C8" s="140"/>
      <c r="D8" s="140"/>
      <c r="E8" s="140"/>
      <c r="F8" s="140"/>
      <c r="G8" s="140"/>
      <c r="H8" s="140"/>
      <c r="I8" s="141"/>
    </row>
    <row r="9" spans="2:9" ht="15.75" thickBot="1" x14ac:dyDescent="0.3">
      <c r="C9" s="39"/>
      <c r="D9" s="40"/>
    </row>
    <row r="10" spans="2:9" ht="15.75" thickBot="1" x14ac:dyDescent="0.3">
      <c r="F10" s="23">
        <f>SUM(F12:F650)</f>
        <v>1141831</v>
      </c>
      <c r="I10" s="23">
        <f>SUM(I12:I311)</f>
        <v>258051</v>
      </c>
    </row>
    <row r="11" spans="2:9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44" t="s">
        <v>33</v>
      </c>
    </row>
    <row r="12" spans="2:9" x14ac:dyDescent="0.25">
      <c r="B12" s="14">
        <v>1</v>
      </c>
      <c r="C12" s="14" t="str">
        <f>Idoles!C2</f>
        <v>Pého Magistrale</v>
      </c>
      <c r="D12" s="10">
        <f>Idoles!E11</f>
        <v>1141831</v>
      </c>
      <c r="E12" s="11">
        <v>1399882</v>
      </c>
      <c r="F12" s="11">
        <f>B12*D12</f>
        <v>1141831</v>
      </c>
      <c r="G12" s="11">
        <f>E12-D12</f>
        <v>258051</v>
      </c>
      <c r="H12" s="34">
        <f t="shared" ref="H12" si="0">(E12/D12*100)-100</f>
        <v>22.599754254351126</v>
      </c>
      <c r="I12" s="12">
        <f t="shared" ref="I12" si="1">G12*B12</f>
        <v>258051</v>
      </c>
    </row>
    <row r="13" spans="2:9" x14ac:dyDescent="0.25">
      <c r="B13" s="15"/>
      <c r="C13" s="15"/>
      <c r="D13" s="5"/>
      <c r="E13" s="2"/>
      <c r="F13" s="2"/>
      <c r="G13" s="2"/>
      <c r="H13" s="33"/>
      <c r="I13" s="3"/>
    </row>
    <row r="14" spans="2:9" ht="15.75" thickBot="1" x14ac:dyDescent="0.3">
      <c r="B14" s="17"/>
      <c r="C14" s="17"/>
      <c r="D14" s="6"/>
      <c r="E14" s="7"/>
      <c r="F14" s="7"/>
      <c r="G14" s="7"/>
      <c r="H14" s="35"/>
      <c r="I14" s="4"/>
    </row>
  </sheetData>
  <mergeCells count="1">
    <mergeCell ref="B8:I8"/>
  </mergeCells>
  <conditionalFormatting sqref="G10 G12:G1048576">
    <cfRule type="cellIs" dxfId="24" priority="7" operator="lessThan">
      <formula>0</formula>
    </cfRule>
  </conditionalFormatting>
  <conditionalFormatting sqref="H10 H12:H1048576">
    <cfRule type="cellIs" dxfId="23" priority="6" operator="greaterThan">
      <formula>40</formula>
    </cfRule>
  </conditionalFormatting>
  <conditionalFormatting sqref="G10 G12:G1048576">
    <cfRule type="cellIs" dxfId="22" priority="5" operator="greaterThan">
      <formula>500000</formula>
    </cfRule>
  </conditionalFormatting>
  <conditionalFormatting sqref="G1:G6 G10:G1048576">
    <cfRule type="cellIs" dxfId="21" priority="4" operator="between">
      <formula>300000</formula>
      <formula>499999</formula>
    </cfRule>
  </conditionalFormatting>
  <conditionalFormatting sqref="H1:H6 H10:H1048576">
    <cfRule type="cellIs" dxfId="20" priority="3" operator="between">
      <formula>20</formula>
      <formula>39.99</formula>
    </cfRule>
  </conditionalFormatting>
  <conditionalFormatting sqref="G7 G9">
    <cfRule type="cellIs" dxfId="19" priority="2" operator="between">
      <formula>300000</formula>
      <formula>499999</formula>
    </cfRule>
  </conditionalFormatting>
  <conditionalFormatting sqref="H7 H9">
    <cfRule type="cellIs" dxfId="18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zoomScaleNormal="100" workbookViewId="0">
      <selection activeCell="H28" sqref="H28"/>
    </sheetView>
  </sheetViews>
  <sheetFormatPr baseColWidth="10" defaultRowHeight="15" x14ac:dyDescent="0.25"/>
  <cols>
    <col min="2" max="2" width="7.140625" customWidth="1"/>
    <col min="3" max="3" width="16.28515625" style="1" customWidth="1"/>
    <col min="4" max="4" width="26.140625" style="1" customWidth="1"/>
    <col min="5" max="5" width="11.42578125" style="1"/>
    <col min="6" max="6" width="11.42578125" style="1" customWidth="1"/>
    <col min="7" max="7" width="5" customWidth="1"/>
    <col min="8" max="8" width="17.5703125" customWidth="1"/>
  </cols>
  <sheetData>
    <row r="1" spans="2:11" s="1" customFormat="1" ht="15.75" thickBot="1" x14ac:dyDescent="0.3"/>
    <row r="2" spans="2:11" s="1" customFormat="1" x14ac:dyDescent="0.25">
      <c r="C2" s="24" t="s">
        <v>54</v>
      </c>
      <c r="D2" s="12"/>
    </row>
    <row r="3" spans="2:11" s="1" customFormat="1" ht="15.75" thickBot="1" x14ac:dyDescent="0.3">
      <c r="C3" s="25" t="s">
        <v>55</v>
      </c>
      <c r="D3" s="4"/>
    </row>
    <row r="4" spans="2:11" s="1" customFormat="1" x14ac:dyDescent="0.25">
      <c r="C4" s="26" t="s">
        <v>56</v>
      </c>
      <c r="D4" s="27">
        <f>D2-D3</f>
        <v>0</v>
      </c>
    </row>
    <row r="5" spans="2:11" s="1" customFormat="1" x14ac:dyDescent="0.25">
      <c r="C5" s="28" t="s">
        <v>58</v>
      </c>
      <c r="D5" s="29">
        <f>D4-I8</f>
        <v>-7162322</v>
      </c>
    </row>
    <row r="6" spans="2:11" s="1" customFormat="1" ht="15.75" thickBot="1" x14ac:dyDescent="0.3">
      <c r="C6" s="25" t="s">
        <v>57</v>
      </c>
      <c r="D6" s="30">
        <f>K8-D5</f>
        <v>10849998</v>
      </c>
    </row>
    <row r="7" spans="2:11" s="1" customFormat="1" x14ac:dyDescent="0.25">
      <c r="C7" s="39"/>
      <c r="D7" s="40"/>
    </row>
    <row r="8" spans="2:11" ht="15.75" thickBot="1" x14ac:dyDescent="0.3">
      <c r="I8">
        <f>I10*G10+I11-G11</f>
        <v>7162322</v>
      </c>
      <c r="K8">
        <f>K10*G10+K11-G11</f>
        <v>3687676</v>
      </c>
    </row>
    <row r="9" spans="2:11" ht="15.75" thickBot="1" x14ac:dyDescent="0.3">
      <c r="B9" s="8">
        <v>0</v>
      </c>
      <c r="C9" s="137" t="s">
        <v>91</v>
      </c>
      <c r="D9" s="137"/>
      <c r="E9" s="142"/>
      <c r="F9" s="48"/>
      <c r="H9" t="s">
        <v>8</v>
      </c>
      <c r="I9" t="s">
        <v>9</v>
      </c>
      <c r="J9" t="s">
        <v>96</v>
      </c>
      <c r="K9" t="s">
        <v>57</v>
      </c>
    </row>
    <row r="10" spans="2:11" x14ac:dyDescent="0.25">
      <c r="B10" s="10">
        <f>C10*B9</f>
        <v>0</v>
      </c>
      <c r="C10" s="11">
        <v>2</v>
      </c>
      <c r="D10" s="11" t="str">
        <f t="shared" ref="D10:D11" si="0">D32</f>
        <v>Galet brasillant</v>
      </c>
      <c r="E10" s="12">
        <f>C10*E32</f>
        <v>828000</v>
      </c>
      <c r="F10" s="47"/>
      <c r="G10">
        <v>1</v>
      </c>
      <c r="H10" t="str">
        <f>C9</f>
        <v>Bouclier taverne</v>
      </c>
      <c r="I10">
        <f>E18</f>
        <v>960529</v>
      </c>
      <c r="J10">
        <v>1500000</v>
      </c>
      <c r="K10">
        <f>J10-I10</f>
        <v>539471</v>
      </c>
    </row>
    <row r="11" spans="2:11" x14ac:dyDescent="0.25">
      <c r="B11" s="5">
        <f>C11*B9</f>
        <v>0</v>
      </c>
      <c r="C11" s="2">
        <v>7</v>
      </c>
      <c r="D11" s="2" t="str">
        <f t="shared" si="0"/>
        <v>Kobalite</v>
      </c>
      <c r="E11" s="3">
        <f>C11*E33</f>
        <v>38430</v>
      </c>
      <c r="F11" s="47"/>
      <c r="G11">
        <v>1</v>
      </c>
      <c r="H11" t="str">
        <f>C20</f>
        <v>Quatre-feuilles</v>
      </c>
      <c r="I11">
        <f>E29</f>
        <v>6201794</v>
      </c>
      <c r="J11">
        <v>9350000</v>
      </c>
      <c r="K11">
        <f>J11-I11</f>
        <v>3148206</v>
      </c>
    </row>
    <row r="12" spans="2:11" x14ac:dyDescent="0.25">
      <c r="B12" s="5">
        <f>C12*B9</f>
        <v>0</v>
      </c>
      <c r="C12" s="2">
        <v>3</v>
      </c>
      <c r="D12" s="2" t="str">
        <f>D35</f>
        <v>Substrat de forêt</v>
      </c>
      <c r="E12" s="3">
        <f>C12*E35</f>
        <v>18000</v>
      </c>
      <c r="F12" s="47"/>
    </row>
    <row r="13" spans="2:11" x14ac:dyDescent="0.25">
      <c r="B13" s="5">
        <f>C13*B9</f>
        <v>0</v>
      </c>
      <c r="C13" s="2">
        <v>1</v>
      </c>
      <c r="D13" s="2" t="str">
        <f>D37</f>
        <v>Essence de ben le ripate</v>
      </c>
      <c r="E13" s="3">
        <f>C13*E37</f>
        <v>24899</v>
      </c>
      <c r="F13" s="47"/>
    </row>
    <row r="14" spans="2:11" x14ac:dyDescent="0.25">
      <c r="B14" s="5">
        <f>C14*B9</f>
        <v>0</v>
      </c>
      <c r="C14" s="2">
        <v>4</v>
      </c>
      <c r="D14" s="2" t="str">
        <f>D39</f>
        <v>Bouée de Fantomalamère</v>
      </c>
      <c r="E14" s="3">
        <f>C14*E39</f>
        <v>16800</v>
      </c>
      <c r="F14" s="47"/>
    </row>
    <row r="15" spans="2:11" x14ac:dyDescent="0.25">
      <c r="B15" s="5">
        <f>C15*B9</f>
        <v>0</v>
      </c>
      <c r="C15" s="2">
        <v>38</v>
      </c>
      <c r="D15" s="2" t="str">
        <f>D40</f>
        <v>Défense de gliglicérin</v>
      </c>
      <c r="E15" s="3">
        <f>C15*E40</f>
        <v>3800</v>
      </c>
      <c r="F15" s="47"/>
    </row>
    <row r="16" spans="2:11" x14ac:dyDescent="0.25">
      <c r="B16" s="5">
        <f>C16*B9</f>
        <v>0</v>
      </c>
      <c r="C16" s="2">
        <v>34</v>
      </c>
      <c r="D16" s="2" t="str">
        <f>D41</f>
        <v>oreille de kaniblou</v>
      </c>
      <c r="E16" s="3">
        <f>C16*E41</f>
        <v>30600</v>
      </c>
      <c r="F16" s="47"/>
    </row>
    <row r="17" spans="2:6" ht="15.75" thickBot="1" x14ac:dyDescent="0.3">
      <c r="B17" s="6"/>
      <c r="C17" s="7"/>
      <c r="D17" s="7"/>
      <c r="E17" s="3">
        <f>C17*E42</f>
        <v>0</v>
      </c>
      <c r="F17" s="47"/>
    </row>
    <row r="18" spans="2:6" ht="15.75" thickBot="1" x14ac:dyDescent="0.3">
      <c r="B18" s="1"/>
      <c r="E18" s="9">
        <f>SUM(E10:E16)</f>
        <v>960529</v>
      </c>
      <c r="F18" s="49"/>
    </row>
    <row r="19" spans="2:6" ht="15.75" thickBot="1" x14ac:dyDescent="0.3">
      <c r="B19" s="1"/>
      <c r="E19" s="50"/>
      <c r="F19" s="49"/>
    </row>
    <row r="20" spans="2:6" ht="15.75" thickBot="1" x14ac:dyDescent="0.3">
      <c r="B20" s="8">
        <f>G11</f>
        <v>1</v>
      </c>
      <c r="C20" s="137" t="s">
        <v>97</v>
      </c>
      <c r="D20" s="137"/>
      <c r="E20" s="142"/>
      <c r="F20" s="48"/>
    </row>
    <row r="21" spans="2:6" x14ac:dyDescent="0.25">
      <c r="B21" s="10">
        <f>C21*B20</f>
        <v>3</v>
      </c>
      <c r="C21" s="11">
        <v>3</v>
      </c>
      <c r="D21" s="11" t="str">
        <f>D32</f>
        <v>Galet brasillant</v>
      </c>
      <c r="E21" s="12">
        <f>C21*E32</f>
        <v>1242000</v>
      </c>
      <c r="F21" s="47"/>
    </row>
    <row r="22" spans="2:6" x14ac:dyDescent="0.25">
      <c r="B22" s="5">
        <f>C22*B20</f>
        <v>8</v>
      </c>
      <c r="C22" s="2">
        <v>8</v>
      </c>
      <c r="D22" s="2" t="str">
        <f>D34</f>
        <v>Pyrute</v>
      </c>
      <c r="E22" s="3">
        <f>C22*E34</f>
        <v>615176</v>
      </c>
      <c r="F22" s="47"/>
    </row>
    <row r="23" spans="2:6" x14ac:dyDescent="0.25">
      <c r="B23" s="5">
        <f>C23*B20</f>
        <v>4</v>
      </c>
      <c r="C23" s="2">
        <v>4</v>
      </c>
      <c r="D23" s="2" t="str">
        <f>D36</f>
        <v>Substrat de forêt vierge</v>
      </c>
      <c r="E23" s="3">
        <f>C23*E36</f>
        <v>136000</v>
      </c>
      <c r="F23" s="47"/>
    </row>
    <row r="24" spans="2:6" x14ac:dyDescent="0.25">
      <c r="B24" s="5">
        <f>C24*B20</f>
        <v>1</v>
      </c>
      <c r="C24" s="2">
        <v>1</v>
      </c>
      <c r="D24" s="2" t="str">
        <f>D38</f>
        <v>Essence de missiz frizz</v>
      </c>
      <c r="E24" s="3">
        <f>E38</f>
        <v>349996</v>
      </c>
      <c r="F24" s="47"/>
    </row>
    <row r="25" spans="2:6" x14ac:dyDescent="0.25">
      <c r="B25" s="5">
        <f>C25*B20</f>
        <v>5</v>
      </c>
      <c r="C25" s="2">
        <v>5</v>
      </c>
      <c r="D25" s="2" t="str">
        <f>D42</f>
        <v>étoffe de fantôme pandore</v>
      </c>
      <c r="E25" s="3">
        <f>C25*E42</f>
        <v>2649970</v>
      </c>
      <c r="F25" s="47"/>
    </row>
    <row r="26" spans="2:6" x14ac:dyDescent="0.25">
      <c r="B26" s="5">
        <f>C26*B20</f>
        <v>5</v>
      </c>
      <c r="C26" s="2">
        <v>5</v>
      </c>
      <c r="D26" s="2" t="str">
        <f>D43</f>
        <v>Pédoncule de fongeur</v>
      </c>
      <c r="E26" s="3">
        <f>C26*E43</f>
        <v>8995</v>
      </c>
      <c r="F26" s="47"/>
    </row>
    <row r="27" spans="2:6" x14ac:dyDescent="0.25">
      <c r="B27" s="5">
        <f>C27*B20</f>
        <v>43</v>
      </c>
      <c r="C27" s="2">
        <v>43</v>
      </c>
      <c r="D27" s="2" t="str">
        <f>D44</f>
        <v>Stapes de Frimar</v>
      </c>
      <c r="E27" s="3">
        <f>C27*E44</f>
        <v>1199657</v>
      </c>
      <c r="F27" s="47"/>
    </row>
    <row r="28" spans="2:6" ht="15.75" thickBot="1" x14ac:dyDescent="0.3">
      <c r="B28" s="6">
        <f>C28*B20</f>
        <v>46</v>
      </c>
      <c r="C28" s="7">
        <v>46</v>
      </c>
      <c r="D28" s="7" t="str">
        <f>D45</f>
        <v>Cuir de glouragan</v>
      </c>
      <c r="E28" s="3">
        <f>C28*E45</f>
        <v>413678</v>
      </c>
      <c r="F28" s="47"/>
    </row>
    <row r="29" spans="2:6" ht="15.75" thickBot="1" x14ac:dyDescent="0.3">
      <c r="B29" s="1"/>
      <c r="E29" s="9">
        <f>SUM(E21:E27)</f>
        <v>6201794</v>
      </c>
      <c r="F29" s="49"/>
    </row>
    <row r="31" spans="2:6" ht="15.75" thickBot="1" x14ac:dyDescent="0.3"/>
    <row r="32" spans="2:6" x14ac:dyDescent="0.25">
      <c r="C32" s="10">
        <f>B10+B21</f>
        <v>3</v>
      </c>
      <c r="D32" s="11" t="s">
        <v>2</v>
      </c>
      <c r="E32" s="12">
        <v>414000</v>
      </c>
      <c r="F32" s="47"/>
    </row>
    <row r="33" spans="3:6" x14ac:dyDescent="0.25">
      <c r="C33" s="5">
        <f t="shared" ref="C33" si="1">B11</f>
        <v>0</v>
      </c>
      <c r="D33" s="2" t="s">
        <v>72</v>
      </c>
      <c r="E33" s="3">
        <v>5490</v>
      </c>
      <c r="F33" s="47"/>
    </row>
    <row r="34" spans="3:6" x14ac:dyDescent="0.25">
      <c r="C34" s="5">
        <f>B22</f>
        <v>8</v>
      </c>
      <c r="D34" s="2" t="s">
        <v>19</v>
      </c>
      <c r="E34" s="3">
        <v>76897</v>
      </c>
      <c r="F34" s="47"/>
    </row>
    <row r="35" spans="3:6" x14ac:dyDescent="0.25">
      <c r="C35" s="5">
        <f>B12</f>
        <v>0</v>
      </c>
      <c r="D35" s="2" t="s">
        <v>1</v>
      </c>
      <c r="E35" s="3">
        <f>Ressources!D14</f>
        <v>6000</v>
      </c>
      <c r="F35" s="47"/>
    </row>
    <row r="36" spans="3:6" x14ac:dyDescent="0.25">
      <c r="C36" s="5">
        <f>B23</f>
        <v>4</v>
      </c>
      <c r="D36" s="2" t="s">
        <v>98</v>
      </c>
      <c r="E36" s="3">
        <v>34000</v>
      </c>
      <c r="F36" s="47"/>
    </row>
    <row r="37" spans="3:6" x14ac:dyDescent="0.25">
      <c r="C37" s="5">
        <f>B13</f>
        <v>0</v>
      </c>
      <c r="D37" s="2" t="s">
        <v>92</v>
      </c>
      <c r="E37" s="3">
        <v>24899</v>
      </c>
      <c r="F37" s="47"/>
    </row>
    <row r="38" spans="3:6" x14ac:dyDescent="0.25">
      <c r="C38" s="5">
        <f>B24</f>
        <v>1</v>
      </c>
      <c r="D38" s="2" t="s">
        <v>99</v>
      </c>
      <c r="E38" s="3">
        <v>349996</v>
      </c>
      <c r="F38" s="47"/>
    </row>
    <row r="39" spans="3:6" x14ac:dyDescent="0.25">
      <c r="C39" s="5">
        <f>B14</f>
        <v>0</v>
      </c>
      <c r="D39" s="2" t="s">
        <v>93</v>
      </c>
      <c r="E39" s="3">
        <v>4200</v>
      </c>
      <c r="F39" s="47"/>
    </row>
    <row r="40" spans="3:6" x14ac:dyDescent="0.25">
      <c r="C40" s="5">
        <f>B15</f>
        <v>0</v>
      </c>
      <c r="D40" s="2" t="s">
        <v>94</v>
      </c>
      <c r="E40" s="3">
        <v>100</v>
      </c>
      <c r="F40" s="47"/>
    </row>
    <row r="41" spans="3:6" x14ac:dyDescent="0.25">
      <c r="C41" s="5">
        <f>B16</f>
        <v>0</v>
      </c>
      <c r="D41" s="2" t="s">
        <v>95</v>
      </c>
      <c r="E41" s="3">
        <v>900</v>
      </c>
      <c r="F41" s="47"/>
    </row>
    <row r="42" spans="3:6" x14ac:dyDescent="0.25">
      <c r="C42" s="5">
        <f>B25</f>
        <v>5</v>
      </c>
      <c r="D42" s="2" t="s">
        <v>100</v>
      </c>
      <c r="E42" s="3">
        <v>529994</v>
      </c>
    </row>
    <row r="43" spans="3:6" x14ac:dyDescent="0.25">
      <c r="C43" s="5">
        <f>B26</f>
        <v>5</v>
      </c>
      <c r="D43" s="2" t="s">
        <v>101</v>
      </c>
      <c r="E43" s="3">
        <v>1799</v>
      </c>
    </row>
    <row r="44" spans="3:6" x14ac:dyDescent="0.25">
      <c r="C44" s="5">
        <f>B27</f>
        <v>43</v>
      </c>
      <c r="D44" s="2" t="s">
        <v>102</v>
      </c>
      <c r="E44" s="3">
        <v>27899</v>
      </c>
    </row>
    <row r="45" spans="3:6" ht="15.75" thickBot="1" x14ac:dyDescent="0.3">
      <c r="C45" s="6">
        <f>B28</f>
        <v>46</v>
      </c>
      <c r="D45" s="7" t="s">
        <v>103</v>
      </c>
      <c r="E45" s="4">
        <v>8993</v>
      </c>
    </row>
  </sheetData>
  <mergeCells count="2">
    <mergeCell ref="C9:E9"/>
    <mergeCell ref="C20:E20"/>
  </mergeCells>
  <conditionalFormatting sqref="G1:G7">
    <cfRule type="cellIs" dxfId="17" priority="3" operator="between">
      <formula>300000</formula>
      <formula>499999</formula>
    </cfRule>
  </conditionalFormatting>
  <conditionalFormatting sqref="H1:H7">
    <cfRule type="cellIs" dxfId="16" priority="2" operator="between">
      <formula>20</formula>
      <formula>39.99</formula>
    </cfRule>
  </conditionalFormatting>
  <conditionalFormatting sqref="C32:C45">
    <cfRule type="cellIs" dxfId="1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workbookViewId="0">
      <selection activeCell="I30" sqref="I30"/>
    </sheetView>
  </sheetViews>
  <sheetFormatPr baseColWidth="10" defaultRowHeight="15" x14ac:dyDescent="0.25"/>
  <cols>
    <col min="2" max="2" width="16.140625" customWidth="1"/>
    <col min="3" max="3" width="11.42578125" style="1"/>
    <col min="6" max="6" width="12.85546875" customWidth="1"/>
  </cols>
  <sheetData>
    <row r="1" spans="2:16" ht="15.75" thickBot="1" x14ac:dyDescent="0.3">
      <c r="E1" s="97" t="s">
        <v>206</v>
      </c>
      <c r="F1" s="98">
        <v>56195</v>
      </c>
    </row>
    <row r="2" spans="2:16" ht="15.75" thickBot="1" x14ac:dyDescent="0.3">
      <c r="B2" s="78" t="s">
        <v>8</v>
      </c>
      <c r="C2" s="79" t="s">
        <v>183</v>
      </c>
      <c r="L2" t="s">
        <v>1376</v>
      </c>
      <c r="M2" t="s">
        <v>1377</v>
      </c>
    </row>
    <row r="3" spans="2:16" ht="15.75" thickBot="1" x14ac:dyDescent="0.3">
      <c r="E3" s="8"/>
      <c r="F3" s="87" t="s">
        <v>178</v>
      </c>
      <c r="G3" s="88" t="s">
        <v>179</v>
      </c>
      <c r="H3" s="89" t="s">
        <v>180</v>
      </c>
      <c r="I3" s="87" t="s">
        <v>181</v>
      </c>
      <c r="J3" s="89" t="s">
        <v>182</v>
      </c>
      <c r="K3" s="87" t="s">
        <v>176</v>
      </c>
      <c r="L3" s="89" t="s">
        <v>57</v>
      </c>
      <c r="M3" s="99"/>
      <c r="N3" s="90" t="s">
        <v>177</v>
      </c>
      <c r="O3" s="99"/>
      <c r="P3" s="89" t="s">
        <v>57</v>
      </c>
    </row>
    <row r="4" spans="2:16" ht="15.75" thickBot="1" x14ac:dyDescent="0.3">
      <c r="B4" s="94" t="s">
        <v>133</v>
      </c>
      <c r="C4" s="12" t="str">
        <f>Raw!D2</f>
        <v>7994</v>
      </c>
      <c r="E4" s="75" t="s">
        <v>164</v>
      </c>
      <c r="F4" s="71" t="str">
        <f>C4</f>
        <v>7994</v>
      </c>
      <c r="G4" s="72">
        <f>F4*3</f>
        <v>23982</v>
      </c>
      <c r="H4" s="72">
        <f>G4*3</f>
        <v>71946</v>
      </c>
      <c r="I4" s="93" t="str">
        <f t="shared" ref="I4:I12" si="0">C18</f>
        <v>27968</v>
      </c>
      <c r="J4" s="101" t="str">
        <f>C32</f>
        <v>78981</v>
      </c>
      <c r="K4" s="20">
        <f>I4-G4-(I4*0.01)</f>
        <v>3706.32</v>
      </c>
      <c r="L4" s="103">
        <f t="shared" ref="L4:L14" si="1">1-(G4/I4)</f>
        <v>0.14252002288329524</v>
      </c>
      <c r="M4" s="105">
        <f>K4/G4</f>
        <v>0.15454590943207405</v>
      </c>
      <c r="N4" s="20">
        <f>J4-H4-(J4*0.01)</f>
        <v>6245.19</v>
      </c>
      <c r="O4" s="103">
        <f>N4/H4</f>
        <v>8.6803852889667243E-2</v>
      </c>
      <c r="P4" s="69">
        <f>1-(H4/J4)</f>
        <v>8.907205530444029E-2</v>
      </c>
    </row>
    <row r="5" spans="2:16" ht="15.75" thickBot="1" x14ac:dyDescent="0.3">
      <c r="B5" s="95" t="s">
        <v>132</v>
      </c>
      <c r="C5" s="3" t="str">
        <f>Raw!D4</f>
        <v>11799</v>
      </c>
      <c r="E5" s="76" t="s">
        <v>165</v>
      </c>
      <c r="F5" s="73" t="str">
        <f>C5</f>
        <v>11799</v>
      </c>
      <c r="G5" s="74">
        <f t="shared" ref="G5:H16" si="2">F5*3</f>
        <v>35397</v>
      </c>
      <c r="H5" s="74">
        <f t="shared" si="2"/>
        <v>106191</v>
      </c>
      <c r="I5" s="91" t="str">
        <f t="shared" si="0"/>
        <v>36983</v>
      </c>
      <c r="J5" s="102" t="str">
        <f t="shared" ref="J5:J11" si="3">C33</f>
        <v>123985</v>
      </c>
      <c r="K5" s="21">
        <f t="shared" ref="K5:K16" si="4">I5-G5-(I5*0.01)</f>
        <v>1216.17</v>
      </c>
      <c r="L5" s="104">
        <f t="shared" si="1"/>
        <v>4.2884568585566329E-2</v>
      </c>
      <c r="M5" s="106">
        <f t="shared" ref="M5:M7" si="5">K5/G5</f>
        <v>3.4357996440376307E-2</v>
      </c>
      <c r="N5" s="21">
        <f t="shared" ref="N5:N11" si="6">J5-H5-(J5*0.01)</f>
        <v>16554.150000000001</v>
      </c>
      <c r="O5" s="103">
        <f t="shared" ref="O5:O11" si="7">N5/H5</f>
        <v>0.15589032968895669</v>
      </c>
      <c r="P5" s="70">
        <f t="shared" ref="P5:P11" si="8">1-(H5/J5)</f>
        <v>0.14351736097108525</v>
      </c>
    </row>
    <row r="6" spans="2:16" ht="15.75" thickBot="1" x14ac:dyDescent="0.3">
      <c r="B6" s="95" t="s">
        <v>134</v>
      </c>
      <c r="C6" s="3" t="str">
        <f>Raw!D6</f>
        <v>3800</v>
      </c>
      <c r="E6" s="76" t="s">
        <v>166</v>
      </c>
      <c r="F6" s="73" t="str">
        <f t="shared" ref="F6:F16" si="9">C6</f>
        <v>3800</v>
      </c>
      <c r="G6" s="74">
        <f t="shared" si="2"/>
        <v>11400</v>
      </c>
      <c r="H6" s="74">
        <f t="shared" si="2"/>
        <v>34200</v>
      </c>
      <c r="I6" s="91" t="str">
        <f t="shared" si="0"/>
        <v>10444</v>
      </c>
      <c r="J6" s="102" t="str">
        <f t="shared" si="3"/>
        <v>29550</v>
      </c>
      <c r="K6" s="21">
        <f t="shared" si="4"/>
        <v>-1060.44</v>
      </c>
      <c r="L6" s="104">
        <f t="shared" si="1"/>
        <v>-9.1535810034469645E-2</v>
      </c>
      <c r="M6" s="106">
        <f t="shared" si="5"/>
        <v>-9.3021052631578949E-2</v>
      </c>
      <c r="N6" s="21">
        <f t="shared" si="6"/>
        <v>-4945.5</v>
      </c>
      <c r="O6" s="103">
        <f t="shared" si="7"/>
        <v>-0.14460526315789474</v>
      </c>
      <c r="P6" s="70">
        <f t="shared" si="8"/>
        <v>-0.15736040609137047</v>
      </c>
    </row>
    <row r="7" spans="2:16" ht="15.75" thickBot="1" x14ac:dyDescent="0.3">
      <c r="B7" s="95" t="s">
        <v>135</v>
      </c>
      <c r="C7" s="3" t="str">
        <f>Raw!D8</f>
        <v>6479</v>
      </c>
      <c r="E7" s="76" t="s">
        <v>167</v>
      </c>
      <c r="F7" s="73" t="str">
        <f t="shared" si="9"/>
        <v>6479</v>
      </c>
      <c r="G7" s="74">
        <f t="shared" si="2"/>
        <v>19437</v>
      </c>
      <c r="H7" s="74">
        <f t="shared" si="2"/>
        <v>58311</v>
      </c>
      <c r="I7" s="91" t="str">
        <f t="shared" si="0"/>
        <v>19969</v>
      </c>
      <c r="J7" s="102" t="str">
        <f t="shared" si="3"/>
        <v>69787</v>
      </c>
      <c r="K7" s="21">
        <f t="shared" si="4"/>
        <v>332.31</v>
      </c>
      <c r="L7" s="104">
        <f t="shared" si="1"/>
        <v>2.6641294005708804E-2</v>
      </c>
      <c r="M7" s="106">
        <f t="shared" si="5"/>
        <v>1.7096774193548388E-2</v>
      </c>
      <c r="N7" s="21">
        <f t="shared" si="6"/>
        <v>10778.13</v>
      </c>
      <c r="O7" s="103">
        <f t="shared" si="7"/>
        <v>0.18483870967741933</v>
      </c>
      <c r="P7" s="70">
        <f t="shared" si="8"/>
        <v>0.16444323441328612</v>
      </c>
    </row>
    <row r="8" spans="2:16" ht="15.75" thickBot="1" x14ac:dyDescent="0.3">
      <c r="B8" s="95" t="s">
        <v>136</v>
      </c>
      <c r="C8" s="3" t="str">
        <f>Raw!D10</f>
        <v>11500</v>
      </c>
      <c r="E8" s="76" t="s">
        <v>168</v>
      </c>
      <c r="F8" s="73" t="str">
        <f t="shared" si="9"/>
        <v>11500</v>
      </c>
      <c r="G8" s="74">
        <f t="shared" si="2"/>
        <v>34500</v>
      </c>
      <c r="H8" s="74">
        <f t="shared" si="2"/>
        <v>103500</v>
      </c>
      <c r="I8" s="91" t="str">
        <f t="shared" si="0"/>
        <v>39900</v>
      </c>
      <c r="J8" s="102" t="str">
        <f t="shared" si="3"/>
        <v>132790</v>
      </c>
      <c r="K8" s="21">
        <f t="shared" si="4"/>
        <v>5001</v>
      </c>
      <c r="L8" s="104">
        <f t="shared" si="1"/>
        <v>0.13533834586466165</v>
      </c>
      <c r="M8" s="106">
        <f>K8/G8</f>
        <v>0.14495652173913043</v>
      </c>
      <c r="N8" s="21">
        <f t="shared" si="6"/>
        <v>27962.1</v>
      </c>
      <c r="O8" s="103">
        <f t="shared" si="7"/>
        <v>0.27016521739130434</v>
      </c>
      <c r="P8" s="70">
        <f t="shared" si="8"/>
        <v>0.22057383839144518</v>
      </c>
    </row>
    <row r="9" spans="2:16" ht="15.75" thickBot="1" x14ac:dyDescent="0.3">
      <c r="B9" s="95" t="s">
        <v>137</v>
      </c>
      <c r="C9" s="3" t="str">
        <f>Raw!D12</f>
        <v>16499</v>
      </c>
      <c r="E9" s="76" t="s">
        <v>169</v>
      </c>
      <c r="F9" s="73" t="str">
        <f t="shared" si="9"/>
        <v>16499</v>
      </c>
      <c r="G9" s="74">
        <f t="shared" si="2"/>
        <v>49497</v>
      </c>
      <c r="H9" s="74">
        <f t="shared" si="2"/>
        <v>148491</v>
      </c>
      <c r="I9" s="91" t="str">
        <f t="shared" si="0"/>
        <v>55899</v>
      </c>
      <c r="J9" s="102" t="str">
        <f t="shared" si="3"/>
        <v>166553</v>
      </c>
      <c r="K9" s="21">
        <f t="shared" si="4"/>
        <v>5843.01</v>
      </c>
      <c r="L9" s="104">
        <f t="shared" si="1"/>
        <v>0.11452798797831809</v>
      </c>
      <c r="M9" s="106">
        <f>K9/G9</f>
        <v>0.11804776047033154</v>
      </c>
      <c r="N9" s="21">
        <f t="shared" si="6"/>
        <v>16396.47</v>
      </c>
      <c r="O9" s="103">
        <f t="shared" si="7"/>
        <v>0.11042063155342749</v>
      </c>
      <c r="P9" s="70">
        <f t="shared" si="8"/>
        <v>0.10844596014481878</v>
      </c>
    </row>
    <row r="10" spans="2:16" ht="15.75" thickBot="1" x14ac:dyDescent="0.3">
      <c r="B10" s="95" t="s">
        <v>138</v>
      </c>
      <c r="C10" s="3" t="str">
        <f>Raw!D14</f>
        <v>7997</v>
      </c>
      <c r="E10" s="76" t="s">
        <v>170</v>
      </c>
      <c r="F10" s="73" t="str">
        <f t="shared" si="9"/>
        <v>7997</v>
      </c>
      <c r="G10" s="74">
        <f t="shared" si="2"/>
        <v>23991</v>
      </c>
      <c r="H10" s="74">
        <f t="shared" si="2"/>
        <v>71973</v>
      </c>
      <c r="I10" s="91" t="str">
        <f t="shared" si="0"/>
        <v>29102</v>
      </c>
      <c r="J10" s="102" t="str">
        <f t="shared" si="3"/>
        <v>72540</v>
      </c>
      <c r="K10" s="21">
        <f t="shared" si="4"/>
        <v>4819.9799999999996</v>
      </c>
      <c r="L10" s="104">
        <f t="shared" si="1"/>
        <v>0.17562366847639332</v>
      </c>
      <c r="M10" s="106">
        <f t="shared" ref="M10:M16" si="10">K10/G10</f>
        <v>0.20090784044016505</v>
      </c>
      <c r="N10" s="21">
        <f t="shared" si="6"/>
        <v>-158.39999999999998</v>
      </c>
      <c r="O10" s="103">
        <f t="shared" si="7"/>
        <v>-2.2008253094910587E-3</v>
      </c>
      <c r="P10" s="70">
        <f t="shared" si="8"/>
        <v>7.8163771712158603E-3</v>
      </c>
    </row>
    <row r="11" spans="2:16" ht="15.75" thickBot="1" x14ac:dyDescent="0.3">
      <c r="B11" s="95" t="s">
        <v>139</v>
      </c>
      <c r="C11" s="3" t="str">
        <f>Raw!D16</f>
        <v>18849</v>
      </c>
      <c r="E11" s="76" t="s">
        <v>171</v>
      </c>
      <c r="F11" s="73" t="str">
        <f t="shared" si="9"/>
        <v>18849</v>
      </c>
      <c r="G11" s="74">
        <f t="shared" si="2"/>
        <v>56547</v>
      </c>
      <c r="H11" s="74">
        <f t="shared" si="2"/>
        <v>169641</v>
      </c>
      <c r="I11" s="91" t="str">
        <f t="shared" si="0"/>
        <v>64997</v>
      </c>
      <c r="J11" s="102" t="str">
        <f t="shared" si="3"/>
        <v>199977</v>
      </c>
      <c r="K11" s="21">
        <f t="shared" si="4"/>
        <v>7800.03</v>
      </c>
      <c r="L11" s="104">
        <f t="shared" si="1"/>
        <v>0.13000600027693587</v>
      </c>
      <c r="M11" s="106">
        <f t="shared" si="10"/>
        <v>0.13793888269934745</v>
      </c>
      <c r="N11" s="22">
        <f t="shared" si="6"/>
        <v>28336.23</v>
      </c>
      <c r="O11" s="103">
        <f t="shared" si="7"/>
        <v>0.16703644755689956</v>
      </c>
      <c r="P11" s="70">
        <f t="shared" si="8"/>
        <v>0.15169744520619877</v>
      </c>
    </row>
    <row r="12" spans="2:16" x14ac:dyDescent="0.25">
      <c r="B12" s="95" t="s">
        <v>201</v>
      </c>
      <c r="C12" s="3" t="str">
        <f>Raw!D18</f>
        <v>39783</v>
      </c>
      <c r="E12" s="76" t="s">
        <v>199</v>
      </c>
      <c r="F12" s="73" t="str">
        <f>C12</f>
        <v>39783</v>
      </c>
      <c r="G12" s="74">
        <f t="shared" si="2"/>
        <v>119349</v>
      </c>
      <c r="H12" s="74"/>
      <c r="I12" s="91" t="str">
        <f t="shared" si="0"/>
        <v>129769</v>
      </c>
      <c r="J12" s="102"/>
      <c r="K12" s="21">
        <f t="shared" si="4"/>
        <v>9122.31</v>
      </c>
      <c r="L12" s="104">
        <f t="shared" si="1"/>
        <v>8.0296526905501264E-2</v>
      </c>
      <c r="M12" s="92">
        <f t="shared" si="10"/>
        <v>7.6433903928813815E-2</v>
      </c>
      <c r="N12" s="18"/>
      <c r="O12" s="100"/>
      <c r="P12" s="70"/>
    </row>
    <row r="13" spans="2:16" x14ac:dyDescent="0.25">
      <c r="B13" s="95" t="s">
        <v>140</v>
      </c>
      <c r="C13" s="3" t="str">
        <f>Raw!D20</f>
        <v>91105</v>
      </c>
      <c r="E13" s="76" t="s">
        <v>172</v>
      </c>
      <c r="F13" s="73" t="str">
        <f t="shared" si="9"/>
        <v>91105</v>
      </c>
      <c r="G13" s="74">
        <f t="shared" si="2"/>
        <v>273315</v>
      </c>
      <c r="H13" s="74"/>
      <c r="I13" s="91" t="str">
        <f t="shared" ref="I13:I16" si="11">C27</f>
        <v>273996</v>
      </c>
      <c r="J13" s="102"/>
      <c r="K13" s="21">
        <f t="shared" si="4"/>
        <v>-2058.96</v>
      </c>
      <c r="L13" s="104">
        <f t="shared" si="1"/>
        <v>2.4854377436166475E-3</v>
      </c>
      <c r="M13" s="92">
        <f t="shared" si="10"/>
        <v>-7.533285769167444E-3</v>
      </c>
      <c r="N13" s="2"/>
      <c r="O13" s="100"/>
      <c r="P13" s="3"/>
    </row>
    <row r="14" spans="2:16" x14ac:dyDescent="0.25">
      <c r="B14" s="95" t="s">
        <v>141</v>
      </c>
      <c r="C14" s="3" t="str">
        <f>Raw!D22</f>
        <v>103893</v>
      </c>
      <c r="E14" s="76" t="s">
        <v>173</v>
      </c>
      <c r="F14" s="73" t="str">
        <f t="shared" si="9"/>
        <v>103893</v>
      </c>
      <c r="G14" s="74">
        <f t="shared" si="2"/>
        <v>311679</v>
      </c>
      <c r="H14" s="74"/>
      <c r="I14" s="91" t="str">
        <f t="shared" si="11"/>
        <v>349964</v>
      </c>
      <c r="J14" s="102"/>
      <c r="K14" s="21">
        <f t="shared" si="4"/>
        <v>34785.360000000001</v>
      </c>
      <c r="L14" s="104">
        <f t="shared" si="1"/>
        <v>0.10939696654513031</v>
      </c>
      <c r="M14" s="92">
        <f t="shared" si="10"/>
        <v>0.11160636424013168</v>
      </c>
      <c r="N14" s="2"/>
      <c r="O14" s="100"/>
      <c r="P14" s="3"/>
    </row>
    <row r="15" spans="2:16" x14ac:dyDescent="0.25">
      <c r="B15" s="95" t="s">
        <v>142</v>
      </c>
      <c r="C15" s="3" t="str">
        <f>Raw!D24</f>
        <v>94195</v>
      </c>
      <c r="E15" s="76" t="s">
        <v>174</v>
      </c>
      <c r="F15" s="73" t="str">
        <f t="shared" si="9"/>
        <v>94195</v>
      </c>
      <c r="G15" s="74">
        <f t="shared" si="2"/>
        <v>282585</v>
      </c>
      <c r="H15" s="74"/>
      <c r="I15" s="91" t="str">
        <f t="shared" si="11"/>
        <v>274996</v>
      </c>
      <c r="J15" s="102"/>
      <c r="K15" s="21">
        <f t="shared" si="4"/>
        <v>-10338.959999999999</v>
      </c>
      <c r="L15" s="104">
        <f>1-(G15/I15)</f>
        <v>-2.7596765043855109E-2</v>
      </c>
      <c r="M15" s="92">
        <f t="shared" si="10"/>
        <v>-3.6587079993630235E-2</v>
      </c>
      <c r="N15" s="2"/>
      <c r="O15" s="100"/>
      <c r="P15" s="3"/>
    </row>
    <row r="16" spans="2:16" ht="15.75" thickBot="1" x14ac:dyDescent="0.3">
      <c r="B16" s="96" t="s">
        <v>143</v>
      </c>
      <c r="C16" s="4" t="str">
        <f>Raw!D26</f>
        <v>54994</v>
      </c>
      <c r="E16" s="76" t="s">
        <v>175</v>
      </c>
      <c r="F16" s="73" t="str">
        <f t="shared" si="9"/>
        <v>54994</v>
      </c>
      <c r="G16" s="74">
        <f t="shared" si="2"/>
        <v>164982</v>
      </c>
      <c r="H16" s="74"/>
      <c r="I16" s="91" t="str">
        <f t="shared" si="11"/>
        <v>207977</v>
      </c>
      <c r="J16" s="102"/>
      <c r="K16" s="22">
        <f t="shared" si="4"/>
        <v>40915.230000000003</v>
      </c>
      <c r="L16" s="104">
        <f>1-(G16/I16)</f>
        <v>0.20672959029123417</v>
      </c>
      <c r="M16" s="92">
        <f t="shared" si="10"/>
        <v>0.24799814525220934</v>
      </c>
      <c r="N16" s="2"/>
      <c r="O16" s="100"/>
      <c r="P16" s="3"/>
    </row>
    <row r="17" spans="2:13" ht="15.75" thickBot="1" x14ac:dyDescent="0.3">
      <c r="B17" s="68"/>
      <c r="E17" s="76" t="s">
        <v>172</v>
      </c>
      <c r="F17" s="73" t="str">
        <f>C13</f>
        <v>91105</v>
      </c>
      <c r="G17" s="74">
        <f>F17*3/10</f>
        <v>27331.5</v>
      </c>
      <c r="I17" s="91">
        <f>Raw!D70</f>
        <v>29979</v>
      </c>
      <c r="K17" s="21">
        <f>(I17-G17-(I17*0.01))*10</f>
        <v>23477.1</v>
      </c>
      <c r="L17" s="104">
        <f>1-(G17/I17)</f>
        <v>8.8311818272790998E-2</v>
      </c>
      <c r="M17" s="104">
        <f>(K17/G17)/10</f>
        <v>8.5897590692058615E-2</v>
      </c>
    </row>
    <row r="18" spans="2:13" x14ac:dyDescent="0.25">
      <c r="B18" s="75" t="s">
        <v>144</v>
      </c>
      <c r="C18" s="20" t="str">
        <f>Raw!D28</f>
        <v>27968</v>
      </c>
      <c r="E18" s="76" t="s">
        <v>173</v>
      </c>
      <c r="F18" s="73" t="str">
        <f t="shared" ref="F18:F20" si="12">C14</f>
        <v>103893</v>
      </c>
      <c r="G18" s="74">
        <f t="shared" ref="G18:G20" si="13">F18*3/10</f>
        <v>31167.9</v>
      </c>
      <c r="I18" s="91">
        <f>Raw!D72</f>
        <v>34870</v>
      </c>
      <c r="K18" s="21">
        <f t="shared" ref="K18:K20" si="14">(I18-G18-(I18*0.01))*10</f>
        <v>33533.999999999985</v>
      </c>
      <c r="L18" s="104">
        <f>1-(G18/I18)</f>
        <v>0.10616862632635504</v>
      </c>
      <c r="M18" s="104">
        <f t="shared" ref="M18:M20" si="15">(K18/G18)/10</f>
        <v>0.10759146429499575</v>
      </c>
    </row>
    <row r="19" spans="2:13" x14ac:dyDescent="0.25">
      <c r="B19" s="76" t="s">
        <v>145</v>
      </c>
      <c r="C19" s="21" t="str">
        <f>Raw!D30</f>
        <v>36983</v>
      </c>
      <c r="E19" s="76" t="s">
        <v>174</v>
      </c>
      <c r="F19" s="73" t="str">
        <f t="shared" si="12"/>
        <v>94195</v>
      </c>
      <c r="G19" s="74">
        <f t="shared" si="13"/>
        <v>28258.5</v>
      </c>
      <c r="I19" s="91">
        <f>Raw!D74</f>
        <v>29389</v>
      </c>
      <c r="K19" s="21">
        <f t="shared" si="14"/>
        <v>8366.1</v>
      </c>
      <c r="L19" s="104">
        <f t="shared" ref="L19:L20" si="16">1-(G19/I19)</f>
        <v>3.8466773282520683E-2</v>
      </c>
      <c r="M19" s="104">
        <f t="shared" si="15"/>
        <v>2.9605605393067575E-2</v>
      </c>
    </row>
    <row r="20" spans="2:13" x14ac:dyDescent="0.25">
      <c r="B20" s="76" t="s">
        <v>146</v>
      </c>
      <c r="C20" s="21" t="str">
        <f>Raw!D32</f>
        <v>10444</v>
      </c>
      <c r="E20" s="76" t="s">
        <v>175</v>
      </c>
      <c r="F20" s="73" t="str">
        <f t="shared" si="12"/>
        <v>54994</v>
      </c>
      <c r="G20" s="74">
        <f t="shared" si="13"/>
        <v>16498.2</v>
      </c>
      <c r="I20" s="91">
        <f>Raw!D76</f>
        <v>18977</v>
      </c>
      <c r="K20" s="21">
        <f t="shared" si="14"/>
        <v>22890.299999999992</v>
      </c>
      <c r="L20" s="104">
        <f t="shared" si="16"/>
        <v>0.13062127838962956</v>
      </c>
      <c r="M20" s="104">
        <f t="shared" si="15"/>
        <v>0.13874422664290645</v>
      </c>
    </row>
    <row r="21" spans="2:13" x14ac:dyDescent="0.25">
      <c r="B21" s="76" t="s">
        <v>147</v>
      </c>
      <c r="C21" s="21" t="str">
        <f>Raw!D34</f>
        <v>19969</v>
      </c>
    </row>
    <row r="22" spans="2:13" x14ac:dyDescent="0.25">
      <c r="B22" s="76" t="s">
        <v>148</v>
      </c>
      <c r="C22" s="21" t="str">
        <f>Raw!D36</f>
        <v>39900</v>
      </c>
      <c r="E22" t="s">
        <v>797</v>
      </c>
      <c r="F22">
        <v>3846251</v>
      </c>
      <c r="I22">
        <v>325000</v>
      </c>
    </row>
    <row r="23" spans="2:13" x14ac:dyDescent="0.25">
      <c r="B23" s="76" t="s">
        <v>149</v>
      </c>
      <c r="C23" s="21" t="str">
        <f>Raw!D38</f>
        <v>55899</v>
      </c>
      <c r="E23" t="s">
        <v>10</v>
      </c>
      <c r="F23">
        <v>396910</v>
      </c>
      <c r="I23">
        <v>349000</v>
      </c>
    </row>
    <row r="24" spans="2:13" x14ac:dyDescent="0.25">
      <c r="B24" s="76" t="s">
        <v>150</v>
      </c>
      <c r="C24" s="21" t="str">
        <f>Raw!D40</f>
        <v>29102</v>
      </c>
      <c r="F24">
        <f>SUM(F22:F23)</f>
        <v>4243161</v>
      </c>
      <c r="I24">
        <v>400000</v>
      </c>
    </row>
    <row r="25" spans="2:13" x14ac:dyDescent="0.25">
      <c r="B25" s="76" t="s">
        <v>151</v>
      </c>
      <c r="C25" s="21" t="str">
        <f>Raw!D42</f>
        <v>64997</v>
      </c>
      <c r="E25" t="s">
        <v>797</v>
      </c>
      <c r="F25">
        <v>1923775</v>
      </c>
    </row>
    <row r="26" spans="2:13" x14ac:dyDescent="0.25">
      <c r="B26" s="76" t="s">
        <v>198</v>
      </c>
      <c r="C26" s="21" t="str">
        <f>Raw!D44</f>
        <v>129769</v>
      </c>
      <c r="E26" t="s">
        <v>10</v>
      </c>
      <c r="F26">
        <f>1510424+2055000</f>
        <v>3565424</v>
      </c>
    </row>
    <row r="27" spans="2:13" x14ac:dyDescent="0.25">
      <c r="B27" s="76" t="s">
        <v>152</v>
      </c>
      <c r="C27" s="21" t="str">
        <f>Raw!D46</f>
        <v>273996</v>
      </c>
      <c r="F27">
        <f>SUM(F25:F26)</f>
        <v>5489199</v>
      </c>
    </row>
    <row r="28" spans="2:13" x14ac:dyDescent="0.25">
      <c r="B28" s="76" t="s">
        <v>153</v>
      </c>
      <c r="C28" s="21" t="str">
        <f>Raw!D48</f>
        <v>349964</v>
      </c>
      <c r="E28" t="s">
        <v>798</v>
      </c>
      <c r="F28">
        <f>F27-F24</f>
        <v>1246038</v>
      </c>
    </row>
    <row r="29" spans="2:13" x14ac:dyDescent="0.25">
      <c r="B29" s="76" t="s">
        <v>154</v>
      </c>
      <c r="C29" s="21" t="str">
        <f>Raw!D50</f>
        <v>274996</v>
      </c>
    </row>
    <row r="30" spans="2:13" ht="15.75" thickBot="1" x14ac:dyDescent="0.3">
      <c r="B30" s="77" t="s">
        <v>155</v>
      </c>
      <c r="C30" s="22" t="str">
        <f>Raw!D52</f>
        <v>207977</v>
      </c>
    </row>
    <row r="31" spans="2:13" ht="15.75" thickBot="1" x14ac:dyDescent="0.3">
      <c r="B31" s="68"/>
    </row>
    <row r="32" spans="2:13" x14ac:dyDescent="0.25">
      <c r="B32" s="75" t="s">
        <v>156</v>
      </c>
      <c r="C32" s="20" t="str">
        <f>Raw!D54</f>
        <v>78981</v>
      </c>
    </row>
    <row r="33" spans="2:3" x14ac:dyDescent="0.25">
      <c r="B33" s="76" t="s">
        <v>157</v>
      </c>
      <c r="C33" s="21" t="str">
        <f>Raw!D56</f>
        <v>123985</v>
      </c>
    </row>
    <row r="34" spans="2:3" x14ac:dyDescent="0.25">
      <c r="B34" s="76" t="s">
        <v>158</v>
      </c>
      <c r="C34" s="21" t="str">
        <f>Raw!D58</f>
        <v>29550</v>
      </c>
    </row>
    <row r="35" spans="2:3" x14ac:dyDescent="0.25">
      <c r="B35" s="76" t="s">
        <v>159</v>
      </c>
      <c r="C35" s="21" t="str">
        <f>Raw!D60</f>
        <v>69787</v>
      </c>
    </row>
    <row r="36" spans="2:3" x14ac:dyDescent="0.25">
      <c r="B36" s="76" t="s">
        <v>160</v>
      </c>
      <c r="C36" s="21" t="str">
        <f>Raw!D62</f>
        <v>132790</v>
      </c>
    </row>
    <row r="37" spans="2:3" x14ac:dyDescent="0.25">
      <c r="B37" s="76" t="s">
        <v>161</v>
      </c>
      <c r="C37" s="21" t="str">
        <f>Raw!D64</f>
        <v>166553</v>
      </c>
    </row>
    <row r="38" spans="2:3" x14ac:dyDescent="0.25">
      <c r="B38" s="76" t="s">
        <v>162</v>
      </c>
      <c r="C38" s="21" t="str">
        <f>Raw!D66</f>
        <v>72540</v>
      </c>
    </row>
    <row r="39" spans="2:3" ht="15.75" thickBot="1" x14ac:dyDescent="0.3">
      <c r="B39" s="77" t="s">
        <v>163</v>
      </c>
      <c r="C39" s="22" t="str">
        <f>Raw!D68</f>
        <v>199977</v>
      </c>
    </row>
  </sheetData>
  <conditionalFormatting sqref="K4:K20">
    <cfRule type="cellIs" dxfId="14" priority="16" operator="lessThan">
      <formula>1</formula>
    </cfRule>
    <cfRule type="cellIs" dxfId="13" priority="17" operator="greaterThan">
      <formula>5000</formula>
    </cfRule>
  </conditionalFormatting>
  <conditionalFormatting sqref="N12:O12 N4:N11">
    <cfRule type="cellIs" dxfId="12" priority="14" operator="lessThan">
      <formula>1</formula>
    </cfRule>
    <cfRule type="cellIs" dxfId="11" priority="15" operator="greaterThan">
      <formula>5000</formula>
    </cfRule>
  </conditionalFormatting>
  <conditionalFormatting sqref="P4:P12">
    <cfRule type="cellIs" dxfId="10" priority="5" operator="lessThan">
      <formula>0.0001</formula>
    </cfRule>
    <cfRule type="cellIs" dxfId="9" priority="6" operator="greaterThan">
      <formula>0.25</formula>
    </cfRule>
    <cfRule type="cellIs" dxfId="8" priority="7" operator="between">
      <formula>0.15</formula>
      <formula>0.25</formula>
    </cfRule>
    <cfRule type="cellIs" dxfId="7" priority="12" operator="greaterThan">
      <formula>0.25</formula>
    </cfRule>
  </conditionalFormatting>
  <conditionalFormatting sqref="L4:M20">
    <cfRule type="cellIs" dxfId="6" priority="8" operator="lessThan">
      <formula>0.0001</formula>
    </cfRule>
    <cfRule type="cellIs" dxfId="5" priority="9" operator="greaterThan">
      <formula>0.25</formula>
    </cfRule>
    <cfRule type="cellIs" dxfId="4" priority="10" operator="between">
      <formula>0.15</formula>
      <formula>0.25</formula>
    </cfRule>
  </conditionalFormatting>
  <conditionalFormatting sqref="G4:G20">
    <cfRule type="cellIs" dxfId="3" priority="4" operator="lessThan">
      <formula>$F$1</formula>
    </cfRule>
  </conditionalFormatting>
  <conditionalFormatting sqref="O4:O11">
    <cfRule type="cellIs" dxfId="2" priority="1" operator="lessThan">
      <formula>0.0001</formula>
    </cfRule>
    <cfRule type="cellIs" dxfId="1" priority="2" operator="greaterThan">
      <formula>0.25</formula>
    </cfRule>
    <cfRule type="cellIs" dxfId="0" priority="3" operator="between">
      <formula>0.15</formula>
      <formula>0.25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6"/>
  <sheetViews>
    <sheetView topLeftCell="A43" workbookViewId="0">
      <selection activeCell="H83" sqref="H83"/>
    </sheetView>
  </sheetViews>
  <sheetFormatPr baseColWidth="10" defaultRowHeight="15" x14ac:dyDescent="0.25"/>
  <cols>
    <col min="4" max="4" width="15.7109375" customWidth="1"/>
    <col min="11" max="60" width="15.7109375" customWidth="1"/>
  </cols>
  <sheetData>
    <row r="1" spans="1:60" x14ac:dyDescent="0.25">
      <c r="A1" t="s">
        <v>133</v>
      </c>
    </row>
    <row r="2" spans="1:60" x14ac:dyDescent="0.25">
      <c r="D2" t="s">
        <v>1726</v>
      </c>
      <c r="K2" t="s">
        <v>219</v>
      </c>
      <c r="L2" t="s">
        <v>239</v>
      </c>
      <c r="M2" t="s">
        <v>285</v>
      </c>
      <c r="N2" t="s">
        <v>314</v>
      </c>
      <c r="O2" t="s">
        <v>339</v>
      </c>
      <c r="P2" t="s">
        <v>363</v>
      </c>
      <c r="Q2" t="s">
        <v>393</v>
      </c>
      <c r="R2">
        <v>11894</v>
      </c>
      <c r="S2" t="s">
        <v>447</v>
      </c>
      <c r="T2" t="s">
        <v>318</v>
      </c>
      <c r="U2" t="s">
        <v>511</v>
      </c>
      <c r="V2" t="s">
        <v>544</v>
      </c>
      <c r="W2" t="s">
        <v>578</v>
      </c>
      <c r="X2" t="s">
        <v>609</v>
      </c>
      <c r="Y2" t="s">
        <v>642</v>
      </c>
      <c r="Z2" t="s">
        <v>668</v>
      </c>
      <c r="AA2" t="s">
        <v>701</v>
      </c>
      <c r="AB2" t="s">
        <v>732</v>
      </c>
      <c r="AC2" t="s">
        <v>764</v>
      </c>
      <c r="AD2" t="s">
        <v>802</v>
      </c>
      <c r="AE2" t="s">
        <v>834</v>
      </c>
      <c r="AF2">
        <v>8094</v>
      </c>
      <c r="AG2" t="s">
        <v>868</v>
      </c>
      <c r="AH2" t="s">
        <v>901</v>
      </c>
      <c r="AI2" t="s">
        <v>930</v>
      </c>
      <c r="AJ2" t="s">
        <v>957</v>
      </c>
      <c r="AK2" t="s">
        <v>990</v>
      </c>
      <c r="AL2" t="s">
        <v>1026</v>
      </c>
      <c r="AM2" t="s">
        <v>990</v>
      </c>
      <c r="AN2" t="s">
        <v>1085</v>
      </c>
      <c r="AO2" t="s">
        <v>1114</v>
      </c>
      <c r="AP2" t="s">
        <v>366</v>
      </c>
      <c r="AQ2" t="s">
        <v>1176</v>
      </c>
      <c r="AR2" t="s">
        <v>1206</v>
      </c>
      <c r="AS2" t="s">
        <v>1233</v>
      </c>
      <c r="AT2" t="s">
        <v>1264</v>
      </c>
      <c r="AU2" t="s">
        <v>1296</v>
      </c>
      <c r="AV2" t="s">
        <v>1323</v>
      </c>
      <c r="AW2" t="s">
        <v>1348</v>
      </c>
      <c r="AX2" t="s">
        <v>1348</v>
      </c>
      <c r="AY2" t="s">
        <v>1378</v>
      </c>
      <c r="AZ2" t="s">
        <v>1408</v>
      </c>
      <c r="BA2" t="s">
        <v>1442</v>
      </c>
      <c r="BB2" t="s">
        <v>1473</v>
      </c>
      <c r="BC2" t="s">
        <v>1508</v>
      </c>
      <c r="BD2" t="s">
        <v>1542</v>
      </c>
      <c r="BE2" t="s">
        <v>1572</v>
      </c>
      <c r="BF2" t="s">
        <v>1602</v>
      </c>
      <c r="BG2" t="s">
        <v>1634</v>
      </c>
      <c r="BH2" t="s">
        <v>1666</v>
      </c>
    </row>
    <row r="3" spans="1:60" x14ac:dyDescent="0.25">
      <c r="A3" t="s">
        <v>132</v>
      </c>
    </row>
    <row r="4" spans="1:60" x14ac:dyDescent="0.25">
      <c r="D4" t="s">
        <v>1727</v>
      </c>
      <c r="K4" t="s">
        <v>220</v>
      </c>
      <c r="L4" t="s">
        <v>240</v>
      </c>
      <c r="M4" t="s">
        <v>286</v>
      </c>
      <c r="N4">
        <v>9900</v>
      </c>
      <c r="O4" t="s">
        <v>286</v>
      </c>
      <c r="P4" t="s">
        <v>364</v>
      </c>
      <c r="Q4" t="s">
        <v>364</v>
      </c>
      <c r="R4" t="s">
        <v>418</v>
      </c>
      <c r="S4" t="s">
        <v>448</v>
      </c>
      <c r="T4" t="s">
        <v>476</v>
      </c>
      <c r="U4" t="s">
        <v>512</v>
      </c>
      <c r="V4" t="s">
        <v>545</v>
      </c>
      <c r="W4" t="s">
        <v>579</v>
      </c>
      <c r="X4" t="s">
        <v>610</v>
      </c>
      <c r="Y4" t="s">
        <v>643</v>
      </c>
      <c r="Z4" t="s">
        <v>669</v>
      </c>
      <c r="AA4" t="s">
        <v>702</v>
      </c>
      <c r="AB4" t="s">
        <v>733</v>
      </c>
      <c r="AC4" t="s">
        <v>765</v>
      </c>
      <c r="AD4" t="s">
        <v>803</v>
      </c>
      <c r="AE4" t="s">
        <v>835</v>
      </c>
      <c r="AF4">
        <v>9199</v>
      </c>
      <c r="AG4" t="s">
        <v>869</v>
      </c>
      <c r="AH4" t="s">
        <v>902</v>
      </c>
      <c r="AI4" t="s">
        <v>931</v>
      </c>
      <c r="AJ4" t="s">
        <v>958</v>
      </c>
      <c r="AK4" t="s">
        <v>991</v>
      </c>
      <c r="AL4" t="s">
        <v>1027</v>
      </c>
      <c r="AM4" t="s">
        <v>1054</v>
      </c>
      <c r="AN4" t="s">
        <v>1086</v>
      </c>
      <c r="AO4" t="s">
        <v>1115</v>
      </c>
      <c r="AP4" t="s">
        <v>1145</v>
      </c>
      <c r="AQ4" t="s">
        <v>1177</v>
      </c>
      <c r="AR4" t="s">
        <v>869</v>
      </c>
      <c r="AS4" t="s">
        <v>1234</v>
      </c>
      <c r="AT4" t="s">
        <v>1265</v>
      </c>
      <c r="AU4" t="s">
        <v>1297</v>
      </c>
      <c r="AV4" t="s">
        <v>764</v>
      </c>
      <c r="AW4" t="s">
        <v>1349</v>
      </c>
      <c r="AX4" t="s">
        <v>1349</v>
      </c>
      <c r="AY4" t="s">
        <v>1379</v>
      </c>
      <c r="AZ4" t="s">
        <v>1409</v>
      </c>
      <c r="BA4" t="s">
        <v>1443</v>
      </c>
      <c r="BB4" t="s">
        <v>1474</v>
      </c>
      <c r="BC4" t="s">
        <v>1509</v>
      </c>
      <c r="BD4" t="s">
        <v>1543</v>
      </c>
      <c r="BE4" t="s">
        <v>1573</v>
      </c>
      <c r="BF4" t="s">
        <v>1603</v>
      </c>
      <c r="BG4" t="s">
        <v>1635</v>
      </c>
      <c r="BH4" t="s">
        <v>1667</v>
      </c>
    </row>
    <row r="5" spans="1:60" x14ac:dyDescent="0.25">
      <c r="A5" t="s">
        <v>134</v>
      </c>
    </row>
    <row r="6" spans="1:60" x14ac:dyDescent="0.25">
      <c r="D6" t="s">
        <v>1728</v>
      </c>
      <c r="K6" t="s">
        <v>221</v>
      </c>
      <c r="L6" t="s">
        <v>241</v>
      </c>
      <c r="M6" t="s">
        <v>287</v>
      </c>
      <c r="N6" t="s">
        <v>315</v>
      </c>
      <c r="O6" t="s">
        <v>340</v>
      </c>
      <c r="P6" t="s">
        <v>365</v>
      </c>
      <c r="Q6" t="s">
        <v>394</v>
      </c>
      <c r="R6" t="s">
        <v>419</v>
      </c>
      <c r="S6" t="s">
        <v>449</v>
      </c>
      <c r="T6" t="s">
        <v>477</v>
      </c>
      <c r="U6" t="s">
        <v>513</v>
      </c>
      <c r="V6" t="s">
        <v>546</v>
      </c>
      <c r="W6" t="s">
        <v>580</v>
      </c>
      <c r="X6" t="s">
        <v>611</v>
      </c>
      <c r="Y6" t="s">
        <v>644</v>
      </c>
      <c r="Z6" t="s">
        <v>670</v>
      </c>
      <c r="AA6" t="s">
        <v>703</v>
      </c>
      <c r="AB6" t="s">
        <v>734</v>
      </c>
      <c r="AC6" t="s">
        <v>766</v>
      </c>
      <c r="AD6" t="s">
        <v>804</v>
      </c>
      <c r="AE6" t="s">
        <v>836</v>
      </c>
      <c r="AF6">
        <v>4681</v>
      </c>
      <c r="AG6" t="s">
        <v>870</v>
      </c>
      <c r="AH6" t="s">
        <v>546</v>
      </c>
      <c r="AI6" t="s">
        <v>932</v>
      </c>
      <c r="AJ6" t="s">
        <v>959</v>
      </c>
      <c r="AK6" t="s">
        <v>992</v>
      </c>
      <c r="AL6" t="s">
        <v>1028</v>
      </c>
      <c r="AM6" t="s">
        <v>1055</v>
      </c>
      <c r="AN6" t="s">
        <v>1087</v>
      </c>
      <c r="AO6" t="s">
        <v>1116</v>
      </c>
      <c r="AP6" t="s">
        <v>1146</v>
      </c>
      <c r="AQ6" t="s">
        <v>1178</v>
      </c>
      <c r="AR6" t="s">
        <v>1207</v>
      </c>
      <c r="AS6" t="s">
        <v>1235</v>
      </c>
      <c r="AT6" t="s">
        <v>1266</v>
      </c>
      <c r="AU6" t="s">
        <v>1298</v>
      </c>
      <c r="AV6" t="s">
        <v>1324</v>
      </c>
      <c r="AW6" t="s">
        <v>1350</v>
      </c>
      <c r="AX6" t="s">
        <v>1350</v>
      </c>
      <c r="AY6" t="s">
        <v>1380</v>
      </c>
      <c r="AZ6" t="s">
        <v>1410</v>
      </c>
      <c r="BA6" t="s">
        <v>1444</v>
      </c>
      <c r="BB6" t="s">
        <v>513</v>
      </c>
      <c r="BC6" t="s">
        <v>1510</v>
      </c>
      <c r="BD6" t="s">
        <v>1544</v>
      </c>
      <c r="BE6" t="s">
        <v>1574</v>
      </c>
      <c r="BF6" t="s">
        <v>1604</v>
      </c>
      <c r="BG6" t="s">
        <v>1636</v>
      </c>
      <c r="BH6" t="s">
        <v>1055</v>
      </c>
    </row>
    <row r="7" spans="1:60" x14ac:dyDescent="0.25">
      <c r="A7" t="s">
        <v>135</v>
      </c>
    </row>
    <row r="8" spans="1:60" x14ac:dyDescent="0.25">
      <c r="D8" t="s">
        <v>1729</v>
      </c>
      <c r="K8" t="s">
        <v>222</v>
      </c>
      <c r="L8" t="s">
        <v>242</v>
      </c>
      <c r="M8" t="s">
        <v>288</v>
      </c>
      <c r="N8" t="s">
        <v>316</v>
      </c>
      <c r="O8" t="s">
        <v>316</v>
      </c>
      <c r="P8" t="s">
        <v>366</v>
      </c>
      <c r="Q8" t="s">
        <v>395</v>
      </c>
      <c r="R8" t="s">
        <v>420</v>
      </c>
      <c r="S8" t="s">
        <v>450</v>
      </c>
      <c r="T8" t="s">
        <v>478</v>
      </c>
      <c r="U8" t="s">
        <v>514</v>
      </c>
      <c r="V8" t="s">
        <v>547</v>
      </c>
      <c r="W8" t="s">
        <v>581</v>
      </c>
      <c r="X8" t="s">
        <v>612</v>
      </c>
      <c r="Y8" t="s">
        <v>645</v>
      </c>
      <c r="Z8" t="s">
        <v>671</v>
      </c>
      <c r="AA8" t="s">
        <v>704</v>
      </c>
      <c r="AB8" t="s">
        <v>735</v>
      </c>
      <c r="AC8" t="s">
        <v>767</v>
      </c>
      <c r="AD8" t="s">
        <v>805</v>
      </c>
      <c r="AE8" t="s">
        <v>837</v>
      </c>
      <c r="AF8">
        <v>5663</v>
      </c>
      <c r="AG8" t="s">
        <v>871</v>
      </c>
      <c r="AH8" t="s">
        <v>903</v>
      </c>
      <c r="AI8" t="s">
        <v>933</v>
      </c>
      <c r="AJ8" t="s">
        <v>960</v>
      </c>
      <c r="AK8" t="s">
        <v>993</v>
      </c>
      <c r="AL8" t="s">
        <v>1029</v>
      </c>
      <c r="AM8" t="s">
        <v>1056</v>
      </c>
      <c r="AN8" t="s">
        <v>1088</v>
      </c>
      <c r="AO8" t="s">
        <v>1117</v>
      </c>
      <c r="AP8" t="s">
        <v>1147</v>
      </c>
      <c r="AQ8" t="s">
        <v>1179</v>
      </c>
      <c r="AR8" t="s">
        <v>1208</v>
      </c>
      <c r="AS8" t="s">
        <v>1236</v>
      </c>
      <c r="AT8" t="s">
        <v>1267</v>
      </c>
      <c r="AU8" t="s">
        <v>1299</v>
      </c>
      <c r="AV8" t="s">
        <v>1325</v>
      </c>
      <c r="AW8" t="s">
        <v>1351</v>
      </c>
      <c r="AX8" t="s">
        <v>1351</v>
      </c>
      <c r="AY8" t="s">
        <v>1381</v>
      </c>
      <c r="AZ8" t="s">
        <v>1411</v>
      </c>
      <c r="BA8" t="s">
        <v>1445</v>
      </c>
      <c r="BB8">
        <v>5299</v>
      </c>
      <c r="BC8" t="s">
        <v>1511</v>
      </c>
      <c r="BD8" t="s">
        <v>1545</v>
      </c>
      <c r="BE8" t="s">
        <v>1575</v>
      </c>
      <c r="BF8" t="s">
        <v>1605</v>
      </c>
      <c r="BG8" t="s">
        <v>1637</v>
      </c>
      <c r="BH8" t="s">
        <v>1668</v>
      </c>
    </row>
    <row r="9" spans="1:60" x14ac:dyDescent="0.25">
      <c r="A9" t="s">
        <v>136</v>
      </c>
    </row>
    <row r="10" spans="1:60" x14ac:dyDescent="0.25">
      <c r="D10" t="s">
        <v>318</v>
      </c>
      <c r="K10" t="s">
        <v>209</v>
      </c>
      <c r="L10" t="s">
        <v>243</v>
      </c>
      <c r="M10" t="s">
        <v>243</v>
      </c>
      <c r="N10" t="s">
        <v>243</v>
      </c>
      <c r="O10" t="s">
        <v>341</v>
      </c>
      <c r="P10" t="s">
        <v>367</v>
      </c>
      <c r="Q10" t="s">
        <v>367</v>
      </c>
      <c r="R10" t="s">
        <v>421</v>
      </c>
      <c r="S10" t="s">
        <v>421</v>
      </c>
      <c r="T10" t="s">
        <v>479</v>
      </c>
      <c r="U10" t="s">
        <v>515</v>
      </c>
      <c r="V10" t="s">
        <v>548</v>
      </c>
      <c r="W10" t="s">
        <v>548</v>
      </c>
      <c r="X10" t="s">
        <v>613</v>
      </c>
      <c r="Y10" t="s">
        <v>646</v>
      </c>
      <c r="Z10" t="s">
        <v>672</v>
      </c>
      <c r="AA10" t="s">
        <v>705</v>
      </c>
      <c r="AB10" t="s">
        <v>672</v>
      </c>
      <c r="AC10" t="s">
        <v>768</v>
      </c>
      <c r="AD10" t="s">
        <v>806</v>
      </c>
      <c r="AE10" t="s">
        <v>838</v>
      </c>
      <c r="AF10">
        <v>11994</v>
      </c>
      <c r="AG10" t="s">
        <v>872</v>
      </c>
      <c r="AH10" t="s">
        <v>646</v>
      </c>
      <c r="AI10" t="s">
        <v>646</v>
      </c>
      <c r="AJ10" t="s">
        <v>961</v>
      </c>
      <c r="AK10" t="s">
        <v>994</v>
      </c>
      <c r="AL10" t="s">
        <v>1030</v>
      </c>
      <c r="AM10" t="s">
        <v>672</v>
      </c>
      <c r="AN10" t="s">
        <v>1089</v>
      </c>
      <c r="AO10" t="s">
        <v>1118</v>
      </c>
      <c r="AP10" t="s">
        <v>1148</v>
      </c>
      <c r="AQ10" t="s">
        <v>1180</v>
      </c>
      <c r="AR10" t="s">
        <v>1209</v>
      </c>
      <c r="AS10" t="s">
        <v>1237</v>
      </c>
      <c r="AT10" t="s">
        <v>1268</v>
      </c>
      <c r="AU10" t="s">
        <v>1300</v>
      </c>
      <c r="AV10" t="s">
        <v>1326</v>
      </c>
      <c r="AW10" t="s">
        <v>868</v>
      </c>
      <c r="AX10" t="s">
        <v>868</v>
      </c>
      <c r="AY10" t="s">
        <v>1382</v>
      </c>
      <c r="AZ10" t="s">
        <v>1412</v>
      </c>
      <c r="BA10" t="s">
        <v>1446</v>
      </c>
      <c r="BB10" t="s">
        <v>1475</v>
      </c>
      <c r="BC10" t="s">
        <v>1512</v>
      </c>
      <c r="BD10" t="s">
        <v>423</v>
      </c>
      <c r="BE10" t="s">
        <v>1576</v>
      </c>
      <c r="BF10" t="s">
        <v>1148</v>
      </c>
      <c r="BG10" t="s">
        <v>1638</v>
      </c>
      <c r="BH10" t="s">
        <v>1669</v>
      </c>
    </row>
    <row r="11" spans="1:60" x14ac:dyDescent="0.25">
      <c r="A11" t="s">
        <v>137</v>
      </c>
    </row>
    <row r="12" spans="1:60" x14ac:dyDescent="0.25">
      <c r="D12" t="s">
        <v>1730</v>
      </c>
      <c r="K12" t="s">
        <v>223</v>
      </c>
      <c r="L12" t="s">
        <v>244</v>
      </c>
      <c r="M12" t="s">
        <v>289</v>
      </c>
      <c r="N12" t="s">
        <v>317</v>
      </c>
      <c r="O12" t="s">
        <v>342</v>
      </c>
      <c r="P12" t="s">
        <v>368</v>
      </c>
      <c r="Q12" t="s">
        <v>396</v>
      </c>
      <c r="R12" t="s">
        <v>422</v>
      </c>
      <c r="S12" t="s">
        <v>451</v>
      </c>
      <c r="T12" t="s">
        <v>480</v>
      </c>
      <c r="U12" t="s">
        <v>516</v>
      </c>
      <c r="V12" t="s">
        <v>549</v>
      </c>
      <c r="W12" t="s">
        <v>582</v>
      </c>
      <c r="X12" t="s">
        <v>614</v>
      </c>
      <c r="Y12" t="s">
        <v>647</v>
      </c>
      <c r="Z12" t="s">
        <v>673</v>
      </c>
      <c r="AA12" t="s">
        <v>706</v>
      </c>
      <c r="AB12" t="s">
        <v>736</v>
      </c>
      <c r="AC12" t="s">
        <v>769</v>
      </c>
      <c r="AD12" t="s">
        <v>807</v>
      </c>
      <c r="AE12" t="s">
        <v>839</v>
      </c>
      <c r="AF12">
        <v>16547</v>
      </c>
      <c r="AG12" t="s">
        <v>873</v>
      </c>
      <c r="AH12" t="s">
        <v>904</v>
      </c>
      <c r="AI12" t="s">
        <v>934</v>
      </c>
      <c r="AJ12" t="s">
        <v>962</v>
      </c>
      <c r="AK12" t="s">
        <v>995</v>
      </c>
      <c r="AL12" t="s">
        <v>1031</v>
      </c>
      <c r="AM12" t="s">
        <v>1057</v>
      </c>
      <c r="AN12" t="s">
        <v>674</v>
      </c>
      <c r="AO12" t="s">
        <v>1119</v>
      </c>
      <c r="AP12" t="s">
        <v>1149</v>
      </c>
      <c r="AQ12" t="s">
        <v>422</v>
      </c>
      <c r="AR12" t="s">
        <v>995</v>
      </c>
      <c r="AS12" t="s">
        <v>549</v>
      </c>
      <c r="AT12" t="s">
        <v>1269</v>
      </c>
      <c r="AU12" t="s">
        <v>1301</v>
      </c>
      <c r="AV12" t="s">
        <v>1327</v>
      </c>
      <c r="AW12" t="s">
        <v>1352</v>
      </c>
      <c r="AX12" t="s">
        <v>1352</v>
      </c>
      <c r="AY12" t="s">
        <v>1383</v>
      </c>
      <c r="AZ12" t="s">
        <v>1413</v>
      </c>
      <c r="BA12" t="s">
        <v>1447</v>
      </c>
      <c r="BB12" t="s">
        <v>1476</v>
      </c>
      <c r="BC12" t="s">
        <v>1513</v>
      </c>
      <c r="BD12" t="s">
        <v>1546</v>
      </c>
      <c r="BE12" t="s">
        <v>1577</v>
      </c>
      <c r="BF12" t="s">
        <v>1606</v>
      </c>
      <c r="BG12" t="s">
        <v>1639</v>
      </c>
      <c r="BH12" t="s">
        <v>516</v>
      </c>
    </row>
    <row r="13" spans="1:60" x14ac:dyDescent="0.25">
      <c r="A13" t="s">
        <v>138</v>
      </c>
    </row>
    <row r="14" spans="1:60" x14ac:dyDescent="0.25">
      <c r="D14" t="s">
        <v>1731</v>
      </c>
      <c r="K14" t="s">
        <v>224</v>
      </c>
      <c r="L14" t="s">
        <v>245</v>
      </c>
      <c r="M14" t="s">
        <v>290</v>
      </c>
      <c r="N14" t="s">
        <v>318</v>
      </c>
      <c r="O14" t="s">
        <v>343</v>
      </c>
      <c r="P14" t="s">
        <v>369</v>
      </c>
      <c r="Q14" t="s">
        <v>397</v>
      </c>
      <c r="R14" t="s">
        <v>423</v>
      </c>
      <c r="S14" t="s">
        <v>452</v>
      </c>
      <c r="T14" t="s">
        <v>481</v>
      </c>
      <c r="U14" t="s">
        <v>517</v>
      </c>
      <c r="V14" t="s">
        <v>550</v>
      </c>
      <c r="W14" t="s">
        <v>583</v>
      </c>
      <c r="X14" t="s">
        <v>615</v>
      </c>
      <c r="Y14" t="s">
        <v>648</v>
      </c>
      <c r="Z14" t="s">
        <v>674</v>
      </c>
      <c r="AA14" t="s">
        <v>707</v>
      </c>
      <c r="AB14" t="s">
        <v>737</v>
      </c>
      <c r="AC14" t="s">
        <v>770</v>
      </c>
      <c r="AD14" t="s">
        <v>808</v>
      </c>
      <c r="AE14" t="s">
        <v>840</v>
      </c>
      <c r="AF14">
        <v>15986</v>
      </c>
      <c r="AG14" t="s">
        <v>874</v>
      </c>
      <c r="AH14" t="s">
        <v>905</v>
      </c>
      <c r="AI14" t="s">
        <v>935</v>
      </c>
      <c r="AJ14" t="s">
        <v>963</v>
      </c>
      <c r="AK14" t="s">
        <v>996</v>
      </c>
      <c r="AL14" t="s">
        <v>1032</v>
      </c>
      <c r="AM14" t="s">
        <v>1058</v>
      </c>
      <c r="AN14" t="s">
        <v>808</v>
      </c>
      <c r="AO14" t="s">
        <v>1120</v>
      </c>
      <c r="AP14" t="s">
        <v>1150</v>
      </c>
      <c r="AQ14" t="s">
        <v>1181</v>
      </c>
      <c r="AR14" t="s">
        <v>1210</v>
      </c>
      <c r="AS14" t="s">
        <v>1238</v>
      </c>
      <c r="AT14" t="s">
        <v>1270</v>
      </c>
      <c r="AU14" t="s">
        <v>994</v>
      </c>
      <c r="AV14" t="s">
        <v>1328</v>
      </c>
      <c r="AW14" t="s">
        <v>1353</v>
      </c>
      <c r="AX14" t="s">
        <v>1353</v>
      </c>
      <c r="AY14" t="s">
        <v>1384</v>
      </c>
      <c r="AZ14" t="s">
        <v>1414</v>
      </c>
      <c r="BA14" t="s">
        <v>1448</v>
      </c>
      <c r="BB14" t="s">
        <v>1477</v>
      </c>
      <c r="BC14" t="s">
        <v>1514</v>
      </c>
      <c r="BD14" t="s">
        <v>646</v>
      </c>
      <c r="BE14" t="s">
        <v>1578</v>
      </c>
      <c r="BF14" t="s">
        <v>1607</v>
      </c>
      <c r="BG14" t="s">
        <v>1640</v>
      </c>
      <c r="BH14" t="s">
        <v>1670</v>
      </c>
    </row>
    <row r="15" spans="1:60" x14ac:dyDescent="0.25">
      <c r="A15" t="s">
        <v>200</v>
      </c>
    </row>
    <row r="16" spans="1:60" x14ac:dyDescent="0.25">
      <c r="D16" t="s">
        <v>1732</v>
      </c>
      <c r="K16" t="s">
        <v>225</v>
      </c>
      <c r="L16" t="s">
        <v>246</v>
      </c>
      <c r="M16" t="s">
        <v>291</v>
      </c>
      <c r="N16" t="s">
        <v>319</v>
      </c>
      <c r="O16" t="s">
        <v>344</v>
      </c>
      <c r="P16" t="s">
        <v>370</v>
      </c>
      <c r="Q16" t="s">
        <v>398</v>
      </c>
      <c r="R16" t="s">
        <v>398</v>
      </c>
      <c r="S16" t="s">
        <v>453</v>
      </c>
      <c r="T16" t="s">
        <v>482</v>
      </c>
      <c r="U16" t="s">
        <v>518</v>
      </c>
      <c r="V16" t="s">
        <v>551</v>
      </c>
      <c r="W16" t="s">
        <v>584</v>
      </c>
      <c r="X16" t="s">
        <v>616</v>
      </c>
      <c r="Y16" t="s">
        <v>649</v>
      </c>
      <c r="Z16" t="s">
        <v>675</v>
      </c>
      <c r="AA16" t="s">
        <v>708</v>
      </c>
      <c r="AB16" t="s">
        <v>738</v>
      </c>
      <c r="AC16" t="s">
        <v>771</v>
      </c>
      <c r="AD16" t="s">
        <v>809</v>
      </c>
      <c r="AE16" t="s">
        <v>591</v>
      </c>
      <c r="AF16">
        <v>31500</v>
      </c>
      <c r="AG16" t="s">
        <v>875</v>
      </c>
      <c r="AH16" t="s">
        <v>906</v>
      </c>
      <c r="AI16" t="s">
        <v>936</v>
      </c>
      <c r="AJ16" t="s">
        <v>964</v>
      </c>
      <c r="AK16" t="s">
        <v>997</v>
      </c>
      <c r="AL16" t="s">
        <v>1033</v>
      </c>
      <c r="AM16" t="s">
        <v>1059</v>
      </c>
      <c r="AN16" t="s">
        <v>1090</v>
      </c>
      <c r="AO16" t="s">
        <v>1033</v>
      </c>
      <c r="AP16" t="s">
        <v>1151</v>
      </c>
      <c r="AQ16" t="s">
        <v>1182</v>
      </c>
      <c r="AR16" t="s">
        <v>1211</v>
      </c>
      <c r="AS16" t="s">
        <v>1239</v>
      </c>
      <c r="AT16" t="s">
        <v>1271</v>
      </c>
      <c r="AU16" t="s">
        <v>232</v>
      </c>
      <c r="AV16" t="s">
        <v>1329</v>
      </c>
      <c r="AW16" t="s">
        <v>1354</v>
      </c>
      <c r="AX16" t="s">
        <v>1354</v>
      </c>
      <c r="AY16" t="s">
        <v>1385</v>
      </c>
      <c r="AZ16" t="s">
        <v>1415</v>
      </c>
      <c r="BA16" t="s">
        <v>684</v>
      </c>
      <c r="BB16" t="s">
        <v>1478</v>
      </c>
      <c r="BC16" t="s">
        <v>1515</v>
      </c>
      <c r="BD16" t="s">
        <v>1547</v>
      </c>
      <c r="BE16" t="s">
        <v>1579</v>
      </c>
      <c r="BF16" t="s">
        <v>1608</v>
      </c>
      <c r="BG16" t="s">
        <v>1641</v>
      </c>
      <c r="BH16" t="s">
        <v>1671</v>
      </c>
    </row>
    <row r="17" spans="1:60" x14ac:dyDescent="0.25">
      <c r="A17" t="s">
        <v>201</v>
      </c>
    </row>
    <row r="18" spans="1:60" x14ac:dyDescent="0.25">
      <c r="D18" t="s">
        <v>1733</v>
      </c>
      <c r="K18" t="s">
        <v>210</v>
      </c>
      <c r="L18">
        <v>37589</v>
      </c>
      <c r="M18" t="s">
        <v>292</v>
      </c>
      <c r="N18" t="s">
        <v>320</v>
      </c>
      <c r="O18" t="s">
        <v>320</v>
      </c>
      <c r="P18" t="s">
        <v>371</v>
      </c>
      <c r="Q18" t="s">
        <v>310</v>
      </c>
      <c r="R18" t="s">
        <v>424</v>
      </c>
      <c r="S18" t="s">
        <v>454</v>
      </c>
      <c r="T18" t="s">
        <v>483</v>
      </c>
      <c r="U18" t="s">
        <v>519</v>
      </c>
      <c r="V18" t="s">
        <v>552</v>
      </c>
      <c r="W18" t="s">
        <v>585</v>
      </c>
      <c r="X18" t="s">
        <v>617</v>
      </c>
      <c r="Y18" t="s">
        <v>650</v>
      </c>
      <c r="Z18" t="s">
        <v>676</v>
      </c>
      <c r="AA18" t="s">
        <v>709</v>
      </c>
      <c r="AB18" t="s">
        <v>739</v>
      </c>
      <c r="AC18" t="s">
        <v>772</v>
      </c>
      <c r="AD18" t="s">
        <v>810</v>
      </c>
      <c r="AE18" t="s">
        <v>841</v>
      </c>
      <c r="AF18">
        <v>57949</v>
      </c>
      <c r="AG18" t="s">
        <v>876</v>
      </c>
      <c r="AH18" t="s">
        <v>907</v>
      </c>
      <c r="AI18">
        <v>55999</v>
      </c>
      <c r="AJ18" t="s">
        <v>965</v>
      </c>
      <c r="AK18" t="s">
        <v>998</v>
      </c>
      <c r="AL18" t="s">
        <v>1034</v>
      </c>
      <c r="AM18" t="s">
        <v>1060</v>
      </c>
      <c r="AN18" t="s">
        <v>1091</v>
      </c>
      <c r="AO18" t="s">
        <v>1121</v>
      </c>
      <c r="AP18" t="s">
        <v>1152</v>
      </c>
      <c r="AQ18" t="s">
        <v>1183</v>
      </c>
      <c r="AR18" t="s">
        <v>1212</v>
      </c>
      <c r="AS18" t="s">
        <v>524</v>
      </c>
      <c r="AT18" t="s">
        <v>1272</v>
      </c>
      <c r="AU18" t="s">
        <v>1302</v>
      </c>
      <c r="AV18" t="s">
        <v>453</v>
      </c>
      <c r="AW18" t="s">
        <v>1091</v>
      </c>
      <c r="AX18" t="s">
        <v>1091</v>
      </c>
      <c r="AY18" t="s">
        <v>1386</v>
      </c>
      <c r="AZ18" t="s">
        <v>1416</v>
      </c>
      <c r="BA18" t="s">
        <v>1449</v>
      </c>
      <c r="BB18" t="s">
        <v>1479</v>
      </c>
      <c r="BC18" t="s">
        <v>1516</v>
      </c>
      <c r="BD18" t="s">
        <v>1548</v>
      </c>
      <c r="BE18" t="s">
        <v>1580</v>
      </c>
      <c r="BF18" t="s">
        <v>1609</v>
      </c>
      <c r="BG18" t="s">
        <v>1642</v>
      </c>
      <c r="BH18" t="s">
        <v>213</v>
      </c>
    </row>
    <row r="19" spans="1:60" x14ac:dyDescent="0.25">
      <c r="A19" t="s">
        <v>202</v>
      </c>
    </row>
    <row r="20" spans="1:60" x14ac:dyDescent="0.25">
      <c r="D20" t="s">
        <v>1734</v>
      </c>
      <c r="K20" t="s">
        <v>226</v>
      </c>
      <c r="L20" t="s">
        <v>247</v>
      </c>
      <c r="M20" t="s">
        <v>293</v>
      </c>
      <c r="N20" t="s">
        <v>293</v>
      </c>
      <c r="O20" t="s">
        <v>345</v>
      </c>
      <c r="P20" t="s">
        <v>372</v>
      </c>
      <c r="Q20" t="s">
        <v>399</v>
      </c>
      <c r="R20" t="s">
        <v>425</v>
      </c>
      <c r="S20" t="s">
        <v>455</v>
      </c>
      <c r="T20" t="s">
        <v>484</v>
      </c>
      <c r="U20" t="s">
        <v>520</v>
      </c>
      <c r="V20" t="s">
        <v>553</v>
      </c>
      <c r="W20" t="s">
        <v>586</v>
      </c>
      <c r="X20" t="s">
        <v>618</v>
      </c>
      <c r="Y20">
        <v>112799</v>
      </c>
      <c r="Z20" t="s">
        <v>677</v>
      </c>
      <c r="AA20" t="s">
        <v>710</v>
      </c>
      <c r="AB20" t="s">
        <v>740</v>
      </c>
      <c r="AC20" t="s">
        <v>773</v>
      </c>
      <c r="AD20" t="s">
        <v>811</v>
      </c>
      <c r="AE20" t="s">
        <v>842</v>
      </c>
      <c r="AF20">
        <v>118590</v>
      </c>
      <c r="AG20" t="s">
        <v>877</v>
      </c>
      <c r="AH20" t="s">
        <v>908</v>
      </c>
      <c r="AI20" t="s">
        <v>937</v>
      </c>
      <c r="AJ20" t="s">
        <v>966</v>
      </c>
      <c r="AK20" t="s">
        <v>999</v>
      </c>
      <c r="AL20" t="s">
        <v>1035</v>
      </c>
      <c r="AM20" t="s">
        <v>1061</v>
      </c>
      <c r="AN20" t="s">
        <v>1092</v>
      </c>
      <c r="AO20" t="s">
        <v>966</v>
      </c>
      <c r="AP20" t="s">
        <v>1153</v>
      </c>
      <c r="AQ20" t="s">
        <v>1184</v>
      </c>
      <c r="AR20" t="s">
        <v>1184</v>
      </c>
      <c r="AS20" t="s">
        <v>1240</v>
      </c>
      <c r="AT20" t="s">
        <v>1273</v>
      </c>
      <c r="AU20" t="s">
        <v>1303</v>
      </c>
      <c r="AV20" t="s">
        <v>1221</v>
      </c>
      <c r="AW20" t="s">
        <v>813</v>
      </c>
      <c r="AX20">
        <v>109978</v>
      </c>
      <c r="AY20" t="s">
        <v>1387</v>
      </c>
      <c r="AZ20" t="s">
        <v>1417</v>
      </c>
      <c r="BA20" t="s">
        <v>1450</v>
      </c>
      <c r="BB20" t="s">
        <v>1480</v>
      </c>
      <c r="BC20" t="s">
        <v>1517</v>
      </c>
      <c r="BD20" t="s">
        <v>844</v>
      </c>
      <c r="BE20" t="s">
        <v>1581</v>
      </c>
      <c r="BF20" t="s">
        <v>1610</v>
      </c>
      <c r="BG20" t="s">
        <v>1643</v>
      </c>
      <c r="BH20" t="s">
        <v>1672</v>
      </c>
    </row>
    <row r="21" spans="1:60" x14ac:dyDescent="0.25">
      <c r="A21" t="s">
        <v>203</v>
      </c>
    </row>
    <row r="22" spans="1:60" x14ac:dyDescent="0.25">
      <c r="D22" t="s">
        <v>1735</v>
      </c>
      <c r="K22" t="s">
        <v>227</v>
      </c>
      <c r="L22" t="s">
        <v>248</v>
      </c>
      <c r="M22">
        <v>119646</v>
      </c>
      <c r="N22" t="s">
        <v>321</v>
      </c>
      <c r="O22" t="s">
        <v>346</v>
      </c>
      <c r="P22" t="s">
        <v>373</v>
      </c>
      <c r="Q22" t="s">
        <v>400</v>
      </c>
      <c r="R22" t="s">
        <v>426</v>
      </c>
      <c r="S22" t="s">
        <v>456</v>
      </c>
      <c r="T22" t="s">
        <v>485</v>
      </c>
      <c r="U22" t="s">
        <v>521</v>
      </c>
      <c r="V22" t="s">
        <v>554</v>
      </c>
      <c r="W22" t="s">
        <v>587</v>
      </c>
      <c r="X22" t="s">
        <v>619</v>
      </c>
      <c r="Y22" t="s">
        <v>651</v>
      </c>
      <c r="Z22" t="s">
        <v>678</v>
      </c>
      <c r="AA22" t="s">
        <v>711</v>
      </c>
      <c r="AB22" t="s">
        <v>741</v>
      </c>
      <c r="AC22" t="s">
        <v>774</v>
      </c>
      <c r="AD22" t="s">
        <v>812</v>
      </c>
      <c r="AE22" t="s">
        <v>843</v>
      </c>
      <c r="AF22">
        <v>129990</v>
      </c>
      <c r="AG22" t="s">
        <v>878</v>
      </c>
      <c r="AH22" t="s">
        <v>909</v>
      </c>
      <c r="AI22" t="s">
        <v>938</v>
      </c>
      <c r="AJ22" t="s">
        <v>967</v>
      </c>
      <c r="AK22" t="s">
        <v>1000</v>
      </c>
      <c r="AL22" t="s">
        <v>1036</v>
      </c>
      <c r="AM22" t="s">
        <v>1062</v>
      </c>
      <c r="AN22" t="s">
        <v>1093</v>
      </c>
      <c r="AO22" t="s">
        <v>1122</v>
      </c>
      <c r="AP22" t="s">
        <v>1154</v>
      </c>
      <c r="AQ22" t="s">
        <v>1185</v>
      </c>
      <c r="AR22" t="s">
        <v>1213</v>
      </c>
      <c r="AS22" t="s">
        <v>1241</v>
      </c>
      <c r="AT22" t="s">
        <v>1274</v>
      </c>
      <c r="AU22" t="s">
        <v>1304</v>
      </c>
      <c r="AV22" t="s">
        <v>1330</v>
      </c>
      <c r="AW22" t="s">
        <v>1355</v>
      </c>
      <c r="AX22">
        <v>117695</v>
      </c>
      <c r="AY22" t="s">
        <v>409</v>
      </c>
      <c r="AZ22" t="s">
        <v>1418</v>
      </c>
      <c r="BA22" t="s">
        <v>1451</v>
      </c>
      <c r="BB22" t="s">
        <v>1481</v>
      </c>
      <c r="BC22" t="s">
        <v>1518</v>
      </c>
      <c r="BD22" t="s">
        <v>414</v>
      </c>
      <c r="BE22" t="s">
        <v>1582</v>
      </c>
      <c r="BF22" t="s">
        <v>1611</v>
      </c>
      <c r="BG22">
        <v>117929</v>
      </c>
      <c r="BH22" t="s">
        <v>1673</v>
      </c>
    </row>
    <row r="23" spans="1:60" x14ac:dyDescent="0.25">
      <c r="A23" t="s">
        <v>204</v>
      </c>
    </row>
    <row r="24" spans="1:60" x14ac:dyDescent="0.25">
      <c r="D24" t="s">
        <v>1736</v>
      </c>
      <c r="K24" t="s">
        <v>228</v>
      </c>
      <c r="L24" t="s">
        <v>249</v>
      </c>
      <c r="M24" t="s">
        <v>294</v>
      </c>
      <c r="N24" t="s">
        <v>294</v>
      </c>
      <c r="O24" t="s">
        <v>347</v>
      </c>
      <c r="P24" t="s">
        <v>374</v>
      </c>
      <c r="Q24" t="s">
        <v>401</v>
      </c>
      <c r="R24" t="s">
        <v>427</v>
      </c>
      <c r="S24" t="s">
        <v>401</v>
      </c>
      <c r="T24" t="s">
        <v>486</v>
      </c>
      <c r="U24" t="s">
        <v>522</v>
      </c>
      <c r="V24" t="s">
        <v>555</v>
      </c>
      <c r="W24" t="s">
        <v>588</v>
      </c>
      <c r="X24" t="s">
        <v>620</v>
      </c>
      <c r="Y24" t="s">
        <v>652</v>
      </c>
      <c r="Z24" t="s">
        <v>679</v>
      </c>
      <c r="AA24" t="s">
        <v>712</v>
      </c>
      <c r="AB24" t="s">
        <v>742</v>
      </c>
      <c r="AC24" t="s">
        <v>775</v>
      </c>
      <c r="AD24" t="s">
        <v>813</v>
      </c>
      <c r="AE24" t="s">
        <v>844</v>
      </c>
      <c r="AF24">
        <v>93991</v>
      </c>
      <c r="AG24" t="s">
        <v>879</v>
      </c>
      <c r="AH24" t="s">
        <v>910</v>
      </c>
      <c r="AI24" t="s">
        <v>939</v>
      </c>
      <c r="AJ24" t="s">
        <v>968</v>
      </c>
      <c r="AK24" t="s">
        <v>1001</v>
      </c>
      <c r="AL24" t="s">
        <v>1037</v>
      </c>
      <c r="AM24" t="s">
        <v>1063</v>
      </c>
      <c r="AN24" t="s">
        <v>1094</v>
      </c>
      <c r="AO24" t="s">
        <v>1123</v>
      </c>
      <c r="AP24" t="s">
        <v>1155</v>
      </c>
      <c r="AQ24" t="s">
        <v>1186</v>
      </c>
      <c r="AR24" t="s">
        <v>1214</v>
      </c>
      <c r="AS24" t="s">
        <v>1242</v>
      </c>
      <c r="AT24" t="s">
        <v>1275</v>
      </c>
      <c r="AU24" t="s">
        <v>1305</v>
      </c>
      <c r="AV24" t="s">
        <v>1331</v>
      </c>
      <c r="AW24" t="s">
        <v>1356</v>
      </c>
      <c r="AX24">
        <v>118482</v>
      </c>
      <c r="AY24" t="s">
        <v>1388</v>
      </c>
      <c r="AZ24" t="s">
        <v>1419</v>
      </c>
      <c r="BA24" t="s">
        <v>1452</v>
      </c>
      <c r="BB24" t="s">
        <v>1482</v>
      </c>
      <c r="BC24" t="s">
        <v>1519</v>
      </c>
      <c r="BD24" t="s">
        <v>1549</v>
      </c>
      <c r="BE24" t="s">
        <v>1583</v>
      </c>
      <c r="BF24" t="s">
        <v>1612</v>
      </c>
      <c r="BG24" t="s">
        <v>1644</v>
      </c>
      <c r="BH24" t="s">
        <v>1674</v>
      </c>
    </row>
    <row r="25" spans="1:60" x14ac:dyDescent="0.25">
      <c r="A25" t="s">
        <v>205</v>
      </c>
    </row>
    <row r="26" spans="1:60" x14ac:dyDescent="0.25">
      <c r="D26" t="s">
        <v>1172</v>
      </c>
      <c r="K26" t="s">
        <v>229</v>
      </c>
      <c r="L26" t="s">
        <v>250</v>
      </c>
      <c r="M26" t="s">
        <v>295</v>
      </c>
      <c r="N26" t="s">
        <v>322</v>
      </c>
      <c r="O26" t="s">
        <v>348</v>
      </c>
      <c r="P26" t="s">
        <v>375</v>
      </c>
      <c r="Q26" t="s">
        <v>402</v>
      </c>
      <c r="R26" t="s">
        <v>428</v>
      </c>
      <c r="S26" t="s">
        <v>457</v>
      </c>
      <c r="T26" t="s">
        <v>487</v>
      </c>
      <c r="U26" t="s">
        <v>523</v>
      </c>
      <c r="V26" t="s">
        <v>556</v>
      </c>
      <c r="W26" t="s">
        <v>589</v>
      </c>
      <c r="X26" t="s">
        <v>621</v>
      </c>
      <c r="Y26">
        <v>76590</v>
      </c>
      <c r="Z26" t="s">
        <v>680</v>
      </c>
      <c r="AA26" t="s">
        <v>457</v>
      </c>
      <c r="AB26" t="s">
        <v>743</v>
      </c>
      <c r="AC26" t="s">
        <v>776</v>
      </c>
      <c r="AD26" t="s">
        <v>814</v>
      </c>
      <c r="AE26" t="s">
        <v>845</v>
      </c>
      <c r="AF26">
        <v>72847</v>
      </c>
      <c r="AG26" t="s">
        <v>880</v>
      </c>
      <c r="AH26" t="s">
        <v>911</v>
      </c>
      <c r="AI26" t="s">
        <v>940</v>
      </c>
      <c r="AJ26" t="s">
        <v>969</v>
      </c>
      <c r="AK26" t="s">
        <v>1002</v>
      </c>
      <c r="AL26" t="s">
        <v>1038</v>
      </c>
      <c r="AM26" t="s">
        <v>1064</v>
      </c>
      <c r="AN26" t="s">
        <v>1095</v>
      </c>
      <c r="AO26" t="s">
        <v>1124</v>
      </c>
      <c r="AP26" t="s">
        <v>1156</v>
      </c>
      <c r="AQ26" t="s">
        <v>1187</v>
      </c>
      <c r="AR26" t="s">
        <v>1215</v>
      </c>
      <c r="AS26" t="s">
        <v>1243</v>
      </c>
      <c r="AT26" t="s">
        <v>1276</v>
      </c>
      <c r="AU26" t="s">
        <v>1306</v>
      </c>
      <c r="AV26" t="s">
        <v>1332</v>
      </c>
      <c r="AW26" t="s">
        <v>1357</v>
      </c>
      <c r="AX26">
        <v>56961</v>
      </c>
      <c r="AY26" t="s">
        <v>1389</v>
      </c>
      <c r="AZ26" t="s">
        <v>1420</v>
      </c>
      <c r="BA26" t="s">
        <v>1453</v>
      </c>
      <c r="BB26" t="s">
        <v>1483</v>
      </c>
      <c r="BC26" t="s">
        <v>1520</v>
      </c>
      <c r="BD26" t="s">
        <v>1550</v>
      </c>
      <c r="BE26" t="s">
        <v>1584</v>
      </c>
      <c r="BF26" t="s">
        <v>1613</v>
      </c>
      <c r="BG26" t="s">
        <v>1645</v>
      </c>
      <c r="BH26" t="s">
        <v>1675</v>
      </c>
    </row>
    <row r="27" spans="1:60" x14ac:dyDescent="0.25">
      <c r="A27" t="s">
        <v>144</v>
      </c>
    </row>
    <row r="28" spans="1:60" x14ac:dyDescent="0.25">
      <c r="D28" t="s">
        <v>1737</v>
      </c>
      <c r="K28" t="s">
        <v>230</v>
      </c>
      <c r="L28" t="s">
        <v>251</v>
      </c>
      <c r="M28" t="s">
        <v>296</v>
      </c>
      <c r="N28" t="s">
        <v>323</v>
      </c>
      <c r="O28" t="s">
        <v>310</v>
      </c>
      <c r="P28" t="s">
        <v>376</v>
      </c>
      <c r="Q28" t="s">
        <v>403</v>
      </c>
      <c r="R28" t="s">
        <v>429</v>
      </c>
      <c r="S28" t="s">
        <v>458</v>
      </c>
      <c r="T28" t="s">
        <v>488</v>
      </c>
      <c r="U28" t="s">
        <v>524</v>
      </c>
      <c r="V28" t="s">
        <v>557</v>
      </c>
      <c r="W28" t="s">
        <v>590</v>
      </c>
      <c r="X28" t="s">
        <v>622</v>
      </c>
      <c r="Y28" t="s">
        <v>653</v>
      </c>
      <c r="Z28" t="s">
        <v>681</v>
      </c>
      <c r="AA28" t="s">
        <v>713</v>
      </c>
      <c r="AB28" t="s">
        <v>744</v>
      </c>
      <c r="AC28" t="s">
        <v>777</v>
      </c>
      <c r="AD28" t="s">
        <v>815</v>
      </c>
      <c r="AE28" t="s">
        <v>846</v>
      </c>
      <c r="AF28">
        <v>31447</v>
      </c>
      <c r="AG28" t="s">
        <v>881</v>
      </c>
      <c r="AH28" t="s">
        <v>912</v>
      </c>
      <c r="AI28" t="s">
        <v>941</v>
      </c>
      <c r="AJ28" t="s">
        <v>970</v>
      </c>
      <c r="AK28" t="s">
        <v>1003</v>
      </c>
      <c r="AL28" t="s">
        <v>1003</v>
      </c>
      <c r="AM28" t="s">
        <v>1065</v>
      </c>
      <c r="AN28" t="s">
        <v>1096</v>
      </c>
      <c r="AO28" t="s">
        <v>1125</v>
      </c>
      <c r="AP28" t="s">
        <v>1157</v>
      </c>
      <c r="AQ28" t="s">
        <v>809</v>
      </c>
      <c r="AR28" t="s">
        <v>1216</v>
      </c>
      <c r="AS28" t="s">
        <v>1244</v>
      </c>
      <c r="AT28" t="s">
        <v>1277</v>
      </c>
      <c r="AU28" t="s">
        <v>1307</v>
      </c>
      <c r="AV28" t="s">
        <v>1333</v>
      </c>
      <c r="AW28" t="s">
        <v>1358</v>
      </c>
      <c r="AX28" t="s">
        <v>1358</v>
      </c>
      <c r="AY28" t="s">
        <v>1390</v>
      </c>
      <c r="AZ28" t="s">
        <v>1421</v>
      </c>
      <c r="BA28" t="s">
        <v>1454</v>
      </c>
      <c r="BB28" t="s">
        <v>1484</v>
      </c>
      <c r="BC28" t="s">
        <v>1521</v>
      </c>
      <c r="BD28" t="s">
        <v>1551</v>
      </c>
      <c r="BE28" t="s">
        <v>623</v>
      </c>
      <c r="BF28" t="s">
        <v>1614</v>
      </c>
      <c r="BG28" t="s">
        <v>1646</v>
      </c>
      <c r="BH28" t="s">
        <v>1676</v>
      </c>
    </row>
    <row r="29" spans="1:60" x14ac:dyDescent="0.25">
      <c r="A29" t="s">
        <v>145</v>
      </c>
    </row>
    <row r="30" spans="1:60" x14ac:dyDescent="0.25">
      <c r="D30" t="s">
        <v>1738</v>
      </c>
      <c r="K30" t="s">
        <v>231</v>
      </c>
      <c r="L30" t="s">
        <v>252</v>
      </c>
      <c r="M30" t="s">
        <v>297</v>
      </c>
      <c r="N30">
        <v>31663</v>
      </c>
      <c r="O30" t="s">
        <v>349</v>
      </c>
      <c r="P30" t="s">
        <v>252</v>
      </c>
      <c r="Q30" t="s">
        <v>404</v>
      </c>
      <c r="R30" t="s">
        <v>430</v>
      </c>
      <c r="S30" t="s">
        <v>459</v>
      </c>
      <c r="T30" t="s">
        <v>489</v>
      </c>
      <c r="U30" t="s">
        <v>525</v>
      </c>
      <c r="V30" t="s">
        <v>558</v>
      </c>
      <c r="W30" t="s">
        <v>591</v>
      </c>
      <c r="X30" t="s">
        <v>623</v>
      </c>
      <c r="Y30" t="s">
        <v>654</v>
      </c>
      <c r="Z30" t="s">
        <v>682</v>
      </c>
      <c r="AA30" t="s">
        <v>714</v>
      </c>
      <c r="AB30" t="s">
        <v>745</v>
      </c>
      <c r="AC30" t="s">
        <v>778</v>
      </c>
      <c r="AD30" t="s">
        <v>816</v>
      </c>
      <c r="AE30" t="s">
        <v>847</v>
      </c>
      <c r="AF30">
        <v>34465</v>
      </c>
      <c r="AG30" t="s">
        <v>882</v>
      </c>
      <c r="AH30" t="s">
        <v>913</v>
      </c>
      <c r="AI30" t="s">
        <v>942</v>
      </c>
      <c r="AJ30" t="s">
        <v>971</v>
      </c>
      <c r="AK30" t="s">
        <v>1004</v>
      </c>
      <c r="AL30" t="s">
        <v>1039</v>
      </c>
      <c r="AM30" t="s">
        <v>1066</v>
      </c>
      <c r="AN30" t="s">
        <v>1097</v>
      </c>
      <c r="AO30" t="s">
        <v>1126</v>
      </c>
      <c r="AP30" t="s">
        <v>1158</v>
      </c>
      <c r="AQ30" t="s">
        <v>1188</v>
      </c>
      <c r="AR30" t="s">
        <v>1158</v>
      </c>
      <c r="AS30" t="s">
        <v>1245</v>
      </c>
      <c r="AT30" t="s">
        <v>1278</v>
      </c>
      <c r="AU30" t="s">
        <v>1308</v>
      </c>
      <c r="AV30" t="s">
        <v>1334</v>
      </c>
      <c r="AW30" t="s">
        <v>1359</v>
      </c>
      <c r="AX30" t="s">
        <v>1359</v>
      </c>
      <c r="AY30" t="s">
        <v>1391</v>
      </c>
      <c r="AZ30" t="s">
        <v>1422</v>
      </c>
      <c r="BA30" t="s">
        <v>1455</v>
      </c>
      <c r="BB30" t="s">
        <v>1485</v>
      </c>
      <c r="BC30" t="s">
        <v>1522</v>
      </c>
      <c r="BD30" t="s">
        <v>1552</v>
      </c>
      <c r="BE30" t="s">
        <v>1585</v>
      </c>
      <c r="BF30" t="s">
        <v>1615</v>
      </c>
      <c r="BG30" t="s">
        <v>1647</v>
      </c>
      <c r="BH30" t="s">
        <v>1677</v>
      </c>
    </row>
    <row r="31" spans="1:60" x14ac:dyDescent="0.25">
      <c r="A31" t="s">
        <v>146</v>
      </c>
    </row>
    <row r="32" spans="1:60" x14ac:dyDescent="0.25">
      <c r="D32" t="s">
        <v>1739</v>
      </c>
      <c r="K32" t="s">
        <v>211</v>
      </c>
      <c r="L32" t="s">
        <v>253</v>
      </c>
      <c r="M32" t="s">
        <v>253</v>
      </c>
      <c r="N32" t="s">
        <v>324</v>
      </c>
      <c r="O32" t="s">
        <v>350</v>
      </c>
      <c r="P32" t="s">
        <v>350</v>
      </c>
      <c r="Q32" t="s">
        <v>405</v>
      </c>
      <c r="R32" t="s">
        <v>431</v>
      </c>
      <c r="S32" t="s">
        <v>405</v>
      </c>
      <c r="T32" t="s">
        <v>490</v>
      </c>
      <c r="U32" t="s">
        <v>526</v>
      </c>
      <c r="V32" t="s">
        <v>559</v>
      </c>
      <c r="W32" t="s">
        <v>592</v>
      </c>
      <c r="X32" t="s">
        <v>624</v>
      </c>
      <c r="Y32" t="s">
        <v>655</v>
      </c>
      <c r="Z32" t="s">
        <v>683</v>
      </c>
      <c r="AA32" t="s">
        <v>715</v>
      </c>
      <c r="AB32" t="s">
        <v>746</v>
      </c>
      <c r="AC32" t="s">
        <v>779</v>
      </c>
      <c r="AD32" t="s">
        <v>817</v>
      </c>
      <c r="AE32" t="s">
        <v>848</v>
      </c>
      <c r="AF32">
        <v>18862</v>
      </c>
      <c r="AG32" t="s">
        <v>883</v>
      </c>
      <c r="AH32" t="s">
        <v>914</v>
      </c>
      <c r="AI32" t="s">
        <v>943</v>
      </c>
      <c r="AJ32" t="s">
        <v>972</v>
      </c>
      <c r="AK32" t="s">
        <v>1005</v>
      </c>
      <c r="AL32" t="s">
        <v>1040</v>
      </c>
      <c r="AM32" t="s">
        <v>1067</v>
      </c>
      <c r="AN32" t="s">
        <v>1098</v>
      </c>
      <c r="AO32" t="s">
        <v>1127</v>
      </c>
      <c r="AP32" t="s">
        <v>1159</v>
      </c>
      <c r="AQ32" t="s">
        <v>1189</v>
      </c>
      <c r="AR32" t="s">
        <v>1217</v>
      </c>
      <c r="AS32" t="s">
        <v>1246</v>
      </c>
      <c r="AT32" t="s">
        <v>1279</v>
      </c>
      <c r="AU32" t="s">
        <v>1246</v>
      </c>
      <c r="AV32" t="s">
        <v>1246</v>
      </c>
      <c r="AW32" t="s">
        <v>1360</v>
      </c>
      <c r="AX32" t="s">
        <v>1360</v>
      </c>
      <c r="AY32" t="s">
        <v>1217</v>
      </c>
      <c r="AZ32" t="s">
        <v>1423</v>
      </c>
      <c r="BA32" t="s">
        <v>1456</v>
      </c>
      <c r="BB32" t="s">
        <v>1486</v>
      </c>
      <c r="BC32" t="s">
        <v>1523</v>
      </c>
      <c r="BD32" t="s">
        <v>1553</v>
      </c>
      <c r="BE32" t="s">
        <v>1149</v>
      </c>
      <c r="BF32" t="s">
        <v>1616</v>
      </c>
      <c r="BG32" t="s">
        <v>1648</v>
      </c>
      <c r="BH32" t="s">
        <v>1678</v>
      </c>
    </row>
    <row r="33" spans="1:60" x14ac:dyDescent="0.25">
      <c r="A33" t="s">
        <v>147</v>
      </c>
    </row>
    <row r="34" spans="1:60" x14ac:dyDescent="0.25">
      <c r="D34" t="s">
        <v>817</v>
      </c>
      <c r="K34" t="s">
        <v>232</v>
      </c>
      <c r="L34" t="s">
        <v>254</v>
      </c>
      <c r="M34" t="s">
        <v>298</v>
      </c>
      <c r="N34" t="s">
        <v>325</v>
      </c>
      <c r="O34" t="s">
        <v>351</v>
      </c>
      <c r="P34" t="s">
        <v>377</v>
      </c>
      <c r="Q34" t="s">
        <v>406</v>
      </c>
      <c r="R34" t="s">
        <v>432</v>
      </c>
      <c r="S34" t="s">
        <v>460</v>
      </c>
      <c r="T34" t="s">
        <v>491</v>
      </c>
      <c r="U34" t="s">
        <v>527</v>
      </c>
      <c r="V34" t="s">
        <v>560</v>
      </c>
      <c r="W34" t="s">
        <v>593</v>
      </c>
      <c r="X34" t="s">
        <v>625</v>
      </c>
      <c r="Y34">
        <v>24197</v>
      </c>
      <c r="Z34" t="s">
        <v>684</v>
      </c>
      <c r="AA34" t="s">
        <v>377</v>
      </c>
      <c r="AB34" t="s">
        <v>747</v>
      </c>
      <c r="AC34" t="s">
        <v>780</v>
      </c>
      <c r="AD34" t="s">
        <v>818</v>
      </c>
      <c r="AE34" t="s">
        <v>849</v>
      </c>
      <c r="AF34">
        <v>20848</v>
      </c>
      <c r="AG34" t="s">
        <v>884</v>
      </c>
      <c r="AH34" t="s">
        <v>915</v>
      </c>
      <c r="AI34" t="s">
        <v>944</v>
      </c>
      <c r="AJ34" t="s">
        <v>973</v>
      </c>
      <c r="AK34" t="s">
        <v>1006</v>
      </c>
      <c r="AL34" t="s">
        <v>1041</v>
      </c>
      <c r="AM34" t="s">
        <v>1068</v>
      </c>
      <c r="AN34" t="s">
        <v>1099</v>
      </c>
      <c r="AO34" t="s">
        <v>1128</v>
      </c>
      <c r="AP34" t="s">
        <v>1160</v>
      </c>
      <c r="AQ34" t="s">
        <v>1190</v>
      </c>
      <c r="AR34" t="s">
        <v>1128</v>
      </c>
      <c r="AS34" t="s">
        <v>1247</v>
      </c>
      <c r="AT34" t="s">
        <v>1280</v>
      </c>
      <c r="AU34" t="s">
        <v>1280</v>
      </c>
      <c r="AV34" t="s">
        <v>1335</v>
      </c>
      <c r="AW34" t="s">
        <v>1361</v>
      </c>
      <c r="AX34" t="s">
        <v>1361</v>
      </c>
      <c r="AY34" t="s">
        <v>1392</v>
      </c>
      <c r="AZ34" t="s">
        <v>1424</v>
      </c>
      <c r="BA34" t="s">
        <v>1457</v>
      </c>
      <c r="BB34" t="s">
        <v>1487</v>
      </c>
      <c r="BC34" t="s">
        <v>1524</v>
      </c>
      <c r="BD34" t="s">
        <v>1554</v>
      </c>
      <c r="BE34" t="s">
        <v>1586</v>
      </c>
      <c r="BF34" t="s">
        <v>1617</v>
      </c>
      <c r="BG34" t="s">
        <v>1649</v>
      </c>
      <c r="BH34" t="s">
        <v>1679</v>
      </c>
    </row>
    <row r="35" spans="1:60" x14ac:dyDescent="0.25">
      <c r="A35" t="s">
        <v>148</v>
      </c>
    </row>
    <row r="36" spans="1:60" x14ac:dyDescent="0.25">
      <c r="D36" t="s">
        <v>1740</v>
      </c>
      <c r="K36" t="s">
        <v>208</v>
      </c>
      <c r="L36" t="s">
        <v>255</v>
      </c>
      <c r="M36" t="s">
        <v>299</v>
      </c>
      <c r="N36" t="s">
        <v>326</v>
      </c>
      <c r="O36" t="s">
        <v>326</v>
      </c>
      <c r="P36" t="s">
        <v>378</v>
      </c>
      <c r="Q36" t="s">
        <v>378</v>
      </c>
      <c r="R36" t="s">
        <v>433</v>
      </c>
      <c r="S36" t="s">
        <v>461</v>
      </c>
      <c r="T36" t="s">
        <v>492</v>
      </c>
      <c r="U36" t="s">
        <v>528</v>
      </c>
      <c r="V36" t="s">
        <v>561</v>
      </c>
      <c r="W36" t="s">
        <v>594</v>
      </c>
      <c r="X36" t="s">
        <v>626</v>
      </c>
      <c r="Y36">
        <v>51995</v>
      </c>
      <c r="Z36" t="s">
        <v>685</v>
      </c>
      <c r="AA36" t="s">
        <v>716</v>
      </c>
      <c r="AB36" t="s">
        <v>748</v>
      </c>
      <c r="AC36" t="s">
        <v>781</v>
      </c>
      <c r="AD36" t="s">
        <v>781</v>
      </c>
      <c r="AE36" t="s">
        <v>850</v>
      </c>
      <c r="AF36">
        <v>34497</v>
      </c>
      <c r="AG36" t="s">
        <v>850</v>
      </c>
      <c r="AH36" t="s">
        <v>916</v>
      </c>
      <c r="AI36" t="s">
        <v>916</v>
      </c>
      <c r="AJ36" t="s">
        <v>974</v>
      </c>
      <c r="AK36" t="s">
        <v>850</v>
      </c>
      <c r="AL36" t="s">
        <v>850</v>
      </c>
      <c r="AM36" t="s">
        <v>1069</v>
      </c>
      <c r="AN36" t="s">
        <v>1069</v>
      </c>
      <c r="AO36" t="s">
        <v>1129</v>
      </c>
      <c r="AP36" t="s">
        <v>1161</v>
      </c>
      <c r="AQ36" t="s">
        <v>1069</v>
      </c>
      <c r="AR36" t="s">
        <v>1218</v>
      </c>
      <c r="AS36" t="s">
        <v>1248</v>
      </c>
      <c r="AT36" t="s">
        <v>1069</v>
      </c>
      <c r="AU36" t="s">
        <v>1069</v>
      </c>
      <c r="AV36" t="s">
        <v>850</v>
      </c>
      <c r="AW36" t="s">
        <v>850</v>
      </c>
      <c r="AX36" t="s">
        <v>850</v>
      </c>
      <c r="AY36" t="s">
        <v>1393</v>
      </c>
      <c r="AZ36" t="s">
        <v>1425</v>
      </c>
      <c r="BA36" t="s">
        <v>850</v>
      </c>
      <c r="BB36" t="s">
        <v>1488</v>
      </c>
      <c r="BC36">
        <v>56400</v>
      </c>
      <c r="BD36" t="s">
        <v>1555</v>
      </c>
      <c r="BE36" t="s">
        <v>1587</v>
      </c>
      <c r="BF36" t="s">
        <v>1618</v>
      </c>
      <c r="BG36" t="s">
        <v>1650</v>
      </c>
      <c r="BH36" t="s">
        <v>1680</v>
      </c>
    </row>
    <row r="37" spans="1:60" x14ac:dyDescent="0.25">
      <c r="A37" t="s">
        <v>149</v>
      </c>
    </row>
    <row r="38" spans="1:60" x14ac:dyDescent="0.25">
      <c r="D38" t="s">
        <v>1741</v>
      </c>
      <c r="K38" t="s">
        <v>212</v>
      </c>
      <c r="L38" t="s">
        <v>256</v>
      </c>
      <c r="M38" t="s">
        <v>300</v>
      </c>
      <c r="N38" t="s">
        <v>327</v>
      </c>
      <c r="O38" t="s">
        <v>352</v>
      </c>
      <c r="P38">
        <v>57998</v>
      </c>
      <c r="Q38" t="s">
        <v>407</v>
      </c>
      <c r="R38" t="s">
        <v>434</v>
      </c>
      <c r="S38" t="s">
        <v>462</v>
      </c>
      <c r="T38" t="s">
        <v>493</v>
      </c>
      <c r="U38" t="s">
        <v>529</v>
      </c>
      <c r="V38" t="s">
        <v>562</v>
      </c>
      <c r="W38" t="s">
        <v>595</v>
      </c>
      <c r="X38" t="s">
        <v>627</v>
      </c>
      <c r="Y38" t="s">
        <v>656</v>
      </c>
      <c r="Z38" t="s">
        <v>686</v>
      </c>
      <c r="AA38" t="s">
        <v>717</v>
      </c>
      <c r="AB38" t="s">
        <v>749</v>
      </c>
      <c r="AC38" t="s">
        <v>782</v>
      </c>
      <c r="AD38" t="s">
        <v>819</v>
      </c>
      <c r="AE38" t="s">
        <v>851</v>
      </c>
      <c r="AF38">
        <v>52178</v>
      </c>
      <c r="AG38" t="s">
        <v>716</v>
      </c>
      <c r="AH38" t="s">
        <v>917</v>
      </c>
      <c r="AI38" t="s">
        <v>945</v>
      </c>
      <c r="AJ38" t="s">
        <v>975</v>
      </c>
      <c r="AK38" t="s">
        <v>1007</v>
      </c>
      <c r="AL38" t="s">
        <v>1042</v>
      </c>
      <c r="AM38" t="s">
        <v>1070</v>
      </c>
      <c r="AN38" t="s">
        <v>1100</v>
      </c>
      <c r="AO38" t="s">
        <v>1130</v>
      </c>
      <c r="AP38" t="s">
        <v>1162</v>
      </c>
      <c r="AQ38" t="s">
        <v>1191</v>
      </c>
      <c r="AR38" t="s">
        <v>1219</v>
      </c>
      <c r="AS38" t="s">
        <v>1249</v>
      </c>
      <c r="AT38" t="s">
        <v>1281</v>
      </c>
      <c r="AU38" t="s">
        <v>1309</v>
      </c>
      <c r="AV38" t="s">
        <v>1336</v>
      </c>
      <c r="AW38" t="s">
        <v>1362</v>
      </c>
      <c r="AX38" t="s">
        <v>1362</v>
      </c>
      <c r="AY38" t="s">
        <v>1394</v>
      </c>
      <c r="AZ38" t="s">
        <v>1426</v>
      </c>
      <c r="BA38" t="s">
        <v>1458</v>
      </c>
      <c r="BB38" t="s">
        <v>1489</v>
      </c>
      <c r="BC38" t="s">
        <v>1525</v>
      </c>
      <c r="BD38" t="s">
        <v>1556</v>
      </c>
      <c r="BE38" t="s">
        <v>1588</v>
      </c>
      <c r="BF38" t="s">
        <v>1619</v>
      </c>
      <c r="BG38" t="s">
        <v>1651</v>
      </c>
      <c r="BH38" t="s">
        <v>1681</v>
      </c>
    </row>
    <row r="39" spans="1:60" x14ac:dyDescent="0.25">
      <c r="A39" t="s">
        <v>150</v>
      </c>
    </row>
    <row r="40" spans="1:60" x14ac:dyDescent="0.25">
      <c r="D40" t="s">
        <v>1742</v>
      </c>
      <c r="K40" t="s">
        <v>213</v>
      </c>
      <c r="L40" t="s">
        <v>257</v>
      </c>
      <c r="M40" t="s">
        <v>301</v>
      </c>
      <c r="N40" t="s">
        <v>328</v>
      </c>
      <c r="O40" t="s">
        <v>353</v>
      </c>
      <c r="P40" t="s">
        <v>379</v>
      </c>
      <c r="Q40" t="s">
        <v>408</v>
      </c>
      <c r="R40" t="s">
        <v>435</v>
      </c>
      <c r="S40">
        <v>38060</v>
      </c>
      <c r="T40" t="s">
        <v>494</v>
      </c>
      <c r="U40" t="s">
        <v>530</v>
      </c>
      <c r="V40" t="s">
        <v>563</v>
      </c>
      <c r="W40" t="s">
        <v>596</v>
      </c>
      <c r="X40" t="s">
        <v>628</v>
      </c>
      <c r="Y40" t="s">
        <v>657</v>
      </c>
      <c r="Z40" t="s">
        <v>687</v>
      </c>
      <c r="AA40" t="s">
        <v>718</v>
      </c>
      <c r="AB40">
        <v>53792</v>
      </c>
      <c r="AC40" t="s">
        <v>783</v>
      </c>
      <c r="AD40" t="s">
        <v>820</v>
      </c>
      <c r="AE40" t="s">
        <v>852</v>
      </c>
      <c r="AF40">
        <v>50572</v>
      </c>
      <c r="AG40" t="s">
        <v>885</v>
      </c>
      <c r="AH40" t="s">
        <v>918</v>
      </c>
      <c r="AI40" t="s">
        <v>946</v>
      </c>
      <c r="AJ40" t="s">
        <v>976</v>
      </c>
      <c r="AK40" t="s">
        <v>1008</v>
      </c>
      <c r="AL40" t="s">
        <v>1043</v>
      </c>
      <c r="AM40" t="s">
        <v>1071</v>
      </c>
      <c r="AN40" t="s">
        <v>1101</v>
      </c>
      <c r="AO40" t="s">
        <v>1131</v>
      </c>
      <c r="AP40" t="s">
        <v>1163</v>
      </c>
      <c r="AQ40" t="s">
        <v>1192</v>
      </c>
      <c r="AR40" t="s">
        <v>1220</v>
      </c>
      <c r="AS40" t="s">
        <v>1250</v>
      </c>
      <c r="AT40" t="s">
        <v>1183</v>
      </c>
      <c r="AU40" t="s">
        <v>1310</v>
      </c>
      <c r="AV40" t="s">
        <v>1337</v>
      </c>
      <c r="AW40" t="s">
        <v>1363</v>
      </c>
      <c r="AX40" t="s">
        <v>1363</v>
      </c>
      <c r="AY40" t="s">
        <v>1395</v>
      </c>
      <c r="AZ40" t="s">
        <v>1427</v>
      </c>
      <c r="BA40" t="s">
        <v>1459</v>
      </c>
      <c r="BB40" t="s">
        <v>1490</v>
      </c>
      <c r="BC40" t="s">
        <v>1526</v>
      </c>
      <c r="BD40" t="s">
        <v>1557</v>
      </c>
      <c r="BE40" t="s">
        <v>1589</v>
      </c>
      <c r="BF40" t="s">
        <v>1620</v>
      </c>
      <c r="BG40" t="s">
        <v>1652</v>
      </c>
      <c r="BH40" t="s">
        <v>1682</v>
      </c>
    </row>
    <row r="41" spans="1:60" x14ac:dyDescent="0.25">
      <c r="A41" t="s">
        <v>151</v>
      </c>
    </row>
    <row r="42" spans="1:60" x14ac:dyDescent="0.25">
      <c r="D42" t="s">
        <v>1743</v>
      </c>
      <c r="K42" t="s">
        <v>233</v>
      </c>
      <c r="L42" t="s">
        <v>258</v>
      </c>
      <c r="M42" t="s">
        <v>302</v>
      </c>
      <c r="N42">
        <v>110000</v>
      </c>
      <c r="O42" t="s">
        <v>354</v>
      </c>
      <c r="P42" t="s">
        <v>380</v>
      </c>
      <c r="Q42" t="s">
        <v>409</v>
      </c>
      <c r="R42" t="s">
        <v>436</v>
      </c>
      <c r="S42" t="s">
        <v>463</v>
      </c>
      <c r="T42" t="s">
        <v>495</v>
      </c>
      <c r="U42" t="s">
        <v>531</v>
      </c>
      <c r="V42" t="s">
        <v>564</v>
      </c>
      <c r="W42" t="s">
        <v>597</v>
      </c>
      <c r="X42" t="s">
        <v>629</v>
      </c>
      <c r="Y42" t="s">
        <v>658</v>
      </c>
      <c r="Z42" t="s">
        <v>688</v>
      </c>
      <c r="AA42" t="s">
        <v>719</v>
      </c>
      <c r="AB42" t="s">
        <v>750</v>
      </c>
      <c r="AC42" t="s">
        <v>784</v>
      </c>
      <c r="AD42" t="s">
        <v>821</v>
      </c>
      <c r="AE42" t="s">
        <v>853</v>
      </c>
      <c r="AF42">
        <v>94996</v>
      </c>
      <c r="AG42" t="s">
        <v>886</v>
      </c>
      <c r="AH42" t="s">
        <v>919</v>
      </c>
      <c r="AI42" t="s">
        <v>947</v>
      </c>
      <c r="AJ42" t="s">
        <v>977</v>
      </c>
      <c r="AK42" t="s">
        <v>1009</v>
      </c>
      <c r="AL42" t="s">
        <v>1044</v>
      </c>
      <c r="AM42" t="s">
        <v>1072</v>
      </c>
      <c r="AN42" t="s">
        <v>1102</v>
      </c>
      <c r="AO42" t="s">
        <v>1132</v>
      </c>
      <c r="AP42" t="s">
        <v>1164</v>
      </c>
      <c r="AQ42" t="s">
        <v>1193</v>
      </c>
      <c r="AR42" t="s">
        <v>1221</v>
      </c>
      <c r="AS42" t="s">
        <v>1251</v>
      </c>
      <c r="AT42" t="s">
        <v>1282</v>
      </c>
      <c r="AU42" t="s">
        <v>1311</v>
      </c>
      <c r="AV42" t="s">
        <v>1338</v>
      </c>
      <c r="AW42" t="s">
        <v>1364</v>
      </c>
      <c r="AX42" t="s">
        <v>1364</v>
      </c>
      <c r="AY42" t="s">
        <v>1137</v>
      </c>
      <c r="AZ42" t="s">
        <v>1428</v>
      </c>
      <c r="BA42" t="s">
        <v>1460</v>
      </c>
      <c r="BB42" t="s">
        <v>1491</v>
      </c>
      <c r="BC42" t="s">
        <v>1527</v>
      </c>
      <c r="BD42" t="s">
        <v>1558</v>
      </c>
      <c r="BE42" t="s">
        <v>1049</v>
      </c>
      <c r="BF42" t="s">
        <v>1621</v>
      </c>
      <c r="BG42" t="s">
        <v>1653</v>
      </c>
      <c r="BH42" t="s">
        <v>1683</v>
      </c>
    </row>
    <row r="43" spans="1:60" x14ac:dyDescent="0.25">
      <c r="A43" t="s">
        <v>198</v>
      </c>
    </row>
    <row r="44" spans="1:60" x14ac:dyDescent="0.25">
      <c r="D44" t="s">
        <v>1744</v>
      </c>
      <c r="K44" t="s">
        <v>214</v>
      </c>
      <c r="L44" t="s">
        <v>259</v>
      </c>
      <c r="M44" t="s">
        <v>303</v>
      </c>
      <c r="N44" t="s">
        <v>329</v>
      </c>
      <c r="O44" t="s">
        <v>303</v>
      </c>
      <c r="P44" t="s">
        <v>381</v>
      </c>
      <c r="Q44" t="s">
        <v>381</v>
      </c>
      <c r="R44" t="s">
        <v>381</v>
      </c>
      <c r="S44" t="s">
        <v>464</v>
      </c>
      <c r="T44" t="s">
        <v>496</v>
      </c>
      <c r="U44" t="s">
        <v>235</v>
      </c>
      <c r="V44" t="s">
        <v>565</v>
      </c>
      <c r="W44" t="s">
        <v>598</v>
      </c>
      <c r="X44" t="s">
        <v>598</v>
      </c>
      <c r="Y44" t="s">
        <v>659</v>
      </c>
      <c r="Z44" t="s">
        <v>689</v>
      </c>
      <c r="AA44" t="s">
        <v>720</v>
      </c>
      <c r="AB44" t="s">
        <v>751</v>
      </c>
      <c r="AC44" t="s">
        <v>785</v>
      </c>
      <c r="AD44" t="s">
        <v>822</v>
      </c>
      <c r="AE44" t="s">
        <v>854</v>
      </c>
      <c r="AF44">
        <v>128928</v>
      </c>
      <c r="AG44" t="s">
        <v>887</v>
      </c>
      <c r="AH44" t="s">
        <v>698</v>
      </c>
      <c r="AI44" t="s">
        <v>843</v>
      </c>
      <c r="AJ44" t="s">
        <v>978</v>
      </c>
      <c r="AK44" t="s">
        <v>1010</v>
      </c>
      <c r="AL44" t="s">
        <v>1045</v>
      </c>
      <c r="AM44" t="s">
        <v>1073</v>
      </c>
      <c r="AN44" t="s">
        <v>1103</v>
      </c>
      <c r="AO44" t="s">
        <v>1133</v>
      </c>
      <c r="AP44" t="s">
        <v>1133</v>
      </c>
      <c r="AQ44" t="s">
        <v>1194</v>
      </c>
      <c r="AR44" t="s">
        <v>1222</v>
      </c>
      <c r="AS44">
        <v>122222</v>
      </c>
      <c r="AT44" t="s">
        <v>1283</v>
      </c>
      <c r="AU44">
        <v>122222</v>
      </c>
      <c r="AV44">
        <v>122222</v>
      </c>
      <c r="AW44">
        <v>122222</v>
      </c>
      <c r="AX44">
        <v>122222</v>
      </c>
      <c r="AY44">
        <v>122222</v>
      </c>
      <c r="AZ44">
        <v>122222</v>
      </c>
      <c r="BA44" t="s">
        <v>1461</v>
      </c>
      <c r="BB44" t="s">
        <v>1492</v>
      </c>
      <c r="BC44" t="s">
        <v>1528</v>
      </c>
      <c r="BD44" t="s">
        <v>1559</v>
      </c>
      <c r="BE44" t="s">
        <v>1590</v>
      </c>
      <c r="BF44" t="s">
        <v>1622</v>
      </c>
      <c r="BG44" t="s">
        <v>1654</v>
      </c>
      <c r="BH44" t="s">
        <v>1202</v>
      </c>
    </row>
    <row r="45" spans="1:60" x14ac:dyDescent="0.25">
      <c r="A45" t="s">
        <v>152</v>
      </c>
    </row>
    <row r="46" spans="1:60" x14ac:dyDescent="0.25">
      <c r="D46" t="s">
        <v>1745</v>
      </c>
      <c r="K46" t="s">
        <v>234</v>
      </c>
      <c r="L46" t="s">
        <v>260</v>
      </c>
      <c r="M46" t="s">
        <v>304</v>
      </c>
      <c r="N46" t="s">
        <v>330</v>
      </c>
      <c r="O46" t="s">
        <v>330</v>
      </c>
      <c r="P46" t="s">
        <v>382</v>
      </c>
      <c r="Q46" t="s">
        <v>410</v>
      </c>
      <c r="R46" t="s">
        <v>437</v>
      </c>
      <c r="S46" t="s">
        <v>465</v>
      </c>
      <c r="T46" t="s">
        <v>497</v>
      </c>
      <c r="U46" t="s">
        <v>532</v>
      </c>
      <c r="V46" t="s">
        <v>566</v>
      </c>
      <c r="W46" t="s">
        <v>599</v>
      </c>
      <c r="X46" t="s">
        <v>630</v>
      </c>
      <c r="Y46" t="s">
        <v>660</v>
      </c>
      <c r="Z46" t="s">
        <v>690</v>
      </c>
      <c r="AA46" t="s">
        <v>721</v>
      </c>
      <c r="AB46" t="s">
        <v>752</v>
      </c>
      <c r="AC46" t="s">
        <v>786</v>
      </c>
      <c r="AD46" t="s">
        <v>823</v>
      </c>
      <c r="AE46" t="s">
        <v>855</v>
      </c>
      <c r="AF46">
        <v>319786</v>
      </c>
      <c r="AG46" t="s">
        <v>888</v>
      </c>
      <c r="AH46" t="s">
        <v>888</v>
      </c>
      <c r="AI46" t="s">
        <v>888</v>
      </c>
      <c r="AJ46" t="s">
        <v>855</v>
      </c>
      <c r="AK46" t="s">
        <v>1011</v>
      </c>
      <c r="AL46" t="s">
        <v>1046</v>
      </c>
      <c r="AM46" t="s">
        <v>1074</v>
      </c>
      <c r="AN46" t="s">
        <v>1104</v>
      </c>
      <c r="AO46" t="s">
        <v>599</v>
      </c>
      <c r="AP46" t="s">
        <v>1165</v>
      </c>
      <c r="AQ46" t="s">
        <v>1195</v>
      </c>
      <c r="AR46" t="s">
        <v>1223</v>
      </c>
      <c r="AS46" t="s">
        <v>1252</v>
      </c>
      <c r="AT46" t="s">
        <v>1284</v>
      </c>
      <c r="AU46" t="s">
        <v>1312</v>
      </c>
      <c r="AV46" t="s">
        <v>1339</v>
      </c>
      <c r="AW46" t="s">
        <v>1365</v>
      </c>
      <c r="AX46" t="s">
        <v>1365</v>
      </c>
      <c r="AY46" t="s">
        <v>1396</v>
      </c>
      <c r="AZ46" t="s">
        <v>1429</v>
      </c>
      <c r="BA46" t="s">
        <v>1462</v>
      </c>
      <c r="BB46" t="s">
        <v>1493</v>
      </c>
      <c r="BC46" t="s">
        <v>1529</v>
      </c>
      <c r="BD46" t="s">
        <v>1560</v>
      </c>
      <c r="BE46" t="s">
        <v>1591</v>
      </c>
      <c r="BF46" t="s">
        <v>1623</v>
      </c>
      <c r="BG46" t="s">
        <v>1655</v>
      </c>
      <c r="BH46" t="s">
        <v>1684</v>
      </c>
    </row>
    <row r="47" spans="1:60" x14ac:dyDescent="0.25">
      <c r="A47" t="s">
        <v>153</v>
      </c>
    </row>
    <row r="48" spans="1:60" x14ac:dyDescent="0.25">
      <c r="D48" t="s">
        <v>1746</v>
      </c>
      <c r="K48" t="s">
        <v>215</v>
      </c>
      <c r="L48" t="s">
        <v>261</v>
      </c>
      <c r="M48" t="s">
        <v>305</v>
      </c>
      <c r="N48" t="s">
        <v>331</v>
      </c>
      <c r="O48" t="s">
        <v>355</v>
      </c>
      <c r="P48" t="s">
        <v>383</v>
      </c>
      <c r="Q48" t="s">
        <v>411</v>
      </c>
      <c r="R48" t="s">
        <v>438</v>
      </c>
      <c r="S48" t="s">
        <v>466</v>
      </c>
      <c r="T48" t="s">
        <v>498</v>
      </c>
      <c r="U48" t="s">
        <v>533</v>
      </c>
      <c r="V48" t="s">
        <v>567</v>
      </c>
      <c r="W48" t="s">
        <v>600</v>
      </c>
      <c r="X48" t="s">
        <v>631</v>
      </c>
      <c r="Y48" t="s">
        <v>661</v>
      </c>
      <c r="Z48" t="s">
        <v>691</v>
      </c>
      <c r="AA48" t="s">
        <v>661</v>
      </c>
      <c r="AB48" t="s">
        <v>753</v>
      </c>
      <c r="AC48" t="s">
        <v>787</v>
      </c>
      <c r="AD48" t="s">
        <v>824</v>
      </c>
      <c r="AE48" t="s">
        <v>856</v>
      </c>
      <c r="AF48">
        <v>397000</v>
      </c>
      <c r="AG48" t="s">
        <v>889</v>
      </c>
      <c r="AH48" t="s">
        <v>920</v>
      </c>
      <c r="AI48" t="s">
        <v>948</v>
      </c>
      <c r="AJ48" t="s">
        <v>979</v>
      </c>
      <c r="AK48" t="s">
        <v>1012</v>
      </c>
      <c r="AL48" t="s">
        <v>1047</v>
      </c>
      <c r="AM48" t="s">
        <v>1075</v>
      </c>
      <c r="AN48">
        <v>589997</v>
      </c>
      <c r="AO48" t="s">
        <v>1134</v>
      </c>
      <c r="AP48" t="s">
        <v>1166</v>
      </c>
      <c r="AQ48" t="s">
        <v>1196</v>
      </c>
      <c r="AR48" t="s">
        <v>1224</v>
      </c>
      <c r="AS48" t="s">
        <v>1253</v>
      </c>
      <c r="AT48" t="s">
        <v>1285</v>
      </c>
      <c r="AU48" t="s">
        <v>1313</v>
      </c>
      <c r="AV48" t="s">
        <v>1340</v>
      </c>
      <c r="AW48" t="s">
        <v>1366</v>
      </c>
      <c r="AX48" t="s">
        <v>1366</v>
      </c>
      <c r="AY48" t="s">
        <v>1397</v>
      </c>
      <c r="AZ48" t="s">
        <v>1430</v>
      </c>
      <c r="BA48" t="s">
        <v>1463</v>
      </c>
      <c r="BB48" t="s">
        <v>1494</v>
      </c>
      <c r="BC48" t="s">
        <v>1530</v>
      </c>
      <c r="BD48" t="s">
        <v>1561</v>
      </c>
      <c r="BE48" t="s">
        <v>1592</v>
      </c>
      <c r="BF48" t="s">
        <v>1624</v>
      </c>
      <c r="BG48" t="s">
        <v>1656</v>
      </c>
      <c r="BH48" t="s">
        <v>1685</v>
      </c>
    </row>
    <row r="49" spans="1:60" x14ac:dyDescent="0.25">
      <c r="A49" t="s">
        <v>154</v>
      </c>
    </row>
    <row r="50" spans="1:60" x14ac:dyDescent="0.25">
      <c r="D50" t="s">
        <v>1747</v>
      </c>
      <c r="K50" t="s">
        <v>216</v>
      </c>
      <c r="L50" t="s">
        <v>262</v>
      </c>
      <c r="M50" t="s">
        <v>306</v>
      </c>
      <c r="N50" t="s">
        <v>332</v>
      </c>
      <c r="O50" t="s">
        <v>356</v>
      </c>
      <c r="P50" t="s">
        <v>384</v>
      </c>
      <c r="Q50" t="s">
        <v>412</v>
      </c>
      <c r="R50" t="s">
        <v>439</v>
      </c>
      <c r="S50" t="s">
        <v>467</v>
      </c>
      <c r="T50" t="s">
        <v>499</v>
      </c>
      <c r="U50" t="s">
        <v>534</v>
      </c>
      <c r="V50" t="s">
        <v>568</v>
      </c>
      <c r="W50" t="s">
        <v>601</v>
      </c>
      <c r="X50" t="s">
        <v>632</v>
      </c>
      <c r="Y50" t="s">
        <v>662</v>
      </c>
      <c r="Z50" t="s">
        <v>662</v>
      </c>
      <c r="AA50" t="s">
        <v>722</v>
      </c>
      <c r="AB50" t="s">
        <v>754</v>
      </c>
      <c r="AC50" t="s">
        <v>601</v>
      </c>
      <c r="AD50" t="s">
        <v>825</v>
      </c>
      <c r="AE50" t="s">
        <v>857</v>
      </c>
      <c r="AF50">
        <v>275997</v>
      </c>
      <c r="AG50" t="s">
        <v>890</v>
      </c>
      <c r="AH50" t="s">
        <v>921</v>
      </c>
      <c r="AI50" t="s">
        <v>921</v>
      </c>
      <c r="AJ50" t="s">
        <v>980</v>
      </c>
      <c r="AK50" t="s">
        <v>1013</v>
      </c>
      <c r="AL50">
        <v>279798</v>
      </c>
      <c r="AM50" t="s">
        <v>1076</v>
      </c>
      <c r="AN50" t="s">
        <v>1076</v>
      </c>
      <c r="AO50" t="s">
        <v>1076</v>
      </c>
      <c r="AP50" t="s">
        <v>1167</v>
      </c>
      <c r="AQ50" t="s">
        <v>356</v>
      </c>
      <c r="AR50">
        <v>319720</v>
      </c>
      <c r="AS50" t="s">
        <v>1254</v>
      </c>
      <c r="AT50" t="s">
        <v>1286</v>
      </c>
      <c r="AU50" t="s">
        <v>1314</v>
      </c>
      <c r="AV50" t="s">
        <v>1314</v>
      </c>
      <c r="AW50" t="s">
        <v>1367</v>
      </c>
      <c r="AX50" t="s">
        <v>1367</v>
      </c>
      <c r="AY50" t="s">
        <v>1398</v>
      </c>
      <c r="AZ50" t="s">
        <v>1431</v>
      </c>
      <c r="BA50" t="s">
        <v>1464</v>
      </c>
      <c r="BB50" t="s">
        <v>1495</v>
      </c>
      <c r="BC50" t="s">
        <v>1531</v>
      </c>
      <c r="BD50" t="s">
        <v>1562</v>
      </c>
      <c r="BE50" t="s">
        <v>1593</v>
      </c>
      <c r="BF50" t="s">
        <v>1625</v>
      </c>
      <c r="BG50" t="s">
        <v>1657</v>
      </c>
      <c r="BH50" t="s">
        <v>1686</v>
      </c>
    </row>
    <row r="51" spans="1:60" x14ac:dyDescent="0.25">
      <c r="A51" t="s">
        <v>155</v>
      </c>
    </row>
    <row r="52" spans="1:60" x14ac:dyDescent="0.25">
      <c r="D52" t="s">
        <v>1748</v>
      </c>
      <c r="K52" t="s">
        <v>217</v>
      </c>
      <c r="L52" t="s">
        <v>263</v>
      </c>
      <c r="M52" t="s">
        <v>307</v>
      </c>
      <c r="N52" t="s">
        <v>333</v>
      </c>
      <c r="O52" t="s">
        <v>357</v>
      </c>
      <c r="P52" t="s">
        <v>385</v>
      </c>
      <c r="Q52" t="s">
        <v>385</v>
      </c>
      <c r="R52" t="s">
        <v>440</v>
      </c>
      <c r="S52" t="s">
        <v>468</v>
      </c>
      <c r="T52" t="s">
        <v>468</v>
      </c>
      <c r="U52" t="s">
        <v>535</v>
      </c>
      <c r="V52" t="s">
        <v>569</v>
      </c>
      <c r="W52" t="s">
        <v>602</v>
      </c>
      <c r="X52" t="s">
        <v>633</v>
      </c>
      <c r="Y52" t="s">
        <v>663</v>
      </c>
      <c r="Z52" t="s">
        <v>692</v>
      </c>
      <c r="AA52" t="s">
        <v>723</v>
      </c>
      <c r="AB52" t="s">
        <v>755</v>
      </c>
      <c r="AC52" t="s">
        <v>788</v>
      </c>
      <c r="AD52" t="s">
        <v>826</v>
      </c>
      <c r="AE52" t="s">
        <v>858</v>
      </c>
      <c r="AF52">
        <v>188988</v>
      </c>
      <c r="AG52" t="s">
        <v>891</v>
      </c>
      <c r="AH52" t="s">
        <v>891</v>
      </c>
      <c r="AI52" t="s">
        <v>891</v>
      </c>
      <c r="AJ52" t="s">
        <v>981</v>
      </c>
      <c r="AK52" t="s">
        <v>1014</v>
      </c>
      <c r="AL52" t="s">
        <v>1014</v>
      </c>
      <c r="AM52" t="s">
        <v>1077</v>
      </c>
      <c r="AN52" t="s">
        <v>1105</v>
      </c>
      <c r="AO52" t="s">
        <v>1135</v>
      </c>
      <c r="AP52" t="s">
        <v>1168</v>
      </c>
      <c r="AQ52" t="s">
        <v>1197</v>
      </c>
      <c r="AR52" t="s">
        <v>357</v>
      </c>
      <c r="AS52" t="s">
        <v>1255</v>
      </c>
      <c r="AT52" t="s">
        <v>1287</v>
      </c>
      <c r="AU52" t="s">
        <v>1315</v>
      </c>
      <c r="AV52" t="s">
        <v>1341</v>
      </c>
      <c r="AW52" t="s">
        <v>1368</v>
      </c>
      <c r="AX52" t="s">
        <v>1368</v>
      </c>
      <c r="AY52" t="s">
        <v>1399</v>
      </c>
      <c r="AZ52" t="s">
        <v>1432</v>
      </c>
      <c r="BA52" t="s">
        <v>1465</v>
      </c>
      <c r="BB52" t="s">
        <v>1496</v>
      </c>
      <c r="BC52" t="s">
        <v>1532</v>
      </c>
      <c r="BD52" t="s">
        <v>1563</v>
      </c>
      <c r="BE52" t="s">
        <v>1594</v>
      </c>
      <c r="BF52" t="s">
        <v>1626</v>
      </c>
      <c r="BG52" t="s">
        <v>1658</v>
      </c>
      <c r="BH52" t="s">
        <v>1687</v>
      </c>
    </row>
    <row r="53" spans="1:60" x14ac:dyDescent="0.25">
      <c r="A53" t="s">
        <v>156</v>
      </c>
    </row>
    <row r="54" spans="1:60" x14ac:dyDescent="0.25">
      <c r="D54" t="s">
        <v>1749</v>
      </c>
      <c r="K54" t="s">
        <v>235</v>
      </c>
      <c r="L54" t="s">
        <v>264</v>
      </c>
      <c r="M54" t="s">
        <v>308</v>
      </c>
      <c r="N54" t="s">
        <v>334</v>
      </c>
      <c r="O54" t="s">
        <v>334</v>
      </c>
      <c r="P54" t="s">
        <v>386</v>
      </c>
      <c r="Q54" t="s">
        <v>413</v>
      </c>
      <c r="R54">
        <v>115693</v>
      </c>
      <c r="S54" t="s">
        <v>469</v>
      </c>
      <c r="T54" t="s">
        <v>500</v>
      </c>
      <c r="U54" t="s">
        <v>536</v>
      </c>
      <c r="V54" t="s">
        <v>570</v>
      </c>
      <c r="W54" t="s">
        <v>603</v>
      </c>
      <c r="X54" t="s">
        <v>634</v>
      </c>
      <c r="Y54" t="s">
        <v>387</v>
      </c>
      <c r="Z54" t="s">
        <v>693</v>
      </c>
      <c r="AA54" t="s">
        <v>724</v>
      </c>
      <c r="AB54" t="s">
        <v>756</v>
      </c>
      <c r="AC54" t="s">
        <v>789</v>
      </c>
      <c r="AD54" t="s">
        <v>827</v>
      </c>
      <c r="AE54" t="s">
        <v>859</v>
      </c>
      <c r="AF54">
        <v>82991</v>
      </c>
      <c r="AG54" t="s">
        <v>892</v>
      </c>
      <c r="AH54" t="s">
        <v>922</v>
      </c>
      <c r="AI54" t="s">
        <v>949</v>
      </c>
      <c r="AJ54" t="s">
        <v>982</v>
      </c>
      <c r="AK54" t="s">
        <v>1015</v>
      </c>
      <c r="AL54" t="s">
        <v>1048</v>
      </c>
      <c r="AM54" t="s">
        <v>1078</v>
      </c>
      <c r="AN54" t="s">
        <v>1106</v>
      </c>
      <c r="AO54" t="s">
        <v>1136</v>
      </c>
      <c r="AP54" t="s">
        <v>1169</v>
      </c>
      <c r="AQ54" t="s">
        <v>1198</v>
      </c>
      <c r="AR54" t="s">
        <v>1225</v>
      </c>
      <c r="AS54" t="s">
        <v>1256</v>
      </c>
      <c r="AT54" t="s">
        <v>1288</v>
      </c>
      <c r="AU54" t="s">
        <v>1316</v>
      </c>
      <c r="AV54" t="s">
        <v>1342</v>
      </c>
      <c r="AW54" t="s">
        <v>1369</v>
      </c>
      <c r="AX54" t="s">
        <v>1369</v>
      </c>
      <c r="AY54" t="s">
        <v>1400</v>
      </c>
      <c r="AZ54" t="s">
        <v>1433</v>
      </c>
      <c r="BA54" t="s">
        <v>1466</v>
      </c>
      <c r="BB54" t="s">
        <v>1497</v>
      </c>
      <c r="BC54" t="s">
        <v>1533</v>
      </c>
      <c r="BD54" t="s">
        <v>1564</v>
      </c>
      <c r="BE54">
        <v>80799</v>
      </c>
      <c r="BF54" t="s">
        <v>1627</v>
      </c>
      <c r="BG54" t="s">
        <v>1659</v>
      </c>
      <c r="BH54" t="s">
        <v>1688</v>
      </c>
    </row>
    <row r="55" spans="1:60" x14ac:dyDescent="0.25">
      <c r="A55" t="s">
        <v>157</v>
      </c>
    </row>
    <row r="56" spans="1:60" x14ac:dyDescent="0.25">
      <c r="D56" t="s">
        <v>1750</v>
      </c>
      <c r="K56" t="s">
        <v>218</v>
      </c>
      <c r="L56" t="s">
        <v>265</v>
      </c>
      <c r="M56" t="s">
        <v>309</v>
      </c>
      <c r="N56">
        <v>100992</v>
      </c>
      <c r="O56" t="s">
        <v>358</v>
      </c>
      <c r="P56" t="s">
        <v>387</v>
      </c>
      <c r="Q56" t="s">
        <v>414</v>
      </c>
      <c r="R56" t="s">
        <v>441</v>
      </c>
      <c r="S56" t="s">
        <v>470</v>
      </c>
      <c r="T56" t="s">
        <v>501</v>
      </c>
      <c r="U56" t="s">
        <v>537</v>
      </c>
      <c r="V56" t="s">
        <v>571</v>
      </c>
      <c r="W56" t="s">
        <v>604</v>
      </c>
      <c r="X56" t="s">
        <v>635</v>
      </c>
      <c r="Y56" t="s">
        <v>664</v>
      </c>
      <c r="Z56" t="s">
        <v>694</v>
      </c>
      <c r="AA56" t="s">
        <v>725</v>
      </c>
      <c r="AB56" t="s">
        <v>757</v>
      </c>
      <c r="AC56" t="s">
        <v>790</v>
      </c>
      <c r="AD56" t="s">
        <v>828</v>
      </c>
      <c r="AE56" t="s">
        <v>860</v>
      </c>
      <c r="AF56">
        <v>94990</v>
      </c>
      <c r="AG56" t="s">
        <v>893</v>
      </c>
      <c r="AH56" t="s">
        <v>923</v>
      </c>
      <c r="AI56" t="s">
        <v>950</v>
      </c>
      <c r="AJ56" t="s">
        <v>983</v>
      </c>
      <c r="AK56" t="s">
        <v>1016</v>
      </c>
      <c r="AL56" t="s">
        <v>1049</v>
      </c>
      <c r="AM56" t="s">
        <v>1079</v>
      </c>
      <c r="AN56" t="s">
        <v>1107</v>
      </c>
      <c r="AO56" t="s">
        <v>1137</v>
      </c>
      <c r="AP56" t="s">
        <v>1170</v>
      </c>
      <c r="AQ56" t="s">
        <v>1199</v>
      </c>
      <c r="AR56" t="s">
        <v>1226</v>
      </c>
      <c r="AS56" t="s">
        <v>1257</v>
      </c>
      <c r="AT56" t="s">
        <v>1289</v>
      </c>
      <c r="AU56" t="s">
        <v>1317</v>
      </c>
      <c r="AV56" t="s">
        <v>1343</v>
      </c>
      <c r="AW56" t="s">
        <v>334</v>
      </c>
      <c r="AX56" t="s">
        <v>334</v>
      </c>
      <c r="AY56" t="s">
        <v>1401</v>
      </c>
      <c r="AZ56" t="s">
        <v>1434</v>
      </c>
      <c r="BA56" t="s">
        <v>1467</v>
      </c>
      <c r="BB56" t="s">
        <v>1498</v>
      </c>
      <c r="BC56" t="s">
        <v>1534</v>
      </c>
      <c r="BD56" t="s">
        <v>1565</v>
      </c>
      <c r="BE56" t="s">
        <v>1595</v>
      </c>
      <c r="BF56" t="s">
        <v>1139</v>
      </c>
      <c r="BG56" t="s">
        <v>1660</v>
      </c>
      <c r="BH56" t="s">
        <v>1689</v>
      </c>
    </row>
    <row r="57" spans="1:60" x14ac:dyDescent="0.25">
      <c r="A57" t="s">
        <v>158</v>
      </c>
    </row>
    <row r="58" spans="1:60" x14ac:dyDescent="0.25">
      <c r="D58" t="s">
        <v>1358</v>
      </c>
      <c r="K58" t="s">
        <v>236</v>
      </c>
      <c r="L58" t="s">
        <v>266</v>
      </c>
      <c r="M58" t="s">
        <v>310</v>
      </c>
      <c r="N58" t="s">
        <v>335</v>
      </c>
      <c r="O58" t="s">
        <v>359</v>
      </c>
      <c r="P58" t="s">
        <v>388</v>
      </c>
      <c r="Q58" t="s">
        <v>415</v>
      </c>
      <c r="R58" t="s">
        <v>442</v>
      </c>
      <c r="S58" t="s">
        <v>471</v>
      </c>
      <c r="T58" t="s">
        <v>502</v>
      </c>
      <c r="U58" t="s">
        <v>538</v>
      </c>
      <c r="V58" t="s">
        <v>572</v>
      </c>
      <c r="W58" t="s">
        <v>605</v>
      </c>
      <c r="X58" t="s">
        <v>636</v>
      </c>
      <c r="Y58" t="s">
        <v>665</v>
      </c>
      <c r="Z58" t="s">
        <v>695</v>
      </c>
      <c r="AA58" t="s">
        <v>726</v>
      </c>
      <c r="AB58" t="s">
        <v>758</v>
      </c>
      <c r="AC58" t="s">
        <v>791</v>
      </c>
      <c r="AD58" t="s">
        <v>829</v>
      </c>
      <c r="AE58" t="s">
        <v>861</v>
      </c>
      <c r="AF58">
        <v>33199</v>
      </c>
      <c r="AG58" t="s">
        <v>894</v>
      </c>
      <c r="AH58" t="s">
        <v>924</v>
      </c>
      <c r="AI58" t="s">
        <v>951</v>
      </c>
      <c r="AJ58" t="s">
        <v>984</v>
      </c>
      <c r="AK58" t="s">
        <v>1017</v>
      </c>
      <c r="AL58" t="s">
        <v>1050</v>
      </c>
      <c r="AM58" t="s">
        <v>1080</v>
      </c>
      <c r="AN58" t="s">
        <v>1108</v>
      </c>
      <c r="AO58" t="s">
        <v>1108</v>
      </c>
      <c r="AP58" t="s">
        <v>1171</v>
      </c>
      <c r="AQ58" t="s">
        <v>1200</v>
      </c>
      <c r="AR58" t="s">
        <v>1227</v>
      </c>
      <c r="AS58" t="s">
        <v>1258</v>
      </c>
      <c r="AT58" t="s">
        <v>1290</v>
      </c>
      <c r="AU58" t="s">
        <v>1318</v>
      </c>
      <c r="AV58" t="s">
        <v>1344</v>
      </c>
      <c r="AW58" t="s">
        <v>1370</v>
      </c>
      <c r="AX58" t="s">
        <v>1370</v>
      </c>
      <c r="AY58" t="s">
        <v>1402</v>
      </c>
      <c r="AZ58" t="s">
        <v>676</v>
      </c>
      <c r="BA58" t="s">
        <v>1468</v>
      </c>
      <c r="BB58" t="s">
        <v>1499</v>
      </c>
      <c r="BC58" t="s">
        <v>1535</v>
      </c>
      <c r="BD58" t="s">
        <v>1566</v>
      </c>
      <c r="BE58" t="s">
        <v>1596</v>
      </c>
      <c r="BF58" t="s">
        <v>1628</v>
      </c>
      <c r="BG58" t="s">
        <v>1661</v>
      </c>
      <c r="BH58" t="s">
        <v>1690</v>
      </c>
    </row>
    <row r="59" spans="1:60" x14ac:dyDescent="0.25">
      <c r="A59" t="s">
        <v>159</v>
      </c>
    </row>
    <row r="60" spans="1:60" x14ac:dyDescent="0.25">
      <c r="D60" t="s">
        <v>1751</v>
      </c>
      <c r="K60" t="s">
        <v>237</v>
      </c>
      <c r="L60" t="s">
        <v>267</v>
      </c>
      <c r="M60" t="s">
        <v>267</v>
      </c>
      <c r="N60" t="s">
        <v>336</v>
      </c>
      <c r="O60" t="s">
        <v>360</v>
      </c>
      <c r="P60" t="s">
        <v>389</v>
      </c>
      <c r="Q60" t="s">
        <v>416</v>
      </c>
      <c r="R60" t="s">
        <v>443</v>
      </c>
      <c r="S60" t="s">
        <v>472</v>
      </c>
      <c r="T60" t="s">
        <v>503</v>
      </c>
      <c r="U60" t="s">
        <v>539</v>
      </c>
      <c r="V60" t="s">
        <v>573</v>
      </c>
      <c r="W60" t="s">
        <v>573</v>
      </c>
      <c r="X60" t="s">
        <v>637</v>
      </c>
      <c r="Y60" t="s">
        <v>666</v>
      </c>
      <c r="Z60" t="s">
        <v>696</v>
      </c>
      <c r="AA60" t="s">
        <v>727</v>
      </c>
      <c r="AB60" t="s">
        <v>759</v>
      </c>
      <c r="AC60" t="s">
        <v>792</v>
      </c>
      <c r="AD60" t="s">
        <v>830</v>
      </c>
      <c r="AE60" t="s">
        <v>862</v>
      </c>
      <c r="AF60">
        <v>59995</v>
      </c>
      <c r="AG60" t="s">
        <v>895</v>
      </c>
      <c r="AH60" t="s">
        <v>925</v>
      </c>
      <c r="AI60" t="s">
        <v>952</v>
      </c>
      <c r="AJ60" t="s">
        <v>985</v>
      </c>
      <c r="AK60" t="s">
        <v>1018</v>
      </c>
      <c r="AL60" t="s">
        <v>1051</v>
      </c>
      <c r="AM60" t="s">
        <v>1081</v>
      </c>
      <c r="AN60" t="s">
        <v>1109</v>
      </c>
      <c r="AO60" t="s">
        <v>1138</v>
      </c>
      <c r="AP60" t="s">
        <v>1172</v>
      </c>
      <c r="AQ60" t="s">
        <v>1201</v>
      </c>
      <c r="AR60" t="s">
        <v>1228</v>
      </c>
      <c r="AS60" t="s">
        <v>1259</v>
      </c>
      <c r="AT60" t="s">
        <v>1291</v>
      </c>
      <c r="AU60" t="s">
        <v>1319</v>
      </c>
      <c r="AV60" t="s">
        <v>1345</v>
      </c>
      <c r="AW60" t="s">
        <v>1371</v>
      </c>
      <c r="AX60" t="s">
        <v>1371</v>
      </c>
      <c r="AY60" t="s">
        <v>1403</v>
      </c>
      <c r="AZ60" t="s">
        <v>1435</v>
      </c>
      <c r="BA60" t="s">
        <v>1051</v>
      </c>
      <c r="BB60" t="s">
        <v>1500</v>
      </c>
      <c r="BC60" t="s">
        <v>1536</v>
      </c>
      <c r="BD60" t="s">
        <v>1567</v>
      </c>
      <c r="BE60" t="s">
        <v>1597</v>
      </c>
      <c r="BF60" t="s">
        <v>1629</v>
      </c>
      <c r="BG60" t="s">
        <v>1662</v>
      </c>
      <c r="BH60" t="s">
        <v>1691</v>
      </c>
    </row>
    <row r="61" spans="1:60" x14ac:dyDescent="0.25">
      <c r="A61" t="s">
        <v>160</v>
      </c>
    </row>
    <row r="62" spans="1:60" x14ac:dyDescent="0.25">
      <c r="D62" t="s">
        <v>1752</v>
      </c>
      <c r="K62" t="s">
        <v>207</v>
      </c>
      <c r="L62" t="s">
        <v>268</v>
      </c>
      <c r="M62" t="s">
        <v>311</v>
      </c>
      <c r="N62" t="s">
        <v>337</v>
      </c>
      <c r="O62" t="s">
        <v>337</v>
      </c>
      <c r="P62" t="s">
        <v>390</v>
      </c>
      <c r="Q62" t="s">
        <v>390</v>
      </c>
      <c r="R62" t="s">
        <v>444</v>
      </c>
      <c r="S62" t="s">
        <v>473</v>
      </c>
      <c r="T62" t="s">
        <v>473</v>
      </c>
      <c r="U62" t="s">
        <v>540</v>
      </c>
      <c r="V62" t="s">
        <v>574</v>
      </c>
      <c r="W62" t="s">
        <v>574</v>
      </c>
      <c r="X62" t="s">
        <v>638</v>
      </c>
      <c r="Y62">
        <v>139997</v>
      </c>
      <c r="Z62" t="s">
        <v>697</v>
      </c>
      <c r="AA62" t="s">
        <v>728</v>
      </c>
      <c r="AB62" t="s">
        <v>760</v>
      </c>
      <c r="AC62" t="s">
        <v>793</v>
      </c>
      <c r="AD62" t="s">
        <v>831</v>
      </c>
      <c r="AE62" t="s">
        <v>863</v>
      </c>
      <c r="AF62">
        <v>143793</v>
      </c>
      <c r="AG62" t="s">
        <v>896</v>
      </c>
      <c r="AH62" t="s">
        <v>926</v>
      </c>
      <c r="AI62" t="s">
        <v>953</v>
      </c>
      <c r="AJ62" t="s">
        <v>986</v>
      </c>
      <c r="AK62" t="s">
        <v>1019</v>
      </c>
      <c r="AL62" t="s">
        <v>1019</v>
      </c>
      <c r="AM62" t="s">
        <v>1019</v>
      </c>
      <c r="AN62" t="s">
        <v>1110</v>
      </c>
      <c r="AO62" t="s">
        <v>1139</v>
      </c>
      <c r="AP62" t="s">
        <v>1173</v>
      </c>
      <c r="AQ62" t="s">
        <v>1202</v>
      </c>
      <c r="AR62" t="s">
        <v>1229</v>
      </c>
      <c r="AS62" t="s">
        <v>1260</v>
      </c>
      <c r="AT62" t="s">
        <v>1292</v>
      </c>
      <c r="AU62" t="s">
        <v>1320</v>
      </c>
      <c r="AV62" t="s">
        <v>1346</v>
      </c>
      <c r="AW62" t="s">
        <v>1372</v>
      </c>
      <c r="AX62" t="s">
        <v>1372</v>
      </c>
      <c r="AY62" t="s">
        <v>1404</v>
      </c>
      <c r="AZ62" t="s">
        <v>1436</v>
      </c>
      <c r="BA62" t="s">
        <v>1469</v>
      </c>
      <c r="BB62" t="s">
        <v>1501</v>
      </c>
      <c r="BC62" t="s">
        <v>1537</v>
      </c>
      <c r="BD62" t="s">
        <v>1568</v>
      </c>
      <c r="BE62" t="s">
        <v>1598</v>
      </c>
      <c r="BF62" t="s">
        <v>1630</v>
      </c>
      <c r="BG62" t="s">
        <v>1663</v>
      </c>
      <c r="BH62" t="s">
        <v>1692</v>
      </c>
    </row>
    <row r="63" spans="1:60" x14ac:dyDescent="0.25">
      <c r="A63" t="s">
        <v>161</v>
      </c>
    </row>
    <row r="64" spans="1:60" x14ac:dyDescent="0.25">
      <c r="D64" t="s">
        <v>1753</v>
      </c>
      <c r="K64" t="s">
        <v>238</v>
      </c>
      <c r="L64" t="s">
        <v>269</v>
      </c>
      <c r="M64" t="s">
        <v>312</v>
      </c>
      <c r="N64" t="s">
        <v>338</v>
      </c>
      <c r="O64" t="s">
        <v>361</v>
      </c>
      <c r="P64" t="s">
        <v>391</v>
      </c>
      <c r="Q64" t="s">
        <v>417</v>
      </c>
      <c r="R64" t="s">
        <v>445</v>
      </c>
      <c r="S64" t="s">
        <v>474</v>
      </c>
      <c r="T64" t="s">
        <v>504</v>
      </c>
      <c r="U64" t="s">
        <v>541</v>
      </c>
      <c r="V64" t="s">
        <v>575</v>
      </c>
      <c r="W64" t="s">
        <v>606</v>
      </c>
      <c r="X64" t="s">
        <v>639</v>
      </c>
      <c r="Y64" t="s">
        <v>667</v>
      </c>
      <c r="Z64" t="s">
        <v>698</v>
      </c>
      <c r="AA64" t="s">
        <v>729</v>
      </c>
      <c r="AB64" t="s">
        <v>761</v>
      </c>
      <c r="AC64" t="s">
        <v>794</v>
      </c>
      <c r="AD64" t="s">
        <v>832</v>
      </c>
      <c r="AE64" t="s">
        <v>864</v>
      </c>
      <c r="AF64">
        <v>146880</v>
      </c>
      <c r="AG64" t="s">
        <v>897</v>
      </c>
      <c r="AH64" t="s">
        <v>927</v>
      </c>
      <c r="AI64" t="s">
        <v>954</v>
      </c>
      <c r="AJ64" t="s">
        <v>987</v>
      </c>
      <c r="AK64" t="s">
        <v>1020</v>
      </c>
      <c r="AL64" t="s">
        <v>1052</v>
      </c>
      <c r="AM64" t="s">
        <v>1082</v>
      </c>
      <c r="AN64" t="s">
        <v>1111</v>
      </c>
      <c r="AO64" t="s">
        <v>1140</v>
      </c>
      <c r="AP64" t="s">
        <v>1174</v>
      </c>
      <c r="AQ64" t="s">
        <v>1203</v>
      </c>
      <c r="AR64" t="s">
        <v>1230</v>
      </c>
      <c r="AS64" t="s">
        <v>1261</v>
      </c>
      <c r="AT64" t="s">
        <v>1293</v>
      </c>
      <c r="AU64" t="s">
        <v>1321</v>
      </c>
      <c r="AV64" t="s">
        <v>1321</v>
      </c>
      <c r="AW64" t="s">
        <v>1373</v>
      </c>
      <c r="AX64" t="s">
        <v>1373</v>
      </c>
      <c r="AY64" t="s">
        <v>1405</v>
      </c>
      <c r="AZ64" t="s">
        <v>1437</v>
      </c>
      <c r="BA64" t="s">
        <v>1470</v>
      </c>
      <c r="BB64" t="s">
        <v>1502</v>
      </c>
      <c r="BC64" t="s">
        <v>1538</v>
      </c>
      <c r="BD64" t="s">
        <v>1569</v>
      </c>
      <c r="BE64" t="s">
        <v>1599</v>
      </c>
      <c r="BF64" t="s">
        <v>1631</v>
      </c>
      <c r="BG64" t="s">
        <v>1664</v>
      </c>
      <c r="BH64" t="s">
        <v>1693</v>
      </c>
    </row>
    <row r="65" spans="1:60" x14ac:dyDescent="0.25">
      <c r="A65" t="s">
        <v>162</v>
      </c>
    </row>
    <row r="66" spans="1:60" x14ac:dyDescent="0.25">
      <c r="D66" t="s">
        <v>1754</v>
      </c>
      <c r="K66">
        <v>99948</v>
      </c>
      <c r="L66" t="s">
        <v>270</v>
      </c>
      <c r="M66" t="s">
        <v>313</v>
      </c>
      <c r="N66">
        <v>1</v>
      </c>
      <c r="O66" t="s">
        <v>362</v>
      </c>
      <c r="P66" t="s">
        <v>392</v>
      </c>
      <c r="Q66" t="s">
        <v>392</v>
      </c>
      <c r="R66" t="s">
        <v>446</v>
      </c>
      <c r="S66" t="s">
        <v>475</v>
      </c>
      <c r="T66" t="s">
        <v>505</v>
      </c>
      <c r="U66" t="s">
        <v>542</v>
      </c>
      <c r="V66" t="s">
        <v>576</v>
      </c>
      <c r="W66" t="s">
        <v>607</v>
      </c>
      <c r="X66" t="s">
        <v>640</v>
      </c>
      <c r="Y66">
        <v>106969</v>
      </c>
      <c r="Z66" t="s">
        <v>699</v>
      </c>
      <c r="AA66" t="s">
        <v>730</v>
      </c>
      <c r="AB66" t="s">
        <v>762</v>
      </c>
      <c r="AC66" t="s">
        <v>795</v>
      </c>
      <c r="AD66" t="s">
        <v>833</v>
      </c>
      <c r="AE66" t="s">
        <v>865</v>
      </c>
      <c r="AF66">
        <v>106830</v>
      </c>
      <c r="AG66" t="s">
        <v>898</v>
      </c>
      <c r="AH66" t="s">
        <v>928</v>
      </c>
      <c r="AI66" t="s">
        <v>955</v>
      </c>
      <c r="AJ66" t="s">
        <v>988</v>
      </c>
      <c r="AK66" t="s">
        <v>1021</v>
      </c>
      <c r="AL66" t="s">
        <v>1021</v>
      </c>
      <c r="AM66" t="s">
        <v>1083</v>
      </c>
      <c r="AN66" t="s">
        <v>1112</v>
      </c>
      <c r="AO66" t="s">
        <v>988</v>
      </c>
      <c r="AP66" t="s">
        <v>988</v>
      </c>
      <c r="AQ66" t="s">
        <v>1204</v>
      </c>
      <c r="AR66" t="s">
        <v>1231</v>
      </c>
      <c r="AS66" t="s">
        <v>1262</v>
      </c>
      <c r="AT66" t="s">
        <v>1294</v>
      </c>
      <c r="AU66" t="s">
        <v>1262</v>
      </c>
      <c r="AV66" t="s">
        <v>1204</v>
      </c>
      <c r="AW66" t="s">
        <v>1374</v>
      </c>
      <c r="AX66" t="s">
        <v>1374</v>
      </c>
      <c r="AY66" t="s">
        <v>1406</v>
      </c>
      <c r="AZ66" t="s">
        <v>1438</v>
      </c>
      <c r="BA66" t="s">
        <v>1471</v>
      </c>
      <c r="BB66" t="s">
        <v>1503</v>
      </c>
      <c r="BC66" t="s">
        <v>1539</v>
      </c>
      <c r="BD66" t="s">
        <v>1570</v>
      </c>
      <c r="BE66" t="s">
        <v>1600</v>
      </c>
      <c r="BF66" t="s">
        <v>1632</v>
      </c>
      <c r="BG66" t="s">
        <v>1665</v>
      </c>
      <c r="BH66" t="s">
        <v>1694</v>
      </c>
    </row>
    <row r="67" spans="1:60" x14ac:dyDescent="0.25">
      <c r="A67" t="s">
        <v>163</v>
      </c>
    </row>
    <row r="68" spans="1:60" x14ac:dyDescent="0.25">
      <c r="D68" t="s">
        <v>1755</v>
      </c>
      <c r="K68">
        <v>1</v>
      </c>
      <c r="L68" t="s">
        <v>271</v>
      </c>
      <c r="M68">
        <v>1</v>
      </c>
      <c r="N68">
        <v>1</v>
      </c>
      <c r="O68">
        <v>288999</v>
      </c>
      <c r="P68">
        <v>299999</v>
      </c>
      <c r="Q68">
        <v>299999</v>
      </c>
      <c r="R68">
        <v>39987</v>
      </c>
      <c r="S68">
        <v>39845</v>
      </c>
      <c r="T68" t="s">
        <v>506</v>
      </c>
      <c r="U68" t="s">
        <v>543</v>
      </c>
      <c r="V68" t="s">
        <v>577</v>
      </c>
      <c r="W68" t="s">
        <v>608</v>
      </c>
      <c r="X68" t="s">
        <v>641</v>
      </c>
      <c r="Y68">
        <v>349966</v>
      </c>
      <c r="Z68" t="s">
        <v>700</v>
      </c>
      <c r="AA68" t="s">
        <v>731</v>
      </c>
      <c r="AB68" t="s">
        <v>763</v>
      </c>
      <c r="AC68" t="s">
        <v>796</v>
      </c>
      <c r="AD68" t="s">
        <v>497</v>
      </c>
      <c r="AE68" t="s">
        <v>866</v>
      </c>
      <c r="AF68">
        <v>319939</v>
      </c>
      <c r="AG68" t="s">
        <v>899</v>
      </c>
      <c r="AH68" t="s">
        <v>929</v>
      </c>
      <c r="AI68" t="s">
        <v>956</v>
      </c>
      <c r="AJ68" t="s">
        <v>989</v>
      </c>
      <c r="AK68" t="s">
        <v>1022</v>
      </c>
      <c r="AL68" t="s">
        <v>1053</v>
      </c>
      <c r="AM68" t="s">
        <v>1084</v>
      </c>
      <c r="AN68" t="s">
        <v>1113</v>
      </c>
      <c r="AO68" t="s">
        <v>1141</v>
      </c>
      <c r="AP68" t="s">
        <v>1175</v>
      </c>
      <c r="AQ68" t="s">
        <v>1205</v>
      </c>
      <c r="AR68" t="s">
        <v>1232</v>
      </c>
      <c r="AS68" t="s">
        <v>1263</v>
      </c>
      <c r="AT68" t="s">
        <v>1295</v>
      </c>
      <c r="AU68" t="s">
        <v>1322</v>
      </c>
      <c r="AV68" t="s">
        <v>1347</v>
      </c>
      <c r="AW68" t="s">
        <v>1375</v>
      </c>
      <c r="AX68" t="s">
        <v>1375</v>
      </c>
      <c r="AY68" t="s">
        <v>1407</v>
      </c>
      <c r="AZ68" t="s">
        <v>1439</v>
      </c>
      <c r="BA68" t="s">
        <v>1472</v>
      </c>
      <c r="BB68" t="s">
        <v>1504</v>
      </c>
      <c r="BC68" t="s">
        <v>1407</v>
      </c>
      <c r="BD68" t="s">
        <v>1571</v>
      </c>
      <c r="BE68" t="s">
        <v>1601</v>
      </c>
      <c r="BF68" t="s">
        <v>1633</v>
      </c>
      <c r="BG68" t="s">
        <v>1633</v>
      </c>
      <c r="BH68" t="s">
        <v>1695</v>
      </c>
    </row>
    <row r="69" spans="1:60" x14ac:dyDescent="0.25">
      <c r="A69" t="s">
        <v>152</v>
      </c>
    </row>
    <row r="70" spans="1:60" x14ac:dyDescent="0.25">
      <c r="D70">
        <v>29979</v>
      </c>
      <c r="AW70">
        <v>39793</v>
      </c>
      <c r="AX70">
        <v>39785</v>
      </c>
      <c r="AZ70">
        <v>38852</v>
      </c>
      <c r="BB70">
        <v>31335</v>
      </c>
      <c r="BC70">
        <v>31329</v>
      </c>
      <c r="BF70">
        <v>30987</v>
      </c>
      <c r="BG70">
        <v>30997</v>
      </c>
      <c r="BH70">
        <v>31999</v>
      </c>
    </row>
    <row r="71" spans="1:60" x14ac:dyDescent="0.25">
      <c r="A71" t="s">
        <v>153</v>
      </c>
    </row>
    <row r="72" spans="1:60" x14ac:dyDescent="0.25">
      <c r="D72">
        <v>34870</v>
      </c>
      <c r="AW72">
        <v>53484</v>
      </c>
      <c r="AX72">
        <v>53481</v>
      </c>
      <c r="AZ72">
        <v>44997</v>
      </c>
      <c r="BB72">
        <v>43322</v>
      </c>
      <c r="BC72">
        <v>39768</v>
      </c>
      <c r="BF72">
        <v>33995</v>
      </c>
      <c r="BG72">
        <v>34996</v>
      </c>
      <c r="BH72">
        <v>37989</v>
      </c>
    </row>
    <row r="73" spans="1:60" x14ac:dyDescent="0.25">
      <c r="A73" t="s">
        <v>154</v>
      </c>
    </row>
    <row r="74" spans="1:60" x14ac:dyDescent="0.25">
      <c r="D74">
        <v>29389</v>
      </c>
      <c r="AW74">
        <v>40994</v>
      </c>
      <c r="AX74">
        <v>40991</v>
      </c>
      <c r="AZ74">
        <v>36983</v>
      </c>
      <c r="BB74">
        <v>32980</v>
      </c>
      <c r="BC74">
        <v>32952</v>
      </c>
      <c r="BF74">
        <v>27999</v>
      </c>
      <c r="BG74">
        <v>27990</v>
      </c>
      <c r="BH74">
        <v>27984</v>
      </c>
    </row>
    <row r="75" spans="1:60" x14ac:dyDescent="0.25">
      <c r="A75" t="s">
        <v>155</v>
      </c>
    </row>
    <row r="76" spans="1:60" x14ac:dyDescent="0.25">
      <c r="D76">
        <v>18977</v>
      </c>
      <c r="AW76">
        <v>23977</v>
      </c>
      <c r="AX76">
        <v>23545</v>
      </c>
      <c r="AZ76">
        <v>23305</v>
      </c>
      <c r="BB76">
        <v>22338</v>
      </c>
      <c r="BC76">
        <v>22293</v>
      </c>
      <c r="BF76">
        <v>22468</v>
      </c>
      <c r="BG76">
        <v>22468</v>
      </c>
      <c r="BH76">
        <v>22386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Ressources</vt:lpstr>
      <vt:lpstr>Trophées</vt:lpstr>
      <vt:lpstr>Comparatifs</vt:lpstr>
      <vt:lpstr>Ressources Idoles</vt:lpstr>
      <vt:lpstr>Idoles</vt:lpstr>
      <vt:lpstr>Comparatifs Idoles</vt:lpstr>
      <vt:lpstr>Taverne</vt:lpstr>
      <vt:lpstr>Runes</vt:lpstr>
      <vt:lpstr>Raw</vt:lpstr>
      <vt:lpstr>rose</vt:lpstr>
      <vt:lpstr>Feuil1</vt:lpstr>
      <vt:lpstr>prix fm</vt:lpstr>
      <vt:lpstr>exo res</vt:lpstr>
      <vt:lpstr>Poid rune</vt:lpstr>
      <vt:lpstr>exemple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Greenlamp</dc:creator>
  <cp:lastModifiedBy>Greenlamp Greenlamp</cp:lastModifiedBy>
  <dcterms:created xsi:type="dcterms:W3CDTF">2017-10-14T13:58:45Z</dcterms:created>
  <dcterms:modified xsi:type="dcterms:W3CDTF">2021-04-09T16:16:59Z</dcterms:modified>
</cp:coreProperties>
</file>