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</sheets>
  <calcPr calcId="145621"/>
</workbook>
</file>

<file path=xl/calcChain.xml><?xml version="1.0" encoding="utf-8"?>
<calcChain xmlns="http://schemas.openxmlformats.org/spreadsheetml/2006/main">
  <c r="F7" i="8" l="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F6" i="8" s="1"/>
  <c r="C5" i="8"/>
  <c r="F5" i="8" s="1"/>
  <c r="C4" i="8"/>
  <c r="F4" i="8" s="1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<sst xmlns="http://schemas.openxmlformats.org/spreadsheetml/2006/main" count="1279" uniqueCount="1114">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</sst>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5" sqref="C5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9755</v>
      </c>
      <c r="D3" s="2">
        <v>8983</v>
      </c>
      <c r="E3" s="2">
        <v>21500</v>
      </c>
      <c r="F3" s="2">
        <v>58711</v>
      </c>
      <c r="G3" s="2">
        <v>61500</v>
      </c>
      <c r="H3" s="2">
        <v>199999</v>
      </c>
      <c r="I3" s="2">
        <v>3290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-772</v>
      </c>
      <c r="E4" s="7">
        <f>E3-C3*2</f>
        <v>1990</v>
      </c>
      <c r="F4" s="7">
        <f>F3-C3*5-(C3*5*0.01)</f>
        <v>9448.25</v>
      </c>
      <c r="G4" s="7">
        <f>G3-5*C3</f>
        <v>12725</v>
      </c>
      <c r="H4" s="7">
        <f>H3-C3*10</f>
        <v>102449</v>
      </c>
      <c r="I4" s="7">
        <f>I3-C3/10</f>
        <v>2314.5</v>
      </c>
      <c r="J4" s="130">
        <f>J3-C3</f>
        <v>23237</v>
      </c>
      <c r="K4" s="133">
        <f>K3-(C3/10*25)</f>
        <v>25609.5</v>
      </c>
    </row>
    <row r="5" spans="2:11" x14ac:dyDescent="0.25">
      <c r="B5" s="47"/>
      <c r="C5" s="47"/>
      <c r="D5" s="84">
        <f t="shared" ref="D5:I5" si="0">(D4/D3)</f>
        <v>-8.594010909495714E-2</v>
      </c>
      <c r="E5" s="84">
        <f t="shared" si="0"/>
        <v>9.2558139534883718E-2</v>
      </c>
      <c r="F5" s="84">
        <f t="shared" si="0"/>
        <v>0.16092810546575601</v>
      </c>
      <c r="G5" s="84">
        <f t="shared" si="0"/>
        <v>0.20691056910569106</v>
      </c>
      <c r="H5" s="84">
        <f t="shared" si="0"/>
        <v>0.51224756123780624</v>
      </c>
      <c r="I5" s="84">
        <f t="shared" si="0"/>
        <v>0.70349544072948333</v>
      </c>
      <c r="J5" s="84">
        <f>(J4/J3)</f>
        <v>0.70432225994180409</v>
      </c>
    </row>
    <row r="6" spans="2:11" x14ac:dyDescent="0.25">
      <c r="B6" s="47" t="s">
        <v>197</v>
      </c>
      <c r="C6" s="47">
        <f>C3/100</f>
        <v>97.55</v>
      </c>
      <c r="D6" s="47"/>
      <c r="E6" s="47">
        <f>E3/200</f>
        <v>107.5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25973</v>
      </c>
      <c r="D9" s="18">
        <v>267988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5660.7</v>
      </c>
      <c r="E10" s="7">
        <f>E9-50*C9</f>
        <v>81338</v>
      </c>
      <c r="F10" s="7">
        <f>F9-50*C9</f>
        <v>-98653</v>
      </c>
      <c r="G10" s="7">
        <f>G9-50*C9</f>
        <v>-198652</v>
      </c>
      <c r="H10" s="7">
        <f>H9-50*C9</f>
        <v>51350</v>
      </c>
      <c r="I10" s="4">
        <f>I9-200*C9</f>
        <v>1305399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20" spans="1:3" x14ac:dyDescent="0.25">
      <c r="B20">
        <v>567993</v>
      </c>
    </row>
    <row r="22" spans="1:3" x14ac:dyDescent="0.25">
      <c r="B22">
        <v>299999</v>
      </c>
    </row>
    <row r="23" spans="1:3" x14ac:dyDescent="0.25">
      <c r="A23">
        <v>700000</v>
      </c>
      <c r="B23">
        <f>A23-B20</f>
        <v>132007</v>
      </c>
    </row>
    <row r="24" spans="1: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C18" sqref="C18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3" sqref="D3"/>
    </sheetView>
  </sheetViews>
  <sheetFormatPr baseColWidth="10" defaultRowHeight="15" x14ac:dyDescent="0.25"/>
  <cols>
    <col min="2" max="2" width="17.85546875" customWidth="1"/>
  </cols>
  <sheetData>
    <row r="2" spans="2:4" x14ac:dyDescent="0.25">
      <c r="B2" t="s">
        <v>1023</v>
      </c>
      <c r="C2" t="s">
        <v>1024</v>
      </c>
      <c r="D2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5" t="s">
        <v>79</v>
      </c>
      <c r="D2" s="135"/>
      <c r="E2" s="136"/>
      <c r="G2" s="8">
        <f>Comparatifs!B28+B10</f>
        <v>0</v>
      </c>
      <c r="H2" s="135" t="s">
        <v>78</v>
      </c>
      <c r="I2" s="135"/>
      <c r="J2" s="136"/>
      <c r="L2" s="8">
        <f>Comparatifs!B29+G9</f>
        <v>0</v>
      </c>
      <c r="M2" s="135" t="s">
        <v>80</v>
      </c>
      <c r="N2" s="135"/>
      <c r="O2" s="136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5" t="s">
        <v>7</v>
      </c>
      <c r="D13" s="135"/>
      <c r="E13" s="136"/>
      <c r="G13" s="8">
        <f>Comparatifs!B14+B21</f>
        <v>0</v>
      </c>
      <c r="H13" s="135" t="s">
        <v>12</v>
      </c>
      <c r="I13" s="135"/>
      <c r="J13" s="136"/>
      <c r="L13" s="8">
        <f>Comparatifs!B13+G20</f>
        <v>0</v>
      </c>
      <c r="M13" s="135" t="s">
        <v>13</v>
      </c>
      <c r="N13" s="135"/>
      <c r="O13" s="136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5" t="s">
        <v>26</v>
      </c>
      <c r="D24" s="135"/>
      <c r="E24" s="136"/>
      <c r="G24" s="8">
        <f>Comparatifs!B16+B32</f>
        <v>5</v>
      </c>
      <c r="H24" s="135" t="s">
        <v>25</v>
      </c>
      <c r="I24" s="135"/>
      <c r="J24" s="136"/>
      <c r="L24" s="8">
        <f>Comparatifs!B17+G31</f>
        <v>5</v>
      </c>
      <c r="M24" s="135" t="s">
        <v>24</v>
      </c>
      <c r="N24" s="135"/>
      <c r="O24" s="136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5" t="s">
        <v>36</v>
      </c>
      <c r="D35" s="135"/>
      <c r="E35" s="136"/>
      <c r="G35" s="8">
        <f>Comparatifs!B19+B43</f>
        <v>0</v>
      </c>
      <c r="H35" s="135" t="s">
        <v>34</v>
      </c>
      <c r="I35" s="135"/>
      <c r="J35" s="136"/>
      <c r="L35" s="8">
        <f>Comparatifs!B20+G42</f>
        <v>0</v>
      </c>
      <c r="M35" s="135" t="s">
        <v>35</v>
      </c>
      <c r="N35" s="135"/>
      <c r="O35" s="136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5" t="s">
        <v>46</v>
      </c>
      <c r="D46" s="135"/>
      <c r="E46" s="136"/>
      <c r="G46" s="8">
        <f>Comparatifs!B22+B54</f>
        <v>0</v>
      </c>
      <c r="H46" s="135" t="s">
        <v>44</v>
      </c>
      <c r="I46" s="135"/>
      <c r="J46" s="136"/>
      <c r="L46" s="8">
        <f>Comparatifs!B23+G53</f>
        <v>0</v>
      </c>
      <c r="M46" s="135" t="s">
        <v>45</v>
      </c>
      <c r="N46" s="135"/>
      <c r="O46" s="136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5" t="s">
        <v>60</v>
      </c>
      <c r="D57" s="135"/>
      <c r="E57" s="136"/>
      <c r="G57" s="8">
        <f>Comparatifs!B25+B65</f>
        <v>5</v>
      </c>
      <c r="H57" s="135" t="s">
        <v>59</v>
      </c>
      <c r="I57" s="135"/>
      <c r="J57" s="136"/>
      <c r="L57" s="8">
        <f>Comparatifs!B26+G64</f>
        <v>5</v>
      </c>
      <c r="M57" s="135" t="s">
        <v>61</v>
      </c>
      <c r="N57" s="135"/>
      <c r="O57" s="136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5" t="s">
        <v>105</v>
      </c>
      <c r="D68" s="135"/>
      <c r="E68" s="136"/>
      <c r="G68" s="8">
        <f>Comparatifs!B31+B76</f>
        <v>5</v>
      </c>
      <c r="H68" s="135" t="s">
        <v>104</v>
      </c>
      <c r="I68" s="135"/>
      <c r="J68" s="136"/>
      <c r="L68" s="8">
        <f>Comparatifs!B32+G75</f>
        <v>5</v>
      </c>
      <c r="M68" s="135" t="s">
        <v>106</v>
      </c>
      <c r="N68" s="135"/>
      <c r="O68" s="136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5" t="s">
        <v>115</v>
      </c>
      <c r="D79" s="135"/>
      <c r="E79" s="136"/>
      <c r="G79" s="8">
        <f>Comparatifs!B34+B87</f>
        <v>5</v>
      </c>
      <c r="H79" s="135" t="s">
        <v>114</v>
      </c>
      <c r="I79" s="135"/>
      <c r="J79" s="136"/>
      <c r="L79" s="8">
        <f>Comparatifs!B35+G86</f>
        <v>5</v>
      </c>
      <c r="M79" s="135" t="s">
        <v>116</v>
      </c>
      <c r="N79" s="135"/>
      <c r="O79" s="136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5" t="s">
        <v>124</v>
      </c>
      <c r="D90" s="135"/>
      <c r="E90" s="136"/>
      <c r="G90" s="8">
        <f>Comparatifs!B37+B98</f>
        <v>0</v>
      </c>
      <c r="H90" s="135" t="s">
        <v>123</v>
      </c>
      <c r="I90" s="135"/>
      <c r="J90" s="136"/>
      <c r="L90" s="8">
        <f>Comparatifs!B38+G97</f>
        <v>0</v>
      </c>
      <c r="M90" s="135" t="s">
        <v>125</v>
      </c>
      <c r="N90" s="135"/>
      <c r="O90" s="136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7" t="s">
        <v>68</v>
      </c>
      <c r="C8" s="138"/>
      <c r="D8" s="138"/>
      <c r="E8" s="138"/>
      <c r="F8" s="138"/>
      <c r="G8" s="138"/>
      <c r="H8" s="138"/>
      <c r="I8" s="139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5" t="s">
        <v>70</v>
      </c>
      <c r="D2" s="135"/>
      <c r="E2" s="136"/>
      <c r="G2" s="8">
        <f>'Comparatifs Idoles'!B13</f>
        <v>0</v>
      </c>
      <c r="H2" s="135"/>
      <c r="I2" s="135"/>
      <c r="J2" s="136"/>
      <c r="L2" s="8">
        <f>Comparatifs!B13+G9</f>
        <v>0</v>
      </c>
      <c r="M2" s="135"/>
      <c r="N2" s="135"/>
      <c r="O2" s="136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7" t="s">
        <v>69</v>
      </c>
      <c r="C8" s="138"/>
      <c r="D8" s="138"/>
      <c r="E8" s="138"/>
      <c r="F8" s="138"/>
      <c r="G8" s="138"/>
      <c r="H8" s="138"/>
      <c r="I8" s="139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5" t="s">
        <v>91</v>
      </c>
      <c r="D9" s="135"/>
      <c r="E9" s="140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5" t="s">
        <v>97</v>
      </c>
      <c r="D20" s="135"/>
      <c r="E20" s="140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I19" sqref="I19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7987</v>
      </c>
      <c r="E4" s="75" t="s">
        <v>164</v>
      </c>
      <c r="F4" s="71" t="str">
        <f>C4</f>
        <v>7987</v>
      </c>
      <c r="G4" s="72">
        <f>F4*3</f>
        <v>23961</v>
      </c>
      <c r="H4" s="72">
        <f>G4*3</f>
        <v>71883</v>
      </c>
      <c r="I4" s="93" t="str">
        <f t="shared" ref="I4:I12" si="0">C18</f>
        <v>29733</v>
      </c>
      <c r="J4" s="101" t="str">
        <f>C32</f>
        <v>83992</v>
      </c>
      <c r="K4" s="20">
        <f>I4-G4-(I4*0.01)</f>
        <v>5474.67</v>
      </c>
      <c r="L4" s="103">
        <f t="shared" ref="L4:L14" si="1">1-(G4/I4)</f>
        <v>0.19412773685803653</v>
      </c>
      <c r="M4" s="105">
        <f>K4/G4</f>
        <v>0.22848253411794167</v>
      </c>
      <c r="N4" s="20">
        <f>J4-H4-(J4*0.01)</f>
        <v>11269.08</v>
      </c>
      <c r="O4" s="103">
        <f>N4/H4</f>
        <v>0.15676975084512332</v>
      </c>
      <c r="P4" s="69">
        <f>1-(H4/J4)</f>
        <v>0.14416849223735595</v>
      </c>
    </row>
    <row r="5" spans="2:16" ht="15.75" thickBot="1" x14ac:dyDescent="0.3">
      <c r="B5" s="95" t="s">
        <v>132</v>
      </c>
      <c r="C5" s="3" t="str">
        <f>Raw!D4</f>
        <v>9897</v>
      </c>
      <c r="E5" s="76" t="s">
        <v>165</v>
      </c>
      <c r="F5" s="73" t="str">
        <f>C5</f>
        <v>9897</v>
      </c>
      <c r="G5" s="74">
        <f t="shared" ref="G5:H16" si="2">F5*3</f>
        <v>29691</v>
      </c>
      <c r="H5" s="74">
        <f t="shared" si="2"/>
        <v>89073</v>
      </c>
      <c r="I5" s="91" t="str">
        <f t="shared" si="0"/>
        <v>30799</v>
      </c>
      <c r="J5" s="102" t="str">
        <f t="shared" ref="J5:J11" si="3">C33</f>
        <v>99590</v>
      </c>
      <c r="K5" s="21">
        <f t="shared" ref="K5:K16" si="4">I5-G5-(I5*0.01)</f>
        <v>800.01</v>
      </c>
      <c r="L5" s="104">
        <f t="shared" si="1"/>
        <v>3.5975193999805199E-2</v>
      </c>
      <c r="M5" s="106">
        <f t="shared" ref="M5:M7" si="5">K5/G5</f>
        <v>2.6944528645043951E-2</v>
      </c>
      <c r="N5" s="21">
        <f t="shared" ref="N5:N11" si="6">J5-H5-(J5*0.01)</f>
        <v>9521.1</v>
      </c>
      <c r="O5" s="103">
        <f t="shared" ref="O5:O11" si="7">N5/H5</f>
        <v>0.10689097706375669</v>
      </c>
      <c r="P5" s="70">
        <f t="shared" ref="P5:P11" si="8">1-(H5/J5)</f>
        <v>0.10560297218596248</v>
      </c>
    </row>
    <row r="6" spans="2:16" ht="15.75" thickBot="1" x14ac:dyDescent="0.3">
      <c r="B6" s="95" t="s">
        <v>134</v>
      </c>
      <c r="C6" s="3" t="str">
        <f>Raw!D6</f>
        <v>3799</v>
      </c>
      <c r="E6" s="76" t="s">
        <v>166</v>
      </c>
      <c r="F6" s="73" t="str">
        <f t="shared" ref="F6:F16" si="9">C6</f>
        <v>3799</v>
      </c>
      <c r="G6" s="74">
        <f t="shared" si="2"/>
        <v>11397</v>
      </c>
      <c r="H6" s="74">
        <f t="shared" si="2"/>
        <v>34191</v>
      </c>
      <c r="I6" s="91" t="str">
        <f t="shared" si="0"/>
        <v>12871</v>
      </c>
      <c r="J6" s="102" t="str">
        <f t="shared" si="3"/>
        <v>38884</v>
      </c>
      <c r="K6" s="21">
        <f t="shared" si="4"/>
        <v>1345.29</v>
      </c>
      <c r="L6" s="104">
        <f t="shared" si="1"/>
        <v>0.11452101623805455</v>
      </c>
      <c r="M6" s="106">
        <f t="shared" si="5"/>
        <v>0.11803895762042642</v>
      </c>
      <c r="N6" s="21">
        <f t="shared" si="6"/>
        <v>4304.16</v>
      </c>
      <c r="O6" s="103">
        <f t="shared" si="7"/>
        <v>0.12588575941037114</v>
      </c>
      <c r="P6" s="70">
        <f t="shared" si="8"/>
        <v>0.1206923156053904</v>
      </c>
    </row>
    <row r="7" spans="2:16" ht="15.75" thickBot="1" x14ac:dyDescent="0.3">
      <c r="B7" s="95" t="s">
        <v>135</v>
      </c>
      <c r="C7" s="3" t="str">
        <f>Raw!D8</f>
        <v>4999</v>
      </c>
      <c r="E7" s="76" t="s">
        <v>167</v>
      </c>
      <c r="F7" s="73" t="str">
        <f t="shared" si="9"/>
        <v>4999</v>
      </c>
      <c r="G7" s="74">
        <f t="shared" si="2"/>
        <v>14997</v>
      </c>
      <c r="H7" s="74">
        <f t="shared" si="2"/>
        <v>44991</v>
      </c>
      <c r="I7" s="91" t="str">
        <f t="shared" si="0"/>
        <v>19995</v>
      </c>
      <c r="J7" s="102" t="str">
        <f t="shared" si="3"/>
        <v>54954</v>
      </c>
      <c r="K7" s="21">
        <f t="shared" si="4"/>
        <v>4798.05</v>
      </c>
      <c r="L7" s="104">
        <f t="shared" si="1"/>
        <v>0.24996249062265563</v>
      </c>
      <c r="M7" s="106">
        <f t="shared" si="5"/>
        <v>0.31993398679735946</v>
      </c>
      <c r="N7" s="21">
        <f t="shared" si="6"/>
        <v>9413.4599999999991</v>
      </c>
      <c r="O7" s="103">
        <f t="shared" si="7"/>
        <v>0.20922984596919381</v>
      </c>
      <c r="P7" s="70">
        <f t="shared" si="8"/>
        <v>0.18129708483458895</v>
      </c>
    </row>
    <row r="8" spans="2:16" ht="15.75" thickBot="1" x14ac:dyDescent="0.3">
      <c r="B8" s="95" t="s">
        <v>136</v>
      </c>
      <c r="C8" s="3" t="str">
        <f>Raw!D10</f>
        <v>11998</v>
      </c>
      <c r="E8" s="76" t="s">
        <v>168</v>
      </c>
      <c r="F8" s="73" t="str">
        <f t="shared" si="9"/>
        <v>11998</v>
      </c>
      <c r="G8" s="74">
        <f t="shared" si="2"/>
        <v>35994</v>
      </c>
      <c r="H8" s="74">
        <f t="shared" si="2"/>
        <v>107982</v>
      </c>
      <c r="I8" s="91" t="str">
        <f t="shared" si="0"/>
        <v>34498</v>
      </c>
      <c r="J8" s="102" t="str">
        <f t="shared" si="3"/>
        <v>140000</v>
      </c>
      <c r="K8" s="21">
        <f t="shared" si="4"/>
        <v>-1840.98</v>
      </c>
      <c r="L8" s="104">
        <f t="shared" si="1"/>
        <v>-4.3364832743927106E-2</v>
      </c>
      <c r="M8" s="106">
        <f>K8/G8</f>
        <v>-5.1146857809634939E-2</v>
      </c>
      <c r="N8" s="21">
        <f t="shared" si="6"/>
        <v>30618</v>
      </c>
      <c r="O8" s="103">
        <f t="shared" si="7"/>
        <v>0.28354725787631274</v>
      </c>
      <c r="P8" s="70">
        <f t="shared" si="8"/>
        <v>0.22870000000000001</v>
      </c>
    </row>
    <row r="9" spans="2:16" ht="15.75" thickBot="1" x14ac:dyDescent="0.3">
      <c r="B9" s="95" t="s">
        <v>137</v>
      </c>
      <c r="C9" s="3" t="str">
        <f>Raw!D12</f>
        <v>14999</v>
      </c>
      <c r="E9" s="76" t="s">
        <v>169</v>
      </c>
      <c r="F9" s="73" t="str">
        <f t="shared" si="9"/>
        <v>14999</v>
      </c>
      <c r="G9" s="74">
        <f t="shared" si="2"/>
        <v>44997</v>
      </c>
      <c r="H9" s="74">
        <f t="shared" si="2"/>
        <v>134991</v>
      </c>
      <c r="I9" s="91" t="str">
        <f t="shared" si="0"/>
        <v>52179</v>
      </c>
      <c r="J9" s="102" t="str">
        <f t="shared" si="3"/>
        <v>146394</v>
      </c>
      <c r="K9" s="21">
        <f t="shared" si="4"/>
        <v>6660.21</v>
      </c>
      <c r="L9" s="104">
        <f t="shared" si="1"/>
        <v>0.13764157994595527</v>
      </c>
      <c r="M9" s="106">
        <f>K9/G9</f>
        <v>0.14801453430228681</v>
      </c>
      <c r="N9" s="21">
        <f t="shared" si="6"/>
        <v>9939.06</v>
      </c>
      <c r="O9" s="103">
        <f t="shared" si="7"/>
        <v>7.3627575171678103E-2</v>
      </c>
      <c r="P9" s="70">
        <f t="shared" si="8"/>
        <v>7.789253657936801E-2</v>
      </c>
    </row>
    <row r="10" spans="2:16" ht="15.75" thickBot="1" x14ac:dyDescent="0.3">
      <c r="B10" s="95" t="s">
        <v>138</v>
      </c>
      <c r="C10" s="3" t="str">
        <f>Raw!D14</f>
        <v>13892</v>
      </c>
      <c r="E10" s="76" t="s">
        <v>170</v>
      </c>
      <c r="F10" s="73" t="str">
        <f t="shared" si="9"/>
        <v>13892</v>
      </c>
      <c r="G10" s="74">
        <f t="shared" si="2"/>
        <v>41676</v>
      </c>
      <c r="H10" s="74">
        <f t="shared" si="2"/>
        <v>125028</v>
      </c>
      <c r="I10" s="91" t="str">
        <f t="shared" si="0"/>
        <v>48795</v>
      </c>
      <c r="J10" s="102" t="str">
        <f t="shared" si="3"/>
        <v>104994</v>
      </c>
      <c r="K10" s="21">
        <f t="shared" si="4"/>
        <v>6631.05</v>
      </c>
      <c r="L10" s="104">
        <f t="shared" si="1"/>
        <v>0.14589609591146635</v>
      </c>
      <c r="M10" s="106">
        <f t="shared" ref="M10:M16" si="10">K10/G10</f>
        <v>0.15910955945868127</v>
      </c>
      <c r="N10" s="21">
        <f t="shared" si="6"/>
        <v>-21083.94</v>
      </c>
      <c r="O10" s="103">
        <f t="shared" si="7"/>
        <v>-0.16863374604088682</v>
      </c>
      <c r="P10" s="70">
        <f t="shared" si="8"/>
        <v>-0.1908109034801988</v>
      </c>
    </row>
    <row r="11" spans="2:16" ht="15.75" thickBot="1" x14ac:dyDescent="0.3">
      <c r="B11" s="95" t="s">
        <v>139</v>
      </c>
      <c r="C11" s="3" t="str">
        <f>Raw!D16</f>
        <v>30884</v>
      </c>
      <c r="E11" s="76" t="s">
        <v>171</v>
      </c>
      <c r="F11" s="73" t="str">
        <f t="shared" si="9"/>
        <v>30884</v>
      </c>
      <c r="G11" s="74">
        <f t="shared" si="2"/>
        <v>92652</v>
      </c>
      <c r="H11" s="74">
        <f t="shared" si="2"/>
        <v>277956</v>
      </c>
      <c r="I11" s="91" t="str">
        <f t="shared" si="0"/>
        <v>117823</v>
      </c>
      <c r="J11" s="102" t="str">
        <f t="shared" si="3"/>
        <v>313972</v>
      </c>
      <c r="K11" s="21">
        <f t="shared" si="4"/>
        <v>23992.77</v>
      </c>
      <c r="L11" s="104">
        <f t="shared" si="1"/>
        <v>0.21363401033754026</v>
      </c>
      <c r="M11" s="106">
        <f t="shared" si="10"/>
        <v>0.25895576997798214</v>
      </c>
      <c r="N11" s="22">
        <f t="shared" si="6"/>
        <v>32876.28</v>
      </c>
      <c r="O11" s="103">
        <f t="shared" si="7"/>
        <v>0.11827872037300867</v>
      </c>
      <c r="P11" s="70">
        <f t="shared" si="8"/>
        <v>0.1147108659370899</v>
      </c>
    </row>
    <row r="12" spans="2:16" x14ac:dyDescent="0.25">
      <c r="B12" s="95" t="s">
        <v>201</v>
      </c>
      <c r="C12" s="3" t="str">
        <f>Raw!D18</f>
        <v>43955</v>
      </c>
      <c r="E12" s="76" t="s">
        <v>199</v>
      </c>
      <c r="F12" s="73" t="str">
        <f>C12</f>
        <v>43955</v>
      </c>
      <c r="G12" s="74">
        <f t="shared" si="2"/>
        <v>131865</v>
      </c>
      <c r="H12" s="74"/>
      <c r="I12" s="91" t="str">
        <f t="shared" si="0"/>
        <v>129860</v>
      </c>
      <c r="J12" s="102"/>
      <c r="K12" s="21">
        <f t="shared" si="4"/>
        <v>-3303.6000000000004</v>
      </c>
      <c r="L12" s="104">
        <f t="shared" si="1"/>
        <v>-1.5439704296935197E-2</v>
      </c>
      <c r="M12" s="92">
        <f t="shared" si="10"/>
        <v>-2.50528950062564E-2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121696</v>
      </c>
      <c r="E13" s="76" t="s">
        <v>172</v>
      </c>
      <c r="F13" s="73" t="str">
        <f t="shared" si="9"/>
        <v>121696</v>
      </c>
      <c r="G13" s="74">
        <f t="shared" si="2"/>
        <v>365088</v>
      </c>
      <c r="H13" s="74"/>
      <c r="I13" s="91" t="str">
        <f t="shared" ref="I13:I16" si="11">C27</f>
        <v>325973</v>
      </c>
      <c r="J13" s="102"/>
      <c r="K13" s="21">
        <f t="shared" si="4"/>
        <v>-42374.73</v>
      </c>
      <c r="L13" s="104">
        <f t="shared" si="1"/>
        <v>-0.11999460077981916</v>
      </c>
      <c r="M13" s="92">
        <f t="shared" si="10"/>
        <v>-0.11606716736786749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182278</v>
      </c>
      <c r="E14" s="76" t="s">
        <v>173</v>
      </c>
      <c r="F14" s="73" t="str">
        <f t="shared" si="9"/>
        <v>182278</v>
      </c>
      <c r="G14" s="74">
        <f t="shared" si="2"/>
        <v>546834</v>
      </c>
      <c r="H14" s="74"/>
      <c r="I14" s="91">
        <f t="shared" si="11"/>
        <v>589997</v>
      </c>
      <c r="J14" s="102"/>
      <c r="K14" s="21">
        <f t="shared" si="4"/>
        <v>37263.03</v>
      </c>
      <c r="L14" s="104">
        <f t="shared" si="1"/>
        <v>7.3157999108470095E-2</v>
      </c>
      <c r="M14" s="92">
        <f t="shared" si="10"/>
        <v>6.8143220794610423E-2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89493</v>
      </c>
      <c r="E15" s="76" t="s">
        <v>174</v>
      </c>
      <c r="F15" s="73" t="str">
        <f t="shared" si="9"/>
        <v>89493</v>
      </c>
      <c r="G15" s="74">
        <f t="shared" si="2"/>
        <v>268479</v>
      </c>
      <c r="H15" s="74"/>
      <c r="I15" s="91" t="str">
        <f t="shared" si="11"/>
        <v>279893</v>
      </c>
      <c r="J15" s="102"/>
      <c r="K15" s="21">
        <f t="shared" si="4"/>
        <v>8615.07</v>
      </c>
      <c r="L15" s="104">
        <f>1-(G15/I15)</f>
        <v>4.077986945011125E-2</v>
      </c>
      <c r="M15" s="92">
        <f t="shared" si="10"/>
        <v>3.2088431497435552E-2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71763</v>
      </c>
      <c r="E16" s="76" t="s">
        <v>175</v>
      </c>
      <c r="F16" s="73" t="str">
        <f t="shared" si="9"/>
        <v>71763</v>
      </c>
      <c r="G16" s="74">
        <f t="shared" si="2"/>
        <v>215289</v>
      </c>
      <c r="H16" s="74"/>
      <c r="I16" s="91" t="str">
        <f t="shared" si="11"/>
        <v>219919</v>
      </c>
      <c r="J16" s="102"/>
      <c r="K16" s="22">
        <f t="shared" si="4"/>
        <v>2430.81</v>
      </c>
      <c r="L16" s="104">
        <f>1-(G16/I16)</f>
        <v>2.1053205953100895E-2</v>
      </c>
      <c r="M16" s="92">
        <f t="shared" si="10"/>
        <v>1.1290915931608209E-2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 t="str">
        <f>Raw!D28</f>
        <v>29733</v>
      </c>
    </row>
    <row r="19" spans="2:6" x14ac:dyDescent="0.25">
      <c r="B19" s="76" t="s">
        <v>145</v>
      </c>
      <c r="C19" s="21" t="str">
        <f>Raw!D30</f>
        <v>30799</v>
      </c>
    </row>
    <row r="20" spans="2:6" x14ac:dyDescent="0.25">
      <c r="B20" s="76" t="s">
        <v>146</v>
      </c>
      <c r="C20" s="21" t="str">
        <f>Raw!D32</f>
        <v>12871</v>
      </c>
    </row>
    <row r="21" spans="2:6" x14ac:dyDescent="0.25">
      <c r="B21" s="76" t="s">
        <v>147</v>
      </c>
      <c r="C21" s="21" t="str">
        <f>Raw!D34</f>
        <v>19995</v>
      </c>
    </row>
    <row r="22" spans="2:6" x14ac:dyDescent="0.25">
      <c r="B22" s="76" t="s">
        <v>148</v>
      </c>
      <c r="C22" s="21" t="str">
        <f>Raw!D36</f>
        <v>34498</v>
      </c>
      <c r="E22" t="s">
        <v>797</v>
      </c>
      <c r="F22">
        <v>4096113</v>
      </c>
    </row>
    <row r="23" spans="2:6" x14ac:dyDescent="0.25">
      <c r="B23" s="76" t="s">
        <v>149</v>
      </c>
      <c r="C23" s="21" t="str">
        <f>Raw!D38</f>
        <v>52179</v>
      </c>
      <c r="E23" t="s">
        <v>10</v>
      </c>
      <c r="F23">
        <v>0</v>
      </c>
    </row>
    <row r="24" spans="2:6" x14ac:dyDescent="0.25">
      <c r="B24" s="76" t="s">
        <v>150</v>
      </c>
      <c r="C24" s="21" t="str">
        <f>Raw!D40</f>
        <v>48795</v>
      </c>
      <c r="F24">
        <f>SUM(F22:F23)</f>
        <v>4096113</v>
      </c>
    </row>
    <row r="25" spans="2:6" x14ac:dyDescent="0.25">
      <c r="B25" s="76" t="s">
        <v>151</v>
      </c>
      <c r="C25" s="21" t="str">
        <f>Raw!D42</f>
        <v>117823</v>
      </c>
      <c r="E25" t="s">
        <v>797</v>
      </c>
      <c r="F25">
        <v>1835330</v>
      </c>
    </row>
    <row r="26" spans="2:6" x14ac:dyDescent="0.25">
      <c r="B26" s="76" t="s">
        <v>198</v>
      </c>
      <c r="C26" s="21" t="str">
        <f>Raw!D44</f>
        <v>129860</v>
      </c>
      <c r="E26" t="s">
        <v>10</v>
      </c>
      <c r="F26">
        <v>2628998</v>
      </c>
    </row>
    <row r="27" spans="2:6" x14ac:dyDescent="0.25">
      <c r="B27" s="76" t="s">
        <v>152</v>
      </c>
      <c r="C27" s="21" t="str">
        <f>Raw!D46</f>
        <v>325973</v>
      </c>
      <c r="F27">
        <f>SUM(F25:F26)</f>
        <v>4464328</v>
      </c>
    </row>
    <row r="28" spans="2:6" x14ac:dyDescent="0.25">
      <c r="B28" s="76" t="s">
        <v>153</v>
      </c>
      <c r="C28" s="21">
        <f>Raw!D48</f>
        <v>589997</v>
      </c>
      <c r="E28" t="s">
        <v>798</v>
      </c>
      <c r="F28">
        <f>F27-F24</f>
        <v>368215</v>
      </c>
    </row>
    <row r="29" spans="2:6" x14ac:dyDescent="0.25">
      <c r="B29" s="76" t="s">
        <v>154</v>
      </c>
      <c r="C29" s="21" t="str">
        <f>Raw!D50</f>
        <v>279893</v>
      </c>
    </row>
    <row r="30" spans="2:6" ht="15.75" thickBot="1" x14ac:dyDescent="0.3">
      <c r="B30" s="77" t="s">
        <v>155</v>
      </c>
      <c r="C30" s="22" t="str">
        <f>Raw!D52</f>
        <v>219919</v>
      </c>
    </row>
    <row r="31" spans="2:6" ht="15.75" thickBot="1" x14ac:dyDescent="0.3">
      <c r="B31" s="68"/>
    </row>
    <row r="32" spans="2:6" x14ac:dyDescent="0.25">
      <c r="B32" s="75" t="s">
        <v>156</v>
      </c>
      <c r="C32" s="20" t="str">
        <f>Raw!D54</f>
        <v>83992</v>
      </c>
    </row>
    <row r="33" spans="2:3" x14ac:dyDescent="0.25">
      <c r="B33" s="76" t="s">
        <v>157</v>
      </c>
      <c r="C33" s="21" t="str">
        <f>Raw!D56</f>
        <v>99590</v>
      </c>
    </row>
    <row r="34" spans="2:3" x14ac:dyDescent="0.25">
      <c r="B34" s="76" t="s">
        <v>158</v>
      </c>
      <c r="C34" s="21" t="str">
        <f>Raw!D58</f>
        <v>38884</v>
      </c>
    </row>
    <row r="35" spans="2:3" x14ac:dyDescent="0.25">
      <c r="B35" s="76" t="s">
        <v>159</v>
      </c>
      <c r="C35" s="21" t="str">
        <f>Raw!D60</f>
        <v>54954</v>
      </c>
    </row>
    <row r="36" spans="2:3" x14ac:dyDescent="0.25">
      <c r="B36" s="76" t="s">
        <v>160</v>
      </c>
      <c r="C36" s="21" t="str">
        <f>Raw!D62</f>
        <v>140000</v>
      </c>
    </row>
    <row r="37" spans="2:3" x14ac:dyDescent="0.25">
      <c r="B37" s="76" t="s">
        <v>161</v>
      </c>
      <c r="C37" s="21" t="str">
        <f>Raw!D64</f>
        <v>146394</v>
      </c>
    </row>
    <row r="38" spans="2:3" x14ac:dyDescent="0.25">
      <c r="B38" s="76" t="s">
        <v>162</v>
      </c>
      <c r="C38" s="21" t="str">
        <f>Raw!D66</f>
        <v>104994</v>
      </c>
    </row>
    <row r="39" spans="2:3" ht="15.75" thickBot="1" x14ac:dyDescent="0.3">
      <c r="B39" s="77" t="s">
        <v>163</v>
      </c>
      <c r="C39" s="22" t="str">
        <f>Raw!D68</f>
        <v>313972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selection activeCell="D49" sqref="D49"/>
    </sheetView>
  </sheetViews>
  <sheetFormatPr baseColWidth="10" defaultRowHeight="15" x14ac:dyDescent="0.25"/>
  <cols>
    <col min="4" max="4" width="15.7109375" customWidth="1"/>
    <col min="11" max="39" width="15.7109375" customWidth="1"/>
  </cols>
  <sheetData>
    <row r="1" spans="1:39" x14ac:dyDescent="0.25">
      <c r="A1" t="s">
        <v>133</v>
      </c>
    </row>
    <row r="2" spans="1:39" x14ac:dyDescent="0.25">
      <c r="D2" t="s">
        <v>1085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</row>
    <row r="3" spans="1:39" x14ac:dyDescent="0.25">
      <c r="A3" t="s">
        <v>132</v>
      </c>
    </row>
    <row r="4" spans="1:39" x14ac:dyDescent="0.25">
      <c r="D4" t="s">
        <v>1086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</row>
    <row r="5" spans="1:39" x14ac:dyDescent="0.25">
      <c r="A5" t="s">
        <v>134</v>
      </c>
    </row>
    <row r="6" spans="1:39" x14ac:dyDescent="0.25">
      <c r="D6" t="s">
        <v>1087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</row>
    <row r="7" spans="1:39" x14ac:dyDescent="0.25">
      <c r="A7" t="s">
        <v>135</v>
      </c>
    </row>
    <row r="8" spans="1:39" x14ac:dyDescent="0.25">
      <c r="D8" t="s">
        <v>1088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</row>
    <row r="9" spans="1:39" x14ac:dyDescent="0.25">
      <c r="A9" t="s">
        <v>136</v>
      </c>
    </row>
    <row r="10" spans="1:39" x14ac:dyDescent="0.25">
      <c r="D10" t="s">
        <v>1089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</row>
    <row r="11" spans="1:39" x14ac:dyDescent="0.25">
      <c r="A11" t="s">
        <v>137</v>
      </c>
    </row>
    <row r="12" spans="1:39" x14ac:dyDescent="0.25">
      <c r="D12" t="s">
        <v>674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</row>
    <row r="13" spans="1:39" x14ac:dyDescent="0.25">
      <c r="A13" t="s">
        <v>138</v>
      </c>
    </row>
    <row r="14" spans="1:39" x14ac:dyDescent="0.25">
      <c r="D14" t="s">
        <v>808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</row>
    <row r="15" spans="1:39" x14ac:dyDescent="0.25">
      <c r="A15" t="s">
        <v>200</v>
      </c>
    </row>
    <row r="16" spans="1:39" x14ac:dyDescent="0.25">
      <c r="D16" t="s">
        <v>1090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</row>
    <row r="17" spans="1:39" x14ac:dyDescent="0.25">
      <c r="A17" t="s">
        <v>201</v>
      </c>
    </row>
    <row r="18" spans="1:39" x14ac:dyDescent="0.25">
      <c r="D18" t="s">
        <v>1091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</row>
    <row r="19" spans="1:39" x14ac:dyDescent="0.25">
      <c r="A19" t="s">
        <v>202</v>
      </c>
    </row>
    <row r="20" spans="1:39" x14ac:dyDescent="0.25">
      <c r="D20" t="s">
        <v>1092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</row>
    <row r="21" spans="1:39" x14ac:dyDescent="0.25">
      <c r="A21" t="s">
        <v>203</v>
      </c>
    </row>
    <row r="22" spans="1:39" x14ac:dyDescent="0.25">
      <c r="D22" t="s">
        <v>1093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</row>
    <row r="23" spans="1:39" x14ac:dyDescent="0.25">
      <c r="A23" t="s">
        <v>204</v>
      </c>
    </row>
    <row r="24" spans="1:39" x14ac:dyDescent="0.25">
      <c r="D24" t="s">
        <v>1094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</row>
    <row r="25" spans="1:39" x14ac:dyDescent="0.25">
      <c r="A25" t="s">
        <v>205</v>
      </c>
    </row>
    <row r="26" spans="1:39" x14ac:dyDescent="0.25">
      <c r="D26" t="s">
        <v>1095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</row>
    <row r="27" spans="1:39" x14ac:dyDescent="0.25">
      <c r="A27" t="s">
        <v>144</v>
      </c>
    </row>
    <row r="28" spans="1:39" x14ac:dyDescent="0.25">
      <c r="D28" t="s">
        <v>1096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</row>
    <row r="29" spans="1:39" x14ac:dyDescent="0.25">
      <c r="A29" t="s">
        <v>145</v>
      </c>
    </row>
    <row r="30" spans="1:39" x14ac:dyDescent="0.25">
      <c r="D30" t="s">
        <v>1097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</row>
    <row r="31" spans="1:39" x14ac:dyDescent="0.25">
      <c r="A31" t="s">
        <v>146</v>
      </c>
    </row>
    <row r="32" spans="1:39" x14ac:dyDescent="0.25">
      <c r="D32" t="s">
        <v>1098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</row>
    <row r="33" spans="1:39" x14ac:dyDescent="0.25">
      <c r="A33" t="s">
        <v>147</v>
      </c>
    </row>
    <row r="34" spans="1:39" x14ac:dyDescent="0.25">
      <c r="D34" t="s">
        <v>1099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</row>
    <row r="35" spans="1:39" x14ac:dyDescent="0.25">
      <c r="A35" t="s">
        <v>148</v>
      </c>
    </row>
    <row r="36" spans="1:39" x14ac:dyDescent="0.25">
      <c r="D36" t="s">
        <v>1069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</row>
    <row r="37" spans="1:39" x14ac:dyDescent="0.25">
      <c r="A37" t="s">
        <v>149</v>
      </c>
    </row>
    <row r="38" spans="1:39" x14ac:dyDescent="0.25">
      <c r="D38" t="s">
        <v>1100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</row>
    <row r="39" spans="1:39" x14ac:dyDescent="0.25">
      <c r="A39" t="s">
        <v>150</v>
      </c>
    </row>
    <row r="40" spans="1:39" x14ac:dyDescent="0.25">
      <c r="D40" t="s">
        <v>1101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</row>
    <row r="41" spans="1:39" x14ac:dyDescent="0.25">
      <c r="A41" t="s">
        <v>151</v>
      </c>
    </row>
    <row r="42" spans="1:39" x14ac:dyDescent="0.25">
      <c r="D42" t="s">
        <v>1102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</row>
    <row r="43" spans="1:39" x14ac:dyDescent="0.25">
      <c r="A43" t="s">
        <v>198</v>
      </c>
    </row>
    <row r="44" spans="1:39" x14ac:dyDescent="0.25">
      <c r="D44" t="s">
        <v>1103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</row>
    <row r="45" spans="1:39" x14ac:dyDescent="0.25">
      <c r="A45" t="s">
        <v>152</v>
      </c>
    </row>
    <row r="46" spans="1:39" x14ac:dyDescent="0.25">
      <c r="D46" t="s">
        <v>1104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</row>
    <row r="47" spans="1:39" x14ac:dyDescent="0.25">
      <c r="A47" t="s">
        <v>153</v>
      </c>
    </row>
    <row r="48" spans="1:39" x14ac:dyDescent="0.25">
      <c r="D48">
        <v>589997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</row>
    <row r="49" spans="1:39" x14ac:dyDescent="0.25">
      <c r="A49" t="s">
        <v>154</v>
      </c>
    </row>
    <row r="50" spans="1:39" x14ac:dyDescent="0.25">
      <c r="D50" t="s">
        <v>1076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</row>
    <row r="51" spans="1:39" x14ac:dyDescent="0.25">
      <c r="A51" t="s">
        <v>155</v>
      </c>
    </row>
    <row r="52" spans="1:39" x14ac:dyDescent="0.25">
      <c r="D52" t="s">
        <v>1105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</row>
    <row r="53" spans="1:39" x14ac:dyDescent="0.25">
      <c r="A53" t="s">
        <v>156</v>
      </c>
    </row>
    <row r="54" spans="1:39" x14ac:dyDescent="0.25">
      <c r="D54" t="s">
        <v>1106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</row>
    <row r="55" spans="1:39" x14ac:dyDescent="0.25">
      <c r="A55" t="s">
        <v>157</v>
      </c>
    </row>
    <row r="56" spans="1:39" x14ac:dyDescent="0.25">
      <c r="D56" t="s">
        <v>1107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</row>
    <row r="57" spans="1:39" x14ac:dyDescent="0.25">
      <c r="A57" t="s">
        <v>158</v>
      </c>
    </row>
    <row r="58" spans="1:39" x14ac:dyDescent="0.25">
      <c r="D58" t="s">
        <v>1108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</row>
    <row r="59" spans="1:39" x14ac:dyDescent="0.25">
      <c r="A59" t="s">
        <v>159</v>
      </c>
    </row>
    <row r="60" spans="1:39" x14ac:dyDescent="0.25">
      <c r="D60" t="s">
        <v>1109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</row>
    <row r="61" spans="1:39" x14ac:dyDescent="0.25">
      <c r="A61" t="s">
        <v>160</v>
      </c>
    </row>
    <row r="62" spans="1:39" x14ac:dyDescent="0.25">
      <c r="D62" t="s">
        <v>1110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</row>
    <row r="63" spans="1:39" x14ac:dyDescent="0.25">
      <c r="A63" t="s">
        <v>161</v>
      </c>
    </row>
    <row r="64" spans="1:39" x14ac:dyDescent="0.25">
      <c r="D64" t="s">
        <v>1111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</row>
    <row r="65" spans="1:39" x14ac:dyDescent="0.25">
      <c r="A65" t="s">
        <v>162</v>
      </c>
    </row>
    <row r="66" spans="1:39" x14ac:dyDescent="0.25">
      <c r="D66" t="s">
        <v>1112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</row>
    <row r="67" spans="1:39" x14ac:dyDescent="0.25">
      <c r="A67" t="s">
        <v>163</v>
      </c>
    </row>
    <row r="68" spans="1:39" x14ac:dyDescent="0.25">
      <c r="D68" t="s">
        <v>1113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2021-03-08T10:49:48Z</dcterms:modified>
</cp:coreProperties>
</file>