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</sheets>
  <calcPr calcId="145621"/>
</workbook>
</file>

<file path=xl/calcChain.xml><?xml version="1.0" encoding="utf-8"?>
<calcChain xmlns="http://schemas.openxmlformats.org/spreadsheetml/2006/main">
  <c r="F26" i="8" l="1"/>
  <c r="F27" i="8"/>
  <c r="F28" i="8" s="1"/>
  <c r="K4" i="11"/>
  <c r="F24" i="8"/>
  <c r="F4" i="8"/>
  <c r="D10" i="11" l="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C6" i="8"/>
  <c r="F6" i="8" s="1"/>
  <c r="C5" i="8"/>
  <c r="F5" i="8" s="1"/>
  <c r="C4" i="8"/>
  <c r="K12" i="8" l="1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F7" i="8"/>
  <c r="G7" i="8" s="1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<sst xmlns="http://schemas.openxmlformats.org/spreadsheetml/2006/main" count="938" uniqueCount="803">
  <si>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</si>
  <si>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</si>
  <si>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</si>
  <si>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</si>
  <si>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</si>
  <si>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</si>
  <si>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</si>
  <si>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</si>
  <si>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</si>
  <si>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</si>
  <si>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</si>
  <si>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</si>
  <si>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</si>
  <si>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</si>
  <si>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</si>
  <si>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</si>
  <si>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</si>
  <si>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</si>
  <si>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</si>
  <si>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</si>
  <si>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</si>
  <si>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</si>
  <si>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</si>
  <si>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</si>
  <si>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</si>
  <si>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</si>
  <si>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</si>
  <si>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</si>
  <si>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</si>
  <si>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</si>
  <si>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</si>
  <si>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</si>
  <si>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</si>
  <si>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</si>
  <si>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</si>
  <si>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</si>
  <si>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</si>
  <si>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</si>
  <si>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</si>
  <si>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</si>
  <si>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</si>
  <si>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</si>
  <si>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</si>
  <si>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</si>
  <si>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</si>
  <si>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</si>
  <si>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</si>
  <si>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</si>
  <si>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</si>
  <si>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</si>
  <si>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</si>
  <si>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</si>
  <si>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</si>
  <si>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</si>
  <si>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</si>
  <si>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</si>
  <si>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</si>
  <si>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</si>
  <si>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</si>
  <si>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</si>
  <si>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</si>
  <si>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</si>
  <si>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</si>
  <si>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</si>
  <si>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</si>
  <si>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</si>
  <si>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</si>
  <si>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</si>
  <si>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</si>
  <si>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</si>
  <si>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</si>
  <si>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</si>
  <si>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</si>
  <si>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</si>
  <si>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</si>
  <si>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</si>
  <si>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</si>
  <si>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</si>
  <si>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</si>
  <si>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</si>
  <si>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</si>
  <si>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</si>
  <si>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</si>
  <si>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</si>
  <si>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</si>
  <si>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</si>
  <si>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</si>
  <si>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</si>
  <si>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</si>
  <si>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</si>
  <si>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</si>
  <si>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</si>
  <si>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</si>
  <si>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</si>
  <si>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</si>
  <si>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</si>
  <si>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</si>
  <si>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</si>
  <si>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</si>
  <si>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</si>
  <si>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</si>
  <si>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</si>
  <si>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</si>
  <si>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</si>
  <si>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</si>
  <si>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</si>
  <si>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</si>
  <si>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</si>
  <si>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</si>
  <si>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</si>
  <si>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</si>
  <si>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</si>
  <si>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</si>
  <si>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</si>
  <si>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</si>
  <si>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</si>
  <si>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</si>
  <si>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</si>
  <si>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</si>
  <si>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</si>
  <si>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</si>
  <si>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</si>
  <si>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</si>
  <si>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</si>
  <si>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</si>
  <si>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</si>
  <si>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</si>
  <si>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</si>
  <si>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</si>
  <si>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</si>
  <si>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</si>
  <si>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</si>
  <si>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</si>
  <si>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</si>
  <si>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</si>
  <si>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</si>
  <si>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</si>
  <si>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</si>
  <si>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</si>
  <si>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</si>
  <si>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</si>
  <si>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</si>
  <si>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</si>
  <si>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</si>
  <si>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</si>
  <si>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</si>
  <si>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</si>
  <si>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</si>
  <si>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</si>
  <si>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</si>
  <si>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</si>
  <si>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</si>
  <si>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</si>
  <si>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</si>
  <si>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</si>
  <si>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</si>
  <si>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</si>
  <si>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</si>
  <si>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</si>
  <si>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</si>
  <si>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</si>
  <si>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</si>
  <si>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</si>
  <si>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</si>
  <si>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</si>
  <si>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</si>
  <si>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</si>
  <si>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</si>
  <si>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</si>
  <si>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</si>
  <si>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</si>
  <si>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</si>
  <si>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</si>
  <si>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</si>
  <si>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</si>
  <si>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</si>
  <si>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</si>
  <si>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</si>
  <si>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</si>
  <si>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</si>
  <si>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</si>
  <si>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</si>
  <si>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</si>
  <si>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</si>
  <si>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</si>
  <si>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Rose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</si>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</sst>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O20" sqref="O20"/>
    </sheetView>
  </sheetViews>
  <sheetFormatPr baseColWidth="10" defaultRowHeight="15" x14ac:dyDescent="0.25"/>
  <cols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34" t="s">
        <v>800</v>
      </c>
    </row>
    <row r="2" spans="2:11" x14ac:dyDescent="0.25">
      <c r="B2" s="10"/>
      <c r="C2" s="11" t="s">
        <v>185</v>
      </c>
      <c r="D2" s="11" t="s">
        <v>186</v>
      </c>
      <c r="E2" s="11" t="s">
        <v>4</v>
      </c>
      <c r="F2" s="11" t="s">
        <v>187</v>
      </c>
      <c r="G2" s="11" t="s">
        <v>188</v>
      </c>
      <c r="H2" s="11" t="s">
        <v>189</v>
      </c>
      <c r="I2" s="11" t="s">
        <v>190</v>
      </c>
      <c r="J2" s="135" t="s">
        <v>191</v>
      </c>
      <c r="K2" s="137" t="s">
        <v>802</v>
      </c>
    </row>
    <row r="3" spans="2:11" x14ac:dyDescent="0.25">
      <c r="B3" s="5" t="s">
        <v>183</v>
      </c>
      <c r="C3" s="85">
        <v>9998</v>
      </c>
      <c r="D3" s="2">
        <v>8983</v>
      </c>
      <c r="E3" s="2">
        <v>23743</v>
      </c>
      <c r="F3" s="2">
        <v>60989</v>
      </c>
      <c r="G3" s="2">
        <v>51995</v>
      </c>
      <c r="H3" s="2">
        <v>199999</v>
      </c>
      <c r="I3" s="2">
        <v>3290</v>
      </c>
      <c r="J3" s="100">
        <v>32992</v>
      </c>
      <c r="K3" s="138">
        <v>1000</v>
      </c>
    </row>
    <row r="4" spans="2:11" ht="15.75" thickBot="1" x14ac:dyDescent="0.3">
      <c r="B4" s="6" t="s">
        <v>57</v>
      </c>
      <c r="C4" s="7"/>
      <c r="D4" s="7">
        <f>D3-C3</f>
        <v>-1015</v>
      </c>
      <c r="E4" s="7">
        <f>E3-C3*2</f>
        <v>3747</v>
      </c>
      <c r="F4" s="7">
        <f>F3-C3*5-(C3*5*0.01)</f>
        <v>10499.1</v>
      </c>
      <c r="G4" s="7">
        <f>G3-5*C3</f>
        <v>2005</v>
      </c>
      <c r="H4" s="7">
        <f>H3-C3*10</f>
        <v>100019</v>
      </c>
      <c r="I4" s="7">
        <f>I3-C3/10</f>
        <v>2290.1999999999998</v>
      </c>
      <c r="J4" s="136">
        <f>J3-C3</f>
        <v>22994</v>
      </c>
      <c r="K4" s="139">
        <f>K3-(C3/10*25)</f>
        <v>-23995</v>
      </c>
    </row>
    <row r="5" spans="2:11" x14ac:dyDescent="0.25">
      <c r="B5" s="47"/>
      <c r="C5" s="47"/>
      <c r="D5" s="84">
        <f t="shared" ref="D5:I5" si="0">(D4/D3)</f>
        <v>-0.11299120561059779</v>
      </c>
      <c r="E5" s="84">
        <f t="shared" si="0"/>
        <v>0.15781493492818935</v>
      </c>
      <c r="F5" s="84">
        <f t="shared" si="0"/>
        <v>0.17214743642296151</v>
      </c>
      <c r="G5" s="84">
        <f t="shared" si="0"/>
        <v>3.8561400134628332E-2</v>
      </c>
      <c r="H5" s="84">
        <f t="shared" si="0"/>
        <v>0.50009750048750246</v>
      </c>
      <c r="I5" s="84">
        <f t="shared" si="0"/>
        <v>0.69610942249240115</v>
      </c>
      <c r="J5" s="84">
        <f>(J4/J3)</f>
        <v>0.69695683802133845</v>
      </c>
    </row>
    <row r="6" spans="2:11" x14ac:dyDescent="0.25">
      <c r="B6" s="47" t="s">
        <v>198</v>
      </c>
      <c r="C6" s="47">
        <f>C3/100</f>
        <v>99.98</v>
      </c>
      <c r="D6" s="47"/>
      <c r="E6" s="47">
        <f>E3/200</f>
        <v>118.715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801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192</v>
      </c>
      <c r="E8" s="81" t="s">
        <v>193</v>
      </c>
      <c r="F8" s="81" t="s">
        <v>194</v>
      </c>
      <c r="G8" s="81" t="s">
        <v>195</v>
      </c>
      <c r="H8" s="81" t="s">
        <v>196</v>
      </c>
      <c r="I8" s="82" t="s">
        <v>197</v>
      </c>
      <c r="J8" s="1"/>
    </row>
    <row r="9" spans="2:11" x14ac:dyDescent="0.25">
      <c r="B9" s="1"/>
      <c r="C9" s="86">
        <v>24484</v>
      </c>
      <c r="D9" s="18">
        <v>267178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19889.599999999999</v>
      </c>
      <c r="E10" s="7">
        <f>E9-50*C9</f>
        <v>155788</v>
      </c>
      <c r="F10" s="7">
        <f>F9-50*C9</f>
        <v>-24203</v>
      </c>
      <c r="G10" s="7">
        <f>G9-50*C9</f>
        <v>-124202</v>
      </c>
      <c r="H10" s="7">
        <f>H9-50*C9</f>
        <v>125800</v>
      </c>
      <c r="I10" s="4">
        <f>I9-200*C9</f>
        <v>1603199</v>
      </c>
      <c r="J10" s="1"/>
    </row>
    <row r="12" spans="2:11" ht="15.75" thickBot="1" x14ac:dyDescent="0.3"/>
    <row r="13" spans="2:11" x14ac:dyDescent="0.25">
      <c r="B13" s="118"/>
      <c r="C13" s="119" t="s">
        <v>508</v>
      </c>
      <c r="D13" s="119" t="s">
        <v>509</v>
      </c>
      <c r="E13" s="119" t="s">
        <v>16</v>
      </c>
      <c r="F13" s="119" t="s">
        <v>510</v>
      </c>
      <c r="G13" s="120" t="s">
        <v>511</v>
      </c>
    </row>
    <row r="14" spans="2:11" x14ac:dyDescent="0.25">
      <c r="B14" s="121" t="s">
        <v>183</v>
      </c>
      <c r="C14" s="117">
        <v>309999</v>
      </c>
      <c r="D14" s="116">
        <v>27999</v>
      </c>
      <c r="E14" s="116">
        <v>3200</v>
      </c>
      <c r="F14" s="116">
        <v>309999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-3000.9000000000015</v>
      </c>
      <c r="E15" s="125">
        <f>E14-(C14/100)</f>
        <v>100.01000000000022</v>
      </c>
      <c r="F15" s="125">
        <f>F14-C14</f>
        <v>0</v>
      </c>
      <c r="G15" s="126">
        <f>G14-(4*C14+10000)</f>
        <v>150004</v>
      </c>
    </row>
    <row r="20" spans="1:3" x14ac:dyDescent="0.25">
      <c r="B20">
        <v>567993</v>
      </c>
    </row>
    <row r="22" spans="1:3" x14ac:dyDescent="0.25">
      <c r="B22">
        <v>299999</v>
      </c>
    </row>
    <row r="23" spans="1:3" x14ac:dyDescent="0.25">
      <c r="A23">
        <v>700000</v>
      </c>
      <c r="B23">
        <f>A23-B20</f>
        <v>132007</v>
      </c>
    </row>
    <row r="24" spans="1: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D4" sqref="D4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282</v>
      </c>
      <c r="E1" t="s">
        <v>283</v>
      </c>
    </row>
    <row r="2" spans="2:10" ht="19.5" x14ac:dyDescent="0.25">
      <c r="B2" s="107" t="s">
        <v>273</v>
      </c>
      <c r="C2" s="107" t="s">
        <v>274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284</v>
      </c>
      <c r="J2" s="112" t="s">
        <v>285</v>
      </c>
    </row>
    <row r="3" spans="2:10" ht="19.5" x14ac:dyDescent="0.25">
      <c r="B3" s="107" t="s">
        <v>275</v>
      </c>
      <c r="C3" s="107" t="s">
        <v>274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284</v>
      </c>
      <c r="J3" s="115" t="s">
        <v>285</v>
      </c>
    </row>
    <row r="4" spans="2:10" ht="39" x14ac:dyDescent="0.25">
      <c r="B4" s="107" t="s">
        <v>276</v>
      </c>
      <c r="C4" s="107" t="s">
        <v>274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284</v>
      </c>
      <c r="J4" s="115" t="s">
        <v>285</v>
      </c>
    </row>
    <row r="5" spans="2:10" ht="19.5" x14ac:dyDescent="0.25">
      <c r="B5" s="107" t="s">
        <v>277</v>
      </c>
      <c r="C5" s="107" t="s">
        <v>274</v>
      </c>
      <c r="F5">
        <f t="shared" si="0"/>
        <v>0</v>
      </c>
      <c r="H5" s="113">
        <v>156</v>
      </c>
      <c r="I5" s="114" t="s">
        <v>284</v>
      </c>
      <c r="J5" s="115" t="s">
        <v>285</v>
      </c>
    </row>
    <row r="7" spans="2:10" x14ac:dyDescent="0.25">
      <c r="B7" s="108" t="s">
        <v>278</v>
      </c>
      <c r="C7" s="108" t="s">
        <v>279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280</v>
      </c>
      <c r="C8" s="108" t="s">
        <v>279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281</v>
      </c>
      <c r="C9" s="108" t="s">
        <v>279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28" t="s">
        <v>79</v>
      </c>
      <c r="D2" s="128"/>
      <c r="E2" s="129"/>
      <c r="G2" s="8">
        <f>Comparatifs!B28+B10</f>
        <v>0</v>
      </c>
      <c r="H2" s="128" t="s">
        <v>78</v>
      </c>
      <c r="I2" s="128"/>
      <c r="J2" s="129"/>
      <c r="L2" s="8">
        <f>Comparatifs!B29+G9</f>
        <v>0</v>
      </c>
      <c r="M2" s="128" t="s">
        <v>80</v>
      </c>
      <c r="N2" s="128"/>
      <c r="O2" s="129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28" t="s">
        <v>7</v>
      </c>
      <c r="D13" s="128"/>
      <c r="E13" s="129"/>
      <c r="G13" s="8">
        <f>Comparatifs!B14+B21</f>
        <v>0</v>
      </c>
      <c r="H13" s="128" t="s">
        <v>12</v>
      </c>
      <c r="I13" s="128"/>
      <c r="J13" s="129"/>
      <c r="L13" s="8">
        <f>Comparatifs!B13+G20</f>
        <v>0</v>
      </c>
      <c r="M13" s="128" t="s">
        <v>13</v>
      </c>
      <c r="N13" s="128"/>
      <c r="O13" s="129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28" t="s">
        <v>26</v>
      </c>
      <c r="D24" s="128"/>
      <c r="E24" s="129"/>
      <c r="G24" s="8">
        <f>Comparatifs!B16+B32</f>
        <v>5</v>
      </c>
      <c r="H24" s="128" t="s">
        <v>25</v>
      </c>
      <c r="I24" s="128"/>
      <c r="J24" s="129"/>
      <c r="L24" s="8">
        <f>Comparatifs!B17+G31</f>
        <v>5</v>
      </c>
      <c r="M24" s="128" t="s">
        <v>24</v>
      </c>
      <c r="N24" s="128"/>
      <c r="O24" s="129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28" t="s">
        <v>36</v>
      </c>
      <c r="D35" s="128"/>
      <c r="E35" s="129"/>
      <c r="G35" s="8">
        <f>Comparatifs!B19+B43</f>
        <v>0</v>
      </c>
      <c r="H35" s="128" t="s">
        <v>34</v>
      </c>
      <c r="I35" s="128"/>
      <c r="J35" s="129"/>
      <c r="L35" s="8">
        <f>Comparatifs!B20+G42</f>
        <v>0</v>
      </c>
      <c r="M35" s="128" t="s">
        <v>35</v>
      </c>
      <c r="N35" s="128"/>
      <c r="O35" s="129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28" t="s">
        <v>46</v>
      </c>
      <c r="D46" s="128"/>
      <c r="E46" s="129"/>
      <c r="G46" s="8">
        <f>Comparatifs!B22+B54</f>
        <v>0</v>
      </c>
      <c r="H46" s="128" t="s">
        <v>44</v>
      </c>
      <c r="I46" s="128"/>
      <c r="J46" s="129"/>
      <c r="L46" s="8">
        <f>Comparatifs!B23+G53</f>
        <v>0</v>
      </c>
      <c r="M46" s="128" t="s">
        <v>45</v>
      </c>
      <c r="N46" s="128"/>
      <c r="O46" s="129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28" t="s">
        <v>60</v>
      </c>
      <c r="D57" s="128"/>
      <c r="E57" s="129"/>
      <c r="G57" s="8">
        <f>Comparatifs!B25+B65</f>
        <v>5</v>
      </c>
      <c r="H57" s="128" t="s">
        <v>59</v>
      </c>
      <c r="I57" s="128"/>
      <c r="J57" s="129"/>
      <c r="L57" s="8">
        <f>Comparatifs!B26+G64</f>
        <v>5</v>
      </c>
      <c r="M57" s="128" t="s">
        <v>61</v>
      </c>
      <c r="N57" s="128"/>
      <c r="O57" s="129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28" t="s">
        <v>105</v>
      </c>
      <c r="D68" s="128"/>
      <c r="E68" s="129"/>
      <c r="G68" s="8">
        <f>Comparatifs!B31+B76</f>
        <v>5</v>
      </c>
      <c r="H68" s="128" t="s">
        <v>104</v>
      </c>
      <c r="I68" s="128"/>
      <c r="J68" s="129"/>
      <c r="L68" s="8">
        <f>Comparatifs!B32+G75</f>
        <v>5</v>
      </c>
      <c r="M68" s="128" t="s">
        <v>106</v>
      </c>
      <c r="N68" s="128"/>
      <c r="O68" s="129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28" t="s">
        <v>115</v>
      </c>
      <c r="D79" s="128"/>
      <c r="E79" s="129"/>
      <c r="G79" s="8">
        <f>Comparatifs!B34+B87</f>
        <v>5</v>
      </c>
      <c r="H79" s="128" t="s">
        <v>114</v>
      </c>
      <c r="I79" s="128"/>
      <c r="J79" s="129"/>
      <c r="L79" s="8">
        <f>Comparatifs!B35+G86</f>
        <v>5</v>
      </c>
      <c r="M79" s="128" t="s">
        <v>116</v>
      </c>
      <c r="N79" s="128"/>
      <c r="O79" s="129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28" t="s">
        <v>124</v>
      </c>
      <c r="D90" s="128"/>
      <c r="E90" s="129"/>
      <c r="G90" s="8">
        <f>Comparatifs!B37+B98</f>
        <v>0</v>
      </c>
      <c r="H90" s="128" t="s">
        <v>123</v>
      </c>
      <c r="I90" s="128"/>
      <c r="J90" s="129"/>
      <c r="L90" s="8">
        <f>Comparatifs!B38+G97</f>
        <v>0</v>
      </c>
      <c r="M90" s="128" t="s">
        <v>125</v>
      </c>
      <c r="N90" s="128"/>
      <c r="O90" s="129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F5" sqref="F5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0" t="s">
        <v>68</v>
      </c>
      <c r="C8" s="131"/>
      <c r="D8" s="131"/>
      <c r="E8" s="131"/>
      <c r="F8" s="131"/>
      <c r="G8" s="131"/>
      <c r="H8" s="131"/>
      <c r="I8" s="132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28" t="s">
        <v>70</v>
      </c>
      <c r="D2" s="128"/>
      <c r="E2" s="129"/>
      <c r="G2" s="8">
        <f>'Comparatifs Idoles'!B13</f>
        <v>0</v>
      </c>
      <c r="H2" s="128"/>
      <c r="I2" s="128"/>
      <c r="J2" s="129"/>
      <c r="L2" s="8">
        <f>Comparatifs!B13+G9</f>
        <v>0</v>
      </c>
      <c r="M2" s="128"/>
      <c r="N2" s="128"/>
      <c r="O2" s="129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0" t="s">
        <v>69</v>
      </c>
      <c r="C8" s="131"/>
      <c r="D8" s="131"/>
      <c r="E8" s="131"/>
      <c r="F8" s="131"/>
      <c r="G8" s="131"/>
      <c r="H8" s="131"/>
      <c r="I8" s="132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28" t="s">
        <v>91</v>
      </c>
      <c r="D9" s="128"/>
      <c r="E9" s="133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28" t="s">
        <v>97</v>
      </c>
      <c r="D20" s="128"/>
      <c r="E20" s="133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workbookViewId="0">
      <selection activeCell="H29" sqref="H29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207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9600</v>
      </c>
      <c r="E4" s="75" t="s">
        <v>164</v>
      </c>
      <c r="F4" s="71" t="str">
        <f>C4</f>
        <v>9600</v>
      </c>
      <c r="G4" s="72">
        <f>F4*3</f>
        <v>28800</v>
      </c>
      <c r="H4" s="72">
        <f>G4*3</f>
        <v>86400</v>
      </c>
      <c r="I4" s="93" t="str">
        <f t="shared" ref="I4:I12" si="0">C18</f>
        <v>34973</v>
      </c>
      <c r="J4" s="101" t="str">
        <f>C32</f>
        <v>83926</v>
      </c>
      <c r="K4" s="20">
        <f>I4-G4-(I4*0.01)</f>
        <v>5823.27</v>
      </c>
      <c r="L4" s="103">
        <f t="shared" ref="L4:L14" si="1">1-(G4/I4)</f>
        <v>0.17650759157064022</v>
      </c>
      <c r="M4" s="105">
        <f>K4/G4</f>
        <v>0.20219687500000003</v>
      </c>
      <c r="N4" s="20">
        <f>J4-H4-(J4*0.01)</f>
        <v>-3313.26</v>
      </c>
      <c r="O4" s="103">
        <f>N4/H4</f>
        <v>-3.8347916666666669E-2</v>
      </c>
      <c r="P4" s="69">
        <f>1-(H4/J4)</f>
        <v>-2.9478349974978002E-2</v>
      </c>
    </row>
    <row r="5" spans="2:16" ht="15.75" thickBot="1" x14ac:dyDescent="0.3">
      <c r="B5" s="95" t="s">
        <v>132</v>
      </c>
      <c r="C5" s="3" t="str">
        <f>Raw!D4</f>
        <v>9984</v>
      </c>
      <c r="E5" s="76" t="s">
        <v>165</v>
      </c>
      <c r="F5" s="73" t="str">
        <f>C5</f>
        <v>9984</v>
      </c>
      <c r="G5" s="74">
        <f t="shared" ref="G5:H16" si="2">F5*3</f>
        <v>29952</v>
      </c>
      <c r="H5" s="74">
        <f t="shared" si="2"/>
        <v>89856</v>
      </c>
      <c r="I5" s="91" t="str">
        <f t="shared" si="0"/>
        <v>47948</v>
      </c>
      <c r="J5" s="102" t="str">
        <f t="shared" ref="J5:J11" si="3">C33</f>
        <v>94972</v>
      </c>
      <c r="K5" s="21">
        <f t="shared" ref="K5:K16" si="4">I5-G5-(I5*0.01)</f>
        <v>17516.52</v>
      </c>
      <c r="L5" s="104">
        <f t="shared" si="1"/>
        <v>0.3753232668724451</v>
      </c>
      <c r="M5" s="106">
        <f t="shared" ref="M5:M7" si="5">K5/G5</f>
        <v>0.58481971153846157</v>
      </c>
      <c r="N5" s="21">
        <f t="shared" ref="N5:N11" si="6">J5-H5-(J5*0.01)</f>
        <v>4166.28</v>
      </c>
      <c r="O5" s="103">
        <f t="shared" ref="O5:O11" si="7">N5/H5</f>
        <v>4.6366185897435894E-2</v>
      </c>
      <c r="P5" s="70">
        <f t="shared" ref="P5:P11" si="8">1-(H5/J5)</f>
        <v>5.3868508613064914E-2</v>
      </c>
    </row>
    <row r="6" spans="2:16" ht="15.75" thickBot="1" x14ac:dyDescent="0.3">
      <c r="B6" s="95" t="s">
        <v>134</v>
      </c>
      <c r="C6" s="3" t="str">
        <f>Raw!D6</f>
        <v>6493</v>
      </c>
      <c r="E6" s="76" t="s">
        <v>166</v>
      </c>
      <c r="F6" s="73" t="str">
        <f t="shared" ref="F6:F16" si="9">C6</f>
        <v>6493</v>
      </c>
      <c r="G6" s="74">
        <f t="shared" si="2"/>
        <v>19479</v>
      </c>
      <c r="H6" s="74">
        <f t="shared" si="2"/>
        <v>58437</v>
      </c>
      <c r="I6" s="91" t="str">
        <f t="shared" si="0"/>
        <v>21903</v>
      </c>
      <c r="J6" s="102" t="str">
        <f t="shared" si="3"/>
        <v>33201</v>
      </c>
      <c r="K6" s="21">
        <f t="shared" si="4"/>
        <v>2204.9699999999998</v>
      </c>
      <c r="L6" s="104">
        <f t="shared" si="1"/>
        <v>0.1106697712642104</v>
      </c>
      <c r="M6" s="106">
        <f t="shared" si="5"/>
        <v>0.11319728938857229</v>
      </c>
      <c r="N6" s="21">
        <f t="shared" si="6"/>
        <v>-25568.01</v>
      </c>
      <c r="O6" s="103">
        <f t="shared" si="7"/>
        <v>-0.43753118743261971</v>
      </c>
      <c r="P6" s="70">
        <f t="shared" si="8"/>
        <v>-0.76009758742206568</v>
      </c>
    </row>
    <row r="7" spans="2:16" ht="15.75" thickBot="1" x14ac:dyDescent="0.3">
      <c r="B7" s="95" t="s">
        <v>135</v>
      </c>
      <c r="C7" s="3" t="str">
        <f>Raw!D8</f>
        <v>6988</v>
      </c>
      <c r="E7" s="76" t="s">
        <v>167</v>
      </c>
      <c r="F7" s="73" t="str">
        <f t="shared" si="9"/>
        <v>6988</v>
      </c>
      <c r="G7" s="74">
        <f t="shared" si="2"/>
        <v>20964</v>
      </c>
      <c r="H7" s="74">
        <f t="shared" si="2"/>
        <v>62892</v>
      </c>
      <c r="I7" s="91" t="str">
        <f t="shared" si="0"/>
        <v>22500</v>
      </c>
      <c r="J7" s="102" t="str">
        <f t="shared" si="3"/>
        <v>67870</v>
      </c>
      <c r="K7" s="21">
        <f t="shared" si="4"/>
        <v>1311</v>
      </c>
      <c r="L7" s="104">
        <f t="shared" si="1"/>
        <v>6.8266666666666698E-2</v>
      </c>
      <c r="M7" s="106">
        <f t="shared" si="5"/>
        <v>6.2535775615340586E-2</v>
      </c>
      <c r="N7" s="21">
        <f t="shared" si="6"/>
        <v>4299.3</v>
      </c>
      <c r="O7" s="103">
        <f t="shared" si="7"/>
        <v>6.8360045792787635E-2</v>
      </c>
      <c r="P7" s="70">
        <f t="shared" si="8"/>
        <v>7.3346102843671712E-2</v>
      </c>
    </row>
    <row r="8" spans="2:16" ht="15.75" thickBot="1" x14ac:dyDescent="0.3">
      <c r="B8" s="95" t="s">
        <v>136</v>
      </c>
      <c r="C8" s="3" t="str">
        <f>Raw!D10</f>
        <v>11499</v>
      </c>
      <c r="E8" s="76" t="s">
        <v>168</v>
      </c>
      <c r="F8" s="73" t="str">
        <f t="shared" si="9"/>
        <v>11499</v>
      </c>
      <c r="G8" s="74">
        <f t="shared" si="2"/>
        <v>34497</v>
      </c>
      <c r="H8" s="74">
        <f t="shared" si="2"/>
        <v>103491</v>
      </c>
      <c r="I8" s="91" t="str">
        <f t="shared" si="0"/>
        <v>35000</v>
      </c>
      <c r="J8" s="102" t="str">
        <f t="shared" si="3"/>
        <v>143984</v>
      </c>
      <c r="K8" s="21">
        <f t="shared" si="4"/>
        <v>153</v>
      </c>
      <c r="L8" s="104">
        <f t="shared" si="1"/>
        <v>1.4371428571428591E-2</v>
      </c>
      <c r="M8" s="106">
        <f>K8/G8</f>
        <v>4.435168275502218E-3</v>
      </c>
      <c r="N8" s="21">
        <f t="shared" si="6"/>
        <v>39053.160000000003</v>
      </c>
      <c r="O8" s="103">
        <f t="shared" si="7"/>
        <v>0.37735803113314204</v>
      </c>
      <c r="P8" s="70">
        <f t="shared" si="8"/>
        <v>0.28123263695966216</v>
      </c>
    </row>
    <row r="9" spans="2:16" ht="15.75" thickBot="1" x14ac:dyDescent="0.3">
      <c r="B9" s="95" t="s">
        <v>137</v>
      </c>
      <c r="C9" s="3" t="str">
        <f>Raw!D12</f>
        <v>17218</v>
      </c>
      <c r="E9" s="76" t="s">
        <v>169</v>
      </c>
      <c r="F9" s="73" t="str">
        <f t="shared" si="9"/>
        <v>17218</v>
      </c>
      <c r="G9" s="74">
        <f t="shared" si="2"/>
        <v>51654</v>
      </c>
      <c r="H9" s="74">
        <f t="shared" si="2"/>
        <v>154962</v>
      </c>
      <c r="I9" s="91" t="str">
        <f t="shared" si="0"/>
        <v>55762</v>
      </c>
      <c r="J9" s="102" t="str">
        <f t="shared" si="3"/>
        <v>124882</v>
      </c>
      <c r="K9" s="21">
        <f t="shared" si="4"/>
        <v>3550.38</v>
      </c>
      <c r="L9" s="104">
        <f t="shared" si="1"/>
        <v>7.3670241383020696E-2</v>
      </c>
      <c r="M9" s="106">
        <f>K9/G9</f>
        <v>6.8733883145545363E-2</v>
      </c>
      <c r="N9" s="21">
        <f t="shared" si="6"/>
        <v>-31328.82</v>
      </c>
      <c r="O9" s="103">
        <f t="shared" si="7"/>
        <v>-0.20217098385410617</v>
      </c>
      <c r="P9" s="70">
        <f t="shared" si="8"/>
        <v>-0.24086737880559239</v>
      </c>
    </row>
    <row r="10" spans="2:16" ht="15.75" thickBot="1" x14ac:dyDescent="0.3">
      <c r="B10" s="95" t="s">
        <v>138</v>
      </c>
      <c r="C10" s="3" t="str">
        <f>Raw!D14</f>
        <v>11000</v>
      </c>
      <c r="E10" s="76" t="s">
        <v>170</v>
      </c>
      <c r="F10" s="73" t="str">
        <f t="shared" si="9"/>
        <v>11000</v>
      </c>
      <c r="G10" s="74">
        <f t="shared" si="2"/>
        <v>33000</v>
      </c>
      <c r="H10" s="74">
        <f t="shared" si="2"/>
        <v>99000</v>
      </c>
      <c r="I10" s="91" t="str">
        <f t="shared" si="0"/>
        <v>53686</v>
      </c>
      <c r="J10" s="102" t="str">
        <f t="shared" si="3"/>
        <v>77966</v>
      </c>
      <c r="K10" s="21">
        <f t="shared" si="4"/>
        <v>20149.14</v>
      </c>
      <c r="L10" s="104">
        <f t="shared" si="1"/>
        <v>0.38531460716015353</v>
      </c>
      <c r="M10" s="106">
        <f t="shared" ref="M10:M16" si="10">K10/G10</f>
        <v>0.61058000000000001</v>
      </c>
      <c r="N10" s="21">
        <f t="shared" si="6"/>
        <v>-21813.66</v>
      </c>
      <c r="O10" s="103">
        <f t="shared" si="7"/>
        <v>-0.22034000000000001</v>
      </c>
      <c r="P10" s="70">
        <f t="shared" si="8"/>
        <v>-0.26978426493599783</v>
      </c>
    </row>
    <row r="11" spans="2:16" ht="15.75" thickBot="1" x14ac:dyDescent="0.3">
      <c r="B11" s="95" t="s">
        <v>139</v>
      </c>
      <c r="C11" s="3" t="str">
        <f>Raw!D16</f>
        <v>26391</v>
      </c>
      <c r="E11" s="76" t="s">
        <v>171</v>
      </c>
      <c r="F11" s="73" t="str">
        <f t="shared" si="9"/>
        <v>26391</v>
      </c>
      <c r="G11" s="74">
        <f t="shared" si="2"/>
        <v>79173</v>
      </c>
      <c r="H11" s="74">
        <f t="shared" si="2"/>
        <v>237519</v>
      </c>
      <c r="I11" s="91" t="str">
        <f t="shared" si="0"/>
        <v>117809</v>
      </c>
      <c r="J11" s="102" t="str">
        <f t="shared" si="3"/>
        <v>329986</v>
      </c>
      <c r="K11" s="21">
        <f t="shared" si="4"/>
        <v>37457.910000000003</v>
      </c>
      <c r="L11" s="104">
        <f t="shared" si="1"/>
        <v>0.32795457053366039</v>
      </c>
      <c r="M11" s="106">
        <f t="shared" si="10"/>
        <v>0.47311469819256569</v>
      </c>
      <c r="N11" s="22">
        <f t="shared" si="6"/>
        <v>89167.14</v>
      </c>
      <c r="O11" s="103">
        <f t="shared" si="7"/>
        <v>0.3754105566291539</v>
      </c>
      <c r="P11" s="70">
        <f t="shared" si="8"/>
        <v>0.2802149182086513</v>
      </c>
    </row>
    <row r="12" spans="2:16" x14ac:dyDescent="0.25">
      <c r="B12" s="95" t="s">
        <v>202</v>
      </c>
      <c r="C12" s="3" t="str">
        <f>Raw!D18</f>
        <v>78674</v>
      </c>
      <c r="E12" s="76" t="s">
        <v>200</v>
      </c>
      <c r="F12" s="73" t="str">
        <f>C12</f>
        <v>78674</v>
      </c>
      <c r="G12" s="74">
        <f t="shared" si="2"/>
        <v>236022</v>
      </c>
      <c r="H12" s="74"/>
      <c r="I12" s="91" t="str">
        <f t="shared" si="0"/>
        <v>129830</v>
      </c>
      <c r="J12" s="102"/>
      <c r="K12" s="21">
        <f t="shared" si="4"/>
        <v>-107490.3</v>
      </c>
      <c r="L12" s="104">
        <f t="shared" si="1"/>
        <v>-0.81793114072248319</v>
      </c>
      <c r="M12" s="92">
        <f t="shared" si="10"/>
        <v>-0.45542491801611718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112889</v>
      </c>
      <c r="E13" s="76" t="s">
        <v>172</v>
      </c>
      <c r="F13" s="73" t="str">
        <f t="shared" si="9"/>
        <v>112889</v>
      </c>
      <c r="G13" s="74">
        <f t="shared" si="2"/>
        <v>338667</v>
      </c>
      <c r="H13" s="74"/>
      <c r="I13" s="91" t="str">
        <f t="shared" ref="I13:I16" si="11">C27</f>
        <v>319870</v>
      </c>
      <c r="J13" s="102"/>
      <c r="K13" s="21">
        <f t="shared" si="4"/>
        <v>-21995.7</v>
      </c>
      <c r="L13" s="104">
        <f t="shared" si="1"/>
        <v>-5.8764498077343852E-2</v>
      </c>
      <c r="M13" s="92">
        <f t="shared" si="10"/>
        <v>-6.4947869145798087E-2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119969</v>
      </c>
      <c r="E14" s="76" t="s">
        <v>173</v>
      </c>
      <c r="F14" s="73" t="str">
        <f t="shared" si="9"/>
        <v>119969</v>
      </c>
      <c r="G14" s="74">
        <f t="shared" si="2"/>
        <v>359907</v>
      </c>
      <c r="H14" s="74"/>
      <c r="I14" s="91" t="str">
        <f t="shared" si="11"/>
        <v>374798</v>
      </c>
      <c r="J14" s="102"/>
      <c r="K14" s="21">
        <f t="shared" si="4"/>
        <v>11143.02</v>
      </c>
      <c r="L14" s="104">
        <f t="shared" si="1"/>
        <v>3.9730734955896296E-2</v>
      </c>
      <c r="M14" s="92">
        <f t="shared" si="10"/>
        <v>3.096083154814994E-2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108254</v>
      </c>
      <c r="E15" s="76" t="s">
        <v>174</v>
      </c>
      <c r="F15" s="73" t="str">
        <f t="shared" si="9"/>
        <v>108254</v>
      </c>
      <c r="G15" s="74">
        <f t="shared" si="2"/>
        <v>324762</v>
      </c>
      <c r="H15" s="74"/>
      <c r="I15" s="91" t="str">
        <f t="shared" si="11"/>
        <v>278747</v>
      </c>
      <c r="J15" s="102"/>
      <c r="K15" s="21">
        <f t="shared" si="4"/>
        <v>-48802.47</v>
      </c>
      <c r="L15" s="104">
        <f>1-(G15/I15)</f>
        <v>-0.16507800980817722</v>
      </c>
      <c r="M15" s="92">
        <f t="shared" si="10"/>
        <v>-0.15027149112272989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75424</v>
      </c>
      <c r="E16" s="76" t="s">
        <v>175</v>
      </c>
      <c r="F16" s="73" t="str">
        <f t="shared" si="9"/>
        <v>75424</v>
      </c>
      <c r="G16" s="74">
        <f t="shared" si="2"/>
        <v>226272</v>
      </c>
      <c r="H16" s="74"/>
      <c r="I16" s="91" t="str">
        <f t="shared" si="11"/>
        <v>219926</v>
      </c>
      <c r="J16" s="102"/>
      <c r="K16" s="22">
        <f t="shared" si="4"/>
        <v>-8545.26</v>
      </c>
      <c r="L16" s="104">
        <f>1-(G16/I16)</f>
        <v>-2.885516037212521E-2</v>
      </c>
      <c r="M16" s="92">
        <f t="shared" si="10"/>
        <v>-3.7765432753500215E-2</v>
      </c>
      <c r="N16" s="2"/>
      <c r="O16" s="100"/>
      <c r="P16" s="3"/>
    </row>
    <row r="17" spans="2:6" ht="15.75" thickBot="1" x14ac:dyDescent="0.3">
      <c r="B17" s="68"/>
    </row>
    <row r="18" spans="2:6" x14ac:dyDescent="0.25">
      <c r="B18" s="75" t="s">
        <v>144</v>
      </c>
      <c r="C18" s="20" t="str">
        <f>Raw!D28</f>
        <v>34973</v>
      </c>
    </row>
    <row r="19" spans="2:6" x14ac:dyDescent="0.25">
      <c r="B19" s="76" t="s">
        <v>145</v>
      </c>
      <c r="C19" s="21" t="str">
        <f>Raw!D30</f>
        <v>47948</v>
      </c>
    </row>
    <row r="20" spans="2:6" x14ac:dyDescent="0.25">
      <c r="B20" s="76" t="s">
        <v>146</v>
      </c>
      <c r="C20" s="21" t="str">
        <f>Raw!D32</f>
        <v>21903</v>
      </c>
    </row>
    <row r="21" spans="2:6" x14ac:dyDescent="0.25">
      <c r="B21" s="76" t="s">
        <v>147</v>
      </c>
      <c r="C21" s="21" t="str">
        <f>Raw!D34</f>
        <v>22500</v>
      </c>
    </row>
    <row r="22" spans="2:6" x14ac:dyDescent="0.25">
      <c r="B22" s="76" t="s">
        <v>148</v>
      </c>
      <c r="C22" s="21" t="str">
        <f>Raw!D36</f>
        <v>35000</v>
      </c>
      <c r="E22" t="s">
        <v>798</v>
      </c>
      <c r="F22">
        <v>2377093</v>
      </c>
    </row>
    <row r="23" spans="2:6" x14ac:dyDescent="0.25">
      <c r="B23" s="76" t="s">
        <v>149</v>
      </c>
      <c r="C23" s="21" t="str">
        <f>Raw!D38</f>
        <v>55762</v>
      </c>
      <c r="E23" t="s">
        <v>10</v>
      </c>
      <c r="F23">
        <v>117809</v>
      </c>
    </row>
    <row r="24" spans="2:6" x14ac:dyDescent="0.25">
      <c r="B24" s="76" t="s">
        <v>150</v>
      </c>
      <c r="C24" s="21" t="str">
        <f>Raw!D40</f>
        <v>53686</v>
      </c>
      <c r="F24">
        <f>SUM(F22:F23)</f>
        <v>2494902</v>
      </c>
    </row>
    <row r="25" spans="2:6" x14ac:dyDescent="0.25">
      <c r="B25" s="76" t="s">
        <v>151</v>
      </c>
      <c r="C25" s="21" t="str">
        <f>Raw!D42</f>
        <v>117809</v>
      </c>
      <c r="E25" t="s">
        <v>798</v>
      </c>
      <c r="F25">
        <v>1718683</v>
      </c>
    </row>
    <row r="26" spans="2:6" x14ac:dyDescent="0.25">
      <c r="B26" s="76" t="s">
        <v>199</v>
      </c>
      <c r="C26" s="21" t="str">
        <f>Raw!D44</f>
        <v>129830</v>
      </c>
      <c r="E26" t="s">
        <v>10</v>
      </c>
      <c r="F26">
        <f>794625+328163</f>
        <v>1122788</v>
      </c>
    </row>
    <row r="27" spans="2:6" x14ac:dyDescent="0.25">
      <c r="B27" s="76" t="s">
        <v>152</v>
      </c>
      <c r="C27" s="21" t="str">
        <f>Raw!D46</f>
        <v>319870</v>
      </c>
      <c r="F27">
        <f>SUM(F25:F26)</f>
        <v>2841471</v>
      </c>
    </row>
    <row r="28" spans="2:6" x14ac:dyDescent="0.25">
      <c r="B28" s="76" t="s">
        <v>153</v>
      </c>
      <c r="C28" s="21" t="str">
        <f>Raw!D48</f>
        <v>374798</v>
      </c>
      <c r="E28" t="s">
        <v>799</v>
      </c>
      <c r="F28">
        <f>F27-F24</f>
        <v>346569</v>
      </c>
    </row>
    <row r="29" spans="2:6" x14ac:dyDescent="0.25">
      <c r="B29" s="76" t="s">
        <v>154</v>
      </c>
      <c r="C29" s="21" t="str">
        <f>Raw!D50</f>
        <v>278747</v>
      </c>
    </row>
    <row r="30" spans="2:6" ht="15.75" thickBot="1" x14ac:dyDescent="0.3">
      <c r="B30" s="77" t="s">
        <v>155</v>
      </c>
      <c r="C30" s="22" t="str">
        <f>Raw!D52</f>
        <v>219926</v>
      </c>
    </row>
    <row r="31" spans="2:6" ht="15.75" thickBot="1" x14ac:dyDescent="0.3">
      <c r="B31" s="68"/>
    </row>
    <row r="32" spans="2:6" x14ac:dyDescent="0.25">
      <c r="B32" s="75" t="s">
        <v>156</v>
      </c>
      <c r="C32" s="20" t="str">
        <f>Raw!D54</f>
        <v>83926</v>
      </c>
    </row>
    <row r="33" spans="2:3" x14ac:dyDescent="0.25">
      <c r="B33" s="76" t="s">
        <v>157</v>
      </c>
      <c r="C33" s="21" t="str">
        <f>Raw!D56</f>
        <v>94972</v>
      </c>
    </row>
    <row r="34" spans="2:3" x14ac:dyDescent="0.25">
      <c r="B34" s="76" t="s">
        <v>158</v>
      </c>
      <c r="C34" s="21" t="str">
        <f>Raw!D58</f>
        <v>33201</v>
      </c>
    </row>
    <row r="35" spans="2:3" x14ac:dyDescent="0.25">
      <c r="B35" s="76" t="s">
        <v>159</v>
      </c>
      <c r="C35" s="21" t="str">
        <f>Raw!D60</f>
        <v>67870</v>
      </c>
    </row>
    <row r="36" spans="2:3" x14ac:dyDescent="0.25">
      <c r="B36" s="76" t="s">
        <v>160</v>
      </c>
      <c r="C36" s="21" t="str">
        <f>Raw!D62</f>
        <v>143984</v>
      </c>
    </row>
    <row r="37" spans="2:3" x14ac:dyDescent="0.25">
      <c r="B37" s="76" t="s">
        <v>161</v>
      </c>
      <c r="C37" s="21" t="str">
        <f>Raw!D64</f>
        <v>124882</v>
      </c>
    </row>
    <row r="38" spans="2:3" x14ac:dyDescent="0.25">
      <c r="B38" s="76" t="s">
        <v>162</v>
      </c>
      <c r="C38" s="21" t="str">
        <f>Raw!D66</f>
        <v>77966</v>
      </c>
    </row>
    <row r="39" spans="2:3" ht="15.75" thickBot="1" x14ac:dyDescent="0.3">
      <c r="B39" s="77" t="s">
        <v>163</v>
      </c>
      <c r="C39" s="22" t="str">
        <f>Raw!D68</f>
        <v>329986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opLeftCell="A4" workbookViewId="0">
      <selection activeCell="F11" sqref="F11"/>
    </sheetView>
  </sheetViews>
  <sheetFormatPr baseColWidth="10" defaultRowHeight="15" x14ac:dyDescent="0.25"/>
  <cols>
    <col min="4" max="4" width="15.7109375" customWidth="1"/>
    <col min="11" max="28" width="15.7109375" customWidth="1"/>
  </cols>
  <sheetData>
    <row r="1" spans="1:28" x14ac:dyDescent="0.25">
      <c r="A1" t="s">
        <v>133</v>
      </c>
    </row>
    <row r="2" spans="1:28" x14ac:dyDescent="0.25">
      <c r="D2" t="s">
        <v>765</v>
      </c>
      <c r="K2" t="s">
        <v>220</v>
      </c>
      <c r="L2" t="s">
        <v>240</v>
      </c>
      <c r="M2" t="s">
        <v>286</v>
      </c>
      <c r="N2" t="s">
        <v>315</v>
      </c>
      <c r="O2" t="s">
        <v>340</v>
      </c>
      <c r="P2" t="s">
        <v>364</v>
      </c>
      <c r="Q2" t="s">
        <v>394</v>
      </c>
      <c r="R2">
        <v>11894</v>
      </c>
      <c r="S2" t="s">
        <v>448</v>
      </c>
      <c r="T2" t="s">
        <v>319</v>
      </c>
      <c r="U2" t="s">
        <v>512</v>
      </c>
      <c r="V2" t="s">
        <v>545</v>
      </c>
      <c r="W2" t="s">
        <v>579</v>
      </c>
      <c r="X2" t="s">
        <v>610</v>
      </c>
      <c r="Y2" t="s">
        <v>643</v>
      </c>
      <c r="Z2" t="s">
        <v>669</v>
      </c>
      <c r="AA2" t="s">
        <v>702</v>
      </c>
      <c r="AB2" t="s">
        <v>733</v>
      </c>
    </row>
    <row r="3" spans="1:28" x14ac:dyDescent="0.25">
      <c r="A3" t="s">
        <v>132</v>
      </c>
    </row>
    <row r="4" spans="1:28" x14ac:dyDescent="0.25">
      <c r="D4" t="s">
        <v>766</v>
      </c>
      <c r="K4" t="s">
        <v>221</v>
      </c>
      <c r="L4" t="s">
        <v>241</v>
      </c>
      <c r="M4" t="s">
        <v>287</v>
      </c>
      <c r="N4">
        <v>9900</v>
      </c>
      <c r="O4" t="s">
        <v>287</v>
      </c>
      <c r="P4" t="s">
        <v>365</v>
      </c>
      <c r="Q4" t="s">
        <v>365</v>
      </c>
      <c r="R4" t="s">
        <v>419</v>
      </c>
      <c r="S4" t="s">
        <v>449</v>
      </c>
      <c r="T4" t="s">
        <v>477</v>
      </c>
      <c r="U4" t="s">
        <v>513</v>
      </c>
      <c r="V4" t="s">
        <v>546</v>
      </c>
      <c r="W4" t="s">
        <v>580</v>
      </c>
      <c r="X4" t="s">
        <v>611</v>
      </c>
      <c r="Y4" t="s">
        <v>644</v>
      </c>
      <c r="Z4" t="s">
        <v>670</v>
      </c>
      <c r="AA4" t="s">
        <v>703</v>
      </c>
      <c r="AB4" t="s">
        <v>734</v>
      </c>
    </row>
    <row r="5" spans="1:28" x14ac:dyDescent="0.25">
      <c r="A5" t="s">
        <v>134</v>
      </c>
    </row>
    <row r="6" spans="1:28" x14ac:dyDescent="0.25">
      <c r="D6" t="s">
        <v>767</v>
      </c>
      <c r="K6" t="s">
        <v>222</v>
      </c>
      <c r="L6" t="s">
        <v>242</v>
      </c>
      <c r="M6" t="s">
        <v>288</v>
      </c>
      <c r="N6" t="s">
        <v>316</v>
      </c>
      <c r="O6" t="s">
        <v>341</v>
      </c>
      <c r="P6" t="s">
        <v>366</v>
      </c>
      <c r="Q6" t="s">
        <v>395</v>
      </c>
      <c r="R6" t="s">
        <v>420</v>
      </c>
      <c r="S6" t="s">
        <v>450</v>
      </c>
      <c r="T6" t="s">
        <v>478</v>
      </c>
      <c r="U6" t="s">
        <v>514</v>
      </c>
      <c r="V6" t="s">
        <v>547</v>
      </c>
      <c r="W6" t="s">
        <v>581</v>
      </c>
      <c r="X6" t="s">
        <v>612</v>
      </c>
      <c r="Y6" t="s">
        <v>645</v>
      </c>
      <c r="Z6" t="s">
        <v>671</v>
      </c>
      <c r="AA6" t="s">
        <v>704</v>
      </c>
      <c r="AB6" t="s">
        <v>735</v>
      </c>
    </row>
    <row r="7" spans="1:28" x14ac:dyDescent="0.25">
      <c r="A7" t="s">
        <v>135</v>
      </c>
    </row>
    <row r="8" spans="1:28" x14ac:dyDescent="0.25">
      <c r="D8" t="s">
        <v>768</v>
      </c>
      <c r="K8" t="s">
        <v>223</v>
      </c>
      <c r="L8" t="s">
        <v>243</v>
      </c>
      <c r="M8" t="s">
        <v>289</v>
      </c>
      <c r="N8" t="s">
        <v>317</v>
      </c>
      <c r="O8" t="s">
        <v>317</v>
      </c>
      <c r="P8" t="s">
        <v>367</v>
      </c>
      <c r="Q8" t="s">
        <v>396</v>
      </c>
      <c r="R8" t="s">
        <v>421</v>
      </c>
      <c r="S8" t="s">
        <v>451</v>
      </c>
      <c r="T8" t="s">
        <v>479</v>
      </c>
      <c r="U8" t="s">
        <v>515</v>
      </c>
      <c r="V8" t="s">
        <v>548</v>
      </c>
      <c r="W8" t="s">
        <v>582</v>
      </c>
      <c r="X8" t="s">
        <v>613</v>
      </c>
      <c r="Y8" t="s">
        <v>646</v>
      </c>
      <c r="Z8" t="s">
        <v>672</v>
      </c>
      <c r="AA8" t="s">
        <v>705</v>
      </c>
      <c r="AB8" t="s">
        <v>736</v>
      </c>
    </row>
    <row r="9" spans="1:28" x14ac:dyDescent="0.25">
      <c r="A9" t="s">
        <v>136</v>
      </c>
    </row>
    <row r="10" spans="1:28" x14ac:dyDescent="0.25">
      <c r="D10" t="s">
        <v>769</v>
      </c>
      <c r="K10" t="s">
        <v>210</v>
      </c>
      <c r="L10" t="s">
        <v>244</v>
      </c>
      <c r="M10" t="s">
        <v>244</v>
      </c>
      <c r="N10" t="s">
        <v>244</v>
      </c>
      <c r="O10" t="s">
        <v>342</v>
      </c>
      <c r="P10" t="s">
        <v>368</v>
      </c>
      <c r="Q10" t="s">
        <v>368</v>
      </c>
      <c r="R10" t="s">
        <v>422</v>
      </c>
      <c r="S10" t="s">
        <v>422</v>
      </c>
      <c r="T10" t="s">
        <v>480</v>
      </c>
      <c r="U10" t="s">
        <v>516</v>
      </c>
      <c r="V10" t="s">
        <v>549</v>
      </c>
      <c r="W10" t="s">
        <v>549</v>
      </c>
      <c r="X10" t="s">
        <v>614</v>
      </c>
      <c r="Y10" t="s">
        <v>647</v>
      </c>
      <c r="Z10" t="s">
        <v>673</v>
      </c>
      <c r="AA10" t="s">
        <v>706</v>
      </c>
      <c r="AB10" t="s">
        <v>673</v>
      </c>
    </row>
    <row r="11" spans="1:28" x14ac:dyDescent="0.25">
      <c r="A11" t="s">
        <v>137</v>
      </c>
    </row>
    <row r="12" spans="1:28" x14ac:dyDescent="0.25">
      <c r="D12" t="s">
        <v>770</v>
      </c>
      <c r="K12" t="s">
        <v>224</v>
      </c>
      <c r="L12" t="s">
        <v>245</v>
      </c>
      <c r="M12" t="s">
        <v>290</v>
      </c>
      <c r="N12" t="s">
        <v>318</v>
      </c>
      <c r="O12" t="s">
        <v>343</v>
      </c>
      <c r="P12" t="s">
        <v>369</v>
      </c>
      <c r="Q12" t="s">
        <v>397</v>
      </c>
      <c r="R12" t="s">
        <v>423</v>
      </c>
      <c r="S12" t="s">
        <v>452</v>
      </c>
      <c r="T12" t="s">
        <v>481</v>
      </c>
      <c r="U12" t="s">
        <v>517</v>
      </c>
      <c r="V12" t="s">
        <v>550</v>
      </c>
      <c r="W12" t="s">
        <v>583</v>
      </c>
      <c r="X12" t="s">
        <v>615</v>
      </c>
      <c r="Y12" t="s">
        <v>648</v>
      </c>
      <c r="Z12" t="s">
        <v>674</v>
      </c>
      <c r="AA12" t="s">
        <v>707</v>
      </c>
      <c r="AB12" t="s">
        <v>737</v>
      </c>
    </row>
    <row r="13" spans="1:28" x14ac:dyDescent="0.25">
      <c r="A13" t="s">
        <v>138</v>
      </c>
    </row>
    <row r="14" spans="1:28" x14ac:dyDescent="0.25">
      <c r="D14" t="s">
        <v>771</v>
      </c>
      <c r="K14" t="s">
        <v>225</v>
      </c>
      <c r="L14" t="s">
        <v>246</v>
      </c>
      <c r="M14" t="s">
        <v>291</v>
      </c>
      <c r="N14" t="s">
        <v>319</v>
      </c>
      <c r="O14" t="s">
        <v>344</v>
      </c>
      <c r="P14" t="s">
        <v>370</v>
      </c>
      <c r="Q14" t="s">
        <v>398</v>
      </c>
      <c r="R14" t="s">
        <v>424</v>
      </c>
      <c r="S14" t="s">
        <v>453</v>
      </c>
      <c r="T14" t="s">
        <v>482</v>
      </c>
      <c r="U14" t="s">
        <v>518</v>
      </c>
      <c r="V14" t="s">
        <v>551</v>
      </c>
      <c r="W14" t="s">
        <v>584</v>
      </c>
      <c r="X14" t="s">
        <v>616</v>
      </c>
      <c r="Y14" t="s">
        <v>649</v>
      </c>
      <c r="Z14" t="s">
        <v>675</v>
      </c>
      <c r="AA14" t="s">
        <v>708</v>
      </c>
      <c r="AB14" t="s">
        <v>738</v>
      </c>
    </row>
    <row r="15" spans="1:28" x14ac:dyDescent="0.25">
      <c r="A15" t="s">
        <v>201</v>
      </c>
    </row>
    <row r="16" spans="1:28" x14ac:dyDescent="0.25">
      <c r="D16" t="s">
        <v>772</v>
      </c>
      <c r="K16" t="s">
        <v>226</v>
      </c>
      <c r="L16" t="s">
        <v>247</v>
      </c>
      <c r="M16" t="s">
        <v>292</v>
      </c>
      <c r="N16" t="s">
        <v>320</v>
      </c>
      <c r="O16" t="s">
        <v>345</v>
      </c>
      <c r="P16" t="s">
        <v>371</v>
      </c>
      <c r="Q16" t="s">
        <v>399</v>
      </c>
      <c r="R16" t="s">
        <v>399</v>
      </c>
      <c r="S16" t="s">
        <v>454</v>
      </c>
      <c r="T16" t="s">
        <v>483</v>
      </c>
      <c r="U16" t="s">
        <v>519</v>
      </c>
      <c r="V16" t="s">
        <v>552</v>
      </c>
      <c r="W16" t="s">
        <v>585</v>
      </c>
      <c r="X16" t="s">
        <v>617</v>
      </c>
      <c r="Y16" t="s">
        <v>650</v>
      </c>
      <c r="Z16" t="s">
        <v>676</v>
      </c>
      <c r="AA16" t="s">
        <v>709</v>
      </c>
      <c r="AB16" t="s">
        <v>739</v>
      </c>
    </row>
    <row r="17" spans="1:28" x14ac:dyDescent="0.25">
      <c r="A17" t="s">
        <v>202</v>
      </c>
    </row>
    <row r="18" spans="1:28" x14ac:dyDescent="0.25">
      <c r="D18" t="s">
        <v>773</v>
      </c>
      <c r="K18" t="s">
        <v>211</v>
      </c>
      <c r="L18">
        <v>37589</v>
      </c>
      <c r="M18" t="s">
        <v>293</v>
      </c>
      <c r="N18" t="s">
        <v>321</v>
      </c>
      <c r="O18" t="s">
        <v>321</v>
      </c>
      <c r="P18" t="s">
        <v>372</v>
      </c>
      <c r="Q18" t="s">
        <v>311</v>
      </c>
      <c r="R18" t="s">
        <v>425</v>
      </c>
      <c r="S18" t="s">
        <v>455</v>
      </c>
      <c r="T18" t="s">
        <v>484</v>
      </c>
      <c r="U18" t="s">
        <v>520</v>
      </c>
      <c r="V18" t="s">
        <v>553</v>
      </c>
      <c r="W18" t="s">
        <v>586</v>
      </c>
      <c r="X18" t="s">
        <v>618</v>
      </c>
      <c r="Y18" t="s">
        <v>651</v>
      </c>
      <c r="Z18" t="s">
        <v>677</v>
      </c>
      <c r="AA18" t="s">
        <v>710</v>
      </c>
      <c r="AB18" t="s">
        <v>740</v>
      </c>
    </row>
    <row r="19" spans="1:28" x14ac:dyDescent="0.25">
      <c r="A19" t="s">
        <v>203</v>
      </c>
    </row>
    <row r="20" spans="1:28" x14ac:dyDescent="0.25">
      <c r="D20" t="s">
        <v>774</v>
      </c>
      <c r="K20" t="s">
        <v>227</v>
      </c>
      <c r="L20" t="s">
        <v>248</v>
      </c>
      <c r="M20" t="s">
        <v>294</v>
      </c>
      <c r="N20" t="s">
        <v>294</v>
      </c>
      <c r="O20" t="s">
        <v>346</v>
      </c>
      <c r="P20" t="s">
        <v>373</v>
      </c>
      <c r="Q20" t="s">
        <v>400</v>
      </c>
      <c r="R20" t="s">
        <v>426</v>
      </c>
      <c r="S20" t="s">
        <v>456</v>
      </c>
      <c r="T20" t="s">
        <v>485</v>
      </c>
      <c r="U20" t="s">
        <v>521</v>
      </c>
      <c r="V20" t="s">
        <v>554</v>
      </c>
      <c r="W20" t="s">
        <v>587</v>
      </c>
      <c r="X20" t="s">
        <v>619</v>
      </c>
      <c r="Y20">
        <v>112799</v>
      </c>
      <c r="Z20" t="s">
        <v>678</v>
      </c>
      <c r="AA20" t="s">
        <v>711</v>
      </c>
      <c r="AB20" t="s">
        <v>741</v>
      </c>
    </row>
    <row r="21" spans="1:28" x14ac:dyDescent="0.25">
      <c r="A21" t="s">
        <v>204</v>
      </c>
    </row>
    <row r="22" spans="1:28" x14ac:dyDescent="0.25">
      <c r="D22" t="s">
        <v>775</v>
      </c>
      <c r="K22" t="s">
        <v>228</v>
      </c>
      <c r="L22" t="s">
        <v>249</v>
      </c>
      <c r="M22">
        <v>119646</v>
      </c>
      <c r="N22" t="s">
        <v>322</v>
      </c>
      <c r="O22" t="s">
        <v>347</v>
      </c>
      <c r="P22" t="s">
        <v>374</v>
      </c>
      <c r="Q22" t="s">
        <v>401</v>
      </c>
      <c r="R22" t="s">
        <v>427</v>
      </c>
      <c r="S22" t="s">
        <v>457</v>
      </c>
      <c r="T22" t="s">
        <v>486</v>
      </c>
      <c r="U22" t="s">
        <v>522</v>
      </c>
      <c r="V22" t="s">
        <v>555</v>
      </c>
      <c r="W22" t="s">
        <v>588</v>
      </c>
      <c r="X22" t="s">
        <v>620</v>
      </c>
      <c r="Y22" t="s">
        <v>652</v>
      </c>
      <c r="Z22" t="s">
        <v>679</v>
      </c>
      <c r="AA22" t="s">
        <v>712</v>
      </c>
      <c r="AB22" t="s">
        <v>742</v>
      </c>
    </row>
    <row r="23" spans="1:28" x14ac:dyDescent="0.25">
      <c r="A23" t="s">
        <v>205</v>
      </c>
    </row>
    <row r="24" spans="1:28" x14ac:dyDescent="0.25">
      <c r="D24" t="s">
        <v>776</v>
      </c>
      <c r="K24" t="s">
        <v>229</v>
      </c>
      <c r="L24" t="s">
        <v>250</v>
      </c>
      <c r="M24" t="s">
        <v>295</v>
      </c>
      <c r="N24" t="s">
        <v>295</v>
      </c>
      <c r="O24" t="s">
        <v>348</v>
      </c>
      <c r="P24" t="s">
        <v>375</v>
      </c>
      <c r="Q24" t="s">
        <v>402</v>
      </c>
      <c r="R24" t="s">
        <v>428</v>
      </c>
      <c r="S24" t="s">
        <v>402</v>
      </c>
      <c r="T24" t="s">
        <v>487</v>
      </c>
      <c r="U24" t="s">
        <v>523</v>
      </c>
      <c r="V24" t="s">
        <v>556</v>
      </c>
      <c r="W24" t="s">
        <v>589</v>
      </c>
      <c r="X24" t="s">
        <v>621</v>
      </c>
      <c r="Y24" t="s">
        <v>653</v>
      </c>
      <c r="Z24" t="s">
        <v>680</v>
      </c>
      <c r="AA24" t="s">
        <v>713</v>
      </c>
      <c r="AB24" t="s">
        <v>743</v>
      </c>
    </row>
    <row r="25" spans="1:28" x14ac:dyDescent="0.25">
      <c r="A25" t="s">
        <v>206</v>
      </c>
    </row>
    <row r="26" spans="1:28" x14ac:dyDescent="0.25">
      <c r="D26" t="s">
        <v>777</v>
      </c>
      <c r="K26" t="s">
        <v>230</v>
      </c>
      <c r="L26" t="s">
        <v>251</v>
      </c>
      <c r="M26" t="s">
        <v>296</v>
      </c>
      <c r="N26" t="s">
        <v>323</v>
      </c>
      <c r="O26" t="s">
        <v>349</v>
      </c>
      <c r="P26" t="s">
        <v>376</v>
      </c>
      <c r="Q26" t="s">
        <v>403</v>
      </c>
      <c r="R26" t="s">
        <v>429</v>
      </c>
      <c r="S26" t="s">
        <v>458</v>
      </c>
      <c r="T26" t="s">
        <v>488</v>
      </c>
      <c r="U26" t="s">
        <v>524</v>
      </c>
      <c r="V26" t="s">
        <v>557</v>
      </c>
      <c r="W26" t="s">
        <v>590</v>
      </c>
      <c r="X26" t="s">
        <v>622</v>
      </c>
      <c r="Y26">
        <v>76590</v>
      </c>
      <c r="Z26" t="s">
        <v>681</v>
      </c>
      <c r="AA26" t="s">
        <v>458</v>
      </c>
      <c r="AB26" t="s">
        <v>744</v>
      </c>
    </row>
    <row r="27" spans="1:28" x14ac:dyDescent="0.25">
      <c r="A27" t="s">
        <v>144</v>
      </c>
    </row>
    <row r="28" spans="1:28" x14ac:dyDescent="0.25">
      <c r="D28" t="s">
        <v>778</v>
      </c>
      <c r="K28" t="s">
        <v>231</v>
      </c>
      <c r="L28" t="s">
        <v>252</v>
      </c>
      <c r="M28" t="s">
        <v>297</v>
      </c>
      <c r="N28" t="s">
        <v>324</v>
      </c>
      <c r="O28" t="s">
        <v>311</v>
      </c>
      <c r="P28" t="s">
        <v>377</v>
      </c>
      <c r="Q28" t="s">
        <v>404</v>
      </c>
      <c r="R28" t="s">
        <v>430</v>
      </c>
      <c r="S28" t="s">
        <v>459</v>
      </c>
      <c r="T28" t="s">
        <v>489</v>
      </c>
      <c r="U28" t="s">
        <v>525</v>
      </c>
      <c r="V28" t="s">
        <v>558</v>
      </c>
      <c r="W28" t="s">
        <v>591</v>
      </c>
      <c r="X28" t="s">
        <v>623</v>
      </c>
      <c r="Y28" t="s">
        <v>654</v>
      </c>
      <c r="Z28" t="s">
        <v>682</v>
      </c>
      <c r="AA28" t="s">
        <v>714</v>
      </c>
      <c r="AB28" t="s">
        <v>745</v>
      </c>
    </row>
    <row r="29" spans="1:28" x14ac:dyDescent="0.25">
      <c r="A29" t="s">
        <v>145</v>
      </c>
    </row>
    <row r="30" spans="1:28" x14ac:dyDescent="0.25">
      <c r="D30" t="s">
        <v>779</v>
      </c>
      <c r="K30" t="s">
        <v>232</v>
      </c>
      <c r="L30" t="s">
        <v>253</v>
      </c>
      <c r="M30" t="s">
        <v>298</v>
      </c>
      <c r="N30">
        <v>31663</v>
      </c>
      <c r="O30" t="s">
        <v>350</v>
      </c>
      <c r="P30" t="s">
        <v>253</v>
      </c>
      <c r="Q30" t="s">
        <v>405</v>
      </c>
      <c r="R30" t="s">
        <v>431</v>
      </c>
      <c r="S30" t="s">
        <v>460</v>
      </c>
      <c r="T30" t="s">
        <v>490</v>
      </c>
      <c r="U30" t="s">
        <v>526</v>
      </c>
      <c r="V30" t="s">
        <v>559</v>
      </c>
      <c r="W30" t="s">
        <v>592</v>
      </c>
      <c r="X30" t="s">
        <v>624</v>
      </c>
      <c r="Y30" t="s">
        <v>655</v>
      </c>
      <c r="Z30" t="s">
        <v>683</v>
      </c>
      <c r="AA30" t="s">
        <v>715</v>
      </c>
      <c r="AB30" t="s">
        <v>746</v>
      </c>
    </row>
    <row r="31" spans="1:28" x14ac:dyDescent="0.25">
      <c r="A31" t="s">
        <v>146</v>
      </c>
    </row>
    <row r="32" spans="1:28" x14ac:dyDescent="0.25">
      <c r="D32" t="s">
        <v>780</v>
      </c>
      <c r="K32" t="s">
        <v>212</v>
      </c>
      <c r="L32" t="s">
        <v>254</v>
      </c>
      <c r="M32" t="s">
        <v>254</v>
      </c>
      <c r="N32" t="s">
        <v>325</v>
      </c>
      <c r="O32" t="s">
        <v>351</v>
      </c>
      <c r="P32" t="s">
        <v>351</v>
      </c>
      <c r="Q32" t="s">
        <v>406</v>
      </c>
      <c r="R32" t="s">
        <v>432</v>
      </c>
      <c r="S32" t="s">
        <v>406</v>
      </c>
      <c r="T32" t="s">
        <v>491</v>
      </c>
      <c r="U32" t="s">
        <v>527</v>
      </c>
      <c r="V32" t="s">
        <v>560</v>
      </c>
      <c r="W32" t="s">
        <v>593</v>
      </c>
      <c r="X32" t="s">
        <v>625</v>
      </c>
      <c r="Y32" t="s">
        <v>656</v>
      </c>
      <c r="Z32" t="s">
        <v>684</v>
      </c>
      <c r="AA32" t="s">
        <v>716</v>
      </c>
      <c r="AB32" t="s">
        <v>747</v>
      </c>
    </row>
    <row r="33" spans="1:28" x14ac:dyDescent="0.25">
      <c r="A33" t="s">
        <v>147</v>
      </c>
    </row>
    <row r="34" spans="1:28" x14ac:dyDescent="0.25">
      <c r="D34" t="s">
        <v>781</v>
      </c>
      <c r="K34" t="s">
        <v>233</v>
      </c>
      <c r="L34" t="s">
        <v>255</v>
      </c>
      <c r="M34" t="s">
        <v>299</v>
      </c>
      <c r="N34" t="s">
        <v>326</v>
      </c>
      <c r="O34" t="s">
        <v>352</v>
      </c>
      <c r="P34" t="s">
        <v>378</v>
      </c>
      <c r="Q34" t="s">
        <v>407</v>
      </c>
      <c r="R34" t="s">
        <v>433</v>
      </c>
      <c r="S34" t="s">
        <v>461</v>
      </c>
      <c r="T34" t="s">
        <v>492</v>
      </c>
      <c r="U34" t="s">
        <v>528</v>
      </c>
      <c r="V34" t="s">
        <v>561</v>
      </c>
      <c r="W34" t="s">
        <v>594</v>
      </c>
      <c r="X34" t="s">
        <v>626</v>
      </c>
      <c r="Y34">
        <v>24197</v>
      </c>
      <c r="Z34" t="s">
        <v>685</v>
      </c>
      <c r="AA34" t="s">
        <v>378</v>
      </c>
      <c r="AB34" t="s">
        <v>748</v>
      </c>
    </row>
    <row r="35" spans="1:28" x14ac:dyDescent="0.25">
      <c r="A35" t="s">
        <v>148</v>
      </c>
    </row>
    <row r="36" spans="1:28" x14ac:dyDescent="0.25">
      <c r="D36" t="s">
        <v>782</v>
      </c>
      <c r="K36" t="s">
        <v>209</v>
      </c>
      <c r="L36" t="s">
        <v>256</v>
      </c>
      <c r="M36" t="s">
        <v>300</v>
      </c>
      <c r="N36" t="s">
        <v>327</v>
      </c>
      <c r="O36" t="s">
        <v>327</v>
      </c>
      <c r="P36" t="s">
        <v>379</v>
      </c>
      <c r="Q36" t="s">
        <v>379</v>
      </c>
      <c r="R36" t="s">
        <v>434</v>
      </c>
      <c r="S36" t="s">
        <v>462</v>
      </c>
      <c r="T36" t="s">
        <v>493</v>
      </c>
      <c r="U36" t="s">
        <v>529</v>
      </c>
      <c r="V36" t="s">
        <v>562</v>
      </c>
      <c r="W36" t="s">
        <v>595</v>
      </c>
      <c r="X36" t="s">
        <v>627</v>
      </c>
      <c r="Y36">
        <v>51995</v>
      </c>
      <c r="Z36" t="s">
        <v>686</v>
      </c>
      <c r="AA36" t="s">
        <v>717</v>
      </c>
      <c r="AB36" t="s">
        <v>749</v>
      </c>
    </row>
    <row r="37" spans="1:28" x14ac:dyDescent="0.25">
      <c r="A37" t="s">
        <v>149</v>
      </c>
    </row>
    <row r="38" spans="1:28" x14ac:dyDescent="0.25">
      <c r="D38" t="s">
        <v>783</v>
      </c>
      <c r="K38" t="s">
        <v>213</v>
      </c>
      <c r="L38" t="s">
        <v>257</v>
      </c>
      <c r="M38" t="s">
        <v>301</v>
      </c>
      <c r="N38" t="s">
        <v>328</v>
      </c>
      <c r="O38" t="s">
        <v>353</v>
      </c>
      <c r="P38">
        <v>57998</v>
      </c>
      <c r="Q38" t="s">
        <v>408</v>
      </c>
      <c r="R38" t="s">
        <v>435</v>
      </c>
      <c r="S38" t="s">
        <v>463</v>
      </c>
      <c r="T38" t="s">
        <v>494</v>
      </c>
      <c r="U38" t="s">
        <v>530</v>
      </c>
      <c r="V38" t="s">
        <v>563</v>
      </c>
      <c r="W38" t="s">
        <v>596</v>
      </c>
      <c r="X38" t="s">
        <v>628</v>
      </c>
      <c r="Y38" t="s">
        <v>657</v>
      </c>
      <c r="Z38" t="s">
        <v>687</v>
      </c>
      <c r="AA38" t="s">
        <v>718</v>
      </c>
      <c r="AB38" t="s">
        <v>750</v>
      </c>
    </row>
    <row r="39" spans="1:28" x14ac:dyDescent="0.25">
      <c r="A39" t="s">
        <v>150</v>
      </c>
    </row>
    <row r="40" spans="1:28" x14ac:dyDescent="0.25">
      <c r="D40" t="s">
        <v>784</v>
      </c>
      <c r="K40" t="s">
        <v>214</v>
      </c>
      <c r="L40" t="s">
        <v>258</v>
      </c>
      <c r="M40" t="s">
        <v>302</v>
      </c>
      <c r="N40" t="s">
        <v>329</v>
      </c>
      <c r="O40" t="s">
        <v>354</v>
      </c>
      <c r="P40" t="s">
        <v>380</v>
      </c>
      <c r="Q40" t="s">
        <v>409</v>
      </c>
      <c r="R40" t="s">
        <v>436</v>
      </c>
      <c r="S40">
        <v>38060</v>
      </c>
      <c r="T40" t="s">
        <v>495</v>
      </c>
      <c r="U40" t="s">
        <v>531</v>
      </c>
      <c r="V40" t="s">
        <v>564</v>
      </c>
      <c r="W40" t="s">
        <v>597</v>
      </c>
      <c r="X40" t="s">
        <v>629</v>
      </c>
      <c r="Y40" t="s">
        <v>658</v>
      </c>
      <c r="Z40" t="s">
        <v>688</v>
      </c>
      <c r="AA40" t="s">
        <v>719</v>
      </c>
      <c r="AB40">
        <v>53792</v>
      </c>
    </row>
    <row r="41" spans="1:28" x14ac:dyDescent="0.25">
      <c r="A41" t="s">
        <v>151</v>
      </c>
    </row>
    <row r="42" spans="1:28" x14ac:dyDescent="0.25">
      <c r="D42" t="s">
        <v>785</v>
      </c>
      <c r="K42" t="s">
        <v>234</v>
      </c>
      <c r="L42" t="s">
        <v>259</v>
      </c>
      <c r="M42" t="s">
        <v>303</v>
      </c>
      <c r="N42">
        <v>110000</v>
      </c>
      <c r="O42" t="s">
        <v>355</v>
      </c>
      <c r="P42" t="s">
        <v>381</v>
      </c>
      <c r="Q42" t="s">
        <v>410</v>
      </c>
      <c r="R42" t="s">
        <v>437</v>
      </c>
      <c r="S42" t="s">
        <v>464</v>
      </c>
      <c r="T42" t="s">
        <v>496</v>
      </c>
      <c r="U42" t="s">
        <v>532</v>
      </c>
      <c r="V42" t="s">
        <v>565</v>
      </c>
      <c r="W42" t="s">
        <v>598</v>
      </c>
      <c r="X42" t="s">
        <v>630</v>
      </c>
      <c r="Y42" t="s">
        <v>659</v>
      </c>
      <c r="Z42" t="s">
        <v>689</v>
      </c>
      <c r="AA42" t="s">
        <v>720</v>
      </c>
      <c r="AB42" t="s">
        <v>751</v>
      </c>
    </row>
    <row r="43" spans="1:28" x14ac:dyDescent="0.25">
      <c r="A43" t="s">
        <v>199</v>
      </c>
    </row>
    <row r="44" spans="1:28" x14ac:dyDescent="0.25">
      <c r="D44" t="s">
        <v>786</v>
      </c>
      <c r="K44" t="s">
        <v>215</v>
      </c>
      <c r="L44" t="s">
        <v>260</v>
      </c>
      <c r="M44" t="s">
        <v>304</v>
      </c>
      <c r="N44" t="s">
        <v>330</v>
      </c>
      <c r="O44" t="s">
        <v>304</v>
      </c>
      <c r="P44" t="s">
        <v>382</v>
      </c>
      <c r="Q44" t="s">
        <v>382</v>
      </c>
      <c r="R44" t="s">
        <v>382</v>
      </c>
      <c r="S44" t="s">
        <v>465</v>
      </c>
      <c r="T44" t="s">
        <v>497</v>
      </c>
      <c r="U44" t="s">
        <v>236</v>
      </c>
      <c r="V44" t="s">
        <v>566</v>
      </c>
      <c r="W44" t="s">
        <v>599</v>
      </c>
      <c r="X44" t="s">
        <v>599</v>
      </c>
      <c r="Y44" t="s">
        <v>660</v>
      </c>
      <c r="Z44" t="s">
        <v>690</v>
      </c>
      <c r="AA44" t="s">
        <v>721</v>
      </c>
      <c r="AB44" t="s">
        <v>752</v>
      </c>
    </row>
    <row r="45" spans="1:28" x14ac:dyDescent="0.25">
      <c r="A45" t="s">
        <v>152</v>
      </c>
    </row>
    <row r="46" spans="1:28" x14ac:dyDescent="0.25">
      <c r="D46" t="s">
        <v>787</v>
      </c>
      <c r="K46" t="s">
        <v>235</v>
      </c>
      <c r="L46" t="s">
        <v>261</v>
      </c>
      <c r="M46" t="s">
        <v>305</v>
      </c>
      <c r="N46" t="s">
        <v>331</v>
      </c>
      <c r="O46" t="s">
        <v>331</v>
      </c>
      <c r="P46" t="s">
        <v>383</v>
      </c>
      <c r="Q46" t="s">
        <v>411</v>
      </c>
      <c r="R46" t="s">
        <v>438</v>
      </c>
      <c r="S46" t="s">
        <v>466</v>
      </c>
      <c r="T46" t="s">
        <v>498</v>
      </c>
      <c r="U46" t="s">
        <v>533</v>
      </c>
      <c r="V46" t="s">
        <v>567</v>
      </c>
      <c r="W46" t="s">
        <v>600</v>
      </c>
      <c r="X46" t="s">
        <v>631</v>
      </c>
      <c r="Y46" t="s">
        <v>661</v>
      </c>
      <c r="Z46" t="s">
        <v>691</v>
      </c>
      <c r="AA46" t="s">
        <v>722</v>
      </c>
      <c r="AB46" t="s">
        <v>753</v>
      </c>
    </row>
    <row r="47" spans="1:28" x14ac:dyDescent="0.25">
      <c r="A47" t="s">
        <v>153</v>
      </c>
    </row>
    <row r="48" spans="1:28" x14ac:dyDescent="0.25">
      <c r="D48" t="s">
        <v>788</v>
      </c>
      <c r="K48" t="s">
        <v>216</v>
      </c>
      <c r="L48" t="s">
        <v>262</v>
      </c>
      <c r="M48" t="s">
        <v>306</v>
      </c>
      <c r="N48" t="s">
        <v>332</v>
      </c>
      <c r="O48" t="s">
        <v>356</v>
      </c>
      <c r="P48" t="s">
        <v>384</v>
      </c>
      <c r="Q48" t="s">
        <v>412</v>
      </c>
      <c r="R48" t="s">
        <v>439</v>
      </c>
      <c r="S48" t="s">
        <v>467</v>
      </c>
      <c r="T48" t="s">
        <v>499</v>
      </c>
      <c r="U48" t="s">
        <v>534</v>
      </c>
      <c r="V48" t="s">
        <v>568</v>
      </c>
      <c r="W48" t="s">
        <v>601</v>
      </c>
      <c r="X48" t="s">
        <v>632</v>
      </c>
      <c r="Y48" t="s">
        <v>662</v>
      </c>
      <c r="Z48" t="s">
        <v>692</v>
      </c>
      <c r="AA48" t="s">
        <v>662</v>
      </c>
      <c r="AB48" t="s">
        <v>754</v>
      </c>
    </row>
    <row r="49" spans="1:28" x14ac:dyDescent="0.25">
      <c r="A49" t="s">
        <v>154</v>
      </c>
    </row>
    <row r="50" spans="1:28" x14ac:dyDescent="0.25">
      <c r="D50" t="s">
        <v>602</v>
      </c>
      <c r="K50" t="s">
        <v>217</v>
      </c>
      <c r="L50" t="s">
        <v>263</v>
      </c>
      <c r="M50" t="s">
        <v>307</v>
      </c>
      <c r="N50" t="s">
        <v>333</v>
      </c>
      <c r="O50" t="s">
        <v>357</v>
      </c>
      <c r="P50" t="s">
        <v>385</v>
      </c>
      <c r="Q50" t="s">
        <v>413</v>
      </c>
      <c r="R50" t="s">
        <v>440</v>
      </c>
      <c r="S50" t="s">
        <v>468</v>
      </c>
      <c r="T50" t="s">
        <v>500</v>
      </c>
      <c r="U50" t="s">
        <v>535</v>
      </c>
      <c r="V50" t="s">
        <v>569</v>
      </c>
      <c r="W50" t="s">
        <v>602</v>
      </c>
      <c r="X50" t="s">
        <v>633</v>
      </c>
      <c r="Y50" t="s">
        <v>663</v>
      </c>
      <c r="Z50" t="s">
        <v>663</v>
      </c>
      <c r="AA50" t="s">
        <v>723</v>
      </c>
      <c r="AB50" t="s">
        <v>755</v>
      </c>
    </row>
    <row r="51" spans="1:28" x14ac:dyDescent="0.25">
      <c r="A51" t="s">
        <v>155</v>
      </c>
    </row>
    <row r="52" spans="1:28" x14ac:dyDescent="0.25">
      <c r="D52" t="s">
        <v>789</v>
      </c>
      <c r="K52" t="s">
        <v>218</v>
      </c>
      <c r="L52" t="s">
        <v>264</v>
      </c>
      <c r="M52" t="s">
        <v>308</v>
      </c>
      <c r="N52" t="s">
        <v>334</v>
      </c>
      <c r="O52" t="s">
        <v>358</v>
      </c>
      <c r="P52" t="s">
        <v>386</v>
      </c>
      <c r="Q52" t="s">
        <v>386</v>
      </c>
      <c r="R52" t="s">
        <v>441</v>
      </c>
      <c r="S52" t="s">
        <v>469</v>
      </c>
      <c r="T52" t="s">
        <v>469</v>
      </c>
      <c r="U52" t="s">
        <v>536</v>
      </c>
      <c r="V52" t="s">
        <v>570</v>
      </c>
      <c r="W52" t="s">
        <v>603</v>
      </c>
      <c r="X52" t="s">
        <v>634</v>
      </c>
      <c r="Y52" t="s">
        <v>664</v>
      </c>
      <c r="Z52" t="s">
        <v>693</v>
      </c>
      <c r="AA52" t="s">
        <v>724</v>
      </c>
      <c r="AB52" t="s">
        <v>756</v>
      </c>
    </row>
    <row r="53" spans="1:28" x14ac:dyDescent="0.25">
      <c r="A53" t="s">
        <v>156</v>
      </c>
    </row>
    <row r="54" spans="1:28" x14ac:dyDescent="0.25">
      <c r="D54" t="s">
        <v>790</v>
      </c>
      <c r="K54" t="s">
        <v>236</v>
      </c>
      <c r="L54" t="s">
        <v>265</v>
      </c>
      <c r="M54" t="s">
        <v>309</v>
      </c>
      <c r="N54" t="s">
        <v>335</v>
      </c>
      <c r="O54" t="s">
        <v>335</v>
      </c>
      <c r="P54" t="s">
        <v>387</v>
      </c>
      <c r="Q54" t="s">
        <v>414</v>
      </c>
      <c r="R54">
        <v>115693</v>
      </c>
      <c r="S54" t="s">
        <v>470</v>
      </c>
      <c r="T54" t="s">
        <v>501</v>
      </c>
      <c r="U54" t="s">
        <v>537</v>
      </c>
      <c r="V54" t="s">
        <v>571</v>
      </c>
      <c r="W54" t="s">
        <v>604</v>
      </c>
      <c r="X54" t="s">
        <v>635</v>
      </c>
      <c r="Y54" t="s">
        <v>388</v>
      </c>
      <c r="Z54" t="s">
        <v>694</v>
      </c>
      <c r="AA54" t="s">
        <v>725</v>
      </c>
      <c r="AB54" t="s">
        <v>757</v>
      </c>
    </row>
    <row r="55" spans="1:28" x14ac:dyDescent="0.25">
      <c r="A55" t="s">
        <v>157</v>
      </c>
    </row>
    <row r="56" spans="1:28" x14ac:dyDescent="0.25">
      <c r="D56" t="s">
        <v>791</v>
      </c>
      <c r="K56" t="s">
        <v>219</v>
      </c>
      <c r="L56" t="s">
        <v>266</v>
      </c>
      <c r="M56" t="s">
        <v>310</v>
      </c>
      <c r="N56">
        <v>100992</v>
      </c>
      <c r="O56" t="s">
        <v>359</v>
      </c>
      <c r="P56" t="s">
        <v>388</v>
      </c>
      <c r="Q56" t="s">
        <v>415</v>
      </c>
      <c r="R56" t="s">
        <v>442</v>
      </c>
      <c r="S56" t="s">
        <v>471</v>
      </c>
      <c r="T56" t="s">
        <v>502</v>
      </c>
      <c r="U56" t="s">
        <v>538</v>
      </c>
      <c r="V56" t="s">
        <v>572</v>
      </c>
      <c r="W56" t="s">
        <v>605</v>
      </c>
      <c r="X56" t="s">
        <v>636</v>
      </c>
      <c r="Y56" t="s">
        <v>665</v>
      </c>
      <c r="Z56" t="s">
        <v>695</v>
      </c>
      <c r="AA56" t="s">
        <v>726</v>
      </c>
      <c r="AB56" t="s">
        <v>758</v>
      </c>
    </row>
    <row r="57" spans="1:28" x14ac:dyDescent="0.25">
      <c r="A57" t="s">
        <v>158</v>
      </c>
    </row>
    <row r="58" spans="1:28" x14ac:dyDescent="0.25">
      <c r="D58" t="s">
        <v>792</v>
      </c>
      <c r="K58" t="s">
        <v>237</v>
      </c>
      <c r="L58" t="s">
        <v>267</v>
      </c>
      <c r="M58" t="s">
        <v>311</v>
      </c>
      <c r="N58" t="s">
        <v>336</v>
      </c>
      <c r="O58" t="s">
        <v>360</v>
      </c>
      <c r="P58" t="s">
        <v>389</v>
      </c>
      <c r="Q58" t="s">
        <v>416</v>
      </c>
      <c r="R58" t="s">
        <v>443</v>
      </c>
      <c r="S58" t="s">
        <v>472</v>
      </c>
      <c r="T58" t="s">
        <v>503</v>
      </c>
      <c r="U58" t="s">
        <v>539</v>
      </c>
      <c r="V58" t="s">
        <v>573</v>
      </c>
      <c r="W58" t="s">
        <v>606</v>
      </c>
      <c r="X58" t="s">
        <v>637</v>
      </c>
      <c r="Y58" t="s">
        <v>666</v>
      </c>
      <c r="Z58" t="s">
        <v>696</v>
      </c>
      <c r="AA58" t="s">
        <v>727</v>
      </c>
      <c r="AB58" t="s">
        <v>759</v>
      </c>
    </row>
    <row r="59" spans="1:28" x14ac:dyDescent="0.25">
      <c r="A59" t="s">
        <v>159</v>
      </c>
    </row>
    <row r="60" spans="1:28" x14ac:dyDescent="0.25">
      <c r="D60" t="s">
        <v>793</v>
      </c>
      <c r="K60" t="s">
        <v>238</v>
      </c>
      <c r="L60" t="s">
        <v>268</v>
      </c>
      <c r="M60" t="s">
        <v>268</v>
      </c>
      <c r="N60" t="s">
        <v>337</v>
      </c>
      <c r="O60" t="s">
        <v>361</v>
      </c>
      <c r="P60" t="s">
        <v>390</v>
      </c>
      <c r="Q60" t="s">
        <v>417</v>
      </c>
      <c r="R60" t="s">
        <v>444</v>
      </c>
      <c r="S60" t="s">
        <v>473</v>
      </c>
      <c r="T60" t="s">
        <v>504</v>
      </c>
      <c r="U60" t="s">
        <v>540</v>
      </c>
      <c r="V60" t="s">
        <v>574</v>
      </c>
      <c r="W60" t="s">
        <v>574</v>
      </c>
      <c r="X60" t="s">
        <v>638</v>
      </c>
      <c r="Y60" t="s">
        <v>667</v>
      </c>
      <c r="Z60" t="s">
        <v>697</v>
      </c>
      <c r="AA60" t="s">
        <v>728</v>
      </c>
      <c r="AB60" t="s">
        <v>760</v>
      </c>
    </row>
    <row r="61" spans="1:28" x14ac:dyDescent="0.25">
      <c r="A61" t="s">
        <v>160</v>
      </c>
    </row>
    <row r="62" spans="1:28" x14ac:dyDescent="0.25">
      <c r="D62" t="s">
        <v>794</v>
      </c>
      <c r="K62" t="s">
        <v>208</v>
      </c>
      <c r="L62" t="s">
        <v>269</v>
      </c>
      <c r="M62" t="s">
        <v>312</v>
      </c>
      <c r="N62" t="s">
        <v>338</v>
      </c>
      <c r="O62" t="s">
        <v>338</v>
      </c>
      <c r="P62" t="s">
        <v>391</v>
      </c>
      <c r="Q62" t="s">
        <v>391</v>
      </c>
      <c r="R62" t="s">
        <v>445</v>
      </c>
      <c r="S62" t="s">
        <v>474</v>
      </c>
      <c r="T62" t="s">
        <v>474</v>
      </c>
      <c r="U62" t="s">
        <v>541</v>
      </c>
      <c r="V62" t="s">
        <v>575</v>
      </c>
      <c r="W62" t="s">
        <v>575</v>
      </c>
      <c r="X62" t="s">
        <v>639</v>
      </c>
      <c r="Y62">
        <v>139997</v>
      </c>
      <c r="Z62" t="s">
        <v>698</v>
      </c>
      <c r="AA62" t="s">
        <v>729</v>
      </c>
      <c r="AB62" t="s">
        <v>761</v>
      </c>
    </row>
    <row r="63" spans="1:28" x14ac:dyDescent="0.25">
      <c r="A63" t="s">
        <v>161</v>
      </c>
    </row>
    <row r="64" spans="1:28" x14ac:dyDescent="0.25">
      <c r="D64" t="s">
        <v>795</v>
      </c>
      <c r="K64" t="s">
        <v>239</v>
      </c>
      <c r="L64" t="s">
        <v>270</v>
      </c>
      <c r="M64" t="s">
        <v>313</v>
      </c>
      <c r="N64" t="s">
        <v>339</v>
      </c>
      <c r="O64" t="s">
        <v>362</v>
      </c>
      <c r="P64" t="s">
        <v>392</v>
      </c>
      <c r="Q64" t="s">
        <v>418</v>
      </c>
      <c r="R64" t="s">
        <v>446</v>
      </c>
      <c r="S64" t="s">
        <v>475</v>
      </c>
      <c r="T64" t="s">
        <v>505</v>
      </c>
      <c r="U64" t="s">
        <v>542</v>
      </c>
      <c r="V64" t="s">
        <v>576</v>
      </c>
      <c r="W64" t="s">
        <v>607</v>
      </c>
      <c r="X64" t="s">
        <v>640</v>
      </c>
      <c r="Y64" t="s">
        <v>668</v>
      </c>
      <c r="Z64" t="s">
        <v>699</v>
      </c>
      <c r="AA64" t="s">
        <v>730</v>
      </c>
      <c r="AB64" t="s">
        <v>762</v>
      </c>
    </row>
    <row r="65" spans="1:28" x14ac:dyDescent="0.25">
      <c r="A65" t="s">
        <v>162</v>
      </c>
    </row>
    <row r="66" spans="1:28" x14ac:dyDescent="0.25">
      <c r="D66" t="s">
        <v>796</v>
      </c>
      <c r="K66">
        <v>99948</v>
      </c>
      <c r="L66" t="s">
        <v>271</v>
      </c>
      <c r="M66" t="s">
        <v>314</v>
      </c>
      <c r="N66">
        <v>1</v>
      </c>
      <c r="O66" t="s">
        <v>363</v>
      </c>
      <c r="P66" t="s">
        <v>393</v>
      </c>
      <c r="Q66" t="s">
        <v>393</v>
      </c>
      <c r="R66" t="s">
        <v>447</v>
      </c>
      <c r="S66" t="s">
        <v>476</v>
      </c>
      <c r="T66" t="s">
        <v>506</v>
      </c>
      <c r="U66" t="s">
        <v>543</v>
      </c>
      <c r="V66" t="s">
        <v>577</v>
      </c>
      <c r="W66" t="s">
        <v>608</v>
      </c>
      <c r="X66" t="s">
        <v>641</v>
      </c>
      <c r="Y66">
        <v>106969</v>
      </c>
      <c r="Z66" t="s">
        <v>700</v>
      </c>
      <c r="AA66" t="s">
        <v>731</v>
      </c>
      <c r="AB66" t="s">
        <v>763</v>
      </c>
    </row>
    <row r="67" spans="1:28" x14ac:dyDescent="0.25">
      <c r="A67" t="s">
        <v>163</v>
      </c>
    </row>
    <row r="68" spans="1:28" x14ac:dyDescent="0.25">
      <c r="D68" t="s">
        <v>797</v>
      </c>
      <c r="K68">
        <v>1</v>
      </c>
      <c r="L68" t="s">
        <v>272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507</v>
      </c>
      <c r="U68" t="s">
        <v>544</v>
      </c>
      <c r="V68" t="s">
        <v>578</v>
      </c>
      <c r="W68" t="s">
        <v>609</v>
      </c>
      <c r="X68" t="s">
        <v>642</v>
      </c>
      <c r="Y68">
        <v>349966</v>
      </c>
      <c r="Z68" t="s">
        <v>701</v>
      </c>
      <c r="AA68" t="s">
        <v>732</v>
      </c>
      <c r="AB68" t="s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2021-03-03T17:37:17Z</dcterms:modified>
</cp:coreProperties>
</file>