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checkCompatibility="1" autoCompressPictures="0"/>
  <bookViews>
    <workbookView xWindow="0" yWindow="0" windowWidth="38400" windowHeight="19200" tabRatio="500" activeTab="1"/>
  </bookViews>
  <sheets>
    <sheet name="Lanceur" sheetId="1" r:id="rId1"/>
    <sheet name="Combinaison" sheetId="2" r:id="rId2"/>
    <sheet name="Module" sheetId="3" r:id="rId3"/>
    <sheet name="Coque" sheetId="4" r:id="rId4"/>
  </sheets>
  <definedNames>
    <definedName name="_xlnm.Print_Titles" localSheetId="0">Lanceur!$1:$3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J4" i="2"/>
  <c r="K4" i="2"/>
  <c r="N4" i="2"/>
  <c r="I5" i="2"/>
  <c r="J5" i="2"/>
  <c r="K5" i="2"/>
  <c r="N5" i="2"/>
  <c r="I6" i="2"/>
  <c r="J6" i="2"/>
  <c r="K6" i="2"/>
  <c r="N6" i="2"/>
  <c r="I7" i="2"/>
  <c r="J7" i="2"/>
  <c r="K7" i="2"/>
  <c r="N7" i="2"/>
  <c r="I8" i="2"/>
  <c r="J8" i="2"/>
  <c r="K8" i="2"/>
  <c r="N8" i="2"/>
  <c r="I9" i="2"/>
  <c r="J9" i="2"/>
  <c r="K9" i="2"/>
  <c r="N9" i="2"/>
  <c r="I10" i="2"/>
  <c r="J10" i="2"/>
  <c r="K10" i="2"/>
  <c r="N10" i="2"/>
  <c r="I11" i="2"/>
  <c r="J11" i="2"/>
  <c r="K11" i="2"/>
  <c r="N11" i="2"/>
  <c r="I12" i="2"/>
  <c r="J12" i="2"/>
  <c r="K12" i="2"/>
  <c r="N12" i="2"/>
  <c r="I13" i="2"/>
  <c r="J13" i="2"/>
  <c r="K13" i="2"/>
  <c r="N13" i="2"/>
  <c r="I14" i="2"/>
  <c r="J14" i="2"/>
  <c r="K14" i="2"/>
  <c r="N14" i="2"/>
  <c r="I15" i="2"/>
  <c r="J15" i="2"/>
  <c r="K15" i="2"/>
  <c r="N15" i="2"/>
  <c r="I16" i="2"/>
  <c r="J16" i="2"/>
  <c r="K16" i="2"/>
  <c r="N16" i="2"/>
  <c r="I17" i="2"/>
  <c r="J17" i="2"/>
  <c r="K17" i="2"/>
  <c r="N17" i="2"/>
  <c r="J4" i="3"/>
  <c r="K4" i="3"/>
  <c r="N4" i="3"/>
  <c r="J5" i="3"/>
  <c r="K5" i="3"/>
  <c r="N5" i="3"/>
  <c r="J6" i="3"/>
  <c r="K6" i="3"/>
  <c r="N6" i="3"/>
  <c r="J7" i="3"/>
  <c r="K7" i="3"/>
  <c r="N7" i="3"/>
  <c r="J8" i="3"/>
  <c r="K8" i="3"/>
  <c r="N8" i="3"/>
  <c r="J9" i="3"/>
  <c r="K9" i="3"/>
  <c r="N9" i="3"/>
  <c r="J10" i="3"/>
  <c r="K10" i="3"/>
  <c r="N10" i="3"/>
  <c r="J11" i="3"/>
  <c r="K11" i="3"/>
  <c r="N11" i="3"/>
  <c r="J12" i="3"/>
  <c r="K12" i="3"/>
  <c r="N12" i="3"/>
  <c r="J13" i="3"/>
  <c r="K13" i="3"/>
  <c r="N13" i="3"/>
  <c r="J14" i="3"/>
  <c r="K14" i="3"/>
  <c r="N14" i="3"/>
  <c r="J15" i="3"/>
  <c r="K15" i="3"/>
  <c r="N15" i="3"/>
  <c r="J16" i="3"/>
  <c r="K16" i="3"/>
  <c r="N16" i="3"/>
  <c r="J17" i="3"/>
  <c r="K17" i="3"/>
  <c r="N17" i="3"/>
  <c r="E4" i="4"/>
  <c r="F4" i="4"/>
  <c r="I4" i="4"/>
  <c r="E5" i="4"/>
  <c r="F5" i="4"/>
  <c r="I5" i="4"/>
  <c r="E6" i="4"/>
  <c r="F6" i="4"/>
  <c r="I6" i="4"/>
  <c r="E7" i="4"/>
  <c r="F7" i="4"/>
  <c r="I7" i="4"/>
  <c r="E8" i="4"/>
  <c r="F8" i="4"/>
  <c r="I8" i="4"/>
  <c r="K4" i="1"/>
  <c r="L4" i="1"/>
  <c r="N4" i="1"/>
  <c r="R4" i="1"/>
  <c r="K5" i="1"/>
  <c r="L5" i="1"/>
  <c r="N5" i="1"/>
  <c r="R5" i="1"/>
  <c r="K6" i="1"/>
  <c r="L6" i="1"/>
  <c r="N6" i="1"/>
  <c r="R6" i="1"/>
  <c r="K7" i="1"/>
  <c r="L7" i="1"/>
  <c r="N7" i="1"/>
  <c r="R7" i="1"/>
  <c r="K8" i="1"/>
  <c r="L8" i="1"/>
  <c r="N8" i="1"/>
  <c r="R8" i="1"/>
  <c r="K9" i="1"/>
  <c r="L9" i="1"/>
  <c r="N9" i="1"/>
  <c r="R9" i="1"/>
  <c r="K10" i="1"/>
  <c r="L10" i="1"/>
  <c r="N10" i="1"/>
  <c r="R10" i="1"/>
  <c r="K11" i="1"/>
  <c r="L11" i="1"/>
  <c r="N11" i="1"/>
  <c r="R11" i="1"/>
  <c r="K12" i="1"/>
  <c r="L12" i="1"/>
  <c r="N12" i="1"/>
  <c r="R12" i="1"/>
  <c r="K13" i="1"/>
  <c r="L13" i="1"/>
  <c r="N13" i="1"/>
  <c r="R13" i="1"/>
  <c r="K14" i="1"/>
  <c r="L14" i="1"/>
  <c r="N14" i="1"/>
  <c r="R14" i="1"/>
  <c r="K15" i="1"/>
  <c r="L15" i="1"/>
  <c r="N15" i="1"/>
  <c r="R15" i="1"/>
  <c r="K16" i="1"/>
  <c r="L16" i="1"/>
  <c r="N16" i="1"/>
  <c r="R16" i="1"/>
  <c r="K17" i="1"/>
  <c r="L17" i="1"/>
  <c r="N17" i="1"/>
  <c r="R17" i="1"/>
  <c r="K18" i="1"/>
  <c r="L18" i="1"/>
  <c r="N18" i="1"/>
  <c r="R18" i="1"/>
  <c r="K19" i="1"/>
  <c r="L19" i="1"/>
  <c r="N19" i="1"/>
  <c r="R19" i="1"/>
  <c r="K20" i="1"/>
  <c r="L20" i="1"/>
  <c r="N20" i="1"/>
  <c r="R20" i="1"/>
  <c r="K21" i="1"/>
  <c r="L21" i="1"/>
  <c r="N21" i="1"/>
  <c r="R21" i="1"/>
  <c r="K22" i="1"/>
  <c r="L22" i="1"/>
  <c r="N22" i="1"/>
  <c r="R22" i="1"/>
  <c r="K23" i="1"/>
  <c r="L23" i="1"/>
  <c r="N23" i="1"/>
  <c r="R23" i="1"/>
  <c r="K24" i="1"/>
  <c r="L24" i="1"/>
  <c r="N24" i="1"/>
  <c r="R24" i="1"/>
  <c r="K25" i="1"/>
  <c r="L25" i="1"/>
  <c r="N25" i="1"/>
  <c r="R25" i="1"/>
  <c r="K26" i="1"/>
  <c r="L26" i="1"/>
  <c r="N26" i="1"/>
  <c r="R26" i="1"/>
  <c r="K27" i="1"/>
  <c r="L27" i="1"/>
  <c r="N27" i="1"/>
  <c r="R27" i="1"/>
  <c r="K28" i="1"/>
  <c r="L28" i="1"/>
  <c r="N28" i="1"/>
  <c r="R28" i="1"/>
  <c r="K29" i="1"/>
  <c r="L29" i="1"/>
  <c r="N29" i="1"/>
  <c r="R29" i="1"/>
  <c r="K30" i="1"/>
  <c r="L30" i="1"/>
  <c r="N30" i="1"/>
  <c r="R30" i="1"/>
  <c r="K31" i="1"/>
  <c r="L31" i="1"/>
  <c r="N31" i="1"/>
  <c r="R31" i="1"/>
  <c r="K32" i="1"/>
  <c r="L32" i="1"/>
  <c r="N32" i="1"/>
  <c r="R32" i="1"/>
  <c r="K33" i="1"/>
  <c r="L33" i="1"/>
  <c r="N33" i="1"/>
  <c r="R33" i="1"/>
  <c r="K34" i="1"/>
  <c r="L34" i="1"/>
  <c r="N34" i="1"/>
  <c r="R34" i="1"/>
  <c r="K35" i="1"/>
  <c r="L35" i="1"/>
  <c r="N35" i="1"/>
  <c r="R35" i="1"/>
  <c r="K36" i="1"/>
  <c r="L36" i="1"/>
  <c r="N36" i="1"/>
  <c r="R36" i="1"/>
  <c r="K37" i="1"/>
  <c r="L37" i="1"/>
  <c r="N37" i="1"/>
  <c r="R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</calcChain>
</file>

<file path=xl/sharedStrings.xml><?xml version="1.0" encoding="utf-8"?>
<sst xmlns="http://schemas.openxmlformats.org/spreadsheetml/2006/main" count="214" uniqueCount="102">
  <si>
    <t>Lanceurs</t>
  </si>
  <si>
    <t>Nom du lanceur</t>
  </si>
  <si>
    <t>Pays</t>
  </si>
  <si>
    <t>Année début</t>
  </si>
  <si>
    <t>Année fin</t>
  </si>
  <si>
    <t>Ariane</t>
  </si>
  <si>
    <t>EUR</t>
  </si>
  <si>
    <t>Ariane V</t>
  </si>
  <si>
    <t>Athena</t>
  </si>
  <si>
    <t>USA</t>
  </si>
  <si>
    <t>Atlas</t>
  </si>
  <si>
    <t>Atlas V</t>
  </si>
  <si>
    <t>Delta</t>
  </si>
  <si>
    <t>Delta II</t>
  </si>
  <si>
    <t>Diamant</t>
  </si>
  <si>
    <t>FR</t>
  </si>
  <si>
    <t>URSS</t>
  </si>
  <si>
    <t>Europa</t>
  </si>
  <si>
    <t>H1&amp;H2</t>
  </si>
  <si>
    <t>JAP</t>
  </si>
  <si>
    <t>Juno</t>
  </si>
  <si>
    <t>Cosmos</t>
  </si>
  <si>
    <t>Rockot</t>
  </si>
  <si>
    <t>Longue-Marche</t>
  </si>
  <si>
    <t>CHN</t>
  </si>
  <si>
    <t>Mercury-Redstone</t>
  </si>
  <si>
    <t>N1</t>
  </si>
  <si>
    <t>N-1&amp;N-2</t>
  </si>
  <si>
    <t>Semiorka</t>
  </si>
  <si>
    <t>Vostok</t>
  </si>
  <si>
    <t>Voskhod</t>
  </si>
  <si>
    <t>Soyuz</t>
  </si>
  <si>
    <t>Saturn</t>
  </si>
  <si>
    <t>Saturn V</t>
  </si>
  <si>
    <t>Scout</t>
  </si>
  <si>
    <t>Thor</t>
  </si>
  <si>
    <t>Titan</t>
  </si>
  <si>
    <t>Tsyklon</t>
  </si>
  <si>
    <t>Vanguard</t>
  </si>
  <si>
    <t>Denpr</t>
  </si>
  <si>
    <t>UKR</t>
  </si>
  <si>
    <t>Proton</t>
  </si>
  <si>
    <t>Minautaur</t>
  </si>
  <si>
    <t>Vega</t>
  </si>
  <si>
    <t>Combinaison</t>
  </si>
  <si>
    <t>Nom de la combinaison</t>
  </si>
  <si>
    <t>SK1</t>
  </si>
  <si>
    <t>Berkut</t>
  </si>
  <si>
    <t>Yastreb</t>
  </si>
  <si>
    <t>Strizh</t>
  </si>
  <si>
    <t>Sokol</t>
  </si>
  <si>
    <t>Orlan</t>
  </si>
  <si>
    <t>Navy Mark IV</t>
  </si>
  <si>
    <t>G4C</t>
  </si>
  <si>
    <t>A7L</t>
  </si>
  <si>
    <t>Shuttle Ejection Escape Suit</t>
  </si>
  <si>
    <t>Launch Entry Suit</t>
  </si>
  <si>
    <t>Advanced Crew Escape Suit</t>
  </si>
  <si>
    <t>Extravehicular Mobility Unit</t>
  </si>
  <si>
    <t>Feitian</t>
  </si>
  <si>
    <t>Module</t>
  </si>
  <si>
    <t>Nom du module</t>
  </si>
  <si>
    <t>Apollo</t>
  </si>
  <si>
    <t>Mercury</t>
  </si>
  <si>
    <t>Gemini</t>
  </si>
  <si>
    <t>Skylab</t>
  </si>
  <si>
    <t>ISS</t>
  </si>
  <si>
    <t>USA-URSS-EUR</t>
  </si>
  <si>
    <t>Soyouz</t>
  </si>
  <si>
    <t>Saliout</t>
  </si>
  <si>
    <t>Almaz</t>
  </si>
  <si>
    <t>MIR</t>
  </si>
  <si>
    <t>Shenzhou</t>
  </si>
  <si>
    <t>JEM</t>
  </si>
  <si>
    <t>HTV</t>
  </si>
  <si>
    <t>Nom de la coque</t>
  </si>
  <si>
    <t>Alliage de fibre de carbone</t>
  </si>
  <si>
    <t>Alliage de kevlar</t>
  </si>
  <si>
    <t>Alliage de verre</t>
  </si>
  <si>
    <t>Coque</t>
  </si>
  <si>
    <t>Vitesse</t>
  </si>
  <si>
    <t>Consomation</t>
  </si>
  <si>
    <t>Autonomie</t>
  </si>
  <si>
    <t>Facilité</t>
  </si>
  <si>
    <t>Communication</t>
  </si>
  <si>
    <t>Resistance</t>
  </si>
  <si>
    <t>Bourane*</t>
  </si>
  <si>
    <t>Navette spatial*</t>
  </si>
  <si>
    <t>Lien</t>
  </si>
  <si>
    <t>Taille</t>
  </si>
  <si>
    <t>Metal</t>
  </si>
  <si>
    <t>Argent</t>
  </si>
  <si>
    <t>Carbu/Millions KM</t>
  </si>
  <si>
    <t>Performance</t>
  </si>
  <si>
    <t>Coût</t>
  </si>
  <si>
    <t>Niveau</t>
  </si>
  <si>
    <t>Oxygène</t>
  </si>
  <si>
    <t>Temps</t>
  </si>
  <si>
    <t>Niveau de la fabrique</t>
  </si>
  <si>
    <t>Niveau de la frabrique</t>
  </si>
  <si>
    <t>Alliage d\'alluminium</t>
  </si>
  <si>
    <t>Alliage d\'acier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</si>
</sst>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Helvetica Neue Light"/>
    </font>
    <font>
      <b/>
      <sz val="10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/>
    <xf numFmtId="11" fontId="4" fillId="0" borderId="0" xfId="0" applyNumberFormat="1" applyFont="1" applyAlignment="1" applyProtection="1">
      <alignment horizontal="center" vertical="center"/>
    </xf>
    <xf numFmtId="0" fontId="0" fillId="0" borderId="0" xfId="0" quotePrefix="1"/>
    <xf numFmtId="0" fontId="0" fillId="0" borderId="0" xfId="0" quotePrefix="1" applyFill="1"/>
    <xf numFmtId="0" fontId="0" fillId="0" borderId="0" xfId="0" applyAlignment="1">
      <alignment horizontal="center" vertical="center"/>
    </xf>
    <xf numFmtId="0" fontId="5" fillId="0" borderId="0" xfId="1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11"/>
    <xf numFmtId="1" fontId="0" fillId="0" borderId="0" xfId="0" applyNumberFormat="1"/>
    <xf numFmtId="0" fontId="9" fillId="0" borderId="0" xfId="11" applyFont="1" applyAlignment="1">
      <alignment horizontal="center" vertical="center"/>
    </xf>
    <xf numFmtId="0" fontId="7" fillId="2" borderId="0" xfId="8"/>
    <xf numFmtId="0" fontId="7" fillId="2" borderId="0" xfId="8" quotePrefix="1"/>
    <xf numFmtId="1" fontId="7" fillId="2" borderId="0" xfId="8" applyNumberFormat="1"/>
    <xf numFmtId="0" fontId="7" fillId="2" borderId="0" xfId="8" applyAlignment="1">
      <alignment horizontal="left"/>
    </xf>
    <xf numFmtId="164" fontId="0" fillId="0" borderId="0" xfId="7" applyNumberFormat="1" applyFont="1"/>
    <xf numFmtId="164" fontId="7" fillId="2" borderId="0" xfId="7" applyNumberFormat="1" applyFont="1" applyFill="1"/>
    <xf numFmtId="11" fontId="3" fillId="0" borderId="0" xfId="0" applyNumberFormat="1" applyFont="1" applyAlignment="1" applyProtection="1">
      <alignment horizontal="center" vertical="center"/>
    </xf>
    <xf numFmtId="11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 applyProtection="1">
      <alignment horizontal="center" vertical="center"/>
    </xf>
  </cellXfs>
  <cellStyles count="27">
    <cellStyle name="Bon" xfId="8" builtinId="26"/>
    <cellStyle name="Lien hypertexte" xfId="1" builtinId="8" hidden="1"/>
    <cellStyle name="Lien hypertexte" xfId="3" builtinId="8" hidden="1"/>
    <cellStyle name="Lien hypertexte" xfId="5" builtinId="8" hidden="1"/>
    <cellStyle name="Lien hypertexte" xfId="9" builtinId="8" hidden="1"/>
    <cellStyle name="Lien hypertexte" xfId="11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10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Milliers" xfId="7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r.wikipedia.org/wiki/N-1_(fus%C3%A9e)" TargetMode="External"/><Relationship Id="rId21" Type="http://schemas.openxmlformats.org/officeDocument/2006/relationships/hyperlink" Target="http://fr.wikipedia.org/wiki/Longue_Marche_(fus%C3%A9e)" TargetMode="External"/><Relationship Id="rId22" Type="http://schemas.openxmlformats.org/officeDocument/2006/relationships/hyperlink" Target="http://fr.wikipedia.org/wiki/N-I_(fus%C3%A9e)" TargetMode="External"/><Relationship Id="rId23" Type="http://schemas.openxmlformats.org/officeDocument/2006/relationships/hyperlink" Target="http://fr.wikipedia.org/wiki/Ariane_(fus%C3%A9e)" TargetMode="External"/><Relationship Id="rId24" Type="http://schemas.openxmlformats.org/officeDocument/2006/relationships/hyperlink" Target="http://fr.wikipedia.org/wiki/H-IIA" TargetMode="External"/><Relationship Id="rId25" Type="http://schemas.openxmlformats.org/officeDocument/2006/relationships/hyperlink" Target="http://fr.wikipedia.org/wiki/Delta_II" TargetMode="External"/><Relationship Id="rId26" Type="http://schemas.openxmlformats.org/officeDocument/2006/relationships/hyperlink" Target="http://fr.wikipedia.org/wiki/Rockot" TargetMode="External"/><Relationship Id="rId27" Type="http://schemas.openxmlformats.org/officeDocument/2006/relationships/hyperlink" Target="http://fr.wikipedia.org/wiki/Dnepr_(fus%C3%A9e)" TargetMode="External"/><Relationship Id="rId28" Type="http://schemas.openxmlformats.org/officeDocument/2006/relationships/hyperlink" Target="http://fr.wikipedia.org/wiki/Athena_(fus%C3%A9e)" TargetMode="External"/><Relationship Id="rId29" Type="http://schemas.openxmlformats.org/officeDocument/2006/relationships/hyperlink" Target="http://fr.wikipedia.org/wiki/Ariane_5" TargetMode="External"/><Relationship Id="rId1" Type="http://schemas.openxmlformats.org/officeDocument/2006/relationships/hyperlink" Target="http://fr.wikipedia.org/wiki/Juno_(fus%C3%A9e)" TargetMode="External"/><Relationship Id="rId2" Type="http://schemas.openxmlformats.org/officeDocument/2006/relationships/hyperlink" Target="http://fr.wikipedia.org/wiki/R-7_Semiorka" TargetMode="External"/><Relationship Id="rId3" Type="http://schemas.openxmlformats.org/officeDocument/2006/relationships/hyperlink" Target="http://fr.wikipedia.org/wiki/Programme_Vanguard" TargetMode="External"/><Relationship Id="rId4" Type="http://schemas.openxmlformats.org/officeDocument/2006/relationships/hyperlink" Target="http://fr.wikipedia.org/wiki/Thor_(fus%C3%A9e)" TargetMode="External"/><Relationship Id="rId5" Type="http://schemas.openxmlformats.org/officeDocument/2006/relationships/hyperlink" Target="http://fr.wikipedia.org/wiki/Titan_(fus%C3%A9e)" TargetMode="External"/><Relationship Id="rId30" Type="http://schemas.openxmlformats.org/officeDocument/2006/relationships/hyperlink" Target="http://fr.wikipedia.org/wiki/Minotaur_(fus%C3%A9e)" TargetMode="External"/><Relationship Id="rId31" Type="http://schemas.openxmlformats.org/officeDocument/2006/relationships/hyperlink" Target="http://fr.wikipedia.org/wiki/Atlas_V_(fus%C3%A9e)" TargetMode="External"/><Relationship Id="rId32" Type="http://schemas.openxmlformats.org/officeDocument/2006/relationships/hyperlink" Target="http://fr.wikipedia.org/wiki/Vega" TargetMode="External"/><Relationship Id="rId9" Type="http://schemas.openxmlformats.org/officeDocument/2006/relationships/hyperlink" Target="http://fr.wikipedia.org/wiki/Diamant_(fus%C3%A9e)" TargetMode="External"/><Relationship Id="rId6" Type="http://schemas.openxmlformats.org/officeDocument/2006/relationships/hyperlink" Target="http://fr.wikipedia.org/wiki/Mercury-Redstone" TargetMode="External"/><Relationship Id="rId7" Type="http://schemas.openxmlformats.org/officeDocument/2006/relationships/hyperlink" Target="http://fr.wikipedia.org/wiki/Tsyklon-3" TargetMode="External"/><Relationship Id="rId8" Type="http://schemas.openxmlformats.org/officeDocument/2006/relationships/hyperlink" Target="http://fr.wikipedia.org/wiki/Vostok_(fus%C3%A9e)" TargetMode="External"/><Relationship Id="rId33" Type="http://schemas.openxmlformats.org/officeDocument/2006/relationships/hyperlink" Target="http://www.destination-orbite.net/lanceurs/energiya.php" TargetMode="External"/><Relationship Id="rId34" Type="http://schemas.openxmlformats.org/officeDocument/2006/relationships/hyperlink" Target="http://www.destination-orbite.net/lanceurs/space_shuttle.php" TargetMode="External"/><Relationship Id="rId10" Type="http://schemas.openxmlformats.org/officeDocument/2006/relationships/hyperlink" Target="http://fr.wikipedia.org/wiki/Scout_(fus%C3%A9e)" TargetMode="External"/><Relationship Id="rId11" Type="http://schemas.openxmlformats.org/officeDocument/2006/relationships/hyperlink" Target="http://fr.wikipedia.org/wiki/Atlas_(fus%C3%A9e)" TargetMode="External"/><Relationship Id="rId12" Type="http://schemas.openxmlformats.org/officeDocument/2006/relationships/hyperlink" Target="http://fr.wikipedia.org/wiki/Delta_(fus%C3%A9e)" TargetMode="External"/><Relationship Id="rId13" Type="http://schemas.openxmlformats.org/officeDocument/2006/relationships/hyperlink" Target="http://fr.wikipedia.org/wiki/Voskhod_(fus%C3%A9e)" TargetMode="External"/><Relationship Id="rId14" Type="http://schemas.openxmlformats.org/officeDocument/2006/relationships/hyperlink" Target="http://fr.wikipedia.org/wiki/Europa_(fus%C3%A9e)" TargetMode="External"/><Relationship Id="rId15" Type="http://schemas.openxmlformats.org/officeDocument/2006/relationships/hyperlink" Target="http://fr.wikipedia.org/wiki/Proton_(fus%C3%A9e)" TargetMode="External"/><Relationship Id="rId16" Type="http://schemas.openxmlformats.org/officeDocument/2006/relationships/hyperlink" Target="http://fr.wikipedia.org/wiki/Saturn_(fus%C3%A9e)" TargetMode="External"/><Relationship Id="rId17" Type="http://schemas.openxmlformats.org/officeDocument/2006/relationships/hyperlink" Target="http://fr.wikipedia.org/wiki/Soyouz_(fus%C3%A9e)" TargetMode="External"/><Relationship Id="rId18" Type="http://schemas.openxmlformats.org/officeDocument/2006/relationships/hyperlink" Target="http://fr.wikipedia.org/wiki/Cosmos_(fus%C3%A9e)" TargetMode="External"/><Relationship Id="rId19" Type="http://schemas.openxmlformats.org/officeDocument/2006/relationships/hyperlink" Target="http://fr.wikipedia.org/wiki/Saturn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R1" zoomScale="150" zoomScaleNormal="150" zoomScalePageLayoutView="150" workbookViewId="0">
      <selection activeCell="R4" sqref="R4:R37"/>
    </sheetView>
  </sheetViews>
  <sheetFormatPr baseColWidth="10" defaultRowHeight="15" x14ac:dyDescent="0"/>
  <cols>
    <col min="1" max="1" width="16.5" bestFit="1" customWidth="1"/>
    <col min="2" max="2" width="5.5" bestFit="1" customWidth="1"/>
    <col min="3" max="3" width="11.5" bestFit="1" customWidth="1"/>
    <col min="4" max="4" width="9" bestFit="1" customWidth="1"/>
    <col min="5" max="5" width="6.83203125" bestFit="1" customWidth="1"/>
    <col min="6" max="6" width="7.1640625" bestFit="1" customWidth="1"/>
    <col min="7" max="7" width="12" bestFit="1" customWidth="1"/>
    <col min="8" max="8" width="11.5" bestFit="1" customWidth="1"/>
    <col min="9" max="9" width="5.1640625" bestFit="1" customWidth="1"/>
    <col min="10" max="10" width="6.1640625" bestFit="1" customWidth="1"/>
    <col min="11" max="11" width="14" bestFit="1" customWidth="1"/>
    <col min="12" max="12" width="15.5" bestFit="1" customWidth="1"/>
    <col min="13" max="13" width="15.83203125" bestFit="1" customWidth="1"/>
    <col min="14" max="14" width="6.5" bestFit="1" customWidth="1"/>
    <col min="15" max="15" width="18.1640625" bestFit="1" customWidth="1"/>
    <col min="16" max="16" width="4.6640625" bestFit="1" customWidth="1"/>
    <col min="18" max="18" width="245.83203125" bestFit="1" customWidth="1"/>
  </cols>
  <sheetData>
    <row r="1" spans="1:18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K1" s="21"/>
      <c r="L1" s="22"/>
      <c r="M1" s="22"/>
      <c r="N1" s="22"/>
      <c r="O1" s="22"/>
      <c r="P1" s="22"/>
      <c r="Q1" s="7"/>
      <c r="R1" s="7"/>
    </row>
    <row r="2" spans="1:18">
      <c r="A2" s="20"/>
      <c r="B2" s="20"/>
      <c r="C2" s="20"/>
      <c r="D2" s="20"/>
      <c r="E2" s="20"/>
      <c r="F2" s="20"/>
      <c r="G2" s="20"/>
      <c r="H2" s="20"/>
      <c r="I2" s="20"/>
      <c r="J2" s="21"/>
      <c r="K2" s="21"/>
      <c r="L2" s="22"/>
      <c r="M2" s="22"/>
      <c r="N2" s="22"/>
      <c r="O2" s="22"/>
      <c r="P2" s="22"/>
      <c r="Q2" s="7"/>
      <c r="R2" s="7"/>
    </row>
    <row r="3" spans="1:18">
      <c r="A3" s="4" t="s">
        <v>1</v>
      </c>
      <c r="B3" s="4" t="s">
        <v>2</v>
      </c>
      <c r="C3" s="4" t="s">
        <v>3</v>
      </c>
      <c r="D3" s="4" t="s">
        <v>4</v>
      </c>
      <c r="E3" s="4" t="s">
        <v>95</v>
      </c>
      <c r="F3" s="4" t="s">
        <v>80</v>
      </c>
      <c r="G3" s="4" t="s">
        <v>81</v>
      </c>
      <c r="H3" s="4" t="s">
        <v>93</v>
      </c>
      <c r="I3" s="4" t="s">
        <v>94</v>
      </c>
      <c r="J3" s="9" t="s">
        <v>89</v>
      </c>
      <c r="K3" s="9" t="s">
        <v>90</v>
      </c>
      <c r="L3" s="4" t="s">
        <v>91</v>
      </c>
      <c r="M3" s="4" t="s">
        <v>92</v>
      </c>
      <c r="N3" s="4" t="s">
        <v>97</v>
      </c>
      <c r="O3" s="4" t="s">
        <v>98</v>
      </c>
      <c r="P3" s="12" t="s">
        <v>88</v>
      </c>
      <c r="Q3" s="1"/>
      <c r="R3" s="1"/>
    </row>
    <row r="4" spans="1:18">
      <c r="A4" t="s">
        <v>38</v>
      </c>
      <c r="B4" t="s">
        <v>9</v>
      </c>
      <c r="C4">
        <v>1956</v>
      </c>
      <c r="D4">
        <v>1959</v>
      </c>
      <c r="E4">
        <v>1</v>
      </c>
      <c r="F4">
        <v>1</v>
      </c>
      <c r="G4">
        <v>13</v>
      </c>
      <c r="H4">
        <v>1</v>
      </c>
      <c r="I4" s="5">
        <v>7</v>
      </c>
      <c r="J4">
        <v>24.3</v>
      </c>
      <c r="K4" s="17">
        <f t="shared" ref="K4:K37" si="0">TRUNC((I4*J4)*(50*E4)*E4,-2)</f>
        <v>8500</v>
      </c>
      <c r="L4" s="17">
        <f t="shared" ref="L4:L37" si="1">TRUNC((I4/10)*(H4*J4)*E4*(E4*500),-2)</f>
        <v>8500</v>
      </c>
      <c r="M4">
        <f>(G4+I4+F4)*5</f>
        <v>105</v>
      </c>
      <c r="N4" s="11">
        <f t="shared" ref="N4:N37" si="2">TRUNC(((J4*E4)/(7/E4))*120,0)</f>
        <v>416</v>
      </c>
      <c r="O4" s="11">
        <v>1</v>
      </c>
      <c r="P4" s="8" t="s">
        <v>88</v>
      </c>
      <c r="R4" t="str">
        <f t="shared" ref="R4:R37" si="3">"INSERT INTO equipment_list (`id_type_equipment`,`name_equipment`,`skill1_equipment`,`skill2_equipment`,`metal_equipment`,`oxygene_equipment`,`carburant_equipment`,`argent_equipment`,`time_equipment`) VALUES (1,'"&amp;A4&amp;"',"&amp;F4&amp;","&amp;G4&amp;","&amp;K4&amp;",0,0,"&amp;L4&amp;","&amp;N4&amp;");"</f>
        <v>INSERT INTO equipment_list (`id_type_equipment`,`name_equipment`,`skill1_equipment`,`skill2_equipment`,`metal_equipment`,`oxygene_equipment`,`carburant_equipment`,`argent_equipment`,`time_equipment`) VALUES (1,'Vanguard',1,13,8500,0,0,8500,416);</v>
      </c>
    </row>
    <row r="5" spans="1:18">
      <c r="A5" t="s">
        <v>28</v>
      </c>
      <c r="B5" t="s">
        <v>16</v>
      </c>
      <c r="C5">
        <v>1957</v>
      </c>
      <c r="D5">
        <v>1957</v>
      </c>
      <c r="E5">
        <v>1</v>
      </c>
      <c r="F5">
        <v>1</v>
      </c>
      <c r="G5">
        <v>13</v>
      </c>
      <c r="H5">
        <v>1</v>
      </c>
      <c r="I5" s="5">
        <v>7</v>
      </c>
      <c r="J5">
        <v>34.22</v>
      </c>
      <c r="K5" s="17">
        <f t="shared" si="0"/>
        <v>11900</v>
      </c>
      <c r="L5" s="17">
        <f t="shared" si="1"/>
        <v>11900</v>
      </c>
      <c r="M5">
        <f t="shared" ref="M5:M37" si="4">(G5+I5+F5)*5</f>
        <v>105</v>
      </c>
      <c r="N5" s="11">
        <f t="shared" si="2"/>
        <v>586</v>
      </c>
      <c r="O5" s="11">
        <v>1</v>
      </c>
      <c r="P5" s="10" t="s">
        <v>88</v>
      </c>
      <c r="R5" t="str">
        <f t="shared" si="3"/>
        <v>INSERT INTO equipment_list (`id_type_equipment`,`name_equipment`,`skill1_equipment`,`skill2_equipment`,`metal_equipment`,`oxygene_equipment`,`carburant_equipment`,`argent_equipment`,`time_equipment`) VALUES (1,'Semiorka',1,13,11900,0,0,11900,586);</v>
      </c>
    </row>
    <row r="6" spans="1:18">
      <c r="A6" t="s">
        <v>20</v>
      </c>
      <c r="B6" t="s">
        <v>9</v>
      </c>
      <c r="C6">
        <v>1958</v>
      </c>
      <c r="D6">
        <v>1961</v>
      </c>
      <c r="E6">
        <v>1</v>
      </c>
      <c r="F6">
        <v>3</v>
      </c>
      <c r="G6">
        <v>14</v>
      </c>
      <c r="H6">
        <v>2</v>
      </c>
      <c r="I6" s="5">
        <v>7</v>
      </c>
      <c r="J6">
        <v>18.899999999999999</v>
      </c>
      <c r="K6" s="17">
        <f t="shared" si="0"/>
        <v>6600</v>
      </c>
      <c r="L6" s="17">
        <f t="shared" si="1"/>
        <v>13200</v>
      </c>
      <c r="M6">
        <f t="shared" si="4"/>
        <v>120</v>
      </c>
      <c r="N6" s="11">
        <f t="shared" si="2"/>
        <v>324</v>
      </c>
      <c r="O6" s="11">
        <v>3</v>
      </c>
      <c r="P6" s="10" t="s">
        <v>88</v>
      </c>
      <c r="R6" t="str">
        <f t="shared" si="3"/>
        <v>INSERT INTO equipment_list (`id_type_equipment`,`name_equipment`,`skill1_equipment`,`skill2_equipment`,`metal_equipment`,`oxygene_equipment`,`carburant_equipment`,`argent_equipment`,`time_equipment`) VALUES (1,'Juno',3,14,6600,0,0,13200,324);</v>
      </c>
    </row>
    <row r="7" spans="1:18">
      <c r="A7" t="s">
        <v>35</v>
      </c>
      <c r="B7" t="s">
        <v>9</v>
      </c>
      <c r="C7">
        <v>1958</v>
      </c>
      <c r="D7">
        <v>1976</v>
      </c>
      <c r="E7">
        <v>1</v>
      </c>
      <c r="F7">
        <v>4</v>
      </c>
      <c r="G7">
        <v>14</v>
      </c>
      <c r="H7">
        <v>2</v>
      </c>
      <c r="I7" s="5">
        <v>7</v>
      </c>
      <c r="J7">
        <v>22.96</v>
      </c>
      <c r="K7" s="17">
        <f t="shared" si="0"/>
        <v>8000</v>
      </c>
      <c r="L7" s="17">
        <f t="shared" si="1"/>
        <v>16000</v>
      </c>
      <c r="M7">
        <f t="shared" si="4"/>
        <v>125</v>
      </c>
      <c r="N7" s="11">
        <f t="shared" si="2"/>
        <v>393</v>
      </c>
      <c r="O7" s="11">
        <v>3</v>
      </c>
      <c r="P7" s="10" t="s">
        <v>88</v>
      </c>
      <c r="R7" t="str">
        <f t="shared" si="3"/>
        <v>INSERT INTO equipment_list (`id_type_equipment`,`name_equipment`,`skill1_equipment`,`skill2_equipment`,`metal_equipment`,`oxygene_equipment`,`carburant_equipment`,`argent_equipment`,`time_equipment`) VALUES (1,'Thor',4,14,8000,0,0,16000,393);</v>
      </c>
    </row>
    <row r="8" spans="1:18">
      <c r="A8" s="13" t="s">
        <v>36</v>
      </c>
      <c r="B8" s="13" t="s">
        <v>9</v>
      </c>
      <c r="C8" s="13">
        <v>1959</v>
      </c>
      <c r="D8" s="13">
        <v>2005</v>
      </c>
      <c r="E8" s="13">
        <v>1</v>
      </c>
      <c r="F8" s="13">
        <v>11</v>
      </c>
      <c r="G8" s="13">
        <v>16</v>
      </c>
      <c r="H8" s="13">
        <v>6</v>
      </c>
      <c r="I8" s="14">
        <v>8</v>
      </c>
      <c r="J8" s="13">
        <v>40</v>
      </c>
      <c r="K8" s="18">
        <f t="shared" si="0"/>
        <v>16000</v>
      </c>
      <c r="L8" s="18">
        <f t="shared" si="1"/>
        <v>96000</v>
      </c>
      <c r="M8" s="13">
        <f t="shared" si="4"/>
        <v>175</v>
      </c>
      <c r="N8" s="15">
        <f t="shared" si="2"/>
        <v>685</v>
      </c>
      <c r="O8" s="15">
        <v>5</v>
      </c>
      <c r="P8" s="13" t="s">
        <v>88</v>
      </c>
      <c r="R8" t="str">
        <f t="shared" si="3"/>
        <v>INSERT INTO equipment_list (`id_type_equipment`,`name_equipment`,`skill1_equipment`,`skill2_equipment`,`metal_equipment`,`oxygene_equipment`,`carburant_equipment`,`argent_equipment`,`time_equipment`) VALUES (1,'Titan',11,16,16000,0,0,96000,685);</v>
      </c>
    </row>
    <row r="9" spans="1:18">
      <c r="A9" t="s">
        <v>25</v>
      </c>
      <c r="B9" t="s">
        <v>9</v>
      </c>
      <c r="C9">
        <v>1960</v>
      </c>
      <c r="D9">
        <v>1961</v>
      </c>
      <c r="E9">
        <v>2</v>
      </c>
      <c r="F9">
        <v>4</v>
      </c>
      <c r="G9">
        <v>11</v>
      </c>
      <c r="H9">
        <v>2</v>
      </c>
      <c r="I9" s="5">
        <v>6</v>
      </c>
      <c r="J9">
        <v>25.41</v>
      </c>
      <c r="K9" s="17">
        <f t="shared" si="0"/>
        <v>30400</v>
      </c>
      <c r="L9" s="17">
        <f t="shared" si="1"/>
        <v>60900</v>
      </c>
      <c r="M9">
        <f t="shared" si="4"/>
        <v>105</v>
      </c>
      <c r="N9" s="11">
        <f t="shared" si="2"/>
        <v>1742</v>
      </c>
      <c r="O9" s="11">
        <v>6</v>
      </c>
      <c r="P9" s="10" t="s">
        <v>88</v>
      </c>
      <c r="R9" t="str">
        <f t="shared" si="3"/>
        <v>INSERT INTO equipment_list (`id_type_equipment`,`name_equipment`,`skill1_equipment`,`skill2_equipment`,`metal_equipment`,`oxygene_equipment`,`carburant_equipment`,`argent_equipment`,`time_equipment`) VALUES (1,'Mercury-Redstone',4,11,30400,0,0,60900,1742);</v>
      </c>
    </row>
    <row r="10" spans="1:18">
      <c r="A10" t="s">
        <v>37</v>
      </c>
      <c r="B10" t="s">
        <v>16</v>
      </c>
      <c r="C10">
        <v>1960</v>
      </c>
      <c r="D10">
        <v>2009</v>
      </c>
      <c r="E10">
        <v>2</v>
      </c>
      <c r="F10">
        <v>7</v>
      </c>
      <c r="G10">
        <v>14</v>
      </c>
      <c r="H10">
        <v>4</v>
      </c>
      <c r="I10" s="5">
        <v>7</v>
      </c>
      <c r="J10">
        <v>39.700000000000003</v>
      </c>
      <c r="K10" s="17">
        <f t="shared" si="0"/>
        <v>55500</v>
      </c>
      <c r="L10" s="17">
        <f t="shared" si="1"/>
        <v>222300</v>
      </c>
      <c r="M10">
        <f t="shared" si="4"/>
        <v>140</v>
      </c>
      <c r="N10" s="11">
        <f t="shared" si="2"/>
        <v>2722</v>
      </c>
      <c r="O10" s="11">
        <v>6</v>
      </c>
      <c r="P10" s="10" t="s">
        <v>88</v>
      </c>
      <c r="R10" t="str">
        <f t="shared" si="3"/>
        <v>INSERT INTO equipment_list (`id_type_equipment`,`name_equipment`,`skill1_equipment`,`skill2_equipment`,`metal_equipment`,`oxygene_equipment`,`carburant_equipment`,`argent_equipment`,`time_equipment`) VALUES (1,'Tsyklon',7,14,55500,0,0,222300,2722);</v>
      </c>
    </row>
    <row r="11" spans="1:18">
      <c r="A11" t="s">
        <v>29</v>
      </c>
      <c r="B11" t="s">
        <v>16</v>
      </c>
      <c r="C11">
        <v>1960</v>
      </c>
      <c r="D11">
        <v>1960</v>
      </c>
      <c r="E11">
        <v>2</v>
      </c>
      <c r="F11">
        <v>10</v>
      </c>
      <c r="G11">
        <v>11</v>
      </c>
      <c r="H11">
        <v>5</v>
      </c>
      <c r="I11" s="5">
        <v>6</v>
      </c>
      <c r="J11">
        <v>38.36</v>
      </c>
      <c r="K11" s="17">
        <f t="shared" si="0"/>
        <v>46000</v>
      </c>
      <c r="L11" s="17">
        <f t="shared" si="1"/>
        <v>230100</v>
      </c>
      <c r="M11">
        <f t="shared" si="4"/>
        <v>135</v>
      </c>
      <c r="N11" s="11">
        <f t="shared" si="2"/>
        <v>2630</v>
      </c>
      <c r="O11" s="11">
        <v>6</v>
      </c>
      <c r="P11" s="10" t="s">
        <v>88</v>
      </c>
      <c r="R11" t="str">
        <f t="shared" si="3"/>
        <v>INSERT INTO equipment_list (`id_type_equipment`,`name_equipment`,`skill1_equipment`,`skill2_equipment`,`metal_equipment`,`oxygene_equipment`,`carburant_equipment`,`argent_equipment`,`time_equipment`) VALUES (1,'Vostok',10,11,46000,0,0,230100,2630);</v>
      </c>
    </row>
    <row r="12" spans="1:18">
      <c r="A12" t="s">
        <v>14</v>
      </c>
      <c r="B12" t="s">
        <v>15</v>
      </c>
      <c r="C12">
        <v>1961</v>
      </c>
      <c r="D12">
        <v>1975</v>
      </c>
      <c r="E12">
        <v>2</v>
      </c>
      <c r="F12">
        <v>2</v>
      </c>
      <c r="G12">
        <v>11</v>
      </c>
      <c r="H12">
        <v>1</v>
      </c>
      <c r="I12" s="5">
        <v>6</v>
      </c>
      <c r="J12">
        <v>21.22</v>
      </c>
      <c r="K12" s="17">
        <f t="shared" si="0"/>
        <v>25400</v>
      </c>
      <c r="L12" s="17">
        <f t="shared" si="1"/>
        <v>25400</v>
      </c>
      <c r="M12">
        <f t="shared" si="4"/>
        <v>95</v>
      </c>
      <c r="N12" s="11">
        <f t="shared" si="2"/>
        <v>1455</v>
      </c>
      <c r="O12" s="11">
        <v>6</v>
      </c>
      <c r="P12" s="10" t="s">
        <v>88</v>
      </c>
      <c r="R12" t="str">
        <f t="shared" si="3"/>
        <v>INSERT INTO equipment_list (`id_type_equipment`,`name_equipment`,`skill1_equipment`,`skill2_equipment`,`metal_equipment`,`oxygene_equipment`,`carburant_equipment`,`argent_equipment`,`time_equipment`) VALUES (1,'Diamant',2,11,25400,0,0,25400,1455);</v>
      </c>
    </row>
    <row r="13" spans="1:18">
      <c r="A13" t="s">
        <v>34</v>
      </c>
      <c r="B13" t="s">
        <v>9</v>
      </c>
      <c r="C13">
        <v>1961</v>
      </c>
      <c r="D13">
        <v>1994</v>
      </c>
      <c r="E13">
        <v>2</v>
      </c>
      <c r="F13">
        <v>4</v>
      </c>
      <c r="G13">
        <v>5</v>
      </c>
      <c r="H13">
        <v>2</v>
      </c>
      <c r="I13" s="5">
        <v>3</v>
      </c>
      <c r="J13">
        <v>25</v>
      </c>
      <c r="K13" s="17">
        <f t="shared" si="0"/>
        <v>15000</v>
      </c>
      <c r="L13" s="17">
        <f t="shared" si="1"/>
        <v>30000</v>
      </c>
      <c r="M13">
        <f t="shared" si="4"/>
        <v>60</v>
      </c>
      <c r="N13" s="11">
        <f t="shared" si="2"/>
        <v>1714</v>
      </c>
      <c r="O13" s="11">
        <v>8</v>
      </c>
      <c r="P13" s="10" t="s">
        <v>88</v>
      </c>
      <c r="R13" t="str">
        <f t="shared" si="3"/>
        <v>INSERT INTO equipment_list (`id_type_equipment`,`name_equipment`,`skill1_equipment`,`skill2_equipment`,`metal_equipment`,`oxygene_equipment`,`carburant_equipment`,`argent_equipment`,`time_equipment`) VALUES (1,'Scout',4,5,15000,0,0,30000,1714);</v>
      </c>
    </row>
    <row r="14" spans="1:18">
      <c r="A14" t="s">
        <v>10</v>
      </c>
      <c r="B14" t="s">
        <v>9</v>
      </c>
      <c r="C14">
        <v>1962</v>
      </c>
      <c r="D14">
        <v>2005</v>
      </c>
      <c r="E14">
        <v>2</v>
      </c>
      <c r="F14">
        <v>14</v>
      </c>
      <c r="G14">
        <v>18</v>
      </c>
      <c r="H14">
        <v>7</v>
      </c>
      <c r="I14" s="5">
        <v>9</v>
      </c>
      <c r="J14">
        <v>36</v>
      </c>
      <c r="K14" s="17">
        <f t="shared" si="0"/>
        <v>64800</v>
      </c>
      <c r="L14" s="17">
        <f t="shared" si="1"/>
        <v>453600</v>
      </c>
      <c r="M14">
        <f t="shared" si="4"/>
        <v>205</v>
      </c>
      <c r="N14" s="11">
        <f t="shared" si="2"/>
        <v>2468</v>
      </c>
      <c r="O14" s="11">
        <v>8</v>
      </c>
      <c r="P14" s="10" t="s">
        <v>88</v>
      </c>
      <c r="R14" t="str">
        <f t="shared" si="3"/>
        <v>INSERT INTO equipment_list (`id_type_equipment`,`name_equipment`,`skill1_equipment`,`skill2_equipment`,`metal_equipment`,`oxygene_equipment`,`carburant_equipment`,`argent_equipment`,`time_equipment`) VALUES (1,'Atlas',14,18,64800,0,0,453600,2468);</v>
      </c>
    </row>
    <row r="15" spans="1:18">
      <c r="A15" t="s">
        <v>12</v>
      </c>
      <c r="B15" t="s">
        <v>9</v>
      </c>
      <c r="C15">
        <v>1962</v>
      </c>
      <c r="D15">
        <v>2009</v>
      </c>
      <c r="E15">
        <v>2</v>
      </c>
      <c r="F15">
        <v>7</v>
      </c>
      <c r="G15">
        <v>4</v>
      </c>
      <c r="H15">
        <v>4</v>
      </c>
      <c r="I15" s="5">
        <v>2</v>
      </c>
      <c r="J15">
        <v>35</v>
      </c>
      <c r="K15" s="17">
        <f t="shared" si="0"/>
        <v>14000</v>
      </c>
      <c r="L15" s="17">
        <f t="shared" si="1"/>
        <v>56000</v>
      </c>
      <c r="M15">
        <f t="shared" si="4"/>
        <v>65</v>
      </c>
      <c r="N15" s="11">
        <f t="shared" si="2"/>
        <v>2400</v>
      </c>
      <c r="O15" s="11">
        <v>8</v>
      </c>
      <c r="P15" s="10" t="s">
        <v>88</v>
      </c>
      <c r="R15" t="str">
        <f t="shared" si="3"/>
        <v>INSERT INTO equipment_list (`id_type_equipment`,`name_equipment`,`skill1_equipment`,`skill2_equipment`,`metal_equipment`,`oxygene_equipment`,`carburant_equipment`,`argent_equipment`,`time_equipment`) VALUES (1,'Delta',7,4,14000,0,0,56000,2400);</v>
      </c>
    </row>
    <row r="16" spans="1:18">
      <c r="A16" t="s">
        <v>30</v>
      </c>
      <c r="B16" t="s">
        <v>16</v>
      </c>
      <c r="C16">
        <v>1963</v>
      </c>
      <c r="D16">
        <v>1963</v>
      </c>
      <c r="E16">
        <v>2</v>
      </c>
      <c r="F16">
        <v>6</v>
      </c>
      <c r="G16">
        <v>14</v>
      </c>
      <c r="H16">
        <v>3</v>
      </c>
      <c r="I16" s="5">
        <v>7</v>
      </c>
      <c r="J16">
        <v>44.41</v>
      </c>
      <c r="K16" s="17">
        <f t="shared" si="0"/>
        <v>62100</v>
      </c>
      <c r="L16" s="17">
        <f t="shared" si="1"/>
        <v>186500</v>
      </c>
      <c r="M16">
        <f t="shared" si="4"/>
        <v>135</v>
      </c>
      <c r="N16" s="11">
        <f t="shared" si="2"/>
        <v>3045</v>
      </c>
      <c r="O16" s="11">
        <v>9</v>
      </c>
      <c r="P16" s="10" t="s">
        <v>88</v>
      </c>
      <c r="R16" t="str">
        <f t="shared" si="3"/>
        <v>INSERT INTO equipment_list (`id_type_equipment`,`name_equipment`,`skill1_equipment`,`skill2_equipment`,`metal_equipment`,`oxygene_equipment`,`carburant_equipment`,`argent_equipment`,`time_equipment`) VALUES (1,'Voskhod',6,14,62100,0,0,186500,3045);</v>
      </c>
    </row>
    <row r="17" spans="1:18">
      <c r="A17" t="s">
        <v>17</v>
      </c>
      <c r="B17" t="s">
        <v>6</v>
      </c>
      <c r="C17">
        <v>1964</v>
      </c>
      <c r="D17">
        <v>1970</v>
      </c>
      <c r="E17">
        <v>2</v>
      </c>
      <c r="F17" s="3">
        <v>1</v>
      </c>
      <c r="G17" s="3">
        <v>13</v>
      </c>
      <c r="H17" s="3">
        <v>1</v>
      </c>
      <c r="I17" s="6">
        <v>7</v>
      </c>
      <c r="J17" s="3">
        <v>33</v>
      </c>
      <c r="K17" s="17">
        <f t="shared" si="0"/>
        <v>46200</v>
      </c>
      <c r="L17" s="17">
        <f t="shared" si="1"/>
        <v>46200</v>
      </c>
      <c r="M17">
        <f t="shared" si="4"/>
        <v>105</v>
      </c>
      <c r="N17" s="11">
        <f t="shared" si="2"/>
        <v>2262</v>
      </c>
      <c r="O17" s="11">
        <v>9</v>
      </c>
      <c r="P17" s="10" t="s">
        <v>88</v>
      </c>
      <c r="R17" t="str">
        <f t="shared" si="3"/>
        <v>INSERT INTO equipment_list (`id_type_equipment`,`name_equipment`,`skill1_equipment`,`skill2_equipment`,`metal_equipment`,`oxygene_equipment`,`carburant_equipment`,`argent_equipment`,`time_equipment`) VALUES (1,'Europa',1,13,46200,0,0,46200,2262);</v>
      </c>
    </row>
    <row r="18" spans="1:18">
      <c r="A18" t="s">
        <v>41</v>
      </c>
      <c r="B18" t="s">
        <v>16</v>
      </c>
      <c r="C18">
        <v>1965</v>
      </c>
      <c r="D18">
        <v>2012</v>
      </c>
      <c r="E18">
        <v>2</v>
      </c>
      <c r="F18" s="3">
        <v>15</v>
      </c>
      <c r="G18" s="3">
        <v>18</v>
      </c>
      <c r="H18" s="3">
        <v>8</v>
      </c>
      <c r="I18" s="6">
        <v>9</v>
      </c>
      <c r="J18" s="3">
        <v>57</v>
      </c>
      <c r="K18" s="17">
        <f t="shared" si="0"/>
        <v>102600</v>
      </c>
      <c r="L18" s="17">
        <f t="shared" si="1"/>
        <v>820800</v>
      </c>
      <c r="M18">
        <f t="shared" si="4"/>
        <v>210</v>
      </c>
      <c r="N18" s="11">
        <f t="shared" si="2"/>
        <v>3908</v>
      </c>
      <c r="O18" s="11">
        <v>9</v>
      </c>
      <c r="P18" s="10" t="s">
        <v>88</v>
      </c>
      <c r="R18" t="str">
        <f t="shared" si="3"/>
        <v>INSERT INTO equipment_list (`id_type_equipment`,`name_equipment`,`skill1_equipment`,`skill2_equipment`,`metal_equipment`,`oxygene_equipment`,`carburant_equipment`,`argent_equipment`,`time_equipment`) VALUES (1,'Proton',15,18,102600,0,0,820800,3908);</v>
      </c>
    </row>
    <row r="19" spans="1:18">
      <c r="A19" t="s">
        <v>32</v>
      </c>
      <c r="B19" t="s">
        <v>9</v>
      </c>
      <c r="C19">
        <v>1965</v>
      </c>
      <c r="D19">
        <v>1967</v>
      </c>
      <c r="E19">
        <v>2</v>
      </c>
      <c r="F19" s="3">
        <v>14</v>
      </c>
      <c r="G19" s="3">
        <v>13</v>
      </c>
      <c r="H19" s="3">
        <v>7</v>
      </c>
      <c r="I19" s="6">
        <v>7</v>
      </c>
      <c r="J19" s="3">
        <v>45.81</v>
      </c>
      <c r="K19" s="17">
        <f t="shared" si="0"/>
        <v>64100</v>
      </c>
      <c r="L19" s="17">
        <f t="shared" si="1"/>
        <v>448900</v>
      </c>
      <c r="M19">
        <f t="shared" si="4"/>
        <v>170</v>
      </c>
      <c r="N19" s="11">
        <f t="shared" si="2"/>
        <v>3141</v>
      </c>
      <c r="O19" s="11">
        <v>9</v>
      </c>
      <c r="P19" s="10" t="s">
        <v>88</v>
      </c>
      <c r="R19" t="str">
        <f t="shared" si="3"/>
        <v>INSERT INTO equipment_list (`id_type_equipment`,`name_equipment`,`skill1_equipment`,`skill2_equipment`,`metal_equipment`,`oxygene_equipment`,`carburant_equipment`,`argent_equipment`,`time_equipment`) VALUES (1,'Saturn',14,13,64100,0,0,448900,3141);</v>
      </c>
    </row>
    <row r="20" spans="1:18">
      <c r="A20" t="s">
        <v>31</v>
      </c>
      <c r="B20" t="s">
        <v>16</v>
      </c>
      <c r="C20">
        <v>1966</v>
      </c>
      <c r="D20">
        <v>1966</v>
      </c>
      <c r="E20">
        <v>2</v>
      </c>
      <c r="F20" s="3">
        <v>11</v>
      </c>
      <c r="G20" s="6">
        <v>12</v>
      </c>
      <c r="H20" s="6">
        <v>6</v>
      </c>
      <c r="I20" s="5">
        <v>6</v>
      </c>
      <c r="J20" s="3">
        <v>46</v>
      </c>
      <c r="K20" s="17">
        <f t="shared" si="0"/>
        <v>55200</v>
      </c>
      <c r="L20" s="17">
        <f t="shared" si="1"/>
        <v>331200</v>
      </c>
      <c r="M20">
        <f t="shared" si="4"/>
        <v>145</v>
      </c>
      <c r="N20" s="11">
        <f t="shared" si="2"/>
        <v>3154</v>
      </c>
      <c r="O20" s="11">
        <v>11</v>
      </c>
      <c r="P20" s="10" t="s">
        <v>88</v>
      </c>
      <c r="R20" t="str">
        <f t="shared" si="3"/>
        <v>INSERT INTO equipment_list (`id_type_equipment`,`name_equipment`,`skill1_equipment`,`skill2_equipment`,`metal_equipment`,`oxygene_equipment`,`carburant_equipment`,`argent_equipment`,`time_equipment`) VALUES (1,'Soyuz',11,12,55200,0,0,331200,3154);</v>
      </c>
    </row>
    <row r="21" spans="1:18">
      <c r="A21" t="s">
        <v>21</v>
      </c>
      <c r="B21" t="s">
        <v>16</v>
      </c>
      <c r="C21">
        <v>1967</v>
      </c>
      <c r="D21">
        <v>2012</v>
      </c>
      <c r="E21">
        <v>2</v>
      </c>
      <c r="F21" s="3">
        <v>6</v>
      </c>
      <c r="G21" s="3">
        <v>1</v>
      </c>
      <c r="H21" s="3">
        <v>3</v>
      </c>
      <c r="I21" s="6">
        <v>1</v>
      </c>
      <c r="J21" s="3">
        <v>28</v>
      </c>
      <c r="K21" s="17">
        <f t="shared" si="0"/>
        <v>5600</v>
      </c>
      <c r="L21" s="17">
        <f t="shared" si="1"/>
        <v>16800</v>
      </c>
      <c r="M21">
        <f t="shared" si="4"/>
        <v>40</v>
      </c>
      <c r="N21" s="11">
        <f t="shared" si="2"/>
        <v>1920</v>
      </c>
      <c r="O21" s="11">
        <v>11</v>
      </c>
      <c r="P21" s="10" t="s">
        <v>88</v>
      </c>
      <c r="R21" t="str">
        <f t="shared" si="3"/>
        <v>INSERT INTO equipment_list (`id_type_equipment`,`name_equipment`,`skill1_equipment`,`skill2_equipment`,`metal_equipment`,`oxygene_equipment`,`carburant_equipment`,`argent_equipment`,`time_equipment`) VALUES (1,'Cosmos',6,1,5600,0,0,16800,1920);</v>
      </c>
    </row>
    <row r="22" spans="1:18">
      <c r="A22" s="13" t="s">
        <v>33</v>
      </c>
      <c r="B22" s="13" t="s">
        <v>9</v>
      </c>
      <c r="C22" s="13">
        <v>1967</v>
      </c>
      <c r="D22" s="13">
        <v>1973</v>
      </c>
      <c r="E22" s="13">
        <v>2</v>
      </c>
      <c r="F22" s="13">
        <v>18</v>
      </c>
      <c r="G22" s="13">
        <v>18</v>
      </c>
      <c r="H22" s="13">
        <v>9</v>
      </c>
      <c r="I22" s="14">
        <v>9</v>
      </c>
      <c r="J22" s="13">
        <v>110.6</v>
      </c>
      <c r="K22" s="18">
        <f t="shared" si="0"/>
        <v>199000</v>
      </c>
      <c r="L22" s="18">
        <f t="shared" si="1"/>
        <v>1791700</v>
      </c>
      <c r="M22" s="13">
        <f t="shared" si="4"/>
        <v>225</v>
      </c>
      <c r="N22" s="15">
        <f t="shared" si="2"/>
        <v>7584</v>
      </c>
      <c r="O22" s="15">
        <v>11</v>
      </c>
      <c r="P22" s="13" t="s">
        <v>88</v>
      </c>
      <c r="R22" t="str">
        <f t="shared" si="3"/>
        <v>INSERT INTO equipment_list (`id_type_equipment`,`name_equipment`,`skill1_equipment`,`skill2_equipment`,`metal_equipment`,`oxygene_equipment`,`carburant_equipment`,`argent_equipment`,`time_equipment`) VALUES (1,'Saturn V',18,18,199000,0,0,1791700,7584);</v>
      </c>
    </row>
    <row r="23" spans="1:18">
      <c r="A23" t="s">
        <v>26</v>
      </c>
      <c r="B23" t="s">
        <v>16</v>
      </c>
      <c r="C23">
        <v>1969</v>
      </c>
      <c r="D23">
        <v>1972</v>
      </c>
      <c r="E23">
        <v>2</v>
      </c>
      <c r="F23" s="3">
        <v>11</v>
      </c>
      <c r="G23" s="3">
        <v>17</v>
      </c>
      <c r="H23" s="3">
        <v>6</v>
      </c>
      <c r="I23" s="6">
        <v>9</v>
      </c>
      <c r="J23" s="3">
        <v>110</v>
      </c>
      <c r="K23" s="17">
        <f t="shared" si="0"/>
        <v>198000</v>
      </c>
      <c r="L23" s="17">
        <f t="shared" si="1"/>
        <v>1188000</v>
      </c>
      <c r="M23">
        <f t="shared" si="4"/>
        <v>185</v>
      </c>
      <c r="N23" s="11">
        <f t="shared" si="2"/>
        <v>7542</v>
      </c>
      <c r="O23" s="11">
        <v>11</v>
      </c>
      <c r="P23" s="10" t="s">
        <v>88</v>
      </c>
      <c r="R23" t="str">
        <f t="shared" si="3"/>
        <v>INSERT INTO equipment_list (`id_type_equipment`,`name_equipment`,`skill1_equipment`,`skill2_equipment`,`metal_equipment`,`oxygene_equipment`,`carburant_equipment`,`argent_equipment`,`time_equipment`) VALUES (1,'N1',11,17,198000,0,0,1188000,7542);</v>
      </c>
    </row>
    <row r="24" spans="1:18">
      <c r="A24" t="s">
        <v>23</v>
      </c>
      <c r="B24" t="s">
        <v>24</v>
      </c>
      <c r="C24">
        <v>1970</v>
      </c>
      <c r="D24">
        <v>2007</v>
      </c>
      <c r="E24">
        <v>3</v>
      </c>
      <c r="F24" s="3">
        <v>12</v>
      </c>
      <c r="G24" s="3">
        <v>11</v>
      </c>
      <c r="H24" s="3">
        <v>6</v>
      </c>
      <c r="I24" s="6">
        <v>6</v>
      </c>
      <c r="J24" s="3">
        <v>37</v>
      </c>
      <c r="K24" s="17">
        <f t="shared" si="0"/>
        <v>99900</v>
      </c>
      <c r="L24" s="17">
        <f t="shared" si="1"/>
        <v>599400</v>
      </c>
      <c r="M24">
        <f t="shared" si="4"/>
        <v>145</v>
      </c>
      <c r="N24" s="11">
        <f t="shared" si="2"/>
        <v>5708</v>
      </c>
      <c r="O24" s="11">
        <v>13</v>
      </c>
      <c r="P24" s="10" t="s">
        <v>88</v>
      </c>
      <c r="R24" t="str">
        <f t="shared" si="3"/>
        <v>INSERT INTO equipment_list (`id_type_equipment`,`name_equipment`,`skill1_equipment`,`skill2_equipment`,`metal_equipment`,`oxygene_equipment`,`carburant_equipment`,`argent_equipment`,`time_equipment`) VALUES (1,'Longue-Marche',12,11,99900,0,0,599400,5708);</v>
      </c>
    </row>
    <row r="25" spans="1:18">
      <c r="A25" t="s">
        <v>27</v>
      </c>
      <c r="B25" t="s">
        <v>19</v>
      </c>
      <c r="C25">
        <v>1975</v>
      </c>
      <c r="D25">
        <v>1987</v>
      </c>
      <c r="E25">
        <v>3</v>
      </c>
      <c r="F25" s="3">
        <v>7</v>
      </c>
      <c r="G25">
        <v>3</v>
      </c>
      <c r="H25" s="3">
        <v>4</v>
      </c>
      <c r="I25" s="6">
        <v>2</v>
      </c>
      <c r="J25" s="3">
        <v>34</v>
      </c>
      <c r="K25" s="17">
        <f t="shared" si="0"/>
        <v>30600</v>
      </c>
      <c r="L25" s="17">
        <f t="shared" si="1"/>
        <v>122400</v>
      </c>
      <c r="M25">
        <f t="shared" si="4"/>
        <v>60</v>
      </c>
      <c r="N25" s="11">
        <f t="shared" si="2"/>
        <v>5245</v>
      </c>
      <c r="O25" s="11">
        <v>13</v>
      </c>
      <c r="P25" s="10" t="s">
        <v>88</v>
      </c>
      <c r="R25" t="str">
        <f t="shared" si="3"/>
        <v>INSERT INTO equipment_list (`id_type_equipment`,`name_equipment`,`skill1_equipment`,`skill2_equipment`,`metal_equipment`,`oxygene_equipment`,`carburant_equipment`,`argent_equipment`,`time_equipment`) VALUES (1,'N-1&amp;N-2',7,3,30600,0,0,122400,5245);</v>
      </c>
    </row>
    <row r="26" spans="1:18">
      <c r="A26" s="13" t="s">
        <v>86</v>
      </c>
      <c r="B26" s="13" t="s">
        <v>16</v>
      </c>
      <c r="C26" s="13">
        <v>1976</v>
      </c>
      <c r="D26" s="13">
        <v>1986</v>
      </c>
      <c r="E26" s="13">
        <v>3</v>
      </c>
      <c r="F26" s="13">
        <v>11</v>
      </c>
      <c r="G26" s="13">
        <v>15</v>
      </c>
      <c r="H26" s="13">
        <v>6</v>
      </c>
      <c r="I26" s="14">
        <v>8</v>
      </c>
      <c r="J26" s="13">
        <v>60</v>
      </c>
      <c r="K26" s="18">
        <f t="shared" si="0"/>
        <v>216000</v>
      </c>
      <c r="L26" s="18">
        <f t="shared" si="1"/>
        <v>1296000</v>
      </c>
      <c r="M26" s="13">
        <f t="shared" si="4"/>
        <v>170</v>
      </c>
      <c r="N26" s="15">
        <f t="shared" si="2"/>
        <v>9257</v>
      </c>
      <c r="O26" s="15">
        <v>14</v>
      </c>
      <c r="P26" s="13" t="s">
        <v>88</v>
      </c>
      <c r="R26" t="str">
        <f t="shared" si="3"/>
        <v>INSERT INTO equipment_list (`id_type_equipment`,`name_equipment`,`skill1_equipment`,`skill2_equipment`,`metal_equipment`,`oxygene_equipment`,`carburant_equipment`,`argent_equipment`,`time_equipment`) VALUES (1,'Bourane*',11,15,216000,0,0,1296000,9257);</v>
      </c>
    </row>
    <row r="27" spans="1:18">
      <c r="A27" t="s">
        <v>5</v>
      </c>
      <c r="B27" t="s">
        <v>6</v>
      </c>
      <c r="C27">
        <v>1979</v>
      </c>
      <c r="D27">
        <v>2003</v>
      </c>
      <c r="E27">
        <v>3</v>
      </c>
      <c r="F27" s="3">
        <v>12</v>
      </c>
      <c r="G27" s="3">
        <v>11</v>
      </c>
      <c r="H27" s="3">
        <v>6</v>
      </c>
      <c r="I27" s="6">
        <v>6</v>
      </c>
      <c r="J27" s="3">
        <v>54</v>
      </c>
      <c r="K27" s="17">
        <f t="shared" si="0"/>
        <v>145800</v>
      </c>
      <c r="L27" s="17">
        <f t="shared" si="1"/>
        <v>874800</v>
      </c>
      <c r="M27">
        <f t="shared" si="4"/>
        <v>145</v>
      </c>
      <c r="N27" s="11">
        <f t="shared" si="2"/>
        <v>8331</v>
      </c>
      <c r="O27" s="11">
        <v>14</v>
      </c>
      <c r="P27" s="10" t="s">
        <v>88</v>
      </c>
      <c r="R27" t="str">
        <f t="shared" si="3"/>
        <v>INSERT INTO equipment_list (`id_type_equipment`,`name_equipment`,`skill1_equipment`,`skill2_equipment`,`metal_equipment`,`oxygene_equipment`,`carburant_equipment`,`argent_equipment`,`time_equipment`) VALUES (1,'Ariane',12,11,145800,0,0,874800,8331);</v>
      </c>
    </row>
    <row r="28" spans="1:18">
      <c r="A28" s="13" t="s">
        <v>87</v>
      </c>
      <c r="B28" s="13" t="s">
        <v>9</v>
      </c>
      <c r="C28" s="13">
        <v>1981</v>
      </c>
      <c r="D28" s="13">
        <v>2011</v>
      </c>
      <c r="E28" s="13">
        <v>4</v>
      </c>
      <c r="F28" s="13">
        <v>11</v>
      </c>
      <c r="G28" s="13">
        <v>13</v>
      </c>
      <c r="H28" s="13">
        <v>6</v>
      </c>
      <c r="I28" s="14">
        <v>7</v>
      </c>
      <c r="J28" s="13">
        <v>56.14</v>
      </c>
      <c r="K28" s="18">
        <f t="shared" si="0"/>
        <v>314300</v>
      </c>
      <c r="L28" s="18">
        <f t="shared" si="1"/>
        <v>1886300</v>
      </c>
      <c r="M28" s="13">
        <f t="shared" si="4"/>
        <v>155</v>
      </c>
      <c r="N28" s="15">
        <f t="shared" si="2"/>
        <v>15398</v>
      </c>
      <c r="O28" s="15">
        <v>16</v>
      </c>
      <c r="P28" s="16" t="s">
        <v>88</v>
      </c>
      <c r="R28" t="str">
        <f t="shared" si="3"/>
        <v>INSERT INTO equipment_list (`id_type_equipment`,`name_equipment`,`skill1_equipment`,`skill2_equipment`,`metal_equipment`,`oxygene_equipment`,`carburant_equipment`,`argent_equipment`,`time_equipment`) VALUES (1,'Navette spatial*',11,13,314300,0,0,1886300,15398);</v>
      </c>
    </row>
    <row r="29" spans="1:18">
      <c r="A29" t="s">
        <v>18</v>
      </c>
      <c r="B29" t="s">
        <v>19</v>
      </c>
      <c r="C29">
        <v>1986</v>
      </c>
      <c r="D29">
        <v>1999</v>
      </c>
      <c r="E29">
        <v>4</v>
      </c>
      <c r="F29" s="3">
        <v>11</v>
      </c>
      <c r="G29" s="3">
        <v>12</v>
      </c>
      <c r="H29" s="3">
        <v>6</v>
      </c>
      <c r="I29" s="6">
        <v>6</v>
      </c>
      <c r="J29" s="3">
        <v>53</v>
      </c>
      <c r="K29" s="17">
        <f t="shared" si="0"/>
        <v>254400</v>
      </c>
      <c r="L29" s="17">
        <f t="shared" si="1"/>
        <v>1526400</v>
      </c>
      <c r="M29">
        <f t="shared" si="4"/>
        <v>145</v>
      </c>
      <c r="N29" s="11">
        <f t="shared" si="2"/>
        <v>14537</v>
      </c>
      <c r="O29" s="11">
        <v>17</v>
      </c>
      <c r="P29" s="10" t="s">
        <v>88</v>
      </c>
      <c r="R29" t="str">
        <f t="shared" si="3"/>
        <v>INSERT INTO equipment_list (`id_type_equipment`,`name_equipment`,`skill1_equipment`,`skill2_equipment`,`metal_equipment`,`oxygene_equipment`,`carburant_equipment`,`argent_equipment`,`time_equipment`) VALUES (1,'H1&amp;H2',11,12,254400,0,0,1526400,14537);</v>
      </c>
    </row>
    <row r="30" spans="1:18">
      <c r="A30" s="13" t="s">
        <v>13</v>
      </c>
      <c r="B30" s="13" t="s">
        <v>9</v>
      </c>
      <c r="C30" s="13">
        <v>1990</v>
      </c>
      <c r="D30" s="13">
        <v>2012</v>
      </c>
      <c r="E30" s="13">
        <v>5</v>
      </c>
      <c r="F30" s="13">
        <v>10</v>
      </c>
      <c r="G30" s="13">
        <v>2</v>
      </c>
      <c r="H30" s="13">
        <v>5</v>
      </c>
      <c r="I30" s="14">
        <v>1</v>
      </c>
      <c r="J30" s="13">
        <v>39</v>
      </c>
      <c r="K30" s="18">
        <f t="shared" si="0"/>
        <v>48700</v>
      </c>
      <c r="L30" s="18">
        <f t="shared" si="1"/>
        <v>243700</v>
      </c>
      <c r="M30" s="13">
        <f t="shared" si="4"/>
        <v>65</v>
      </c>
      <c r="N30" s="15">
        <f t="shared" si="2"/>
        <v>16714</v>
      </c>
      <c r="O30" s="15">
        <v>20</v>
      </c>
      <c r="P30" s="13" t="s">
        <v>88</v>
      </c>
      <c r="R30" t="str">
        <f t="shared" si="3"/>
        <v>INSERT INTO equipment_list (`id_type_equipment`,`name_equipment`,`skill1_equipment`,`skill2_equipment`,`metal_equipment`,`oxygene_equipment`,`carburant_equipment`,`argent_equipment`,`time_equipment`) VALUES (1,'Delta II',10,2,48700,0,0,243700,16714);</v>
      </c>
    </row>
    <row r="31" spans="1:18">
      <c r="A31" t="s">
        <v>22</v>
      </c>
      <c r="B31" t="s">
        <v>16</v>
      </c>
      <c r="C31">
        <v>1990</v>
      </c>
      <c r="D31">
        <v>2012</v>
      </c>
      <c r="E31">
        <v>5</v>
      </c>
      <c r="F31" s="3">
        <v>5</v>
      </c>
      <c r="G31" s="3">
        <v>2</v>
      </c>
      <c r="H31" s="3">
        <v>3</v>
      </c>
      <c r="I31" s="6">
        <v>1</v>
      </c>
      <c r="J31" s="3">
        <v>29</v>
      </c>
      <c r="K31" s="17">
        <f t="shared" si="0"/>
        <v>36200</v>
      </c>
      <c r="L31" s="17">
        <f t="shared" si="1"/>
        <v>108700</v>
      </c>
      <c r="M31">
        <f t="shared" si="4"/>
        <v>40</v>
      </c>
      <c r="N31" s="11">
        <f t="shared" si="2"/>
        <v>12428</v>
      </c>
      <c r="O31" s="11">
        <v>18</v>
      </c>
      <c r="P31" s="10" t="s">
        <v>88</v>
      </c>
      <c r="R31" t="str">
        <f t="shared" si="3"/>
        <v>INSERT INTO equipment_list (`id_type_equipment`,`name_equipment`,`skill1_equipment`,`skill2_equipment`,`metal_equipment`,`oxygene_equipment`,`carburant_equipment`,`argent_equipment`,`time_equipment`) VALUES (1,'Rockot',5,2,36200,0,0,108700,12428);</v>
      </c>
    </row>
    <row r="32" spans="1:18">
      <c r="A32" t="s">
        <v>39</v>
      </c>
      <c r="B32" t="s">
        <v>40</v>
      </c>
      <c r="C32">
        <v>1991</v>
      </c>
      <c r="D32">
        <v>2010</v>
      </c>
      <c r="E32">
        <v>5</v>
      </c>
      <c r="F32" s="3">
        <v>7</v>
      </c>
      <c r="G32" s="3">
        <v>9</v>
      </c>
      <c r="H32" s="3">
        <v>4</v>
      </c>
      <c r="I32" s="6">
        <v>5</v>
      </c>
      <c r="J32" s="3">
        <v>34.299999999999997</v>
      </c>
      <c r="K32" s="17">
        <f t="shared" si="0"/>
        <v>214300</v>
      </c>
      <c r="L32" s="17">
        <f t="shared" si="1"/>
        <v>857500</v>
      </c>
      <c r="M32">
        <f t="shared" si="4"/>
        <v>105</v>
      </c>
      <c r="N32" s="11">
        <f t="shared" si="2"/>
        <v>14700</v>
      </c>
      <c r="O32" s="11">
        <v>19</v>
      </c>
      <c r="P32" s="10" t="s">
        <v>88</v>
      </c>
      <c r="R32" t="str">
        <f t="shared" si="3"/>
        <v>INSERT INTO equipment_list (`id_type_equipment`,`name_equipment`,`skill1_equipment`,`skill2_equipment`,`metal_equipment`,`oxygene_equipment`,`carburant_equipment`,`argent_equipment`,`time_equipment`) VALUES (1,'Denpr',7,9,214300,0,0,857500,14700);</v>
      </c>
    </row>
    <row r="33" spans="1:18">
      <c r="A33" t="s">
        <v>8</v>
      </c>
      <c r="B33" t="s">
        <v>9</v>
      </c>
      <c r="C33">
        <v>1995</v>
      </c>
      <c r="D33">
        <v>1999</v>
      </c>
      <c r="E33">
        <v>5</v>
      </c>
      <c r="F33" s="3">
        <v>6</v>
      </c>
      <c r="G33" s="3">
        <v>2</v>
      </c>
      <c r="H33" s="3">
        <v>3</v>
      </c>
      <c r="I33" s="6">
        <v>1</v>
      </c>
      <c r="J33" s="3">
        <v>23</v>
      </c>
      <c r="K33" s="17">
        <f t="shared" si="0"/>
        <v>28700</v>
      </c>
      <c r="L33" s="17">
        <f t="shared" si="1"/>
        <v>86200</v>
      </c>
      <c r="M33">
        <f t="shared" si="4"/>
        <v>45</v>
      </c>
      <c r="N33" s="11">
        <f t="shared" si="2"/>
        <v>9857</v>
      </c>
      <c r="O33" s="11">
        <v>19</v>
      </c>
      <c r="P33" s="10" t="s">
        <v>88</v>
      </c>
      <c r="R33" t="str">
        <f t="shared" si="3"/>
        <v>INSERT INTO equipment_list (`id_type_equipment`,`name_equipment`,`skill1_equipment`,`skill2_equipment`,`metal_equipment`,`oxygene_equipment`,`carburant_equipment`,`argent_equipment`,`time_equipment`) VALUES (1,'Athena',6,2,28700,0,0,86200,9857);</v>
      </c>
    </row>
    <row r="34" spans="1:18">
      <c r="A34" s="13" t="s">
        <v>7</v>
      </c>
      <c r="B34" s="13" t="s">
        <v>6</v>
      </c>
      <c r="C34" s="13">
        <v>1996</v>
      </c>
      <c r="D34" s="13">
        <v>2012</v>
      </c>
      <c r="E34" s="13">
        <v>5</v>
      </c>
      <c r="F34" s="13">
        <v>14</v>
      </c>
      <c r="G34" s="13">
        <v>9</v>
      </c>
      <c r="H34" s="13">
        <v>7</v>
      </c>
      <c r="I34" s="14">
        <v>5</v>
      </c>
      <c r="J34" s="13">
        <v>50</v>
      </c>
      <c r="K34" s="18">
        <f t="shared" si="0"/>
        <v>312500</v>
      </c>
      <c r="L34" s="18">
        <f t="shared" si="1"/>
        <v>2187500</v>
      </c>
      <c r="M34" s="13">
        <f t="shared" si="4"/>
        <v>140</v>
      </c>
      <c r="N34" s="15">
        <f t="shared" si="2"/>
        <v>21428</v>
      </c>
      <c r="O34" s="15">
        <v>20</v>
      </c>
      <c r="P34" s="13" t="s">
        <v>88</v>
      </c>
      <c r="R34" t="str">
        <f t="shared" si="3"/>
        <v>INSERT INTO equipment_list (`id_type_equipment`,`name_equipment`,`skill1_equipment`,`skill2_equipment`,`metal_equipment`,`oxygene_equipment`,`carburant_equipment`,`argent_equipment`,`time_equipment`) VALUES (1,'Ariane V',14,9,312500,0,0,2187500,21428);</v>
      </c>
    </row>
    <row r="35" spans="1:18">
      <c r="A35" t="s">
        <v>42</v>
      </c>
      <c r="B35" t="s">
        <v>9</v>
      </c>
      <c r="C35">
        <v>2000</v>
      </c>
      <c r="D35">
        <v>2012</v>
      </c>
      <c r="E35">
        <v>6</v>
      </c>
      <c r="F35" s="3">
        <v>4</v>
      </c>
      <c r="G35" s="3">
        <v>2</v>
      </c>
      <c r="H35" s="3">
        <v>2</v>
      </c>
      <c r="I35" s="6">
        <v>1</v>
      </c>
      <c r="J35" s="3">
        <v>23.88</v>
      </c>
      <c r="K35" s="17">
        <f t="shared" si="0"/>
        <v>42900</v>
      </c>
      <c r="L35" s="17">
        <f t="shared" si="1"/>
        <v>85900</v>
      </c>
      <c r="M35">
        <f t="shared" si="4"/>
        <v>35</v>
      </c>
      <c r="N35" s="11">
        <f t="shared" si="2"/>
        <v>14737</v>
      </c>
      <c r="O35" s="11">
        <v>21</v>
      </c>
      <c r="P35" s="10" t="s">
        <v>88</v>
      </c>
      <c r="R35" t="str">
        <f t="shared" si="3"/>
        <v>INSERT INTO equipment_list (`id_type_equipment`,`name_equipment`,`skill1_equipment`,`skill2_equipment`,`metal_equipment`,`oxygene_equipment`,`carburant_equipment`,`argent_equipment`,`time_equipment`) VALUES (1,'Minautaur',4,2,42900,0,0,85900,14737);</v>
      </c>
    </row>
    <row r="36" spans="1:18">
      <c r="A36" s="13" t="s">
        <v>11</v>
      </c>
      <c r="B36" s="13" t="s">
        <v>9</v>
      </c>
      <c r="C36" s="13">
        <v>2002</v>
      </c>
      <c r="D36" s="13">
        <v>2012</v>
      </c>
      <c r="E36" s="13">
        <v>6</v>
      </c>
      <c r="F36" s="13">
        <v>11</v>
      </c>
      <c r="G36" s="13">
        <v>5</v>
      </c>
      <c r="H36" s="13">
        <v>6</v>
      </c>
      <c r="I36" s="14">
        <v>3</v>
      </c>
      <c r="J36" s="13">
        <v>58.3</v>
      </c>
      <c r="K36" s="18">
        <f t="shared" si="0"/>
        <v>314800</v>
      </c>
      <c r="L36" s="18">
        <f t="shared" si="1"/>
        <v>1888900</v>
      </c>
      <c r="M36" s="13">
        <f t="shared" si="4"/>
        <v>95</v>
      </c>
      <c r="N36" s="13">
        <f t="shared" si="2"/>
        <v>35979</v>
      </c>
      <c r="O36" s="13">
        <v>22</v>
      </c>
      <c r="P36" s="13" t="s">
        <v>88</v>
      </c>
      <c r="R36" t="str">
        <f t="shared" si="3"/>
        <v>INSERT INTO equipment_list (`id_type_equipment`,`name_equipment`,`skill1_equipment`,`skill2_equipment`,`metal_equipment`,`oxygene_equipment`,`carburant_equipment`,`argent_equipment`,`time_equipment`) VALUES (1,'Atlas V',11,5,314800,0,0,1888900,35979);</v>
      </c>
    </row>
    <row r="37" spans="1:18">
      <c r="A37" t="s">
        <v>43</v>
      </c>
      <c r="B37" t="s">
        <v>6</v>
      </c>
      <c r="C37">
        <v>2012</v>
      </c>
      <c r="D37">
        <v>2012</v>
      </c>
      <c r="E37">
        <v>6</v>
      </c>
      <c r="F37" s="3">
        <v>6</v>
      </c>
      <c r="G37" s="3">
        <v>1</v>
      </c>
      <c r="H37" s="3">
        <v>3</v>
      </c>
      <c r="I37" s="6">
        <v>1</v>
      </c>
      <c r="J37" s="3">
        <v>30</v>
      </c>
      <c r="K37" s="17">
        <f t="shared" si="0"/>
        <v>54000</v>
      </c>
      <c r="L37" s="17">
        <f t="shared" si="1"/>
        <v>162000</v>
      </c>
      <c r="M37">
        <f t="shared" si="4"/>
        <v>40</v>
      </c>
      <c r="N37" s="11">
        <f t="shared" si="2"/>
        <v>18514</v>
      </c>
      <c r="O37" s="11">
        <v>21</v>
      </c>
      <c r="P37" s="10" t="s">
        <v>88</v>
      </c>
      <c r="R37" t="str">
        <f t="shared" si="3"/>
        <v>INSERT INTO equipment_list (`id_type_equipment`,`name_equipment`,`skill1_equipment`,`skill2_equipment`,`metal_equipment`,`oxygene_equipment`,`carburant_equipment`,`argent_equipment`,`time_equipment`) VALUES (1,'Vega',6,1,54000,0,0,162000,18514);</v>
      </c>
    </row>
  </sheetData>
  <sortState ref="A5:P37">
    <sortCondition ref="C4:C39"/>
  </sortState>
  <dataConsolidate/>
  <mergeCells count="1">
    <mergeCell ref="A1:P2"/>
  </mergeCells>
  <phoneticPr fontId="2" type="noConversion"/>
  <hyperlinks>
    <hyperlink ref="P6" r:id="rId1"/>
    <hyperlink ref="P5" r:id="rId2"/>
    <hyperlink ref="P4" r:id="rId3"/>
    <hyperlink ref="P7" r:id="rId4"/>
    <hyperlink ref="P8" r:id="rId5"/>
    <hyperlink ref="P9" r:id="rId6"/>
    <hyperlink ref="P10" r:id="rId7"/>
    <hyperlink ref="P11" r:id="rId8"/>
    <hyperlink ref="P12" r:id="rId9"/>
    <hyperlink ref="P13" r:id="rId10"/>
    <hyperlink ref="P14" r:id="rId11"/>
    <hyperlink ref="P15" r:id="rId12"/>
    <hyperlink ref="P16" r:id="rId13"/>
    <hyperlink ref="P17" r:id="rId14"/>
    <hyperlink ref="P18" r:id="rId15"/>
    <hyperlink ref="P19" r:id="rId16"/>
    <hyperlink ref="P20" r:id="rId17"/>
    <hyperlink ref="P21" r:id="rId18"/>
    <hyperlink ref="P22" r:id="rId19"/>
    <hyperlink ref="P23" r:id="rId20"/>
    <hyperlink ref="P24" r:id="rId21"/>
    <hyperlink ref="P25" r:id="rId22"/>
    <hyperlink ref="P27" r:id="rId23"/>
    <hyperlink ref="P29" r:id="rId24"/>
    <hyperlink ref="P30" r:id="rId25"/>
    <hyperlink ref="P31" r:id="rId26"/>
    <hyperlink ref="P32" r:id="rId27"/>
    <hyperlink ref="P33" r:id="rId28"/>
    <hyperlink ref="P34" r:id="rId29"/>
    <hyperlink ref="P35" r:id="rId30"/>
    <hyperlink ref="P36" r:id="rId31"/>
    <hyperlink ref="P37" r:id="rId32"/>
    <hyperlink ref="P26" r:id="rId33"/>
    <hyperlink ref="P28" r:id="rId34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50" zoomScaleNormal="150" zoomScalePageLayoutView="150" workbookViewId="0">
      <selection activeCell="G26" sqref="G26"/>
    </sheetView>
  </sheetViews>
  <sheetFormatPr baseColWidth="10" defaultRowHeight="15" x14ac:dyDescent="0"/>
  <cols>
    <col min="1" max="1" width="24" bestFit="1" customWidth="1"/>
    <col min="2" max="2" width="5.5" bestFit="1" customWidth="1"/>
    <col min="3" max="3" width="11.5" bestFit="1" customWidth="1"/>
    <col min="4" max="4" width="9" bestFit="1" customWidth="1"/>
    <col min="5" max="5" width="6.83203125" bestFit="1" customWidth="1"/>
    <col min="6" max="6" width="7" bestFit="1" customWidth="1"/>
    <col min="7" max="7" width="11.5" bestFit="1" customWidth="1"/>
    <col min="8" max="8" width="5.1640625" bestFit="1" customWidth="1"/>
    <col min="9" max="9" width="8.33203125" bestFit="1" customWidth="1"/>
    <col min="10" max="10" width="6.6640625" bestFit="1" customWidth="1"/>
    <col min="12" max="12" width="18.83203125" bestFit="1" customWidth="1"/>
  </cols>
  <sheetData>
    <row r="1" spans="1:14" ht="15" customHeight="1">
      <c r="A1" s="23" t="s">
        <v>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4" ht="1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4">
      <c r="A3" s="2" t="s">
        <v>45</v>
      </c>
      <c r="B3" s="2" t="s">
        <v>2</v>
      </c>
      <c r="C3" s="2" t="s">
        <v>3</v>
      </c>
      <c r="D3" s="2" t="s">
        <v>4</v>
      </c>
      <c r="E3" s="2" t="s">
        <v>95</v>
      </c>
      <c r="F3" s="2" t="s">
        <v>83</v>
      </c>
      <c r="G3" s="2" t="s">
        <v>93</v>
      </c>
      <c r="H3" s="2" t="s">
        <v>94</v>
      </c>
      <c r="I3" s="2" t="s">
        <v>96</v>
      </c>
      <c r="J3" s="2" t="s">
        <v>91</v>
      </c>
      <c r="K3" s="2" t="s">
        <v>97</v>
      </c>
      <c r="L3" s="2" t="s">
        <v>99</v>
      </c>
    </row>
    <row r="4" spans="1:14">
      <c r="A4" t="s">
        <v>46</v>
      </c>
      <c r="B4" t="s">
        <v>16</v>
      </c>
      <c r="C4">
        <v>1961</v>
      </c>
      <c r="D4">
        <v>1963</v>
      </c>
      <c r="E4">
        <v>2</v>
      </c>
      <c r="F4">
        <v>1</v>
      </c>
      <c r="G4" s="5">
        <v>1</v>
      </c>
      <c r="H4">
        <v>6</v>
      </c>
      <c r="I4">
        <f>(G4+H4)*100</f>
        <v>700</v>
      </c>
      <c r="J4">
        <f>(G4+(H4*2))*E4*300</f>
        <v>7800</v>
      </c>
      <c r="K4">
        <f t="shared" ref="K4:K17" si="0">(G4*E4)*200</f>
        <v>400</v>
      </c>
      <c r="L4">
        <v>1</v>
      </c>
      <c r="N4" t="str">
        <f t="shared" ref="N4:N17" si="1">"INSERT INTO equipment_list (`id_type_equipment`,`name_equipment`,`skill1_equipment`,`skill2_equipment`,`metal_equipment`,`oxygene_equipment`,`carburant_equipment`,`argent_equipment`,`time_equipment`) VALUES (4,'"&amp;A4&amp;"',"&amp;F4&amp;",0,0,"&amp;I4&amp;",0,"&amp;J4&amp;","&amp;K4&amp;");"</f>
        <v>INSERT INTO equipment_list (`id_type_equipment`,`name_equipment`,`skill1_equipment`,`skill2_equipment`,`metal_equipment`,`oxygene_equipment`,`carburant_equipment`,`argent_equipment`,`time_equipment`) VALUES (4,'SK1',1,0,0,700,0,7800,400);</v>
      </c>
    </row>
    <row r="5" spans="1:14">
      <c r="A5" t="s">
        <v>52</v>
      </c>
      <c r="B5" t="s">
        <v>9</v>
      </c>
      <c r="C5">
        <v>1961</v>
      </c>
      <c r="D5">
        <v>1963</v>
      </c>
      <c r="E5">
        <v>2</v>
      </c>
      <c r="F5">
        <v>1</v>
      </c>
      <c r="G5" s="5">
        <v>1</v>
      </c>
      <c r="H5">
        <v>6</v>
      </c>
      <c r="I5">
        <f t="shared" ref="I5:I17" si="2">(G5+H5)*100</f>
        <v>700</v>
      </c>
      <c r="J5">
        <f t="shared" ref="J5:J17" si="3">(G5+(H5*2))*E5*300</f>
        <v>7800</v>
      </c>
      <c r="K5">
        <f t="shared" si="0"/>
        <v>400</v>
      </c>
      <c r="L5">
        <v>1</v>
      </c>
      <c r="N5" t="str">
        <f t="shared" si="1"/>
        <v>INSERT INTO equipment_list (`id_type_equipment`,`name_equipment`,`skill1_equipment`,`skill2_equipment`,`metal_equipment`,`oxygene_equipment`,`carburant_equipment`,`argent_equipment`,`time_equipment`) VALUES (4,'Navy Mark IV',1,0,0,700,0,7800,400);</v>
      </c>
    </row>
    <row r="6" spans="1:14">
      <c r="A6" t="s">
        <v>47</v>
      </c>
      <c r="B6" t="s">
        <v>16</v>
      </c>
      <c r="C6">
        <v>1967</v>
      </c>
      <c r="D6">
        <v>1971</v>
      </c>
      <c r="E6">
        <v>2</v>
      </c>
      <c r="F6">
        <v>3</v>
      </c>
      <c r="G6" s="5">
        <v>2</v>
      </c>
      <c r="H6">
        <v>6</v>
      </c>
      <c r="I6">
        <f t="shared" si="2"/>
        <v>800</v>
      </c>
      <c r="J6">
        <f t="shared" si="3"/>
        <v>8400</v>
      </c>
      <c r="K6">
        <f t="shared" si="0"/>
        <v>800</v>
      </c>
      <c r="L6">
        <v>3</v>
      </c>
      <c r="N6" t="str">
        <f t="shared" si="1"/>
        <v>INSERT INTO equipment_list (`id_type_equipment`,`name_equipment`,`skill1_equipment`,`skill2_equipment`,`metal_equipment`,`oxygene_equipment`,`carburant_equipment`,`argent_equipment`,`time_equipment`) VALUES (4,'Berkut',3,0,0,800,0,8400,800);</v>
      </c>
    </row>
    <row r="7" spans="1:14">
      <c r="A7" t="s">
        <v>53</v>
      </c>
      <c r="B7" t="s">
        <v>9</v>
      </c>
      <c r="C7">
        <v>1965</v>
      </c>
      <c r="D7">
        <v>1966</v>
      </c>
      <c r="E7">
        <v>2</v>
      </c>
      <c r="F7">
        <v>3</v>
      </c>
      <c r="G7" s="5">
        <v>2</v>
      </c>
      <c r="H7">
        <v>6</v>
      </c>
      <c r="I7">
        <f t="shared" si="2"/>
        <v>800</v>
      </c>
      <c r="J7">
        <f t="shared" si="3"/>
        <v>8400</v>
      </c>
      <c r="K7">
        <f t="shared" si="0"/>
        <v>800</v>
      </c>
      <c r="L7">
        <v>3</v>
      </c>
      <c r="N7" t="str">
        <f t="shared" si="1"/>
        <v>INSERT INTO equipment_list (`id_type_equipment`,`name_equipment`,`skill1_equipment`,`skill2_equipment`,`metal_equipment`,`oxygene_equipment`,`carburant_equipment`,`argent_equipment`,`time_equipment`) VALUES (4,'G4C',3,0,0,800,0,8400,800);</v>
      </c>
    </row>
    <row r="8" spans="1:14">
      <c r="A8" t="s">
        <v>48</v>
      </c>
      <c r="B8" t="s">
        <v>16</v>
      </c>
      <c r="C8">
        <v>1969</v>
      </c>
      <c r="D8">
        <v>1969</v>
      </c>
      <c r="E8">
        <v>2</v>
      </c>
      <c r="F8">
        <v>4</v>
      </c>
      <c r="G8" s="5">
        <v>2</v>
      </c>
      <c r="H8">
        <v>5</v>
      </c>
      <c r="I8">
        <f t="shared" si="2"/>
        <v>700</v>
      </c>
      <c r="J8">
        <f t="shared" si="3"/>
        <v>7200</v>
      </c>
      <c r="K8">
        <f t="shared" si="0"/>
        <v>800</v>
      </c>
      <c r="L8">
        <v>4</v>
      </c>
      <c r="N8" t="str">
        <f t="shared" si="1"/>
        <v>INSERT INTO equipment_list (`id_type_equipment`,`name_equipment`,`skill1_equipment`,`skill2_equipment`,`metal_equipment`,`oxygene_equipment`,`carburant_equipment`,`argent_equipment`,`time_equipment`) VALUES (4,'Yastreb',4,0,0,700,0,7200,800);</v>
      </c>
    </row>
    <row r="9" spans="1:14">
      <c r="A9" s="13" t="s">
        <v>54</v>
      </c>
      <c r="B9" s="13" t="s">
        <v>9</v>
      </c>
      <c r="C9" s="13">
        <v>1968</v>
      </c>
      <c r="D9" s="13">
        <v>1975</v>
      </c>
      <c r="E9" s="13">
        <v>2</v>
      </c>
      <c r="F9" s="13">
        <v>5</v>
      </c>
      <c r="G9" s="14">
        <v>3</v>
      </c>
      <c r="H9" s="13">
        <v>6</v>
      </c>
      <c r="I9" s="13">
        <f t="shared" si="2"/>
        <v>900</v>
      </c>
      <c r="J9" s="13">
        <f t="shared" si="3"/>
        <v>9000</v>
      </c>
      <c r="K9" s="13">
        <f t="shared" si="0"/>
        <v>1200</v>
      </c>
      <c r="L9" s="13">
        <v>4</v>
      </c>
      <c r="N9" t="str">
        <f t="shared" si="1"/>
        <v>INSERT INTO equipment_list (`id_type_equipment`,`name_equipment`,`skill1_equipment`,`skill2_equipment`,`metal_equipment`,`oxygene_equipment`,`carburant_equipment`,`argent_equipment`,`time_equipment`) VALUES (4,'A7L',5,0,0,900,0,9000,1200);</v>
      </c>
    </row>
    <row r="10" spans="1:14">
      <c r="A10" t="s">
        <v>50</v>
      </c>
      <c r="B10" t="s">
        <v>16</v>
      </c>
      <c r="C10">
        <v>1973</v>
      </c>
      <c r="D10">
        <v>2012</v>
      </c>
      <c r="E10">
        <v>3</v>
      </c>
      <c r="F10">
        <v>12</v>
      </c>
      <c r="G10" s="5">
        <v>6</v>
      </c>
      <c r="H10">
        <v>3</v>
      </c>
      <c r="I10">
        <f t="shared" si="2"/>
        <v>900</v>
      </c>
      <c r="J10">
        <f t="shared" si="3"/>
        <v>10800</v>
      </c>
      <c r="K10">
        <f t="shared" si="0"/>
        <v>3600</v>
      </c>
      <c r="L10">
        <v>6</v>
      </c>
      <c r="N10" t="str">
        <f t="shared" si="1"/>
        <v>INSERT INTO equipment_list (`id_type_equipment`,`name_equipment`,`skill1_equipment`,`skill2_equipment`,`metal_equipment`,`oxygene_equipment`,`carburant_equipment`,`argent_equipment`,`time_equipment`) VALUES (4,'Sokol',12,0,0,900,0,10800,3600);</v>
      </c>
    </row>
    <row r="11" spans="1:14">
      <c r="A11" s="13" t="s">
        <v>51</v>
      </c>
      <c r="B11" s="13" t="s">
        <v>16</v>
      </c>
      <c r="C11" s="13">
        <v>1977</v>
      </c>
      <c r="D11" s="13">
        <v>2012</v>
      </c>
      <c r="E11" s="13">
        <v>3</v>
      </c>
      <c r="F11" s="13">
        <v>16</v>
      </c>
      <c r="G11" s="14">
        <v>8</v>
      </c>
      <c r="H11" s="13">
        <v>6</v>
      </c>
      <c r="I11" s="13">
        <f t="shared" si="2"/>
        <v>1400</v>
      </c>
      <c r="J11" s="13">
        <f t="shared" si="3"/>
        <v>18000</v>
      </c>
      <c r="K11" s="13">
        <f t="shared" si="0"/>
        <v>4800</v>
      </c>
      <c r="L11" s="13">
        <v>7</v>
      </c>
      <c r="N11" t="str">
        <f t="shared" si="1"/>
        <v>INSERT INTO equipment_list (`id_type_equipment`,`name_equipment`,`skill1_equipment`,`skill2_equipment`,`metal_equipment`,`oxygene_equipment`,`carburant_equipment`,`argent_equipment`,`time_equipment`) VALUES (4,'Orlan',16,0,0,1400,0,18000,4800);</v>
      </c>
    </row>
    <row r="12" spans="1:14">
      <c r="A12" t="s">
        <v>49</v>
      </c>
      <c r="B12" t="s">
        <v>16</v>
      </c>
      <c r="C12">
        <v>1988</v>
      </c>
      <c r="D12">
        <v>1990</v>
      </c>
      <c r="E12">
        <v>4</v>
      </c>
      <c r="F12">
        <v>7</v>
      </c>
      <c r="G12" s="5">
        <v>4</v>
      </c>
      <c r="H12">
        <v>6</v>
      </c>
      <c r="I12">
        <f t="shared" si="2"/>
        <v>1000</v>
      </c>
      <c r="J12">
        <f t="shared" si="3"/>
        <v>19200</v>
      </c>
      <c r="K12">
        <f t="shared" si="0"/>
        <v>3200</v>
      </c>
      <c r="L12">
        <v>9</v>
      </c>
      <c r="N12" t="str">
        <f t="shared" si="1"/>
        <v>INSERT INTO equipment_list (`id_type_equipment`,`name_equipment`,`skill1_equipment`,`skill2_equipment`,`metal_equipment`,`oxygene_equipment`,`carburant_equipment`,`argent_equipment`,`time_equipment`) VALUES (4,'Strizh',7,0,0,1000,0,19200,3200);</v>
      </c>
    </row>
    <row r="13" spans="1:14">
      <c r="A13" s="13" t="s">
        <v>55</v>
      </c>
      <c r="B13" s="13" t="s">
        <v>9</v>
      </c>
      <c r="C13" s="13">
        <v>1981</v>
      </c>
      <c r="D13" s="13">
        <v>1986</v>
      </c>
      <c r="E13" s="13">
        <v>4</v>
      </c>
      <c r="F13" s="13">
        <v>8</v>
      </c>
      <c r="G13" s="14">
        <v>4</v>
      </c>
      <c r="H13" s="13">
        <v>5</v>
      </c>
      <c r="I13" s="13">
        <f t="shared" si="2"/>
        <v>900</v>
      </c>
      <c r="J13" s="13">
        <f t="shared" si="3"/>
        <v>16800</v>
      </c>
      <c r="K13" s="13">
        <f t="shared" si="0"/>
        <v>3200</v>
      </c>
      <c r="L13" s="13">
        <v>10</v>
      </c>
      <c r="N13" t="str">
        <f t="shared" si="1"/>
        <v>INSERT INTO equipment_list (`id_type_equipment`,`name_equipment`,`skill1_equipment`,`skill2_equipment`,`metal_equipment`,`oxygene_equipment`,`carburant_equipment`,`argent_equipment`,`time_equipment`) VALUES (4,'Shuttle Ejection Escape Suit',8,0,0,900,0,16800,3200);</v>
      </c>
    </row>
    <row r="14" spans="1:14">
      <c r="A14" t="s">
        <v>56</v>
      </c>
      <c r="B14" t="s">
        <v>9</v>
      </c>
      <c r="C14">
        <v>1988</v>
      </c>
      <c r="D14">
        <v>1996</v>
      </c>
      <c r="E14">
        <v>4</v>
      </c>
      <c r="F14">
        <v>12</v>
      </c>
      <c r="G14" s="5">
        <v>6</v>
      </c>
      <c r="H14">
        <v>6</v>
      </c>
      <c r="I14">
        <f t="shared" si="2"/>
        <v>1200</v>
      </c>
      <c r="J14">
        <f t="shared" si="3"/>
        <v>21600</v>
      </c>
      <c r="K14">
        <f t="shared" si="0"/>
        <v>4800</v>
      </c>
      <c r="L14">
        <v>10</v>
      </c>
      <c r="N14" t="str">
        <f t="shared" si="1"/>
        <v>INSERT INTO equipment_list (`id_type_equipment`,`name_equipment`,`skill1_equipment`,`skill2_equipment`,`metal_equipment`,`oxygene_equipment`,`carburant_equipment`,`argent_equipment`,`time_equipment`) VALUES (4,'Launch Entry Suit',12,0,0,1200,0,21600,4800);</v>
      </c>
    </row>
    <row r="15" spans="1:14">
      <c r="A15" t="s">
        <v>58</v>
      </c>
      <c r="B15" t="s">
        <v>9</v>
      </c>
      <c r="C15">
        <v>1982</v>
      </c>
      <c r="D15">
        <v>2012</v>
      </c>
      <c r="E15">
        <v>4</v>
      </c>
      <c r="F15">
        <v>16</v>
      </c>
      <c r="G15" s="5">
        <v>8</v>
      </c>
      <c r="H15">
        <v>6</v>
      </c>
      <c r="I15">
        <f t="shared" si="2"/>
        <v>1400</v>
      </c>
      <c r="J15">
        <f t="shared" si="3"/>
        <v>24000</v>
      </c>
      <c r="K15">
        <f t="shared" si="0"/>
        <v>6400</v>
      </c>
      <c r="L15">
        <v>11</v>
      </c>
      <c r="N15" t="str">
        <f t="shared" si="1"/>
        <v>INSERT INTO equipment_list (`id_type_equipment`,`name_equipment`,`skill1_equipment`,`skill2_equipment`,`metal_equipment`,`oxygene_equipment`,`carburant_equipment`,`argent_equipment`,`time_equipment`) VALUES (4,'Extravehicular Mobility Unit',16,0,0,1400,0,24000,6400);</v>
      </c>
    </row>
    <row r="16" spans="1:14">
      <c r="A16" t="s">
        <v>57</v>
      </c>
      <c r="B16" t="s">
        <v>9</v>
      </c>
      <c r="C16">
        <v>1994</v>
      </c>
      <c r="D16">
        <v>2012</v>
      </c>
      <c r="E16">
        <v>5</v>
      </c>
      <c r="F16">
        <v>13</v>
      </c>
      <c r="G16" s="5">
        <v>7</v>
      </c>
      <c r="H16">
        <v>5</v>
      </c>
      <c r="I16">
        <f t="shared" si="2"/>
        <v>1200</v>
      </c>
      <c r="J16">
        <f t="shared" si="3"/>
        <v>25500</v>
      </c>
      <c r="K16">
        <f t="shared" si="0"/>
        <v>7000</v>
      </c>
      <c r="L16">
        <v>12</v>
      </c>
      <c r="N16" t="str">
        <f t="shared" si="1"/>
        <v>INSERT INTO equipment_list (`id_type_equipment`,`name_equipment`,`skill1_equipment`,`skill2_equipment`,`metal_equipment`,`oxygene_equipment`,`carburant_equipment`,`argent_equipment`,`time_equipment`) VALUES (4,'Advanced Crew Escape Suit',13,0,0,1200,0,25500,7000);</v>
      </c>
    </row>
    <row r="17" spans="1:14">
      <c r="A17" t="s">
        <v>59</v>
      </c>
      <c r="B17" t="s">
        <v>24</v>
      </c>
      <c r="C17">
        <v>2008</v>
      </c>
      <c r="D17">
        <v>2012</v>
      </c>
      <c r="E17">
        <v>6</v>
      </c>
      <c r="F17">
        <v>11</v>
      </c>
      <c r="G17" s="5">
        <v>6</v>
      </c>
      <c r="H17">
        <v>2</v>
      </c>
      <c r="I17">
        <f t="shared" si="2"/>
        <v>800</v>
      </c>
      <c r="J17">
        <f t="shared" si="3"/>
        <v>18000</v>
      </c>
      <c r="K17">
        <f t="shared" si="0"/>
        <v>7200</v>
      </c>
      <c r="L17">
        <v>15</v>
      </c>
      <c r="N17" t="str">
        <f t="shared" si="1"/>
        <v>INSERT INTO equipment_list (`id_type_equipment`,`name_equipment`,`skill1_equipment`,`skill2_equipment`,`metal_equipment`,`oxygene_equipment`,`carburant_equipment`,`argent_equipment`,`time_equipment`) VALUES (4,'Feitian',11,0,0,800,0,18000,7200);</v>
      </c>
    </row>
  </sheetData>
  <sortState ref="A5:L17">
    <sortCondition ref="L4"/>
  </sortState>
  <mergeCells count="1">
    <mergeCell ref="A1:L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9" zoomScale="150" zoomScaleNormal="150" zoomScalePageLayoutView="150" workbookViewId="0">
      <selection activeCell="N4" sqref="N4:N17"/>
    </sheetView>
  </sheetViews>
  <sheetFormatPr baseColWidth="10" defaultRowHeight="15" x14ac:dyDescent="0"/>
  <cols>
    <col min="1" max="1" width="21.6640625" customWidth="1"/>
    <col min="5" max="5" width="6.83203125" bestFit="1" customWidth="1"/>
    <col min="6" max="6" width="10" bestFit="1" customWidth="1"/>
    <col min="7" max="7" width="14" bestFit="1" customWidth="1"/>
    <col min="8" max="8" width="11.5" bestFit="1" customWidth="1"/>
    <col min="9" max="9" width="5.1640625" bestFit="1" customWidth="1"/>
    <col min="12" max="12" width="18.1640625" bestFit="1" customWidth="1"/>
  </cols>
  <sheetData>
    <row r="1" spans="1:14" ht="15" customHeight="1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4" ht="1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4">
      <c r="A3" s="2" t="s">
        <v>61</v>
      </c>
      <c r="B3" s="2" t="s">
        <v>2</v>
      </c>
      <c r="C3" s="2" t="s">
        <v>3</v>
      </c>
      <c r="D3" s="2" t="s">
        <v>4</v>
      </c>
      <c r="E3" s="2" t="s">
        <v>95</v>
      </c>
      <c r="F3" s="2" t="s">
        <v>82</v>
      </c>
      <c r="G3" s="2" t="s">
        <v>84</v>
      </c>
      <c r="H3" s="2" t="s">
        <v>93</v>
      </c>
      <c r="I3" s="2" t="s">
        <v>94</v>
      </c>
      <c r="J3" s="2" t="s">
        <v>91</v>
      </c>
      <c r="K3" s="2" t="s">
        <v>97</v>
      </c>
      <c r="L3" s="2" t="s">
        <v>98</v>
      </c>
    </row>
    <row r="4" spans="1:14">
      <c r="A4" t="s">
        <v>63</v>
      </c>
      <c r="B4" t="s">
        <v>9</v>
      </c>
      <c r="C4">
        <v>1961</v>
      </c>
      <c r="D4">
        <v>1963</v>
      </c>
      <c r="E4">
        <v>2</v>
      </c>
      <c r="F4">
        <v>3</v>
      </c>
      <c r="G4">
        <v>2</v>
      </c>
      <c r="H4" s="5">
        <v>2</v>
      </c>
      <c r="I4">
        <v>7</v>
      </c>
      <c r="J4">
        <f t="shared" ref="J4:J17" si="0">(H4+(I4*3))*E4*(E4*150)</f>
        <v>13800</v>
      </c>
      <c r="K4">
        <f t="shared" ref="K4:K17" si="1">((G4+F4)*E4)*60</f>
        <v>600</v>
      </c>
      <c r="L4">
        <v>1</v>
      </c>
      <c r="N4" t="str">
        <f t="shared" ref="N4:N17" si="2">"INSERT INTO equipment_list (`id_type_equipment`,`name_equipment`,`skill1_equipment`,`skill2_equipment`,`metal_equipment`,`oxygene_equipment`,`carburant_equipment`,`argent_equipment`,`time_equipment`) VALUES (3,'"&amp;A4&amp;"',"&amp;F4&amp;","&amp;G4&amp;",0,0,0,"&amp;J4&amp;","&amp;K4&amp;");"</f>
        <v>INSERT INTO equipment_list (`id_type_equipment`,`name_equipment`,`skill1_equipment`,`skill2_equipment`,`metal_equipment`,`oxygene_equipment`,`carburant_equipment`,`argent_equipment`,`time_equipment`) VALUES (3,'Mercury',3,2,0,0,0,13800,600);</v>
      </c>
    </row>
    <row r="5" spans="1:14">
      <c r="A5" t="s">
        <v>29</v>
      </c>
      <c r="B5" t="s">
        <v>16</v>
      </c>
      <c r="C5">
        <v>1960</v>
      </c>
      <c r="D5">
        <v>1963</v>
      </c>
      <c r="E5">
        <v>2</v>
      </c>
      <c r="F5">
        <v>4</v>
      </c>
      <c r="G5">
        <v>3</v>
      </c>
      <c r="H5" s="5">
        <v>2</v>
      </c>
      <c r="I5">
        <v>7</v>
      </c>
      <c r="J5">
        <f t="shared" si="0"/>
        <v>13800</v>
      </c>
      <c r="K5">
        <f t="shared" si="1"/>
        <v>840</v>
      </c>
      <c r="L5">
        <v>1</v>
      </c>
      <c r="N5" t="str">
        <f t="shared" si="2"/>
        <v>INSERT INTO equipment_list (`id_type_equipment`,`name_equipment`,`skill1_equipment`,`skill2_equipment`,`metal_equipment`,`oxygene_equipment`,`carburant_equipment`,`argent_equipment`,`time_equipment`) VALUES (3,'Vostok',4,3,0,0,0,13800,840);</v>
      </c>
    </row>
    <row r="6" spans="1:14">
      <c r="A6" t="s">
        <v>30</v>
      </c>
      <c r="B6" t="s">
        <v>16</v>
      </c>
      <c r="C6">
        <v>1964</v>
      </c>
      <c r="D6">
        <v>1965</v>
      </c>
      <c r="E6">
        <v>2</v>
      </c>
      <c r="F6">
        <v>5</v>
      </c>
      <c r="G6">
        <v>1</v>
      </c>
      <c r="H6" s="5">
        <v>3</v>
      </c>
      <c r="I6">
        <v>7</v>
      </c>
      <c r="J6">
        <f t="shared" si="0"/>
        <v>14400</v>
      </c>
      <c r="K6">
        <f t="shared" si="1"/>
        <v>720</v>
      </c>
      <c r="L6">
        <v>4</v>
      </c>
      <c r="N6" t="str">
        <f t="shared" si="2"/>
        <v>INSERT INTO equipment_list (`id_type_equipment`,`name_equipment`,`skill1_equipment`,`skill2_equipment`,`metal_equipment`,`oxygene_equipment`,`carburant_equipment`,`argent_equipment`,`time_equipment`) VALUES (3,'Voskhod',5,1,0,0,0,14400,720);</v>
      </c>
    </row>
    <row r="7" spans="1:14">
      <c r="A7" t="s">
        <v>64</v>
      </c>
      <c r="B7" t="s">
        <v>9</v>
      </c>
      <c r="C7">
        <v>1965</v>
      </c>
      <c r="D7">
        <v>1966</v>
      </c>
      <c r="E7">
        <v>2</v>
      </c>
      <c r="F7">
        <v>6</v>
      </c>
      <c r="G7">
        <v>4</v>
      </c>
      <c r="H7" s="5">
        <v>3</v>
      </c>
      <c r="I7">
        <v>6</v>
      </c>
      <c r="J7">
        <f t="shared" si="0"/>
        <v>12600</v>
      </c>
      <c r="K7">
        <f t="shared" si="1"/>
        <v>1200</v>
      </c>
      <c r="L7">
        <v>4</v>
      </c>
      <c r="N7" t="str">
        <f t="shared" si="2"/>
        <v>INSERT INTO equipment_list (`id_type_equipment`,`name_equipment`,`skill1_equipment`,`skill2_equipment`,`metal_equipment`,`oxygene_equipment`,`carburant_equipment`,`argent_equipment`,`time_equipment`) VALUES (3,'Gemini',6,4,0,0,0,12600,1200);</v>
      </c>
    </row>
    <row r="8" spans="1:14">
      <c r="A8" s="13" t="s">
        <v>65</v>
      </c>
      <c r="B8" s="13" t="s">
        <v>9</v>
      </c>
      <c r="C8" s="13">
        <v>1973</v>
      </c>
      <c r="D8" s="13">
        <v>1974</v>
      </c>
      <c r="E8" s="13">
        <v>3</v>
      </c>
      <c r="F8" s="13">
        <v>9</v>
      </c>
      <c r="G8" s="13">
        <v>5</v>
      </c>
      <c r="H8" s="14">
        <v>3</v>
      </c>
      <c r="I8" s="13">
        <v>5</v>
      </c>
      <c r="J8" s="13">
        <f t="shared" si="0"/>
        <v>24300</v>
      </c>
      <c r="K8" s="13">
        <f t="shared" si="1"/>
        <v>2520</v>
      </c>
      <c r="L8" s="13">
        <v>8</v>
      </c>
      <c r="N8" t="str">
        <f t="shared" si="2"/>
        <v>INSERT INTO equipment_list (`id_type_equipment`,`name_equipment`,`skill1_equipment`,`skill2_equipment`,`metal_equipment`,`oxygene_equipment`,`carburant_equipment`,`argent_equipment`,`time_equipment`) VALUES (3,'Skylab',9,5,0,0,0,24300,2520);</v>
      </c>
    </row>
    <row r="9" spans="1:14">
      <c r="A9" t="s">
        <v>62</v>
      </c>
      <c r="B9" t="s">
        <v>9</v>
      </c>
      <c r="C9">
        <v>1967</v>
      </c>
      <c r="D9">
        <v>1975</v>
      </c>
      <c r="E9">
        <v>2</v>
      </c>
      <c r="F9">
        <v>8</v>
      </c>
      <c r="G9">
        <v>8</v>
      </c>
      <c r="H9" s="5">
        <v>4</v>
      </c>
      <c r="I9">
        <v>6</v>
      </c>
      <c r="J9">
        <f t="shared" si="0"/>
        <v>13200</v>
      </c>
      <c r="K9">
        <f t="shared" si="1"/>
        <v>1920</v>
      </c>
      <c r="L9">
        <v>5</v>
      </c>
      <c r="N9" t="str">
        <f t="shared" si="2"/>
        <v>INSERT INTO equipment_list (`id_type_equipment`,`name_equipment`,`skill1_equipment`,`skill2_equipment`,`metal_equipment`,`oxygene_equipment`,`carburant_equipment`,`argent_equipment`,`time_equipment`) VALUES (3,'Apollo',8,8,0,0,0,13200,1920);</v>
      </c>
    </row>
    <row r="10" spans="1:14">
      <c r="A10" t="s">
        <v>70</v>
      </c>
      <c r="B10" t="s">
        <v>16</v>
      </c>
      <c r="C10">
        <v>1973</v>
      </c>
      <c r="D10">
        <v>1978</v>
      </c>
      <c r="E10">
        <v>3</v>
      </c>
      <c r="F10">
        <v>10</v>
      </c>
      <c r="G10">
        <v>5</v>
      </c>
      <c r="H10" s="5">
        <v>5</v>
      </c>
      <c r="I10">
        <v>5</v>
      </c>
      <c r="J10">
        <f t="shared" si="0"/>
        <v>27000</v>
      </c>
      <c r="K10">
        <f t="shared" si="1"/>
        <v>2700</v>
      </c>
      <c r="L10">
        <v>8</v>
      </c>
      <c r="N10" t="str">
        <f t="shared" si="2"/>
        <v>INSERT INTO equipment_list (`id_type_equipment`,`name_equipment`,`skill1_equipment`,`skill2_equipment`,`metal_equipment`,`oxygene_equipment`,`carburant_equipment`,`argent_equipment`,`time_equipment`) VALUES (3,'Almaz',10,5,0,0,0,27000,2700);</v>
      </c>
    </row>
    <row r="11" spans="1:14">
      <c r="A11" t="s">
        <v>69</v>
      </c>
      <c r="B11" t="s">
        <v>16</v>
      </c>
      <c r="C11">
        <v>1971</v>
      </c>
      <c r="D11">
        <v>1991</v>
      </c>
      <c r="E11">
        <v>3</v>
      </c>
      <c r="F11">
        <v>8</v>
      </c>
      <c r="G11">
        <v>16</v>
      </c>
      <c r="H11" s="5">
        <v>4</v>
      </c>
      <c r="I11">
        <v>4</v>
      </c>
      <c r="J11">
        <f t="shared" si="0"/>
        <v>21600</v>
      </c>
      <c r="K11">
        <f t="shared" si="1"/>
        <v>4320</v>
      </c>
      <c r="L11">
        <v>7</v>
      </c>
      <c r="N11" t="str">
        <f t="shared" si="2"/>
        <v>INSERT INTO equipment_list (`id_type_equipment`,`name_equipment`,`skill1_equipment`,`skill2_equipment`,`metal_equipment`,`oxygene_equipment`,`carburant_equipment`,`argent_equipment`,`time_equipment`) VALUES (3,'Saliout',8,16,0,0,0,21600,4320);</v>
      </c>
    </row>
    <row r="12" spans="1:14">
      <c r="A12" s="13" t="s">
        <v>71</v>
      </c>
      <c r="B12" s="13" t="s">
        <v>16</v>
      </c>
      <c r="C12" s="13">
        <v>1986</v>
      </c>
      <c r="D12" s="13">
        <v>2000</v>
      </c>
      <c r="E12" s="13">
        <v>4</v>
      </c>
      <c r="F12" s="13">
        <v>11</v>
      </c>
      <c r="G12" s="13">
        <v>18</v>
      </c>
      <c r="H12" s="14">
        <v>6</v>
      </c>
      <c r="I12" s="13">
        <v>6</v>
      </c>
      <c r="J12" s="13">
        <f t="shared" si="0"/>
        <v>57600</v>
      </c>
      <c r="K12" s="13">
        <f t="shared" si="1"/>
        <v>6960</v>
      </c>
      <c r="L12" s="13">
        <v>11</v>
      </c>
      <c r="N12" t="str">
        <f t="shared" si="2"/>
        <v>INSERT INTO equipment_list (`id_type_equipment`,`name_equipment`,`skill1_equipment`,`skill2_equipment`,`metal_equipment`,`oxygene_equipment`,`carburant_equipment`,`argent_equipment`,`time_equipment`) VALUES (3,'MIR',11,18,0,0,0,57600,6960);</v>
      </c>
    </row>
    <row r="13" spans="1:14">
      <c r="A13" t="s">
        <v>73</v>
      </c>
      <c r="B13" t="s">
        <v>19</v>
      </c>
      <c r="C13">
        <v>2008</v>
      </c>
      <c r="D13">
        <v>2009</v>
      </c>
      <c r="E13">
        <v>6</v>
      </c>
      <c r="F13">
        <v>12</v>
      </c>
      <c r="G13">
        <v>5</v>
      </c>
      <c r="H13" s="5">
        <v>7</v>
      </c>
      <c r="I13">
        <v>7</v>
      </c>
      <c r="J13">
        <f t="shared" si="0"/>
        <v>151200</v>
      </c>
      <c r="K13">
        <f t="shared" si="1"/>
        <v>6120</v>
      </c>
      <c r="L13">
        <v>17</v>
      </c>
      <c r="N13" t="str">
        <f t="shared" si="2"/>
        <v>INSERT INTO equipment_list (`id_type_equipment`,`name_equipment`,`skill1_equipment`,`skill2_equipment`,`metal_equipment`,`oxygene_equipment`,`carburant_equipment`,`argent_equipment`,`time_equipment`) VALUES (3,'JEM',12,5,0,0,0,151200,6120);</v>
      </c>
    </row>
    <row r="14" spans="1:14">
      <c r="A14" t="s">
        <v>74</v>
      </c>
      <c r="B14" t="s">
        <v>19</v>
      </c>
      <c r="C14">
        <v>2009</v>
      </c>
      <c r="D14">
        <v>2012</v>
      </c>
      <c r="E14">
        <v>6</v>
      </c>
      <c r="F14">
        <v>13</v>
      </c>
      <c r="G14">
        <v>3</v>
      </c>
      <c r="H14" s="5">
        <v>7</v>
      </c>
      <c r="I14">
        <v>6</v>
      </c>
      <c r="J14">
        <f t="shared" si="0"/>
        <v>135000</v>
      </c>
      <c r="K14">
        <f t="shared" si="1"/>
        <v>5760</v>
      </c>
      <c r="L14">
        <v>15</v>
      </c>
      <c r="N14" t="str">
        <f t="shared" si="2"/>
        <v>INSERT INTO equipment_list (`id_type_equipment`,`name_equipment`,`skill1_equipment`,`skill2_equipment`,`metal_equipment`,`oxygene_equipment`,`carburant_equipment`,`argent_equipment`,`time_equipment`) VALUES (3,'HTV',13,3,0,0,0,135000,5760);</v>
      </c>
    </row>
    <row r="15" spans="1:14">
      <c r="A15" s="13" t="s">
        <v>66</v>
      </c>
      <c r="B15" s="13" t="s">
        <v>67</v>
      </c>
      <c r="C15" s="13">
        <v>1998</v>
      </c>
      <c r="D15" s="13">
        <v>2012</v>
      </c>
      <c r="E15" s="13">
        <v>5</v>
      </c>
      <c r="F15" s="13">
        <v>15</v>
      </c>
      <c r="G15" s="13">
        <v>18</v>
      </c>
      <c r="H15" s="14">
        <v>8</v>
      </c>
      <c r="I15" s="13">
        <v>7</v>
      </c>
      <c r="J15" s="13">
        <f t="shared" si="0"/>
        <v>108750</v>
      </c>
      <c r="K15" s="13">
        <f t="shared" si="1"/>
        <v>9900</v>
      </c>
      <c r="L15" s="13">
        <v>13</v>
      </c>
      <c r="N15" t="str">
        <f t="shared" si="2"/>
        <v>INSERT INTO equipment_list (`id_type_equipment`,`name_equipment`,`skill1_equipment`,`skill2_equipment`,`metal_equipment`,`oxygene_equipment`,`carburant_equipment`,`argent_equipment`,`time_equipment`) VALUES (3,'ISS',15,18,0,0,0,108750,9900);</v>
      </c>
    </row>
    <row r="16" spans="1:14">
      <c r="A16" t="s">
        <v>72</v>
      </c>
      <c r="B16" t="s">
        <v>24</v>
      </c>
      <c r="C16">
        <v>1999</v>
      </c>
      <c r="D16">
        <v>2012</v>
      </c>
      <c r="E16">
        <v>5</v>
      </c>
      <c r="F16">
        <v>11</v>
      </c>
      <c r="G16">
        <v>14</v>
      </c>
      <c r="H16" s="5">
        <v>6</v>
      </c>
      <c r="I16">
        <v>6</v>
      </c>
      <c r="J16">
        <f t="shared" si="0"/>
        <v>90000</v>
      </c>
      <c r="K16">
        <f t="shared" si="1"/>
        <v>7500</v>
      </c>
      <c r="L16">
        <v>12</v>
      </c>
      <c r="N16" t="str">
        <f t="shared" si="2"/>
        <v>INSERT INTO equipment_list (`id_type_equipment`,`name_equipment`,`skill1_equipment`,`skill2_equipment`,`metal_equipment`,`oxygene_equipment`,`carburant_equipment`,`argent_equipment`,`time_equipment`) VALUES (3,'Shenzhou',11,14,0,0,0,90000,7500);</v>
      </c>
    </row>
    <row r="17" spans="1:14">
      <c r="A17" t="s">
        <v>68</v>
      </c>
      <c r="B17" t="s">
        <v>16</v>
      </c>
      <c r="C17">
        <v>1967</v>
      </c>
      <c r="D17">
        <v>2012</v>
      </c>
      <c r="E17">
        <v>2</v>
      </c>
      <c r="F17">
        <v>7</v>
      </c>
      <c r="G17">
        <v>17</v>
      </c>
      <c r="H17" s="5">
        <v>4</v>
      </c>
      <c r="I17">
        <v>3</v>
      </c>
      <c r="J17">
        <f t="shared" si="0"/>
        <v>7800</v>
      </c>
      <c r="K17">
        <f t="shared" si="1"/>
        <v>2880</v>
      </c>
      <c r="L17">
        <v>6</v>
      </c>
      <c r="N17" t="str">
        <f t="shared" si="2"/>
        <v>INSERT INTO equipment_list (`id_type_equipment`,`name_equipment`,`skill1_equipment`,`skill2_equipment`,`metal_equipment`,`oxygene_equipment`,`carburant_equipment`,`argent_equipment`,`time_equipment`) VALUES (3,'Soyouz',7,17,0,0,0,7800,2880);</v>
      </c>
    </row>
  </sheetData>
  <sortState ref="A4:D17">
    <sortCondition ref="D4"/>
  </sortState>
  <mergeCells count="1">
    <mergeCell ref="A1:L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I1" zoomScale="150" zoomScaleNormal="150" zoomScalePageLayoutView="150" workbookViewId="0">
      <selection activeCell="I4" sqref="I4:I8"/>
    </sheetView>
  </sheetViews>
  <sheetFormatPr baseColWidth="10" defaultRowHeight="15" x14ac:dyDescent="0"/>
  <cols>
    <col min="1" max="1" width="26.5" customWidth="1"/>
    <col min="2" max="2" width="10.1640625" bestFit="1" customWidth="1"/>
    <col min="3" max="3" width="11.5" bestFit="1" customWidth="1"/>
    <col min="4" max="4" width="5.1640625" bestFit="1" customWidth="1"/>
    <col min="7" max="7" width="18.1640625" bestFit="1" customWidth="1"/>
    <col min="9" max="9" width="227.83203125" bestFit="1" customWidth="1"/>
  </cols>
  <sheetData>
    <row r="1" spans="1:9" ht="15" customHeight="1">
      <c r="A1" s="23" t="s">
        <v>79</v>
      </c>
      <c r="B1" s="23"/>
      <c r="C1" s="23"/>
      <c r="D1" s="23"/>
      <c r="E1" s="23"/>
      <c r="F1" s="23"/>
      <c r="G1" s="23"/>
    </row>
    <row r="2" spans="1:9" ht="15" customHeight="1">
      <c r="A2" s="23"/>
      <c r="B2" s="23"/>
      <c r="C2" s="23"/>
      <c r="D2" s="23"/>
      <c r="E2" s="23"/>
      <c r="F2" s="23"/>
      <c r="G2" s="23"/>
    </row>
    <row r="3" spans="1:9">
      <c r="A3" s="2" t="s">
        <v>75</v>
      </c>
      <c r="B3" s="2" t="s">
        <v>85</v>
      </c>
      <c r="C3" s="2" t="s">
        <v>93</v>
      </c>
      <c r="D3" s="2" t="s">
        <v>94</v>
      </c>
      <c r="E3" s="2" t="s">
        <v>90</v>
      </c>
      <c r="F3" s="2" t="s">
        <v>97</v>
      </c>
      <c r="G3" s="2" t="s">
        <v>98</v>
      </c>
    </row>
    <row r="4" spans="1:9">
      <c r="A4" t="s">
        <v>100</v>
      </c>
      <c r="B4">
        <v>16</v>
      </c>
      <c r="C4">
        <v>8</v>
      </c>
      <c r="D4" s="5">
        <v>7</v>
      </c>
      <c r="E4">
        <f>D4*C4*500</f>
        <v>28000</v>
      </c>
      <c r="F4">
        <f>C4*250</f>
        <v>2000</v>
      </c>
      <c r="G4">
        <v>17</v>
      </c>
      <c r="I4" t="str">
        <f t="shared" ref="I4:I8" si="0">"INSERT INTO equipment_list (`id_type_equipment`,`name_equipment`,`skill1_equipment`,`skill2_equipment`,`metal_equipment`,`oxygene_equipment`,`carburant_equipment`,`argent_equipment`,`time_equipment`) VALUES (2,'"&amp;A4&amp;"',"&amp;B4&amp;",0,"&amp;E4&amp;",0,0,0,"&amp;F4&amp;");"</f>
        <v>INSERT INTO equipment_list (`id_type_equipment`,`name_equipment`,`skill1_equipment`,`skill2_equipment`,`metal_equipment`,`oxygene_equipment`,`carburant_equipment`,`argent_equipment`,`time_equipment`) VALUES (2,'Alliage d\'alluminium',16,0,28000,0,0,0,2000);</v>
      </c>
    </row>
    <row r="5" spans="1:9">
      <c r="A5" t="s">
        <v>101</v>
      </c>
      <c r="B5">
        <v>12</v>
      </c>
      <c r="C5">
        <v>6</v>
      </c>
      <c r="D5" s="5">
        <v>6</v>
      </c>
      <c r="E5">
        <f>D5*C5*500</f>
        <v>18000</v>
      </c>
      <c r="F5">
        <f>C5*250</f>
        <v>1500</v>
      </c>
      <c r="G5">
        <v>13</v>
      </c>
      <c r="I5" t="str">
        <f t="shared" si="0"/>
        <v>INSERT INTO equipment_list (`id_type_equipment`,`name_equipment`,`skill1_equipment`,`skill2_equipment`,`metal_equipment`,`oxygene_equipment`,`carburant_equipment`,`argent_equipment`,`time_equipment`) VALUES (2,'Alliage d\'acier',12,0,18000,0,0,0,1500);</v>
      </c>
    </row>
    <row r="6" spans="1:9">
      <c r="A6" t="s">
        <v>76</v>
      </c>
      <c r="B6">
        <v>8</v>
      </c>
      <c r="C6">
        <v>4</v>
      </c>
      <c r="D6" s="5">
        <v>7</v>
      </c>
      <c r="E6">
        <f>D6*C6*500</f>
        <v>14000</v>
      </c>
      <c r="F6">
        <f>C6*250</f>
        <v>1000</v>
      </c>
      <c r="G6">
        <v>9</v>
      </c>
      <c r="I6" t="str">
        <f t="shared" si="0"/>
        <v>INSERT INTO equipment_list (`id_type_equipment`,`name_equipment`,`skill1_equipment`,`skill2_equipment`,`metal_equipment`,`oxygene_equipment`,`carburant_equipment`,`argent_equipment`,`time_equipment`) VALUES (2,'Alliage de fibre de carbone',8,0,14000,0,0,0,1000);</v>
      </c>
    </row>
    <row r="7" spans="1:9">
      <c r="A7" t="s">
        <v>77</v>
      </c>
      <c r="B7">
        <v>6</v>
      </c>
      <c r="C7">
        <v>3</v>
      </c>
      <c r="D7" s="5">
        <v>7</v>
      </c>
      <c r="E7">
        <f>D7*C7*500</f>
        <v>10500</v>
      </c>
      <c r="F7">
        <f>C7*250</f>
        <v>750</v>
      </c>
      <c r="G7">
        <v>4</v>
      </c>
      <c r="I7" t="str">
        <f t="shared" si="0"/>
        <v>INSERT INTO equipment_list (`id_type_equipment`,`name_equipment`,`skill1_equipment`,`skill2_equipment`,`metal_equipment`,`oxygene_equipment`,`carburant_equipment`,`argent_equipment`,`time_equipment`) VALUES (2,'Alliage de kevlar',6,0,10500,0,0,0,750);</v>
      </c>
    </row>
    <row r="8" spans="1:9">
      <c r="A8" t="s">
        <v>78</v>
      </c>
      <c r="B8">
        <v>4</v>
      </c>
      <c r="C8">
        <v>2</v>
      </c>
      <c r="D8" s="5">
        <v>7</v>
      </c>
      <c r="E8">
        <f>D8*C8*500</f>
        <v>7000</v>
      </c>
      <c r="F8">
        <f>C8*250</f>
        <v>500</v>
      </c>
      <c r="G8">
        <v>1</v>
      </c>
      <c r="I8" t="str">
        <f t="shared" si="0"/>
        <v>INSERT INTO equipment_list (`id_type_equipment`,`name_equipment`,`skill1_equipment`,`skill2_equipment`,`metal_equipment`,`oxygene_equipment`,`carburant_equipment`,`argent_equipment`,`time_equipment`) VALUES (2,'Alliage de verre',4,0,7000,0,0,0,500);</v>
      </c>
    </row>
  </sheetData>
  <mergeCells count="1">
    <mergeCell ref="A1:G2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Lanceur</vt:lpstr>
      <vt:lpstr>Combinaison</vt:lpstr>
      <vt:lpstr>Module</vt:lpstr>
      <vt:lpstr>Coque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Frerot</dc:creator>
  <cp:lastModifiedBy>Grégory Frerot</cp:lastModifiedBy>
  <cp:lastPrinted>2012-05-14T16:41:53Z</cp:lastPrinted>
  <dcterms:created xsi:type="dcterms:W3CDTF">2012-04-17T17:51:26Z</dcterms:created>
  <dcterms:modified xsi:type="dcterms:W3CDTF">2012-05-17T12:19:46Z</dcterms:modified>
</cp:coreProperties>
</file>