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580" activeTab="1"/>
  </bookViews>
  <sheets>
    <sheet name="Dashboard" sheetId="5" r:id="rId1"/>
    <sheet name="Problems Set" sheetId="3" r:id="rId2"/>
    <sheet name="Skills Set" sheetId="4" r:id="rId3"/>
  </sheets>
  <definedNames>
    <definedName name="_xlnm._FilterDatabase" localSheetId="1" hidden="1">'Problems Set'!$A$1:$AF$505</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N397" i="3" l="1"/>
  <c r="O397" i="3"/>
  <c r="P397" i="3"/>
  <c r="Q397" i="3"/>
  <c r="R397" i="3"/>
  <c r="S397" i="3"/>
  <c r="T397" i="3"/>
  <c r="U397" i="3"/>
  <c r="V397" i="3"/>
  <c r="W397" i="3"/>
  <c r="X397" i="3"/>
  <c r="Y397" i="3"/>
  <c r="Z397" i="3"/>
  <c r="N396" i="3"/>
  <c r="O396" i="3"/>
  <c r="P396" i="3"/>
  <c r="Q396" i="3"/>
  <c r="R396" i="3"/>
  <c r="S396" i="3"/>
  <c r="T396" i="3"/>
  <c r="U396" i="3"/>
  <c r="V396" i="3"/>
  <c r="W396" i="3"/>
  <c r="X396" i="3"/>
  <c r="Y396" i="3"/>
  <c r="Z396" i="3"/>
  <c r="N394" i="3"/>
  <c r="O394" i="3"/>
  <c r="P394" i="3"/>
  <c r="Q394" i="3"/>
  <c r="R394" i="3"/>
  <c r="S394" i="3"/>
  <c r="T394" i="3"/>
  <c r="U394" i="3"/>
  <c r="V394" i="3"/>
  <c r="W394" i="3"/>
  <c r="X394" i="3"/>
  <c r="Y394" i="3"/>
  <c r="Z394" i="3"/>
  <c r="N395" i="3"/>
  <c r="O395" i="3"/>
  <c r="P395" i="3"/>
  <c r="Q395" i="3"/>
  <c r="R395" i="3"/>
  <c r="S395" i="3"/>
  <c r="T395" i="3"/>
  <c r="U395" i="3"/>
  <c r="V395" i="3"/>
  <c r="W395" i="3"/>
  <c r="X395" i="3"/>
  <c r="Y395" i="3"/>
  <c r="Z395" i="3"/>
  <c r="N393"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O393" i="3"/>
  <c r="O392" i="3"/>
  <c r="P393" i="3"/>
  <c r="Q393" i="3"/>
  <c r="R393" i="3"/>
  <c r="S393" i="3"/>
  <c r="T393" i="3"/>
  <c r="Q392" i="3"/>
  <c r="R392" i="3"/>
  <c r="S392" i="3"/>
  <c r="T392" i="3"/>
  <c r="U393" i="3"/>
  <c r="V393" i="3"/>
  <c r="W393" i="3"/>
  <c r="X393" i="3"/>
  <c r="Y393" i="3"/>
  <c r="V392" i="3"/>
  <c r="W392" i="3"/>
  <c r="X392" i="3"/>
  <c r="Y392" i="3"/>
  <c r="Z393" i="3"/>
  <c r="AB393" i="3"/>
  <c r="AA393" i="3"/>
  <c r="O391" i="3"/>
  <c r="O390" i="3"/>
  <c r="P391" i="3"/>
  <c r="Q391" i="3"/>
  <c r="R391" i="3"/>
  <c r="S391" i="3"/>
  <c r="T391" i="3"/>
  <c r="Q390" i="3"/>
  <c r="R390" i="3"/>
  <c r="S390" i="3"/>
  <c r="T390" i="3"/>
  <c r="U391" i="3"/>
  <c r="V391" i="3"/>
  <c r="W391" i="3"/>
  <c r="X391" i="3"/>
  <c r="Y391" i="3"/>
  <c r="V390" i="3"/>
  <c r="W390" i="3"/>
  <c r="X390" i="3"/>
  <c r="Y390" i="3"/>
  <c r="Z391" i="3"/>
  <c r="P392" i="3"/>
  <c r="U392" i="3"/>
  <c r="Z392" i="3"/>
  <c r="O389" i="3"/>
  <c r="P390" i="3"/>
  <c r="Q389" i="3"/>
  <c r="R389" i="3"/>
  <c r="S389" i="3"/>
  <c r="T389" i="3"/>
  <c r="U390" i="3"/>
  <c r="V389" i="3"/>
  <c r="W389" i="3"/>
  <c r="X389" i="3"/>
  <c r="Y389" i="3"/>
  <c r="Z390" i="3"/>
  <c r="O388" i="3"/>
  <c r="P389" i="3"/>
  <c r="Q388" i="3"/>
  <c r="R388" i="3"/>
  <c r="S388" i="3"/>
  <c r="T388" i="3"/>
  <c r="U389" i="3"/>
  <c r="V388" i="3"/>
  <c r="W388" i="3"/>
  <c r="X388" i="3"/>
  <c r="Y388" i="3"/>
  <c r="Z389" i="3"/>
  <c r="O387" i="3"/>
  <c r="P388" i="3"/>
  <c r="Q387" i="3"/>
  <c r="R387" i="3"/>
  <c r="S387" i="3"/>
  <c r="T387" i="3"/>
  <c r="U388" i="3"/>
  <c r="V387" i="3"/>
  <c r="W387" i="3"/>
  <c r="X387" i="3"/>
  <c r="Y387" i="3"/>
  <c r="Z388" i="3"/>
  <c r="O386" i="3"/>
  <c r="P387" i="3"/>
  <c r="Q386" i="3"/>
  <c r="R386" i="3"/>
  <c r="S386" i="3"/>
  <c r="T386" i="3"/>
  <c r="U387" i="3"/>
  <c r="V386" i="3"/>
  <c r="W386" i="3"/>
  <c r="X386" i="3"/>
  <c r="Y386" i="3"/>
  <c r="Z387" i="3"/>
  <c r="O385" i="3"/>
  <c r="P386" i="3"/>
  <c r="Q385" i="3"/>
  <c r="R385" i="3"/>
  <c r="S385" i="3"/>
  <c r="T385" i="3"/>
  <c r="U386" i="3"/>
  <c r="V385" i="3"/>
  <c r="W385" i="3"/>
  <c r="X385" i="3"/>
  <c r="Y385" i="3"/>
  <c r="Z386" i="3"/>
  <c r="O384" i="3"/>
  <c r="P385" i="3"/>
  <c r="Q384" i="3"/>
  <c r="R384" i="3"/>
  <c r="S384" i="3"/>
  <c r="T384" i="3"/>
  <c r="U385" i="3"/>
  <c r="V384" i="3"/>
  <c r="W384" i="3"/>
  <c r="X384" i="3"/>
  <c r="Y384" i="3"/>
  <c r="Z385" i="3"/>
  <c r="AB385" i="3"/>
  <c r="AA385" i="3"/>
  <c r="O383" i="3"/>
  <c r="P384" i="3"/>
  <c r="Q383" i="3"/>
  <c r="R383" i="3"/>
  <c r="S383" i="3"/>
  <c r="T383" i="3"/>
  <c r="U384" i="3"/>
  <c r="V383" i="3"/>
  <c r="W383" i="3"/>
  <c r="X383" i="3"/>
  <c r="Y383" i="3"/>
  <c r="Z384" i="3"/>
  <c r="O382" i="3"/>
  <c r="P383" i="3"/>
  <c r="Q382" i="3"/>
  <c r="R382" i="3"/>
  <c r="S382" i="3"/>
  <c r="T382" i="3"/>
  <c r="U383" i="3"/>
  <c r="V382" i="3"/>
  <c r="W382" i="3"/>
  <c r="X382" i="3"/>
  <c r="Y382" i="3"/>
  <c r="Z383" i="3"/>
  <c r="AB383" i="3"/>
  <c r="AA383" i="3"/>
  <c r="AB382" i="3"/>
  <c r="AA382" i="3"/>
  <c r="O381" i="3"/>
  <c r="P382" i="3"/>
  <c r="Q381" i="3"/>
  <c r="R381" i="3"/>
  <c r="S381" i="3"/>
  <c r="T381" i="3"/>
  <c r="U382" i="3"/>
  <c r="V381" i="3"/>
  <c r="W381" i="3"/>
  <c r="X381" i="3"/>
  <c r="Y381" i="3"/>
  <c r="Z382" i="3"/>
  <c r="O380" i="3"/>
  <c r="P381" i="3"/>
  <c r="Q380" i="3"/>
  <c r="R380" i="3"/>
  <c r="S380" i="3"/>
  <c r="T380" i="3"/>
  <c r="U381" i="3"/>
  <c r="V380" i="3"/>
  <c r="W380" i="3"/>
  <c r="X380" i="3"/>
  <c r="Y380" i="3"/>
  <c r="Z381" i="3"/>
  <c r="O379" i="3"/>
  <c r="O378" i="3"/>
  <c r="P379" i="3"/>
  <c r="Q379" i="3"/>
  <c r="R379" i="3"/>
  <c r="S379" i="3"/>
  <c r="T379" i="3"/>
  <c r="Q378" i="3"/>
  <c r="R378" i="3"/>
  <c r="S378" i="3"/>
  <c r="T378" i="3"/>
  <c r="U379" i="3"/>
  <c r="V379" i="3"/>
  <c r="W379" i="3"/>
  <c r="X379" i="3"/>
  <c r="Y379" i="3"/>
  <c r="V378" i="3"/>
  <c r="W378" i="3"/>
  <c r="X378" i="3"/>
  <c r="Y378" i="3"/>
  <c r="Z379" i="3"/>
  <c r="P380" i="3"/>
  <c r="U380" i="3"/>
  <c r="Z380" i="3"/>
  <c r="O377" i="3"/>
  <c r="P378" i="3"/>
  <c r="Q377" i="3"/>
  <c r="R377" i="3"/>
  <c r="S377" i="3"/>
  <c r="T377" i="3"/>
  <c r="U378" i="3"/>
  <c r="V377" i="3"/>
  <c r="W377" i="3"/>
  <c r="X377" i="3"/>
  <c r="Y377" i="3"/>
  <c r="Z378" i="3"/>
  <c r="O376" i="3"/>
  <c r="P377" i="3"/>
  <c r="Q376" i="3"/>
  <c r="R376" i="3"/>
  <c r="S376" i="3"/>
  <c r="T376" i="3"/>
  <c r="U377" i="3"/>
  <c r="V376" i="3"/>
  <c r="W376" i="3"/>
  <c r="X376" i="3"/>
  <c r="Y376" i="3"/>
  <c r="Z377" i="3"/>
  <c r="O375" i="3"/>
  <c r="P376" i="3"/>
  <c r="Q375" i="3"/>
  <c r="R375" i="3"/>
  <c r="S375" i="3"/>
  <c r="T375" i="3"/>
  <c r="U376" i="3"/>
  <c r="V375" i="3"/>
  <c r="W375" i="3"/>
  <c r="X375" i="3"/>
  <c r="Y375" i="3"/>
  <c r="Z376" i="3"/>
  <c r="O374" i="3"/>
  <c r="P375" i="3"/>
  <c r="Q374" i="3"/>
  <c r="R374" i="3"/>
  <c r="S374" i="3"/>
  <c r="T374" i="3"/>
  <c r="U375" i="3"/>
  <c r="V374" i="3"/>
  <c r="W374" i="3"/>
  <c r="X374" i="3"/>
  <c r="Y374" i="3"/>
  <c r="Z375" i="3"/>
  <c r="O373" i="3"/>
  <c r="P374" i="3"/>
  <c r="Q373" i="3"/>
  <c r="R373" i="3"/>
  <c r="S373" i="3"/>
  <c r="T373" i="3"/>
  <c r="U374" i="3"/>
  <c r="V373" i="3"/>
  <c r="W373" i="3"/>
  <c r="X373" i="3"/>
  <c r="Y373" i="3"/>
  <c r="Z374" i="3"/>
  <c r="O372" i="3"/>
  <c r="P373" i="3"/>
  <c r="Q372" i="3"/>
  <c r="R372" i="3"/>
  <c r="S372" i="3"/>
  <c r="T372" i="3"/>
  <c r="U373" i="3"/>
  <c r="V372" i="3"/>
  <c r="W372" i="3"/>
  <c r="X372" i="3"/>
  <c r="Y372" i="3"/>
  <c r="Z373" i="3"/>
  <c r="O371" i="3"/>
  <c r="P372" i="3"/>
  <c r="Q371" i="3"/>
  <c r="R371" i="3"/>
  <c r="S371" i="3"/>
  <c r="T371" i="3"/>
  <c r="U372" i="3"/>
  <c r="V371" i="3"/>
  <c r="W371" i="3"/>
  <c r="X371" i="3"/>
  <c r="Y371" i="3"/>
  <c r="Z372" i="3"/>
  <c r="O370" i="3"/>
  <c r="P371" i="3"/>
  <c r="Q370" i="3"/>
  <c r="R370" i="3"/>
  <c r="S370" i="3"/>
  <c r="T370" i="3"/>
  <c r="U371" i="3"/>
  <c r="V370" i="3"/>
  <c r="W370" i="3"/>
  <c r="X370" i="3"/>
  <c r="Y370" i="3"/>
  <c r="Z371" i="3"/>
  <c r="O369" i="3"/>
  <c r="P370" i="3"/>
  <c r="Q369" i="3"/>
  <c r="R369" i="3"/>
  <c r="S369" i="3"/>
  <c r="T369" i="3"/>
  <c r="U370" i="3"/>
  <c r="V369" i="3"/>
  <c r="W369" i="3"/>
  <c r="X369" i="3"/>
  <c r="Y369" i="3"/>
  <c r="Z370" i="3"/>
  <c r="O368" i="3"/>
  <c r="P369" i="3"/>
  <c r="Q368" i="3"/>
  <c r="R368" i="3"/>
  <c r="S368" i="3"/>
  <c r="T368" i="3"/>
  <c r="U369" i="3"/>
  <c r="V368" i="3"/>
  <c r="W368" i="3"/>
  <c r="X368" i="3"/>
  <c r="Y368" i="3"/>
  <c r="Z369" i="3"/>
  <c r="O367" i="3"/>
  <c r="P368" i="3"/>
  <c r="Q367" i="3"/>
  <c r="R367" i="3"/>
  <c r="S367" i="3"/>
  <c r="T367" i="3"/>
  <c r="U368" i="3"/>
  <c r="V367" i="3"/>
  <c r="W367" i="3"/>
  <c r="X367" i="3"/>
  <c r="Y367" i="3"/>
  <c r="Z368" i="3"/>
  <c r="O366" i="3"/>
  <c r="P367" i="3"/>
  <c r="Q366" i="3"/>
  <c r="R366" i="3"/>
  <c r="S366" i="3"/>
  <c r="T366" i="3"/>
  <c r="U367" i="3"/>
  <c r="V366" i="3"/>
  <c r="W366" i="3"/>
  <c r="X366" i="3"/>
  <c r="Y366" i="3"/>
  <c r="Z367" i="3"/>
  <c r="O365" i="3"/>
  <c r="P366" i="3"/>
  <c r="Q365" i="3"/>
  <c r="R365" i="3"/>
  <c r="S365" i="3"/>
  <c r="T365" i="3"/>
  <c r="U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4" i="3"/>
  <c r="AA384" i="3"/>
  <c r="AB386" i="3"/>
  <c r="AA386" i="3"/>
  <c r="AB387" i="3"/>
  <c r="AA387" i="3"/>
  <c r="AB388" i="3"/>
  <c r="AA388" i="3"/>
  <c r="AB389" i="3"/>
  <c r="AA389" i="3"/>
  <c r="AB390" i="3"/>
  <c r="AA390" i="3"/>
  <c r="AB391" i="3"/>
  <c r="AA391" i="3"/>
  <c r="AB392" i="3"/>
  <c r="AA392"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406" i="3"/>
  <c r="AA406"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AB505" i="3"/>
  <c r="AA505"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<sst xmlns="http://schemas.openxmlformats.org/spreadsheetml/2006/main" count="5064" uniqueCount="1337">
  <si>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</si>
  <si>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</si>
  <si>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</si>
  <si>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</si>
  <si>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</si>
  <si>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</si>
  <si>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</si>
  <si>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</si>
  <si>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</si>
  <si>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</si>
  <si>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</si>
  <si>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</si>
  <si>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</si>
  <si>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</si>
  <si>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</si>
  <si>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</si>
  <si>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</si>
  <si>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</si>
  <si>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</si>
  <si>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</si>
  <si>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</si>
  <si>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</si>
  <si>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</si>
  <si>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</si>
  <si>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</si>
  <si>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</si>
  <si>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</si>
  <si>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</si>
  <si>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</si>
  <si>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</si>
  <si>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</si>
  <si>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</si>
  <si>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</si>
  <si>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</si>
  <si>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</si>
  <si>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</si>
  <si>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</si>
  <si>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</si>
  <si>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</si>
  <si>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</si>
  <si>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</si>
  <si>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</si>
  <si>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</si>
  <si>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</si>
  <si>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</si>
  <si>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</si>
  <si>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</si>
  <si>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</si>
  <si>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</si>
  <si>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</si>
  <si>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</si>
  <si>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</si>
  <si>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</si>
  <si>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</si>
  <si>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</si>
  <si>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</si>
  <si>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</si>
  <si>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</si>
  <si>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</si>
  <si>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</si>
  <si>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</si>
  <si>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</si>
  <si>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</si>
  <si>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</si>
  <si>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</si>
  <si>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</si>
  <si>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</si>
  <si>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</si>
  <si>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</si>
  <si>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</si>
  <si>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</si>
  <si>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</si>
  <si>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</si>
  <si>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</si>
  <si>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</si>
  <si>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</si>
  <si>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</si>
  <si>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</si>
  <si>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</si>
  <si>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</si>
  <si>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</si>
  <si>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</si>
  <si>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</si>
  <si>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</si>
  <si>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</si>
  <si>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</si>
  <si>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</si>
  <si>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</si>
  <si>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</si>
  <si>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</si>
  <si>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</si>
  <si>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</si>
  <si>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</si>
  <si>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</si>
  <si>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</si>
  <si>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</si>
  <si>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</si>
  <si>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</si>
  <si>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</si>
  <si>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</si>
  <si>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</si>
  <si>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</si>
  <si>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</si>
  <si>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</si>
  <si>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</si>
  <si>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</si>
  <si>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</si>
  <si>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</si>
  <si>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</si>
  <si>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</si>
  <si>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</si>
  <si>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</si>
  <si>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</si>
  <si>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</si>
  <si>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</si>
  <si>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</si>
  <si>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</si>
  <si>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</si>
  <si>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</si>
  <si>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</si>
  <si>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</si>
  <si>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</si>
  <si>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</si>
  <si>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</si>
  <si>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</si>
  <si>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</si>
  <si>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</si>
  <si>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</si>
  <si>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</si>
  <si>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</si>
  <si>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</si>
  <si>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</si>
  <si>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</si>
  <si>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</si>
  <si>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</si>
  <si>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</si>
  <si>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</si>
  <si>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</si>
  <si>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</si>
  <si>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</si>
  <si>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</si>
  <si>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</si>
  <si>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</si>
  <si>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</si>
  <si>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</si>
  <si>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</si>
  <si>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</si>
  <si>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</si>
  <si>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</si>
  <si>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</si>
  <si>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</si>
  <si>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</si>
  <si>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</si>
  <si>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</si>
  <si>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</si>
  <si>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</si>
  <si>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</si>
  <si>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</si>
  <si>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</si>
  <si>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</si>
  <si>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</si>
  <si>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</si>
  <si>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</si>
  <si>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</si>
  <si>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</si>
  <si>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</si>
  <si>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</si>
  <si>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</si>
  <si>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</si>
  <si>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</si>
  <si>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</si>
  <si>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</si>
  <si>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</si>
  <si>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</si>
  <si>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</si>
  <si>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</si>
  <si>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</si>
  <si>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</si>
  <si>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</si>
  <si>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</si>
  <si>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</si>
  <si>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</si>
  <si>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</si>
  <si>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</si>
  <si>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</si>
  <si>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</si>
  <si>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</si>
  <si>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</si>
  <si>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</si>
  <si>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</si>
  <si>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</si>
  <si>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</si>
  <si>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</si>
  <si>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</si>
  <si>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</si>
  <si>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</si>
  <si>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</si>
  <si>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</si>
  <si>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</si>
  <si>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</si>
  <si>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</si>
  <si>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</si>
  <si>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</si>
  <si>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</si>
  <si>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</si>
  <si>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</si>
  <si>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</si>
  <si>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</si>
  <si>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</si>
  <si>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</si>
  <si>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</si>
  <si>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</si>
  <si>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</si>
  <si>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</si>
  <si>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</si>
  <si>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</si>
  <si>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</si>
  <si>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</si>
  <si>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</si>
  <si>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</si>
  <si>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</si>
  <si>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</si>
  <si>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</si>
  <si>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</si>
  <si>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</si>
  <si>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</si>
  <si>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</si>
  <si>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</si>
  <si>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</si>
  <si>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</si>
  <si>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</si>
  <si>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</si>
  <si>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</si>
  <si>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</si>
  <si>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</si>
  <si>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</si>
  <si>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</si>
  <si>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</si>
  <si>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</si>
  <si>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</si>
  <si>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</si>
  <si>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</si>
  <si>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</si>
  <si>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</si>
  <si>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</si>
  <si>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</si>
  <si>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</si>
  <si>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</si>
  <si>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</si>
  <si>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</si>
  <si>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</si>
  <si>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</si>
  <si>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</si>
  <si>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</si>
  <si>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</si>
  <si>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</si>
  <si>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</si>
  <si>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</si>
  <si>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</si>
  <si>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</si>
  <si>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</si>
  <si>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</si>
  <si>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</si>
  <si>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</si>
  <si>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</si>
  <si>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</si>
  <si>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</si>
  <si>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</si>
  <si>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</si>
  <si>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</si>
  <si>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</si>
  <si>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</si>
  <si>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</si>
  <si>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</si>
  <si>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</si>
  <si>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</si>
  <si>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</si>
  <si>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</si>
  <si>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</si>
  <si>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</si>
  <si>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</si>
  <si>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</si>
  <si>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</si>
  <si>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</si>
  <si>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</si>
  <si>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</si>
  <si>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</si>
  <si>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</si>
  <si>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</si>
  <si>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</si>
  <si>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</si>
  <si>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</si>
  <si>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</si>
  <si>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</si>
  <si>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</si>
  <si>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</si>
  <si>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</si>
  <si>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</si>
  <si>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</si>
  <si>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</si>
  <si>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</si>
  <si>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</si>
  <si>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</si>
  <si>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</si>
  <si>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</si>
  <si>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</si>
  <si>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</si>
  <si>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</si>
  <si>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</si>
  <si>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</si>
  <si>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</si>
  <si>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</si>
  <si>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</si>
  <si>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</si>
  <si>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</si>
  <si>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</si>
  <si>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</si>
  <si>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</si>
  <si>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</si>
  <si>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</si>
  <si>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</si>
  <si>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</si>
  <si>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</si>
  <si>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</si>
  <si>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</si>
  <si>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</si>
  <si>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</si>
  <si>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</si>
  <si>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</si>
  <si>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</si>
  <si>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</si>
  <si>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</si>
  <si>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</si>
  <si>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</si>
  <si>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</si>
  <si>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</si>
  <si>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</si>
  <si>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</si>
  <si>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</si>
  <si>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</si>
  <si>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</si>
  <si>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</si>
  <si>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</si>
  <si>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</si>
  <si>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</si>
  <si>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</si>
  <si>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</si>
  <si>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</si>
  <si>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</si>
  <si>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</si>
  <si>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</si>
  <si>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</si>
  <si>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</si>
  <si>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</si>
  <si>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</si>
  <si>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</si>
  <si>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</si>
  <si>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</si>
  <si>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</si>
  <si>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</si>
  <si>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</si>
  <si>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</si>
  <si>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</si>
  <si>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</si>
  <si>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</si>
  <si>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</si>
  <si>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</si>
  <si>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</si>
  <si>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</si>
  <si>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</si>
  <si>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</si>
  <si>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</si>
  <si>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</si>
  <si>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</si>
  <si>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</si>
  <si>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</si>
  <si>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</si>
  <si>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</si>
  <si>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</si>
  <si>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</si>
  <si>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</si>
  <si>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</si>
  <si>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</si>
  <si>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</si>
  <si>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</si>
  <si>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</si>
  <si>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</si>
  <si>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</si>
  <si>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</si>
  <si>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</si>
  <si>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</si>
  <si>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</si>
  <si>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</si>
  <si>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</si>
  <si>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</si>
  <si>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</si>
  <si>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</si>
  <si>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</si>
  <si>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</si>
  <si>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</si>
  <si>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</si>
  <si>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</si>
  <si>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</si>
  <si>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</si>
  <si>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</si>
  <si>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</si>
  <si>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</si>
  <si>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</si>
  <si>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</si>
  <si>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</si>
  <si>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</si>
  <si>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</si>
  <si>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</si>
  <si>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</si>
  <si>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</si>
  <si>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</si>
  <si>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</si>
  <si>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</si>
  <si>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</si>
  <si>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</si>
  <si>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</si>
  <si>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</si>
  <si>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</si>
  <si>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</si>
  <si>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</si>
  <si>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</si>
  <si>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</si>
  <si>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</si>
  <si>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</si>
  <si>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</si>
  <si>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</si>
  <si>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</si>
  <si>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</si>
  <si>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</si>
  <si>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</si>
  <si>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</si>
  <si>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</si>
  <si>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</si>
  <si>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</si>
  <si>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</si>
  <si>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</si>
  <si>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</si>
  <si>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</si>
  <si>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</si>
  <si>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</si>
  <si>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</si>
  <si>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</si>
  <si>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</si>
  <si>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</si>
  <si>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</si>
  <si>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</si>
  <si>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</si>
  <si>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</si>
  <si>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</si>
  <si>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</si>
  <si>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</si>
  <si>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</si>
  <si>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</si>
  <si>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</si>
  <si>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</si>
  <si>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</si>
  <si>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</si>
  <si>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</si>
  <si>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</si>
  <si>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</si>
  <si>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</si>
  <si>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</si>
  <si>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</si>
  <si>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</si>
  <si>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</si>
  <si>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</si>
  <si>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</si>
  <si>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</si>
  <si>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</si>
  <si>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</si>
  <si>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</si>
  <si>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</si>
  <si>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</si>
  <si>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</si>
  <si>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</si>
  <si>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</si>
  <si>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</si>
  <si>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</si>
  <si>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</si>
  <si>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</si>
  <si>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</si>
  <si>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</si>
  <si>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</si>
  <si>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</si>
  <si>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</si>
  <si>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</si>
  <si>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</si>
  <si>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</si>
  <si>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</si>
  <si>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</si>
  <si>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</si>
  <si>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</si>
  <si>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</si>
  <si>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</si>
  <si>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</si>
  <si>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</si>
  <si>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</si>
  <si>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</si>
  <si>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</si>
  <si>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</si>
  <si>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</si>
  <si>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</si>
  <si>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</si>
  <si>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</si>
  <si>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</si>
  <si>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</si>
  <si>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</si>
  <si>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</si>
  <si>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</si>
  <si>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</si>
  <si>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</si>
  <si>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</si>
  <si>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</si>
  <si>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</si>
  <si>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</si>
  <si>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</si>
  <si>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</si>
  <si>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</si>
  <si>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</si>
  <si>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</si>
  <si>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</si>
  <si>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</si>
  <si>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</si>
  <si>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</si>
  <si>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</si>
  <si>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</si>
  <si>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</si>
  <si>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</si>
  <si>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</si>
  <si>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</si>
  <si>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</si>
  <si>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</si>
  <si>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</si>
  <si>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</si>
  <si>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</si>
  <si>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</si>
  <si>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</si>
  <si>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</si>
  <si>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</si>
  <si>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</si>
  <si>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</si>
  <si>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</si>
  <si>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</si>
  <si>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</si>
  <si>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</si>
  <si>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</si>
  <si>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</si>
  <si>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</si>
  <si>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</si>
  <si>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</si>
  <si>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</si>
  <si>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</si>
  <si>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</si>
  <si>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</si>
  <si>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</si>
  <si>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</si>
  <si>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</si>
  <si>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</si>
  <si>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</si>
  <si>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</si>
  <si>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</si>
  <si>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</si>
  <si>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</si>
  <si>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</si>
  <si>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</si>
  <si>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</si>
  <si>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</si>
  <si>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</si>
  <si>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</si>
  <si>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</si>
  <si>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</si>
  <si>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</si>
  <si>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</si>
  <si>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</si>
  <si>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</si>
  <si>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</si>
  <si>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</si>
  <si>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</si>
  <si>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</si>
  <si>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</si>
  <si>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</si>
  <si>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</si>
  <si>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</si>
  <si>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</si>
  <si>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</si>
  <si>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</si>
  <si>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</si>
  <si>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</si>
  <si>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</si>
  <si>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</si>
  <si>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</si>
  <si>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</si>
  <si>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</si>
  <si>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</si>
  <si>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</si>
  <si>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</si>
  <si>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</si>
  <si>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</si>
  <si>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</si>
  <si>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</si>
  <si>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</si>
  <si>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</si>
  <si>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</si>
  <si>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</si>
  <si>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</si>
  <si>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</si>
  <si>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</si>
  <si>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</si>
  <si>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</si>
  <si>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</si>
  <si>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</si>
  <si>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</si>
  <si>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</si>
  <si>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</si>
  <si>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</si>
  <si>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</si>
  <si>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</si>
  <si>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</si>
  <si>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</si>
  <si>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</si>
  <si>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</si>
  <si>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</si>
  <si>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</si>
  <si>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</si>
  <si>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</si>
  <si>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</si>
  <si>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</si>
  <si>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</si>
  <si>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</si>
  <si>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</si>
  <si>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</si>
  <si>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</si>
  <si>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</si>
  <si>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</si>
  <si>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</si>
  <si>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</si>
  <si>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</si>
  <si>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</si>
  <si>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</si>
  <si>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</si>
  <si>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</si>
  <si>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</si>
  <si>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</si>
  <si>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</si>
  <si>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</si>
  <si>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</si>
  <si>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</si>
  <si>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</si>
  <si>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</si>
  <si>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</si>
  <si>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</si>
  <si>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</si>
  <si>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</si>
  <si>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</si>
  <si>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</si>
  <si>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</si>
  <si>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</si>
  <si>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</si>
  <si>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</si>
  <si>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</si>
  <si>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</si>
  <si>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</si>
  <si>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</si>
  <si>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</si>
  <si>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</si>
  <si>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</si>
  <si>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</si>
  <si>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</si>
  <si>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</si>
  <si>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</si>
  <si>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</si>
  <si>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</si>
  <si>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</si>
  <si>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</si>
  <si>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</si>
  <si>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</si>
  <si>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</si>
  <si>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</si>
  <si>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</si>
  <si>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</si>
  <si>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</si>
  <si>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</si>
  <si>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</si>
  <si>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</si>
  <si>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</si>
  <si>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</si>
  <si>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</si>
  <si>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</si>
  <si>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</si>
  <si>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</si>
  <si>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</si>
  <si>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</si>
  <si>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</si>
  <si>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</si>
  <si>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</si>
  <si>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</si>
  <si>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</si>
  <si>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</si>
  <si>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</si>
  <si>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</si>
  <si>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</si>
  <si>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</si>
  <si>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</si>
  <si>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</si>
  <si>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</si>
  <si>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</si>
  <si>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</si>
  <si>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</si>
  <si>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</si>
  <si>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</si>
  <si>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</si>
  <si>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</si>
  <si>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</si>
  <si>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</si>
  <si>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</si>
  <si>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</si>
  <si>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</si>
  <si>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</si>
  <si>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</si>
  <si>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</si>
  <si>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</si>
  <si>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</si>
  <si>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</si>
  <si>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</si>
  <si>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</si>
  <si>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</si>
  <si>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</si>
  <si>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</si>
  <si>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</si>
  <si>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</si>
  <si>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</si>
  <si>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</si>
  <si>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</si>
  <si>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</si>
  <si>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</si>
  <si>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</si>
  <si>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</si>
  <si>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</si>
  <si>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</si>
  <si>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</si>
  <si>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</si>
  <si>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</si>
  <si>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</si>
  <si>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</si>
  <si>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</si>
  <si>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</si>
  <si>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</si>
  <si>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</si>
  <si>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</si>
  <si>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</si>
  <si>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</si>
  <si>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</si>
  <si>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</si>
  <si>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</si>
  <si>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</si>
  <si>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</si>
  <si>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</si>
  <si>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</si>
  <si>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</si>
  <si>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</si>
  <si>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</si>
  <si>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</si>
  <si>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</si>
  <si>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</si>
  <si>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</si>
  <si>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</si>
  <si>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</si>
  <si>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</si>
  <si>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</si>
  <si>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</si>
  <si>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</si>
  <si>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</si>
  <si>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</si>
  <si>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</si>
  <si>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</si>
  <si>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</si>
  <si>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</si>
  <si>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</si>
  <si>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</si>
  <si>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</si>
  <si>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</si>
  <si>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</si>
  <si>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</si>
  <si>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</si>
  <si>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</si>
  <si>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</si>
  <si>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</si>
  <si>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</si>
  <si>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</si>
  <si>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</si>
  <si>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</si>
  <si>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</si>
  <si>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</si>
  <si>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</si>
  <si>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</si>
  <si>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</si>
  <si>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</si>
  <si>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</si>
  <si>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</si>
  <si>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</si>
  <si>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</si>
  <si>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</si>
  <si>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</si>
  <si>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</si>
  <si>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</si>
  <si>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</si>
  <si>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</si>
  <si>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</si>
  <si>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</si>
  <si>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</si>
  <si>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</si>
  <si>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</si>
  <si>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</si>
  <si>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</si>
  <si>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</si>
  <si>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</si>
  <si>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</si>
  <si>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</si>
  <si>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</si>
  <si>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</si>
  <si>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</si>
  <si>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</si>
  <si>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</si>
  <si>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</si>
  <si>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</si>
  <si>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</si>
  <si>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</si>
  <si>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</si>
  <si>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</si>
  <si>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</si>
  <si>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</si>
  <si>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</si>
  <si>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</si>
  <si>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</si>
  <si>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</si>
  <si>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</si>
  <si>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</si>
  <si>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</si>
  <si>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</si>
  <si>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</si>
  <si>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</si>
  <si>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</si>
  <si>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</si>
  <si>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</si>
  <si>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</si>
  <si>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</si>
  <si>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</si>
  <si>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</si>
  <si>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</si>
  <si>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</si>
  <si>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</si>
  <si>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</si>
  <si>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</si>
  <si>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</si>
  <si>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</si>
  <si>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</si>
  <si>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</si>
  <si>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</si>
  <si>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</si>
  <si>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</si>
  <si>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</si>
  <si>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</si>
  <si>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</si>
  <si>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</si>
  <si>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</si>
  <si>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</si>
  <si>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</si>
  <si>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</si>
  <si>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</si>
  <si>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</si>
  <si>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</si>
  <si>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</si>
  <si>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</si>
  <si>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</si>
  <si>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</si>
  <si>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</si>
  <si>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</si>
  <si>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</si>
  <si>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</si>
  <si>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</si>
  <si>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</si>
  <si>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</si>
  <si>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</si>
  <si>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</si>
  <si>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</si>
  <si>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</si>
  <si>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</si>
  <si>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</si>
  <si>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</si>
  <si>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</si>
  <si>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</si>
  <si>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</si>
  <si>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</si>
  <si>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</si>
  <si>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</si>
  <si>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</si>
  <si>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</si>
  <si>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</si>
  <si>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</si>
  <si>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</si>
  <si>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</si>
  <si>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</si>
  <si>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</si>
  <si>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</si>
  <si>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</si>
  <si>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</si>
  <si>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</si>
  <si>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</si>
  <si>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</si>
  <si>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</si>
  <si>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</si>
  <si>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</si>
  <si>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</si>
  <si>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</si>
  <si>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</si>
  <si>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</si>
  <si>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</si>
  <si>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</si>
  <si>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</si>
  <si>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</si>
  <si>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</si>
  <si>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</si>
  <si>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</si>
  <si>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</si>
  <si>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</si>
  <si>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</si>
  <si>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</si>
  <si>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</si>
  <si>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</si>
  <si>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</si>
  <si>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</si>
  <si>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</si>
  <si>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</si>
  <si>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</si>
  <si>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</si>
  <si>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</si>
  <si>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</si>
  <si>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</si>
  <si>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</si>
  <si>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</si>
  <si>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</si>
  <si>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</si>
  <si>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</si>
  <si>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</si>
  <si>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</si>
  <si>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</si>
  <si>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</si>
  <si>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</si>
  <si>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</si>
  <si>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</si>
  <si>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</si>
  <si>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</si>
  <si>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</si>
  <si>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</si>
  <si>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</si>
  <si>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</si>
  <si>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</si>
  <si>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</si>
  <si>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</si>
  <si>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</si>
  <si>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</si>
  <si>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</si>
  <si>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</si>
  <si>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</si>
  <si>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</si>
  <si>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</si>
  <si>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</si>
  <si>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</si>
  <si>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</si>
  <si>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</si>
  <si>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</si>
  <si>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</si>
  <si>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</si>
  <si>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</si>
  <si>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</si>
  <si>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</si>
  <si>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</si>
  <si>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</si>
  <si>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</si>
  <si>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</si>
  <si>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</si>
  <si>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</si>
  <si>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</si>
  <si>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</si>
  <si>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</si>
  <si>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</si>
  <si>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</si>
  <si>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</si>
  <si>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</si>
  <si>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</si>
  <si>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</si>
  <si>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</si>
  <si>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</si>
  <si>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</si>
  <si>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</si>
  <si>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</si>
  <si>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</si>
  <si>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</si>
  <si>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</si>
  <si>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</si>
  <si>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</si>
  <si>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</si>
  <si>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</si>
  <si>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</si>
  <si>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</si>
  <si>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</si>
  <si>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</si>
  <si>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</si>
  <si>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</si>
  <si>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</si>
  <si>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</si>
  <si>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</si>
  <si>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</si>
  <si>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</si>
  <si>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</si>
  <si>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</si>
  <si>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</si>
  <si>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</si>
  <si>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</si>
  <si>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</si>
  <si>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</si>
  <si>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</si>
  <si>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</si>
  <si>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</si>
  <si>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</si>
  <si>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</si>
  <si>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</si>
  <si>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</si>
  <si>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</si>
  <si>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</si>
  <si>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</si>
  <si>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</si>
  <si>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</si>
  <si>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</si>
  <si>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</si>
  <si>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</si>
  <si>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</si>
  <si>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</si>
  <si>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</si>
  <si>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</si>
  <si>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</si>
  <si>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</si>
  <si>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</si>
  <si>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</si>
  <si>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</si>
  <si>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</si>
  <si>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</si>
  <si>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</si>
  <si>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</si>
  <si>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</si>
  <si>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</si>
  <si>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</si>
  <si>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</si>
  <si>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</si>
  <si>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</si>
  <si>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</si>
  <si>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</si>
  <si>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</si>
  <si>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</si>
  <si>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</si>
  <si>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</si>
  <si>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</si>
  <si>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</si>
  <si>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</si>
  <si>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</si>
  <si>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</si>
  <si>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</si>
  <si>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</si>
  <si>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</si>
  <si>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</si>
  <si>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</si>
  <si>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</si>
  <si>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</si>
  <si>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</si>
  <si>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</si>
  <si>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</si>
  <si>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</si>
  <si>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</si>
  <si>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</si>
  <si>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</si>
  <si>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</si>
  <si>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</si>
  <si>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</si>
  <si>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</si>
  <si>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</si>
  <si>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</si>
  <si>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</si>
  <si>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</si>
  <si>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</si>
  <si>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</si>
  <si>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</si>
  <si>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</si>
  <si>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</si>
  <si>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</si>
  <si>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</si>
  <si>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</si>
  <si>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</si>
  <si>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</si>
  <si>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</si>
  <si>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</si>
  <si>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</si>
  <si>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</si>
  <si>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</si>
  <si>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</si>
  <si>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</si>
  <si>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</si>
  <si>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</si>
  <si>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</si>
  <si>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</si>
  <si>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</si>
  <si>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</si>
  <si>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</si>
  <si>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</si>
  <si>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</si>
  <si>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</si>
  <si>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</si>
  <si>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</si>
  <si>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</si>
  <si>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</si>
  <si>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</si>
  <si>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</si>
  <si>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</si>
  <si>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</si>
  <si>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</si>
  <si>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</si>
  <si>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</si>
  <si>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</si>
  <si>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</si>
  <si>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</si>
  <si>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</si>
  <si>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</si>
  <si>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</si>
  <si>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</si>
  <si>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</si>
  <si>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</si>
  <si>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</si>
  <si>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</si>
  <si>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</si>
  <si>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</si>
  <si>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</si>
  <si>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</si>
  <si>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</si>
  <si>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</si>
  <si>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</si>
  <si>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</si>
  <si>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</si>
  <si>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</si>
  <si>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</si>
  <si>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</si>
  <si>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</si>
  <si>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</si>
  <si>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</si>
  <si>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</si>
  <si>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</si>
  <si>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</si>
  <si>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</si>
  <si>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</si>
  <si>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</si>
  <si>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</si>
  <si>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</si>
  <si>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</si>
  <si>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</si>
  <si>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</si>
  <si>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</si>
  <si>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</si>
  <si>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</si>
  <si>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</si>
  <si>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</si>
  <si>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</si>
  <si>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</si>
  <si>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</si>
  <si>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</si>
  <si>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</si>
  <si>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</si>
  <si>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</si>
  <si>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</si>
  <si>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</si>
  <si>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</si>
  <si>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</si>
  <si>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</si>
  <si>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</si>
  <si>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</si>
  <si>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</si>
  <si>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</si>
  <si>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</si>
  <si>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</si>
  <si>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</si>
  <si>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</si>
  <si>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</si>
  <si>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</si>
  <si>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</si>
  <si>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</si>
  <si>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</si>
  <si>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</si>
  <si>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</si>
  <si>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</si>
  <si>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</si>
  <si>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</si>
  <si>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</si>
  <si>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</si>
  <si>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</si>
  <si>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</si>
  <si>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</si>
  <si>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</si>
  <si>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</si>
  <si>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</si>
  <si>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</si>
  <si>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</si>
  <si>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</si>
  <si>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</si>
  <si>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</si>
  <si>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</si>
  <si>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</si>
  <si>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</si>
  <si>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</si>
  <si>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</si>
  <si>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</si>
  <si>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</si>
  <si>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</si>
  <si>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</si>
  <si>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</si>
  <si>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</si>
  <si>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</si>
  <si>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</si>
  <si>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</si>
  <si>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</si>
  <si>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</si>
  <si>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</si>
  <si>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</si>
  <si>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</si>
  <si>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</si>
  <si>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</si>
  <si>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</si>
  <si>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</si>
  <si>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</si>
  <si>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</si>
  <si>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</si>
  <si>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</si>
  <si>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</si>
  <si>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</si>
  <si>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</si>
  <si>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</si>
  <si>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</si>
  <si>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</si>
  <si>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</si>
  <si>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</si>
  <si>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</si>
  <si>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</si>
  <si>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</si>
  <si>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</si>
  <si>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</si>
  <si>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</si>
  <si>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</si>
  <si>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</si>
  <si>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</si>
  <si>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</si>
  <si>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</si>
  <si>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分治 Meet-in-the-Middle</t>
    <rPh sb="0" eb="1">
      <t>fen'zhi</t>
    </rPh>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</si>
  <si>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</si>
  <si>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</si>
  <si>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</si>
  <si>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</si>
  <si>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</si>
  <si>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</si>
  <si>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</si>
  <si>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</si>
  <si>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</si>
  <si>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</si>
  <si>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</si>
  <si>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</si>
  <si>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</si>
  <si>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</si>
  <si>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</si>
  <si>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</si>
  <si>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</si>
  <si>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</si>
  <si>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</si>
  <si>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</si>
  <si>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</si>
  <si>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</si>
  <si>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</si>
  <si>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</si>
  <si>
    <t>Container With Most Water</t>
  </si>
  <si>
    <t>注意指针更新的条件</t>
  </si>
  <si>
    <t>Pascal's Triangle II</t>
  </si>
  <si>
    <t>Set Matrix Zeroes</t>
  </si>
  <si>
    <t>标记 构造</t>
  </si>
  <si>
    <t>Remove Duplicates from Sorted Array</t>
  </si>
  <si>
    <t>Two Sum</t>
  </si>
  <si>
    <t>哈希</t>
  </si>
  <si>
    <t>Remove Duplicates from Sorted Array II</t>
  </si>
  <si>
    <t xml:space="preserve">枚举 </t>
  </si>
  <si>
    <t>Subsets II</t>
  </si>
  <si>
    <t>Triangle</t>
  </si>
  <si>
    <t>Combination Sum II</t>
  </si>
  <si>
    <t>DP的解法没仔细看</t>
  </si>
  <si>
    <t>Contains Duplicate II</t>
  </si>
  <si>
    <t>Merge Sorted Array</t>
  </si>
  <si>
    <t>题目理解错了</t>
  </si>
  <si>
    <t>Construct Binary Tree from Preorder and Inorder Traversal</t>
  </si>
  <si>
    <t>数据结构 递归</t>
  </si>
  <si>
    <t>期间不存在的节点给输出出来了；其次中序遍历查找左右子树一开始的方法太笨了；然后递推的方式感觉不如递归的方式理解起来方便</t>
  </si>
  <si>
    <t>Construct Binary Tree from Inorder and Postorder Traversal</t>
  </si>
  <si>
    <t>同LeetCode 105</t>
  </si>
  <si>
    <t>Unique Paths II</t>
  </si>
  <si>
    <t>3Sum Closest</t>
  </si>
  <si>
    <t>Valid Triangle Number</t>
  </si>
  <si>
    <t>数学 二分 组合</t>
  </si>
  <si>
    <t>Can Place Flowers</t>
  </si>
  <si>
    <t>枚举 贪心</t>
  </si>
  <si>
    <t>Minimum Size Subarray Sum</t>
  </si>
  <si>
    <t>动规 二分 双指针</t>
  </si>
  <si>
    <t>Shortest Unsorted Continuous Subarray</t>
  </si>
  <si>
    <t>排序 双指针</t>
  </si>
  <si>
    <t>记得想下O(n)的做法</t>
  </si>
  <si>
    <t>Merge Intervals</t>
  </si>
  <si>
    <t>Jump Game</t>
  </si>
  <si>
    <t>corner case有点恶心；貌似还有其他更快的解法</t>
  </si>
  <si>
    <r>
      <t xml:space="preserve">数学 </t>
    </r>
    <r>
      <rPr>
        <sz val="10"/>
        <color rgb="FFFF0000"/>
        <rFont val="Times New Roman"/>
      </rPr>
      <t>贪心 动规 回溯</t>
    </r>
  </si>
  <si>
    <t>K-diff Pairs in an Array</t>
  </si>
  <si>
    <t>Meet-in-the-Middle</t>
  </si>
  <si>
    <t>Third Maximum Number</t>
  </si>
  <si>
    <t>Rotate Array</t>
  </si>
  <si>
    <t>Maximum Product of Three Numbers</t>
  </si>
  <si>
    <t>Maximum Distance in Arrays</t>
  </si>
  <si>
    <t>排序+双指针的方法很巧妙</t>
  </si>
  <si>
    <t>Hamming Distance</t>
  </si>
  <si>
    <t>二进制 逻辑运算</t>
  </si>
  <si>
    <t>Merge Two Binary Trees</t>
  </si>
  <si>
    <t>二叉树 递归</t>
  </si>
  <si>
    <t>Number Complement</t>
  </si>
  <si>
    <t>Keyboard Row</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</si>
</sst>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4"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
      <sz val="10"/>
      <color rgb="FFFF0000"/>
      <name val="Times New Roman"/>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3">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xf numFmtId="11" fontId="7" fillId="0" borderId="9" xfId="0" applyNumberFormat="1" applyFont="1" applyBorder="1" applyAlignment="1">
      <alignment horizontal="center" vertical="center" wrapText="1"/>
    </xf>
  </cellXfs>
  <cellStyles count="3">
    <cellStyle name="Followed Hyperlink" xfId="1" builtinId="9" hidden="1"/>
    <cellStyle name="Followed Hyperlink" xfId="2" builtinId="9" hidden="1"/>
    <cellStyle name="Normal" xfId="0" builtinId="0"/>
  </cellStyles>
  <dxfs count="38">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numCache>
            </c:numRef>
          </c:cat>
          <c:val>
            <c:numRef>
              <c:f>'Problems Set'!$S$2:$S$504</c:f>
              <c:numCache>
                <c:formatCode>0.0000_);[Red]\(0.0000\)</c:formatCode>
                <c:ptCount val="503"/>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pt idx="365">
                  <c:v>0.875</c:v>
                </c:pt>
                <c:pt idx="366">
                  <c:v>0.7</c:v>
                </c:pt>
                <c:pt idx="367">
                  <c:v>0.7</c:v>
                </c:pt>
                <c:pt idx="368">
                  <c:v>0.777777777777778</c:v>
                </c:pt>
                <c:pt idx="369">
                  <c:v>0.777777777777778</c:v>
                </c:pt>
                <c:pt idx="370">
                  <c:v>0.777777777777778</c:v>
                </c:pt>
                <c:pt idx="371">
                  <c:v>0.777777777777778</c:v>
                </c:pt>
                <c:pt idx="372">
                  <c:v>0.7</c:v>
                </c:pt>
                <c:pt idx="373">
                  <c:v>0.875</c:v>
                </c:pt>
                <c:pt idx="374">
                  <c:v>0.875</c:v>
                </c:pt>
                <c:pt idx="375">
                  <c:v>0.777777777777778</c:v>
                </c:pt>
                <c:pt idx="376">
                  <c:v>0.7</c:v>
                </c:pt>
                <c:pt idx="377">
                  <c:v>0.538461538461538</c:v>
                </c:pt>
                <c:pt idx="378">
                  <c:v>0.538461538461538</c:v>
                </c:pt>
                <c:pt idx="379">
                  <c:v>0.583333333333333</c:v>
                </c:pt>
                <c:pt idx="380">
                  <c:v>0.583333333333333</c:v>
                </c:pt>
                <c:pt idx="381">
                  <c:v>0.583333333333333</c:v>
                </c:pt>
                <c:pt idx="382">
                  <c:v>0.636363636363636</c:v>
                </c:pt>
                <c:pt idx="383">
                  <c:v>0.7</c:v>
                </c:pt>
                <c:pt idx="384">
                  <c:v>1.0</c:v>
                </c:pt>
                <c:pt idx="385">
                  <c:v>0.7</c:v>
                </c:pt>
                <c:pt idx="386">
                  <c:v>0.7</c:v>
                </c:pt>
                <c:pt idx="387">
                  <c:v>0.7</c:v>
                </c:pt>
                <c:pt idx="388">
                  <c:v>0.636363636363636</c:v>
                </c:pt>
                <c:pt idx="389">
                  <c:v>0.636363636363636</c:v>
                </c:pt>
                <c:pt idx="390">
                  <c:v>0.636363636363636</c:v>
                </c:pt>
                <c:pt idx="391">
                  <c:v>0.583333333333333</c:v>
                </c:pt>
                <c:pt idx="392">
                  <c:v>0.777777777777778</c:v>
                </c:pt>
                <c:pt idx="393">
                  <c:v>0.777777777777778</c:v>
                </c:pt>
                <c:pt idx="394">
                  <c:v>0.777777777777778</c:v>
                </c:pt>
                <c:pt idx="395">
                  <c:v>0.875</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Set'!$X$2:$X$504</c:f>
              <c:numCache>
                <c:formatCode>0.0000_);[Red]\(0.0000\)</c:formatCode>
                <c:ptCount val="503"/>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pt idx="365">
                  <c:v>0.596989966555184</c:v>
                </c:pt>
                <c:pt idx="366">
                  <c:v>0.59567387687188</c:v>
                </c:pt>
                <c:pt idx="367">
                  <c:v>0.596345514950166</c:v>
                </c:pt>
                <c:pt idx="368">
                  <c:v>0.597014925373134</c:v>
                </c:pt>
                <c:pt idx="369">
                  <c:v>0.597682119205298</c:v>
                </c:pt>
                <c:pt idx="370">
                  <c:v>0.598347107438017</c:v>
                </c:pt>
                <c:pt idx="371">
                  <c:v>0.599009900990099</c:v>
                </c:pt>
                <c:pt idx="372">
                  <c:v>0.598684210526316</c:v>
                </c:pt>
                <c:pt idx="373">
                  <c:v>0.599343185550082</c:v>
                </c:pt>
                <c:pt idx="374">
                  <c:v>0.6</c:v>
                </c:pt>
                <c:pt idx="375">
                  <c:v>0.599673202614379</c:v>
                </c:pt>
                <c:pt idx="376">
                  <c:v>0.599348534201954</c:v>
                </c:pt>
                <c:pt idx="377">
                  <c:v>0.597087378640777</c:v>
                </c:pt>
                <c:pt idx="378">
                  <c:v>0.597738287560582</c:v>
                </c:pt>
                <c:pt idx="379">
                  <c:v>0.598387096774194</c:v>
                </c:pt>
                <c:pt idx="380">
                  <c:v>0.599033816425121</c:v>
                </c:pt>
                <c:pt idx="381">
                  <c:v>0.59967845659164</c:v>
                </c:pt>
                <c:pt idx="382">
                  <c:v>0.600321027287319</c:v>
                </c:pt>
                <c:pt idx="383">
                  <c:v>0.600961538461538</c:v>
                </c:pt>
                <c:pt idx="384">
                  <c:v>0.6016</c:v>
                </c:pt>
                <c:pt idx="385">
                  <c:v>0.599364069952305</c:v>
                </c:pt>
                <c:pt idx="386">
                  <c:v>0.6</c:v>
                </c:pt>
                <c:pt idx="387">
                  <c:v>0.600633914421553</c:v>
                </c:pt>
                <c:pt idx="388">
                  <c:v>0.600315955766193</c:v>
                </c:pt>
                <c:pt idx="389">
                  <c:v>0.600946372239748</c:v>
                </c:pt>
                <c:pt idx="390">
                  <c:v>0.601574803149606</c:v>
                </c:pt>
                <c:pt idx="391">
                  <c:v>0.601255886970173</c:v>
                </c:pt>
                <c:pt idx="392">
                  <c:v>0.601880877742947</c:v>
                </c:pt>
                <c:pt idx="393">
                  <c:v>0.602503912363067</c:v>
                </c:pt>
                <c:pt idx="394">
                  <c:v>0.603125</c:v>
                </c:pt>
                <c:pt idx="395">
                  <c:v>0.603744149765991</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1287190736"/>
        <c:axId val="1287193488"/>
      </c:lineChart>
      <c:catAx>
        <c:axId val="128719073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193488"/>
        <c:crosses val="autoZero"/>
        <c:auto val="0"/>
        <c:lblAlgn val="ctr"/>
        <c:lblOffset val="100"/>
        <c:tickLblSkip val="50"/>
        <c:noMultiLvlLbl val="1"/>
      </c:catAx>
      <c:valAx>
        <c:axId val="1287193488"/>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190736"/>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numCache>
            </c:numRef>
          </c:cat>
          <c:val>
            <c:numRef>
              <c:f>'Problems Set'!$Q$2:$Q$504</c:f>
              <c:numCache>
                <c:formatCode>0.0000_);[Red]\(0.0000\)</c:formatCode>
                <c:ptCount val="503"/>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pt idx="365">
                  <c:v>2.625</c:v>
                </c:pt>
                <c:pt idx="366">
                  <c:v>2.625</c:v>
                </c:pt>
                <c:pt idx="367">
                  <c:v>2.625</c:v>
                </c:pt>
                <c:pt idx="368">
                  <c:v>2.75</c:v>
                </c:pt>
                <c:pt idx="369">
                  <c:v>2.625</c:v>
                </c:pt>
                <c:pt idx="370">
                  <c:v>2.625</c:v>
                </c:pt>
                <c:pt idx="371">
                  <c:v>2.5</c:v>
                </c:pt>
                <c:pt idx="372">
                  <c:v>2.5</c:v>
                </c:pt>
                <c:pt idx="373">
                  <c:v>2.5</c:v>
                </c:pt>
                <c:pt idx="374">
                  <c:v>2.5</c:v>
                </c:pt>
                <c:pt idx="375">
                  <c:v>2.5</c:v>
                </c:pt>
                <c:pt idx="376">
                  <c:v>2.375</c:v>
                </c:pt>
                <c:pt idx="377">
                  <c:v>2.625</c:v>
                </c:pt>
                <c:pt idx="378">
                  <c:v>2.875</c:v>
                </c:pt>
                <c:pt idx="379">
                  <c:v>3.0</c:v>
                </c:pt>
                <c:pt idx="380">
                  <c:v>3.0</c:v>
                </c:pt>
                <c:pt idx="381">
                  <c:v>2.875</c:v>
                </c:pt>
                <c:pt idx="382">
                  <c:v>2.875</c:v>
                </c:pt>
                <c:pt idx="383">
                  <c:v>2.875</c:v>
                </c:pt>
                <c:pt idx="384">
                  <c:v>3.0</c:v>
                </c:pt>
                <c:pt idx="385">
                  <c:v>2.875</c:v>
                </c:pt>
                <c:pt idx="386">
                  <c:v>2.625</c:v>
                </c:pt>
                <c:pt idx="387">
                  <c:v>2.5</c:v>
                </c:pt>
                <c:pt idx="388">
                  <c:v>2.5</c:v>
                </c:pt>
                <c:pt idx="389">
                  <c:v>2.375</c:v>
                </c:pt>
                <c:pt idx="390">
                  <c:v>2.25</c:v>
                </c:pt>
                <c:pt idx="391">
                  <c:v>2.4375</c:v>
                </c:pt>
                <c:pt idx="392">
                  <c:v>2.3125</c:v>
                </c:pt>
                <c:pt idx="393">
                  <c:v>2.3125</c:v>
                </c:pt>
                <c:pt idx="394">
                  <c:v>2.3125</c:v>
                </c:pt>
                <c:pt idx="395">
                  <c:v>2.3125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Set'!$V$2:$V$504</c:f>
              <c:numCache>
                <c:formatCode>0.0000_);[Red]\(0.0000\)</c:formatCode>
                <c:ptCount val="503"/>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pt idx="365">
                  <c:v>1.64207650273224</c:v>
                </c:pt>
                <c:pt idx="366">
                  <c:v>1.645776566757493</c:v>
                </c:pt>
                <c:pt idx="367">
                  <c:v>1.646739130434783</c:v>
                </c:pt>
                <c:pt idx="368">
                  <c:v>1.650406504065041</c:v>
                </c:pt>
                <c:pt idx="369">
                  <c:v>1.651351351351351</c:v>
                </c:pt>
                <c:pt idx="370">
                  <c:v>1.652291105121294</c:v>
                </c:pt>
                <c:pt idx="371">
                  <c:v>1.653225806451613</c:v>
                </c:pt>
                <c:pt idx="372">
                  <c:v>1.656836461126005</c:v>
                </c:pt>
                <c:pt idx="373">
                  <c:v>1.660427807486631</c:v>
                </c:pt>
                <c:pt idx="374">
                  <c:v>1.664</c:v>
                </c:pt>
                <c:pt idx="375">
                  <c:v>1.664893617021277</c:v>
                </c:pt>
                <c:pt idx="376">
                  <c:v>1.6657824933687</c:v>
                </c:pt>
                <c:pt idx="377">
                  <c:v>1.671957671957672</c:v>
                </c:pt>
                <c:pt idx="378">
                  <c:v>1.678100263852243</c:v>
                </c:pt>
                <c:pt idx="379">
                  <c:v>1.681578947368421</c:v>
                </c:pt>
                <c:pt idx="380">
                  <c:v>1.68503937007874</c:v>
                </c:pt>
                <c:pt idx="381">
                  <c:v>1.68586387434555</c:v>
                </c:pt>
                <c:pt idx="382">
                  <c:v>1.689295039164491</c:v>
                </c:pt>
                <c:pt idx="383">
                  <c:v>1.690104166666667</c:v>
                </c:pt>
                <c:pt idx="384">
                  <c:v>1.693506493506493</c:v>
                </c:pt>
                <c:pt idx="385">
                  <c:v>1.696891191709844</c:v>
                </c:pt>
                <c:pt idx="386">
                  <c:v>1.697674418604651</c:v>
                </c:pt>
                <c:pt idx="387">
                  <c:v>1.698453608247423</c:v>
                </c:pt>
                <c:pt idx="388">
                  <c:v>1.701799485861182</c:v>
                </c:pt>
                <c:pt idx="389">
                  <c:v>1.7</c:v>
                </c:pt>
                <c:pt idx="390">
                  <c:v>1.70076726342711</c:v>
                </c:pt>
                <c:pt idx="391">
                  <c:v>1.705357142857143</c:v>
                </c:pt>
                <c:pt idx="392">
                  <c:v>1.706106870229008</c:v>
                </c:pt>
                <c:pt idx="393">
                  <c:v>1.709390862944162</c:v>
                </c:pt>
                <c:pt idx="394">
                  <c:v>1.710126582278481</c:v>
                </c:pt>
                <c:pt idx="395">
                  <c:v>1.710858585858586</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1220996928"/>
        <c:axId val="1220972608"/>
      </c:lineChart>
      <c:catAx>
        <c:axId val="122099692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72608"/>
        <c:crosses val="autoZero"/>
        <c:auto val="0"/>
        <c:lblAlgn val="ctr"/>
        <c:lblOffset val="100"/>
        <c:tickLblSkip val="50"/>
        <c:noMultiLvlLbl val="1"/>
      </c:catAx>
      <c:valAx>
        <c:axId val="1220972608"/>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96928"/>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numCache>
            </c:numRef>
          </c:cat>
          <c:val>
            <c:numRef>
              <c:f>'Problems Set'!$R$2:$R$504</c:f>
              <c:numCache>
                <c:formatCode>0.0000_);[Red]\(0.0000\)</c:formatCode>
                <c:ptCount val="503"/>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pt idx="366">
                  <c:v>1.375</c:v>
                </c:pt>
                <c:pt idx="367">
                  <c:v>1.375</c:v>
                </c:pt>
                <c:pt idx="368">
                  <c:v>1.375</c:v>
                </c:pt>
                <c:pt idx="369">
                  <c:v>1.25</c:v>
                </c:pt>
                <c:pt idx="370">
                  <c:v>1.25</c:v>
                </c:pt>
                <c:pt idx="371">
                  <c:v>1.25</c:v>
                </c:pt>
                <c:pt idx="372">
                  <c:v>1.375</c:v>
                </c:pt>
                <c:pt idx="373">
                  <c:v>1.375</c:v>
                </c:pt>
                <c:pt idx="374">
                  <c:v>1.125</c:v>
                </c:pt>
                <c:pt idx="375">
                  <c:v>1.25</c:v>
                </c:pt>
                <c:pt idx="376">
                  <c:v>1.375</c:v>
                </c:pt>
                <c:pt idx="377">
                  <c:v>1.75</c:v>
                </c:pt>
                <c:pt idx="378">
                  <c:v>1.75</c:v>
                </c:pt>
                <c:pt idx="379">
                  <c:v>1.75</c:v>
                </c:pt>
                <c:pt idx="380">
                  <c:v>1.625</c:v>
                </c:pt>
                <c:pt idx="381">
                  <c:v>1.625</c:v>
                </c:pt>
                <c:pt idx="382">
                  <c:v>1.625</c:v>
                </c:pt>
                <c:pt idx="383">
                  <c:v>1.5</c:v>
                </c:pt>
                <c:pt idx="384">
                  <c:v>1.375</c:v>
                </c:pt>
                <c:pt idx="385">
                  <c:v>1.375</c:v>
                </c:pt>
                <c:pt idx="386">
                  <c:v>1.375</c:v>
                </c:pt>
                <c:pt idx="387">
                  <c:v>1.375</c:v>
                </c:pt>
                <c:pt idx="388">
                  <c:v>1.5</c:v>
                </c:pt>
                <c:pt idx="389">
                  <c:v>1.5</c:v>
                </c:pt>
                <c:pt idx="390">
                  <c:v>1.5</c:v>
                </c:pt>
                <c:pt idx="391">
                  <c:v>1.625</c:v>
                </c:pt>
                <c:pt idx="392">
                  <c:v>1.625</c:v>
                </c:pt>
                <c:pt idx="393">
                  <c:v>1.25</c:v>
                </c:pt>
                <c:pt idx="394">
                  <c:v>1.25</c:v>
                </c:pt>
                <c:pt idx="395">
                  <c:v>1.25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Set'!$W$2:$W$504</c:f>
              <c:numCache>
                <c:formatCode>0.0000_);[Red]\(0.0000\)</c:formatCode>
                <c:ptCount val="503"/>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pt idx="365">
                  <c:v>1.633879781420765</c:v>
                </c:pt>
                <c:pt idx="366">
                  <c:v>1.637602179836512</c:v>
                </c:pt>
                <c:pt idx="367">
                  <c:v>1.635869565217391</c:v>
                </c:pt>
                <c:pt idx="368">
                  <c:v>1.634146341463414</c:v>
                </c:pt>
                <c:pt idx="369">
                  <c:v>1.632432432432432</c:v>
                </c:pt>
                <c:pt idx="370">
                  <c:v>1.630727762803234</c:v>
                </c:pt>
                <c:pt idx="371">
                  <c:v>1.629032258064516</c:v>
                </c:pt>
                <c:pt idx="372">
                  <c:v>1.630026809651474</c:v>
                </c:pt>
                <c:pt idx="373">
                  <c:v>1.628342245989305</c:v>
                </c:pt>
                <c:pt idx="374">
                  <c:v>1.626666666666667</c:v>
                </c:pt>
                <c:pt idx="375">
                  <c:v>1.627659574468085</c:v>
                </c:pt>
                <c:pt idx="376">
                  <c:v>1.628647214854111</c:v>
                </c:pt>
                <c:pt idx="377">
                  <c:v>1.634920634920635</c:v>
                </c:pt>
                <c:pt idx="378">
                  <c:v>1.633245382585752</c:v>
                </c:pt>
                <c:pt idx="379">
                  <c:v>1.631578947368421</c:v>
                </c:pt>
                <c:pt idx="380">
                  <c:v>1.62992125984252</c:v>
                </c:pt>
                <c:pt idx="381">
                  <c:v>1.6282722513089</c:v>
                </c:pt>
                <c:pt idx="382">
                  <c:v>1.626631853785901</c:v>
                </c:pt>
                <c:pt idx="383">
                  <c:v>1.625</c:v>
                </c:pt>
                <c:pt idx="384">
                  <c:v>1.623376623376623</c:v>
                </c:pt>
                <c:pt idx="385">
                  <c:v>1.629533678756477</c:v>
                </c:pt>
                <c:pt idx="386">
                  <c:v>1.627906976744186</c:v>
                </c:pt>
                <c:pt idx="387">
                  <c:v>1.626288659793814</c:v>
                </c:pt>
                <c:pt idx="388">
                  <c:v>1.627249357326478</c:v>
                </c:pt>
                <c:pt idx="389">
                  <c:v>1.625641025641026</c:v>
                </c:pt>
                <c:pt idx="390">
                  <c:v>1.624040920716113</c:v>
                </c:pt>
                <c:pt idx="391">
                  <c:v>1.625</c:v>
                </c:pt>
                <c:pt idx="392">
                  <c:v>1.623409669211196</c:v>
                </c:pt>
                <c:pt idx="393">
                  <c:v>1.621827411167513</c:v>
                </c:pt>
                <c:pt idx="394">
                  <c:v>1.620253164556962</c:v>
                </c:pt>
                <c:pt idx="395">
                  <c:v>1.618686868686869</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1287219664"/>
        <c:axId val="1287222416"/>
      </c:lineChart>
      <c:catAx>
        <c:axId val="128721966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22416"/>
        <c:crosses val="autoZero"/>
        <c:auto val="0"/>
        <c:lblAlgn val="ctr"/>
        <c:lblOffset val="100"/>
        <c:tickLblSkip val="50"/>
        <c:noMultiLvlLbl val="1"/>
      </c:catAx>
      <c:valAx>
        <c:axId val="1287222416"/>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19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110.0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1222055856"/>
        <c:axId val="1222472976"/>
      </c:barChart>
      <c:catAx>
        <c:axId val="1222055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72976"/>
        <c:crosses val="autoZero"/>
        <c:auto val="1"/>
        <c:lblAlgn val="ctr"/>
        <c:lblOffset val="100"/>
        <c:noMultiLvlLbl val="0"/>
      </c:catAx>
      <c:valAx>
        <c:axId val="122247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055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numCache>
            </c:numRef>
          </c:cat>
          <c:val>
            <c:numRef>
              <c:f>'Problems Set'!$T$2:$T$504</c:f>
              <c:numCache>
                <c:formatCode>0.0000_);[Red]\(0.0000\)</c:formatCode>
                <c:ptCount val="503"/>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pt idx="365">
                  <c:v>7250.0</c:v>
                </c:pt>
                <c:pt idx="366">
                  <c:v>6781.250000000001</c:v>
                </c:pt>
                <c:pt idx="367">
                  <c:v>6781.250000000001</c:v>
                </c:pt>
                <c:pt idx="368">
                  <c:v>7100.694444444444</c:v>
                </c:pt>
                <c:pt idx="369">
                  <c:v>7006.944444444444</c:v>
                </c:pt>
                <c:pt idx="370">
                  <c:v>7006.944444444444</c:v>
                </c:pt>
                <c:pt idx="371">
                  <c:v>6881.944444444444</c:v>
                </c:pt>
                <c:pt idx="372">
                  <c:v>6656.25</c:v>
                </c:pt>
                <c:pt idx="373">
                  <c:v>7093.75</c:v>
                </c:pt>
                <c:pt idx="374">
                  <c:v>7156.25</c:v>
                </c:pt>
                <c:pt idx="375">
                  <c:v>6881.944444444444</c:v>
                </c:pt>
                <c:pt idx="376">
                  <c:v>6531.25</c:v>
                </c:pt>
                <c:pt idx="377">
                  <c:v>6283.653846153845</c:v>
                </c:pt>
                <c:pt idx="378">
                  <c:v>6533.653846153846</c:v>
                </c:pt>
                <c:pt idx="379">
                  <c:v>6770.833333333334</c:v>
                </c:pt>
                <c:pt idx="380">
                  <c:v>6802.083333333334</c:v>
                </c:pt>
                <c:pt idx="381">
                  <c:v>6677.083333333333</c:v>
                </c:pt>
                <c:pt idx="382">
                  <c:v>6809.65909090909</c:v>
                </c:pt>
                <c:pt idx="383">
                  <c:v>7000.0</c:v>
                </c:pt>
                <c:pt idx="384">
                  <c:v>7906.25</c:v>
                </c:pt>
                <c:pt idx="385">
                  <c:v>7031.25</c:v>
                </c:pt>
                <c:pt idx="386">
                  <c:v>6781.250000000001</c:v>
                </c:pt>
                <c:pt idx="387">
                  <c:v>6656.25</c:v>
                </c:pt>
                <c:pt idx="388">
                  <c:v>6465.909090909091</c:v>
                </c:pt>
                <c:pt idx="389">
                  <c:v>6340.90909090909</c:v>
                </c:pt>
                <c:pt idx="390">
                  <c:v>6215.909090909091</c:v>
                </c:pt>
                <c:pt idx="391">
                  <c:v>6239.583333333334</c:v>
                </c:pt>
                <c:pt idx="392">
                  <c:v>6600.694444444445</c:v>
                </c:pt>
                <c:pt idx="393">
                  <c:v>6694.444444444444</c:v>
                </c:pt>
                <c:pt idx="394">
                  <c:v>6694.444444444444</c:v>
                </c:pt>
                <c:pt idx="395">
                  <c:v>6937.5</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numCache>
            </c:numRef>
          </c:cat>
          <c:val>
            <c:numRef>
              <c:f>'Problems Set'!$Y$2:$Y$504</c:f>
              <c:numCache>
                <c:formatCode>0.0000_);[Red]\(0.0000\)</c:formatCode>
                <c:ptCount val="503"/>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pt idx="365">
                  <c:v>5476.081473765008</c:v>
                </c:pt>
                <c:pt idx="366">
                  <c:v>5475.560713978066</c:v>
                </c:pt>
                <c:pt idx="367">
                  <c:v>5478.63552650585</c:v>
                </c:pt>
                <c:pt idx="368">
                  <c:v>5484.407232132023</c:v>
                </c:pt>
                <c:pt idx="369">
                  <c:v>5487.448541256488</c:v>
                </c:pt>
                <c:pt idx="370">
                  <c:v>5490.476933015526</c:v>
                </c:pt>
                <c:pt idx="371">
                  <c:v>5493.492494410732</c:v>
                </c:pt>
                <c:pt idx="372">
                  <c:v>5496.040285028926</c:v>
                </c:pt>
                <c:pt idx="373">
                  <c:v>5501.70020986451</c:v>
                </c:pt>
                <c:pt idx="374">
                  <c:v>5507.333333333333</c:v>
                </c:pt>
                <c:pt idx="375">
                  <c:v>5507.161729940203</c:v>
                </c:pt>
                <c:pt idx="376">
                  <c:v>5506.992025160057</c:v>
                </c:pt>
                <c:pt idx="377">
                  <c:v>5505.945959829454</c:v>
                </c:pt>
                <c:pt idx="378">
                  <c:v>5514.134637107258</c:v>
                </c:pt>
                <c:pt idx="379">
                  <c:v>5519.6519524618</c:v>
                </c:pt>
                <c:pt idx="380">
                  <c:v>5525.143596180913</c:v>
                </c:pt>
                <c:pt idx="381">
                  <c:v>5527.991952997424</c:v>
                </c:pt>
                <c:pt idx="382">
                  <c:v>5533.439643936314</c:v>
                </c:pt>
                <c:pt idx="383">
                  <c:v>5536.258012820513</c:v>
                </c:pt>
                <c:pt idx="384">
                  <c:v>5541.662337662337</c:v>
                </c:pt>
                <c:pt idx="385">
                  <c:v>5537.917946901488</c:v>
                </c:pt>
                <c:pt idx="386">
                  <c:v>5540.697674418604</c:v>
                </c:pt>
                <c:pt idx="387">
                  <c:v>5543.46622935285</c:v>
                </c:pt>
                <c:pt idx="388">
                  <c:v>5545.777035945045</c:v>
                </c:pt>
                <c:pt idx="389">
                  <c:v>5545.955674189112</c:v>
                </c:pt>
                <c:pt idx="390">
                  <c:v>5548.694041122097</c:v>
                </c:pt>
                <c:pt idx="391">
                  <c:v>5552.246860282575</c:v>
                </c:pt>
                <c:pt idx="392">
                  <c:v>5554.956647283575</c:v>
                </c:pt>
                <c:pt idx="393">
                  <c:v>5560.193791059952</c:v>
                </c:pt>
                <c:pt idx="394">
                  <c:v>5562.87579113924</c:v>
                </c:pt>
                <c:pt idx="395">
                  <c:v>5565.547243101845</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Set'!$O$2:$O$504</c:f>
              <c:numCache>
                <c:formatCode>0.0000_);[Red]\(0.0000\)</c:formatCode>
                <c:ptCount val="503"/>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pt idx="365">
                  <c:v>5956.549787492409</c:v>
                </c:pt>
                <c:pt idx="366">
                  <c:v>5956.214047835299</c:v>
                </c:pt>
                <c:pt idx="367">
                  <c:v>5959.050422705312</c:v>
                </c:pt>
                <c:pt idx="368">
                  <c:v>5964.581451370068</c:v>
                </c:pt>
                <c:pt idx="369">
                  <c:v>5967.379879879878</c:v>
                </c:pt>
                <c:pt idx="370">
                  <c:v>5970.16322252171</c:v>
                </c:pt>
                <c:pt idx="371">
                  <c:v>5972.931600955793</c:v>
                </c:pt>
                <c:pt idx="372">
                  <c:v>5974.344652963954</c:v>
                </c:pt>
                <c:pt idx="373">
                  <c:v>5979.76084373143</c:v>
                </c:pt>
                <c:pt idx="374">
                  <c:v>5985.148148148147</c:v>
                </c:pt>
                <c:pt idx="375">
                  <c:v>5983.857860520093</c:v>
                </c:pt>
                <c:pt idx="376">
                  <c:v>5982.574417919244</c:v>
                </c:pt>
                <c:pt idx="377">
                  <c:v>5983.612580834801</c:v>
                </c:pt>
                <c:pt idx="378">
                  <c:v>5991.571386690119</c:v>
                </c:pt>
                <c:pt idx="379">
                  <c:v>5996.856725146197</c:v>
                </c:pt>
                <c:pt idx="380">
                  <c:v>6002.114319043451</c:v>
                </c:pt>
                <c:pt idx="381">
                  <c:v>6004.726585223966</c:v>
                </c:pt>
                <c:pt idx="382">
                  <c:v>6009.936176385261</c:v>
                </c:pt>
                <c:pt idx="383">
                  <c:v>6012.514467592591</c:v>
                </c:pt>
                <c:pt idx="384">
                  <c:v>6017.676767676766</c:v>
                </c:pt>
                <c:pt idx="385">
                  <c:v>6016.011801957396</c:v>
                </c:pt>
                <c:pt idx="386">
                  <c:v>6018.554407120298</c:v>
                </c:pt>
                <c:pt idx="387">
                  <c:v>6021.083906071017</c:v>
                </c:pt>
                <c:pt idx="388">
                  <c:v>6022.315052842044</c:v>
                </c:pt>
                <c:pt idx="389">
                  <c:v>6022.257834757833</c:v>
                </c:pt>
                <c:pt idx="390">
                  <c:v>6024.758454106279</c:v>
                </c:pt>
                <c:pt idx="391">
                  <c:v>6027.246315192742</c:v>
                </c:pt>
                <c:pt idx="392">
                  <c:v>6029.721515408537</c:v>
                </c:pt>
                <c:pt idx="393">
                  <c:v>6034.72222222222</c:v>
                </c:pt>
                <c:pt idx="394">
                  <c:v>6037.165963431784</c:v>
                </c:pt>
                <c:pt idx="395">
                  <c:v>6039.597362514028</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1284555488"/>
        <c:axId val="1180906784"/>
      </c:lineChart>
      <c:catAx>
        <c:axId val="128455548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06784"/>
        <c:crosses val="autoZero"/>
        <c:auto val="0"/>
        <c:lblAlgn val="ctr"/>
        <c:lblOffset val="100"/>
        <c:tickLblSkip val="50"/>
        <c:noMultiLvlLbl val="0"/>
      </c:catAx>
      <c:valAx>
        <c:axId val="1180906784"/>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555488"/>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220.0</c:v>
                </c:pt>
                <c:pt idx="1">
                  <c:v>93.0</c:v>
                </c:pt>
                <c:pt idx="2">
                  <c:v>66.0</c:v>
                </c:pt>
                <c:pt idx="3">
                  <c:v>10.0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1287271408"/>
        <c:axId val="1287268656"/>
      </c:barChart>
      <c:valAx>
        <c:axId val="128726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71408"/>
        <c:crosses val="autoZero"/>
        <c:crossBetween val="between"/>
      </c:valAx>
      <c:catAx>
        <c:axId val="1287271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686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267.0</c:v>
                </c:pt>
                <c:pt idx="1">
                  <c:v>76.0</c:v>
                </c:pt>
                <c:pt idx="2">
                  <c:v>27.0</c:v>
                </c:pt>
                <c:pt idx="3">
                  <c:v>15.0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1287299152"/>
        <c:axId val="1287301904"/>
      </c:barChart>
      <c:catAx>
        <c:axId val="128729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01904"/>
        <c:crosses val="autoZero"/>
        <c:auto val="1"/>
        <c:lblAlgn val="ctr"/>
        <c:lblOffset val="100"/>
        <c:noMultiLvlLbl val="0"/>
      </c:catAx>
      <c:valAx>
        <c:axId val="128730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99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1287394336"/>
        <c:axId val="1287397088"/>
      </c:barChart>
      <c:catAx>
        <c:axId val="1287394336"/>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287397088"/>
        <c:crosses val="autoZero"/>
        <c:auto val="1"/>
        <c:lblAlgn val="ctr"/>
        <c:lblOffset val="100"/>
        <c:noMultiLvlLbl val="0"/>
      </c:catAx>
      <c:valAx>
        <c:axId val="1287397088"/>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287394336"/>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topLeftCell="A63" zoomScale="92" workbookViewId="0">
      <selection activeCell="X22" sqref="X22"/>
    </sheetView>
  </sheetViews>
  <sheetFormatPr baseColWidth="10" defaultColWidth="10.83203125" defaultRowHeight="13" x14ac:dyDescent="0.15"/>
  <cols>
    <col min="1" max="16384" width="10.83203125" style="25"/>
  </cols>
  <sheetData>
    <row r="6" spans="24:25" x14ac:dyDescent="0.15">
      <c r="X6" s="25" t="s">
        <v>992</v>
      </c>
      <c r="Y6" s="25" t="s">
        <v>991</v>
      </c>
    </row>
    <row r="7" spans="24:25" x14ac:dyDescent="0.15">
      <c r="X7" s="25" t="s">
        <v>988</v>
      </c>
      <c r="Y7" s="25">
        <f>COUNTIF('Problems Set'!$A$2:$A$1004,"="&amp;X7)</f>
        <v>268</v>
      </c>
    </row>
    <row r="8" spans="24:25" x14ac:dyDescent="0.15">
      <c r="X8" s="25" t="s">
        <v>989</v>
      </c>
      <c r="Y8" s="25">
        <f>COUNTIF('Problems Set'!$A$2:$A$1004,"="&amp;X8)</f>
        <v>110</v>
      </c>
    </row>
    <row r="9" spans="24:25" x14ac:dyDescent="0.15">
      <c r="X9" s="25" t="s">
        <v>990</v>
      </c>
      <c r="Y9" s="25">
        <f>COUNTIF('Problems Set'!$A$2:$A$1004,"="&amp;X9)</f>
        <v>6</v>
      </c>
    </row>
    <row r="10" spans="24:25" x14ac:dyDescent="0.15">
      <c r="X10" s="25" t="s">
        <v>1041</v>
      </c>
      <c r="Y10" s="25">
        <f>COUNTIF('Problems Set'!$A$2:$A$1004,"="&amp;X10)</f>
        <v>0</v>
      </c>
    </row>
    <row r="11" spans="24:25" x14ac:dyDescent="0.15">
      <c r="X11" s="25" t="s">
        <v>1042</v>
      </c>
      <c r="Y11" s="25">
        <f>COUNTIF('Problems Set'!$A$2:$A$1004,"="&amp;X11)</f>
        <v>1</v>
      </c>
    </row>
    <row r="12" spans="24:25" x14ac:dyDescent="0.15">
      <c r="X12" s="25" t="s">
        <v>1163</v>
      </c>
      <c r="Y12" s="25">
        <f>COUNTIF('Problems Set'!$A$2:$A$1004,"="&amp;X12)</f>
        <v>11</v>
      </c>
    </row>
    <row r="38" spans="24:25" ht="26" x14ac:dyDescent="0.15">
      <c r="X38" s="25" t="s">
        <v>996</v>
      </c>
      <c r="Y38" s="25" t="s">
        <v>998</v>
      </c>
    </row>
    <row r="39" spans="24:25" x14ac:dyDescent="0.15">
      <c r="X39" s="25">
        <v>1</v>
      </c>
      <c r="Y39" s="25">
        <f>COUNTIF('Problems Set'!$F$2:$F$1004,"="&amp;X39)</f>
        <v>220</v>
      </c>
    </row>
    <row r="40" spans="24:25" x14ac:dyDescent="0.15">
      <c r="X40" s="25">
        <v>2</v>
      </c>
      <c r="Y40" s="25">
        <f>COUNTIF('Problems Set'!$F$2:$F$1004,"="&amp;X40)</f>
        <v>93</v>
      </c>
    </row>
    <row r="41" spans="24:25" x14ac:dyDescent="0.15">
      <c r="X41" s="25">
        <v>3</v>
      </c>
      <c r="Y41" s="25">
        <f>COUNTIF('Problems Set'!$F$2:$F$1004,"="&amp;X41)</f>
        <v>66</v>
      </c>
    </row>
    <row r="42" spans="24:25" x14ac:dyDescent="0.15">
      <c r="X42" s="25">
        <v>4</v>
      </c>
      <c r="Y42" s="25">
        <f>COUNTIF('Problems Set'!$F$2:$F$1004,"="&amp;X42)</f>
        <v>10</v>
      </c>
    </row>
    <row r="43" spans="24:25" x14ac:dyDescent="0.15">
      <c r="X43" s="25">
        <v>5</v>
      </c>
      <c r="Y43" s="25">
        <f>COUNTIF('Problems Set'!$F$2:$F$1004,"="&amp;X43)</f>
        <v>6</v>
      </c>
    </row>
    <row r="74" spans="24:25" x14ac:dyDescent="0.15">
      <c r="X74" s="25" t="s">
        <v>997</v>
      </c>
      <c r="Y74" s="25" t="s">
        <v>999</v>
      </c>
    </row>
    <row r="75" spans="24:25" x14ac:dyDescent="0.15">
      <c r="X75" s="25">
        <v>1</v>
      </c>
      <c r="Y75" s="25">
        <f>COUNTIF('Problems Set'!$G$2:$G$1004,"="&amp;Dashboard!X75)</f>
        <v>267</v>
      </c>
    </row>
    <row r="76" spans="24:25" x14ac:dyDescent="0.15">
      <c r="X76" s="25">
        <v>2</v>
      </c>
      <c r="Y76" s="25">
        <f>COUNTIF('Problems Set'!$G$2:$G$1004,"="&amp;Dashboard!X76)</f>
        <v>76</v>
      </c>
    </row>
    <row r="77" spans="24:25" x14ac:dyDescent="0.15">
      <c r="X77" s="25">
        <v>3</v>
      </c>
      <c r="Y77" s="25">
        <f>COUNTIF('Problems Set'!$G$2:$G$1004,"="&amp;Dashboard!X77)</f>
        <v>27</v>
      </c>
    </row>
    <row r="78" spans="24:25" x14ac:dyDescent="0.15">
      <c r="X78" s="25">
        <v>4</v>
      </c>
      <c r="Y78" s="25">
        <f>COUNTIF('Problems Set'!$G$2:$G$1004,"="&amp;Dashboard!X78)</f>
        <v>15</v>
      </c>
    </row>
    <row r="79" spans="24:25" x14ac:dyDescent="0.15">
      <c r="X79" s="25">
        <v>5</v>
      </c>
      <c r="Y79" s="25">
        <f>COUNTIF('Problems Set'!$G$2:$G$1004,"="&amp;Dashboard!X79)</f>
        <v>3</v>
      </c>
    </row>
    <row r="80" spans="24:25" x14ac:dyDescent="0.15">
      <c r="X80" s="25">
        <v>6</v>
      </c>
      <c r="Y80" s="25">
        <f>COUNTIF('Problems Set'!$G$2:$G$1004,"="&amp;Dashboard!X80)</f>
        <v>2</v>
      </c>
    </row>
    <row r="81" spans="24:25" x14ac:dyDescent="0.15">
      <c r="X81" s="25">
        <v>7</v>
      </c>
      <c r="Y81" s="25">
        <f>COUNTIF('Problems Set'!$G$2:$G$1004,"="&amp;Dashboard!X81)</f>
        <v>0</v>
      </c>
    </row>
    <row r="82" spans="24:25" x14ac:dyDescent="0.15">
      <c r="X82" s="25">
        <v>8</v>
      </c>
      <c r="Y82" s="25">
        <f>COUNTIF('Problems Set'!$G$2:$G$1004,"="&amp;Dashboard!X82)</f>
        <v>2</v>
      </c>
    </row>
    <row r="83" spans="24:25" x14ac:dyDescent="0.15">
      <c r="X83" s="25">
        <v>9</v>
      </c>
      <c r="Y83" s="25">
        <f>COUNTIF('Problems Set'!$G$2:$G$1004,"="&amp;Dashboard!X83)</f>
        <v>2</v>
      </c>
    </row>
    <row r="84" spans="24:25" x14ac:dyDescent="0.15">
      <c r="X84" s="25">
        <v>10</v>
      </c>
      <c r="Y84" s="25">
        <f>COUNTIF('Problems Set'!$G$2:$G$1004,"="&amp;Dashboard!X84)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9"/>
  <sheetViews>
    <sheetView tabSelected="1" zoomScale="90" workbookViewId="0">
      <pane xSplit="3" ySplit="1" topLeftCell="J369" activePane="bottomRight" state="frozenSplit"/>
      <selection pane="topRight" activeCell="Q1" sqref="Q1"/>
      <selection pane="bottomLeft" activeCell="A16" sqref="A16"/>
      <selection pane="bottomRight" activeCell="S407" sqref="S407"/>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0" width="7.1640625" style="27" bestFit="1" customWidth="1"/>
    <col min="31" max="31" width="8.5" style="27" bestFit="1" customWidth="1"/>
    <col min="32"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1247</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6" si="535">IF(ISERROR(MIN(86400*AB347/(4*3600), 1)), "NA", MIN(86400*AB347/(4*3600), 1))</f>
        <v>8.819444444444445E-2</v>
      </c>
      <c r="AB347" s="75">
        <f t="shared" ref="AB347:AB406" si="536">IF(AC347="-","NA",SUM(AC347:AF347))</f>
        <v>1.4699074074074074E-2</v>
      </c>
      <c r="AC347" s="51">
        <v>1.4699074074074074E-2</v>
      </c>
      <c r="AD347" s="51" t="s">
        <v>1043</v>
      </c>
      <c r="AE347" s="51" t="s">
        <v>1043</v>
      </c>
      <c r="AF347" s="51" t="s">
        <v>1043</v>
      </c>
    </row>
    <row r="348" spans="1:32" x14ac:dyDescent="0.15">
      <c r="A348" s="43" t="s">
        <v>1004</v>
      </c>
      <c r="B348" s="57">
        <v>283</v>
      </c>
      <c r="C348" s="57" t="s">
        <v>1248</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1249</v>
      </c>
      <c r="D349" s="58" t="s">
        <v>1250</v>
      </c>
      <c r="E349" s="58">
        <v>1</v>
      </c>
      <c r="F349" s="58">
        <v>3</v>
      </c>
      <c r="G349" s="46">
        <v>1</v>
      </c>
      <c r="H349" s="47" t="s">
        <v>961</v>
      </c>
      <c r="I349" s="59" t="s">
        <v>966</v>
      </c>
      <c r="J349" s="56">
        <v>41404</v>
      </c>
      <c r="K349" s="61"/>
      <c r="L349" s="61" t="s">
        <v>1251</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1252</v>
      </c>
      <c r="D350" s="58" t="s">
        <v>1253</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1254</v>
      </c>
      <c r="D351" s="58" t="s">
        <v>1255</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1256</v>
      </c>
      <c r="D352" s="58" t="s">
        <v>1255</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1257</v>
      </c>
      <c r="D353" s="58" t="s">
        <v>1245</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1258</v>
      </c>
      <c r="D354" s="58" t="s">
        <v>1259</v>
      </c>
      <c r="E354" s="58" t="s">
        <v>968</v>
      </c>
      <c r="F354" s="58">
        <v>3</v>
      </c>
      <c r="G354" s="46">
        <v>1</v>
      </c>
      <c r="H354" s="47" t="s">
        <v>961</v>
      </c>
      <c r="I354" s="59" t="s">
        <v>1008</v>
      </c>
      <c r="J354" s="56">
        <v>41418</v>
      </c>
      <c r="K354" s="61"/>
      <c r="L354" s="61" t="s">
        <v>1260</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1261</v>
      </c>
      <c r="D355" s="58" t="s">
        <v>1262</v>
      </c>
      <c r="E355" s="58">
        <v>1</v>
      </c>
      <c r="F355" s="58">
        <v>4</v>
      </c>
      <c r="G355" s="46">
        <v>2</v>
      </c>
      <c r="H355" s="47" t="s">
        <v>961</v>
      </c>
      <c r="I355" s="59" t="s">
        <v>1008</v>
      </c>
      <c r="J355" s="56">
        <v>41418</v>
      </c>
      <c r="K355" s="61"/>
      <c r="L355" s="61" t="s">
        <v>1263</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1264</v>
      </c>
      <c r="D356" s="58" t="s">
        <v>1265</v>
      </c>
      <c r="E356" s="58">
        <v>1</v>
      </c>
      <c r="F356" s="58">
        <v>3</v>
      </c>
      <c r="G356" s="46">
        <v>1</v>
      </c>
      <c r="H356" s="47" t="s">
        <v>961</v>
      </c>
      <c r="I356" s="59" t="s">
        <v>966</v>
      </c>
      <c r="J356" s="56">
        <v>41419</v>
      </c>
      <c r="K356" s="61"/>
      <c r="L356" s="61" t="s">
        <v>1266</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1267</v>
      </c>
      <c r="D357" s="58" t="s">
        <v>1268</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1269</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1270</v>
      </c>
      <c r="D359" s="58" t="s">
        <v>1271</v>
      </c>
      <c r="E359" s="58" t="s">
        <v>1228</v>
      </c>
      <c r="F359" s="58">
        <v>3</v>
      </c>
      <c r="G359" s="46">
        <v>3</v>
      </c>
      <c r="H359" s="47" t="s">
        <v>1229</v>
      </c>
      <c r="I359" s="59" t="s">
        <v>966</v>
      </c>
      <c r="J359" s="56">
        <v>41422</v>
      </c>
      <c r="K359" s="61"/>
      <c r="L359" s="61" t="s">
        <v>1272</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1273</v>
      </c>
      <c r="D360" s="58" t="s">
        <v>1274</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1275</v>
      </c>
      <c r="D361" s="58" t="s">
        <v>141</v>
      </c>
      <c r="E361" s="58" t="s">
        <v>1228</v>
      </c>
      <c r="F361" s="58">
        <v>2</v>
      </c>
      <c r="G361" s="46">
        <v>1</v>
      </c>
      <c r="H361" s="47" t="s">
        <v>1229</v>
      </c>
      <c r="I361" s="59" t="s">
        <v>966</v>
      </c>
      <c r="J361" s="56">
        <v>41422</v>
      </c>
      <c r="K361" s="61"/>
      <c r="L361" s="61" t="s">
        <v>1276</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1277</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1278</v>
      </c>
      <c r="D363" s="58" t="s">
        <v>435</v>
      </c>
      <c r="E363" s="58" t="s">
        <v>1228</v>
      </c>
      <c r="F363" s="58">
        <v>3</v>
      </c>
      <c r="G363" s="46">
        <v>2</v>
      </c>
      <c r="H363" s="47" t="s">
        <v>1229</v>
      </c>
      <c r="I363" s="59" t="s">
        <v>1279</v>
      </c>
      <c r="J363" s="56">
        <v>41423</v>
      </c>
      <c r="K363" s="61"/>
      <c r="L363" s="61" t="s">
        <v>1280</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1281</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1282</v>
      </c>
      <c r="D365" s="58" t="s">
        <v>1283</v>
      </c>
      <c r="E365" s="58" t="s">
        <v>1228</v>
      </c>
      <c r="F365" s="58">
        <v>3</v>
      </c>
      <c r="G365" s="46">
        <v>1</v>
      </c>
      <c r="H365" s="47" t="s">
        <v>1229</v>
      </c>
      <c r="I365" s="59" t="s">
        <v>1279</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1284</v>
      </c>
      <c r="D366" s="58" t="s">
        <v>1285</v>
      </c>
      <c r="E366" s="58" t="s">
        <v>1228</v>
      </c>
      <c r="F366" s="58">
        <v>3</v>
      </c>
      <c r="G366" s="46">
        <v>1</v>
      </c>
      <c r="H366" s="47" t="s">
        <v>1229</v>
      </c>
      <c r="I366" s="59" t="s">
        <v>1279</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t="s">
        <v>1225</v>
      </c>
      <c r="B367" s="57">
        <v>289</v>
      </c>
      <c r="C367" s="57" t="s">
        <v>1286</v>
      </c>
      <c r="D367" s="58" t="s">
        <v>20</v>
      </c>
      <c r="E367" s="58" t="s">
        <v>1228</v>
      </c>
      <c r="F367" s="58">
        <v>3</v>
      </c>
      <c r="G367" s="46">
        <v>1</v>
      </c>
      <c r="H367" s="47" t="s">
        <v>1229</v>
      </c>
      <c r="I367" s="59" t="s">
        <v>1279</v>
      </c>
      <c r="J367" s="56">
        <v>41425</v>
      </c>
      <c r="K367" s="61"/>
      <c r="L367" s="61"/>
      <c r="M367" s="73" t="s">
        <v>1228</v>
      </c>
      <c r="N367" s="80">
        <f t="shared" ref="N367:N374"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x14ac:dyDescent="0.15">
      <c r="A368" s="43" t="s">
        <v>1225</v>
      </c>
      <c r="B368" s="57">
        <v>10</v>
      </c>
      <c r="C368" s="57" t="s">
        <v>1287</v>
      </c>
      <c r="D368" s="58" t="s">
        <v>1285</v>
      </c>
      <c r="E368" s="58" t="s">
        <v>1228</v>
      </c>
      <c r="F368" s="58">
        <v>3</v>
      </c>
      <c r="G368" s="46">
        <v>3</v>
      </c>
      <c r="H368" s="47" t="s">
        <v>1229</v>
      </c>
      <c r="I368" s="59" t="s">
        <v>1279</v>
      </c>
      <c r="J368" s="56">
        <v>41432</v>
      </c>
      <c r="K368" s="61"/>
      <c r="L368" s="61" t="s">
        <v>1288</v>
      </c>
      <c r="M368" s="73" t="s">
        <v>1228</v>
      </c>
      <c r="N368" s="80">
        <f t="shared" si="681"/>
        <v>5833.3333333333339</v>
      </c>
      <c r="O368" s="77">
        <f>AVERAGE($N$2:N368)</f>
        <v>5956.2140478352994</v>
      </c>
      <c r="P368" s="77">
        <f t="shared" ref="P368" si="690">O368-O367</f>
        <v>-0.3357396571091158</v>
      </c>
      <c r="Q368" s="49">
        <f t="shared" ref="Q368" si="691">AVERAGE(F361:F368)</f>
        <v>2.625</v>
      </c>
      <c r="R368" s="49">
        <f t="shared" ref="R368" si="692">AVERAGE(G361:G368)</f>
        <v>1.375</v>
      </c>
      <c r="S368" s="50">
        <f t="shared" ref="S368" si="693">COUNTIF(H362:H368, "AC")/SUM(G362:G368)</f>
        <v>0.7</v>
      </c>
      <c r="T368" s="50">
        <f t="shared" ref="T368" si="694">(Q368/5*0.5+(1-(R368-1)/10)*0.25+S368*0.25)*10000</f>
        <v>6781.2500000000009</v>
      </c>
      <c r="U368" s="50">
        <f t="shared" ref="U368" si="695">T368-T367</f>
        <v>-468.74999999999909</v>
      </c>
      <c r="V368" s="50">
        <f>IF(A368&lt;&gt;"",AVERAGE($F$2:F368),"")</f>
        <v>1.6457765667574933</v>
      </c>
      <c r="W368" s="50">
        <f>IF(A368&lt;&gt;"", AVERAGE($G$2:G368), "")</f>
        <v>1.6376021798365124</v>
      </c>
      <c r="X368" s="50">
        <f>IF(A368&lt;&gt;"", COUNTIF($H$2:H368, "AC")/SUM($G$2:G368), "")</f>
        <v>0.59567387687188023</v>
      </c>
      <c r="Y368" s="50">
        <f t="shared" ref="Y368" si="696">IF(A368&lt;&gt;"", V368/5*0.5+(1-(W368-1)/10)*0.25+X368*0.25, "")*10000</f>
        <v>5475.5607139780659</v>
      </c>
      <c r="Z368" s="50">
        <f t="shared" ref="Z368" si="697">Y368-Y367</f>
        <v>-0.52075978694301739</v>
      </c>
      <c r="AA368" s="50">
        <f t="shared" si="535"/>
        <v>0.14395833333333333</v>
      </c>
      <c r="AB368" s="75">
        <f t="shared" si="536"/>
        <v>2.3993055555555556E-2</v>
      </c>
      <c r="AC368" s="51">
        <v>2.3993055555555556E-2</v>
      </c>
      <c r="AD368" s="51" t="s">
        <v>1043</v>
      </c>
      <c r="AE368" s="51" t="s">
        <v>1043</v>
      </c>
      <c r="AF368" s="51" t="s">
        <v>1043</v>
      </c>
    </row>
    <row r="369" spans="1:32" x14ac:dyDescent="0.15">
      <c r="A369" s="43" t="s">
        <v>1225</v>
      </c>
      <c r="B369" s="57">
        <v>119</v>
      </c>
      <c r="C369" s="57" t="s">
        <v>1289</v>
      </c>
      <c r="D369" s="58" t="s">
        <v>12</v>
      </c>
      <c r="E369" s="58" t="s">
        <v>1228</v>
      </c>
      <c r="F369" s="58">
        <v>2</v>
      </c>
      <c r="G369" s="46">
        <v>1</v>
      </c>
      <c r="H369" s="47" t="s">
        <v>1229</v>
      </c>
      <c r="I369" s="59" t="s">
        <v>1230</v>
      </c>
      <c r="J369" s="56">
        <v>41432</v>
      </c>
      <c r="K369" s="61"/>
      <c r="L369" s="61"/>
      <c r="M369" s="73" t="s">
        <v>1228</v>
      </c>
      <c r="N369" s="80">
        <f t="shared" si="681"/>
        <v>7000</v>
      </c>
      <c r="O369" s="77">
        <f>AVERAGE($N$2:N369)</f>
        <v>5959.0504227053125</v>
      </c>
      <c r="P369" s="77">
        <f t="shared" ref="P369" si="698">O369-O368</f>
        <v>2.83637487001306</v>
      </c>
      <c r="Q369" s="49">
        <f t="shared" ref="Q369" si="699">AVERAGE(F362:F369)</f>
        <v>2.625</v>
      </c>
      <c r="R369" s="49">
        <f t="shared" ref="R369" si="700">AVERAGE(G362:G369)</f>
        <v>1.375</v>
      </c>
      <c r="S369" s="50">
        <f t="shared" ref="S369" si="701">COUNTIF(H363:H369, "AC")/SUM(G363:G369)</f>
        <v>0.7</v>
      </c>
      <c r="T369" s="50">
        <f t="shared" ref="T369" si="702">(Q369/5*0.5+(1-(R369-1)/10)*0.25+S369*0.25)*10000</f>
        <v>6781.2500000000009</v>
      </c>
      <c r="U369" s="50">
        <f t="shared" ref="U369" si="703">T369-T368</f>
        <v>0</v>
      </c>
      <c r="V369" s="50">
        <f>IF(A369&lt;&gt;"",AVERAGE($F$2:F369),"")</f>
        <v>1.6467391304347827</v>
      </c>
      <c r="W369" s="50">
        <f>IF(A369&lt;&gt;"", AVERAGE($G$2:G369), "")</f>
        <v>1.6358695652173914</v>
      </c>
      <c r="X369" s="50">
        <f>IF(A369&lt;&gt;"", COUNTIF($H$2:H369, "AC")/SUM($G$2:G369), "")</f>
        <v>0.59634551495016608</v>
      </c>
      <c r="Y369" s="50">
        <f t="shared" ref="Y369" si="704">IF(A369&lt;&gt;"", V369/5*0.5+(1-(W369-1)/10)*0.25+X369*0.25, "")*10000</f>
        <v>5478.6355265058492</v>
      </c>
      <c r="Z369" s="50">
        <f t="shared" ref="Z369" si="705">Y369-Y368</f>
        <v>3.0748125277832514</v>
      </c>
      <c r="AA369" s="50">
        <f t="shared" si="535"/>
        <v>4.8541666666666664E-2</v>
      </c>
      <c r="AB369" s="75">
        <f t="shared" si="536"/>
        <v>8.0902777777777778E-3</v>
      </c>
      <c r="AC369" s="51">
        <v>8.0902777777777778E-3</v>
      </c>
      <c r="AD369" s="51" t="s">
        <v>1043</v>
      </c>
      <c r="AE369" s="51" t="s">
        <v>1043</v>
      </c>
      <c r="AF369" s="51" t="s">
        <v>1043</v>
      </c>
    </row>
    <row r="370" spans="1:32" x14ac:dyDescent="0.15">
      <c r="A370" s="43" t="s">
        <v>1225</v>
      </c>
      <c r="B370" s="57">
        <v>73</v>
      </c>
      <c r="C370" s="57" t="s">
        <v>1290</v>
      </c>
      <c r="D370" s="58" t="s">
        <v>1291</v>
      </c>
      <c r="E370" s="58" t="s">
        <v>1228</v>
      </c>
      <c r="F370" s="58">
        <v>3</v>
      </c>
      <c r="G370" s="46">
        <v>1</v>
      </c>
      <c r="H370" s="47" t="s">
        <v>1229</v>
      </c>
      <c r="I370" s="59" t="s">
        <v>1279</v>
      </c>
      <c r="J370" s="56">
        <v>41432</v>
      </c>
      <c r="K370" s="61"/>
      <c r="L370" s="61"/>
      <c r="M370" s="73" t="s">
        <v>1228</v>
      </c>
      <c r="N370" s="80">
        <f t="shared" si="681"/>
        <v>8000</v>
      </c>
      <c r="O370" s="77">
        <f>AVERAGE($N$2:N370)</f>
        <v>5964.581451370068</v>
      </c>
      <c r="P370" s="77">
        <f t="shared" ref="P370" si="706">O370-O369</f>
        <v>5.5310286647554676</v>
      </c>
      <c r="Q370" s="49">
        <f t="shared" ref="Q370" si="707">AVERAGE(F363:F370)</f>
        <v>2.75</v>
      </c>
      <c r="R370" s="49">
        <f t="shared" ref="R370" si="708">AVERAGE(G363:G370)</f>
        <v>1.375</v>
      </c>
      <c r="S370" s="50">
        <f t="shared" ref="S370" si="709">COUNTIF(H364:H370, "AC")/SUM(G364:G370)</f>
        <v>0.77777777777777779</v>
      </c>
      <c r="T370" s="50">
        <f t="shared" ref="T370" si="710">(Q370/5*0.5+(1-(R370-1)/10)*0.25+S370*0.25)*10000</f>
        <v>7100.6944444444443</v>
      </c>
      <c r="U370" s="50">
        <f t="shared" ref="U370" si="711">T370-T369</f>
        <v>319.44444444444343</v>
      </c>
      <c r="V370" s="50">
        <f>IF(A370&lt;&gt;"",AVERAGE($F$2:F370),"")</f>
        <v>1.6504065040650406</v>
      </c>
      <c r="W370" s="50">
        <f>IF(A370&lt;&gt;"", AVERAGE($G$2:G370), "")</f>
        <v>1.6341463414634145</v>
      </c>
      <c r="X370" s="50">
        <f>IF(A370&lt;&gt;"", COUNTIF($H$2:H370, "AC")/SUM($G$2:G370), "")</f>
        <v>0.59701492537313428</v>
      </c>
      <c r="Y370" s="50">
        <f t="shared" ref="Y370" si="712">IF(A370&lt;&gt;"", V370/5*0.5+(1-(W370-1)/10)*0.25+X370*0.25, "")*10000</f>
        <v>5484.4072321320227</v>
      </c>
      <c r="Z370" s="50">
        <f t="shared" ref="Z370" si="713">Y370-Y369</f>
        <v>5.7717056261735706</v>
      </c>
      <c r="AA370" s="50">
        <f t="shared" si="535"/>
        <v>5.3958333333333323E-2</v>
      </c>
      <c r="AB370" s="75">
        <f t="shared" si="536"/>
        <v>8.9930555555555545E-3</v>
      </c>
      <c r="AC370" s="51">
        <v>8.9930555555555545E-3</v>
      </c>
      <c r="AD370" s="51" t="s">
        <v>1043</v>
      </c>
      <c r="AE370" s="51" t="s">
        <v>1043</v>
      </c>
      <c r="AF370" s="51" t="s">
        <v>1043</v>
      </c>
    </row>
    <row r="371" spans="1:32" x14ac:dyDescent="0.15">
      <c r="A371" s="43" t="s">
        <v>1225</v>
      </c>
      <c r="B371" s="57">
        <v>26</v>
      </c>
      <c r="C371" s="57" t="s">
        <v>1292</v>
      </c>
      <c r="D371" s="58" t="s">
        <v>141</v>
      </c>
      <c r="E371" s="58" t="s">
        <v>1228</v>
      </c>
      <c r="F371" s="58">
        <v>2</v>
      </c>
      <c r="G371" s="46">
        <v>1</v>
      </c>
      <c r="H371" s="47" t="s">
        <v>1229</v>
      </c>
      <c r="I371" s="59" t="s">
        <v>1230</v>
      </c>
      <c r="J371" s="56">
        <v>41432</v>
      </c>
      <c r="K371" s="61"/>
      <c r="L371" s="61"/>
      <c r="M371" s="73" t="s">
        <v>1228</v>
      </c>
      <c r="N371" s="80">
        <f t="shared" si="681"/>
        <v>7000</v>
      </c>
      <c r="O371" s="77">
        <f>AVERAGE($N$2:N371)</f>
        <v>5967.3798798798789</v>
      </c>
      <c r="P371" s="77">
        <f t="shared" ref="P371" si="714">O371-O370</f>
        <v>2.7984285098109467</v>
      </c>
      <c r="Q371" s="49">
        <f t="shared" ref="Q371" si="715">AVERAGE(F364:F371)</f>
        <v>2.625</v>
      </c>
      <c r="R371" s="49">
        <f t="shared" ref="R371" si="716">AVERAGE(G364:G371)</f>
        <v>1.25</v>
      </c>
      <c r="S371" s="50">
        <f t="shared" ref="S371" si="717">COUNTIF(H365:H371, "AC")/SUM(G365:G371)</f>
        <v>0.77777777777777779</v>
      </c>
      <c r="T371" s="50">
        <f t="shared" ref="T371" si="718">(Q371/5*0.5+(1-(R371-1)/10)*0.25+S371*0.25)*10000</f>
        <v>7006.9444444444443</v>
      </c>
      <c r="U371" s="50">
        <f t="shared" ref="U371" si="719">T371-T370</f>
        <v>-93.75</v>
      </c>
      <c r="V371" s="50">
        <f>IF(A371&lt;&gt;"",AVERAGE($F$2:F371),"")</f>
        <v>1.6513513513513514</v>
      </c>
      <c r="W371" s="50">
        <f>IF(A371&lt;&gt;"", AVERAGE($G$2:G371), "")</f>
        <v>1.6324324324324324</v>
      </c>
      <c r="X371" s="50">
        <f>IF(A371&lt;&gt;"", COUNTIF($H$2:H371, "AC")/SUM($G$2:G371), "")</f>
        <v>0.59768211920529801</v>
      </c>
      <c r="Y371" s="50">
        <f t="shared" ref="Y371" si="720">IF(A371&lt;&gt;"", V371/5*0.5+(1-(W371-1)/10)*0.25+X371*0.25, "")*10000</f>
        <v>5487.4485412564882</v>
      </c>
      <c r="Z371" s="50">
        <f t="shared" ref="Z371" si="721">Y371-Y370</f>
        <v>3.0413091244654424</v>
      </c>
      <c r="AA371" s="50">
        <f t="shared" si="535"/>
        <v>3.3194444444444443E-2</v>
      </c>
      <c r="AB371" s="75">
        <f t="shared" si="536"/>
        <v>5.5324074074074069E-3</v>
      </c>
      <c r="AC371" s="51">
        <v>5.5324074074074069E-3</v>
      </c>
      <c r="AD371" s="51" t="s">
        <v>1043</v>
      </c>
      <c r="AE371" s="51" t="s">
        <v>1043</v>
      </c>
      <c r="AF371" s="51" t="s">
        <v>1043</v>
      </c>
    </row>
    <row r="372" spans="1:32" x14ac:dyDescent="0.15">
      <c r="A372" s="43" t="s">
        <v>1225</v>
      </c>
      <c r="B372" s="57">
        <v>1</v>
      </c>
      <c r="C372" s="57" t="s">
        <v>1293</v>
      </c>
      <c r="D372" s="58" t="s">
        <v>1294</v>
      </c>
      <c r="E372" s="58" t="s">
        <v>1228</v>
      </c>
      <c r="F372" s="58">
        <v>2</v>
      </c>
      <c r="G372" s="46">
        <v>1</v>
      </c>
      <c r="H372" s="47" t="s">
        <v>1229</v>
      </c>
      <c r="I372" s="59" t="s">
        <v>1230</v>
      </c>
      <c r="J372" s="56">
        <v>41433</v>
      </c>
      <c r="K372" s="61"/>
      <c r="L372" s="61"/>
      <c r="M372" s="73" t="s">
        <v>1228</v>
      </c>
      <c r="N372" s="80">
        <f t="shared" si="681"/>
        <v>7000</v>
      </c>
      <c r="O372" s="77">
        <f>AVERAGE($N$2:N372)</f>
        <v>5970.1632225217118</v>
      </c>
      <c r="P372" s="77">
        <f t="shared" ref="P372" si="722">O372-O371</f>
        <v>2.78334264183286</v>
      </c>
      <c r="Q372" s="49">
        <f t="shared" ref="Q372" si="723">AVERAGE(F365:F372)</f>
        <v>2.625</v>
      </c>
      <c r="R372" s="49">
        <f t="shared" ref="R372" si="724">AVERAGE(G365:G372)</f>
        <v>1.25</v>
      </c>
      <c r="S372" s="50">
        <f t="shared" ref="S372" si="725">COUNTIF(H366:H372, "AC")/SUM(G366:G372)</f>
        <v>0.77777777777777779</v>
      </c>
      <c r="T372" s="50">
        <f t="shared" ref="T372" si="726">(Q372/5*0.5+(1-(R372-1)/10)*0.25+S372*0.25)*10000</f>
        <v>7006.9444444444443</v>
      </c>
      <c r="U372" s="50">
        <f t="shared" ref="U372" si="727">T372-T371</f>
        <v>0</v>
      </c>
      <c r="V372" s="50">
        <f>IF(A372&lt;&gt;"",AVERAGE($F$2:F372),"")</f>
        <v>1.6522911051212938</v>
      </c>
      <c r="W372" s="50">
        <f>IF(A372&lt;&gt;"", AVERAGE($G$2:G372), "")</f>
        <v>1.6307277628032344</v>
      </c>
      <c r="X372" s="50">
        <f>IF(A372&lt;&gt;"", COUNTIF($H$2:H372, "AC")/SUM($G$2:G372), "")</f>
        <v>0.59834710743801656</v>
      </c>
      <c r="Y372" s="50">
        <f t="shared" ref="Y372" si="728">IF(A372&lt;&gt;"", V372/5*0.5+(1-(W372-1)/10)*0.25+X372*0.25, "")*10000</f>
        <v>5490.4769330155268</v>
      </c>
      <c r="Z372" s="50">
        <f t="shared" ref="Z372" si="729">Y372-Y371</f>
        <v>3.0283917590386409</v>
      </c>
      <c r="AA372" s="50">
        <f t="shared" si="535"/>
        <v>4.8194444444444436E-2</v>
      </c>
      <c r="AB372" s="75">
        <f t="shared" si="536"/>
        <v>8.0324074074074065E-3</v>
      </c>
      <c r="AC372" s="51">
        <v>8.0324074074074065E-3</v>
      </c>
      <c r="AD372" s="51" t="s">
        <v>1043</v>
      </c>
      <c r="AE372" s="51" t="s">
        <v>1043</v>
      </c>
      <c r="AF372" s="51" t="s">
        <v>1043</v>
      </c>
    </row>
    <row r="373" spans="1:32" x14ac:dyDescent="0.15">
      <c r="A373" s="43" t="s">
        <v>1225</v>
      </c>
      <c r="B373" s="57">
        <v>80</v>
      </c>
      <c r="C373" s="57" t="s">
        <v>1295</v>
      </c>
      <c r="D373" s="58" t="s">
        <v>1296</v>
      </c>
      <c r="E373" s="58" t="s">
        <v>1228</v>
      </c>
      <c r="F373" s="58">
        <v>2</v>
      </c>
      <c r="G373" s="46">
        <v>1</v>
      </c>
      <c r="H373" s="47" t="s">
        <v>1229</v>
      </c>
      <c r="I373" s="59" t="s">
        <v>1279</v>
      </c>
      <c r="J373" s="56">
        <v>41433</v>
      </c>
      <c r="K373" s="61"/>
      <c r="L373" s="61"/>
      <c r="M373" s="73" t="s">
        <v>1228</v>
      </c>
      <c r="N373" s="80">
        <f t="shared" si="681"/>
        <v>7000</v>
      </c>
      <c r="O373" s="77">
        <f>AVERAGE($N$2:N373)</f>
        <v>5972.9316009557933</v>
      </c>
      <c r="P373" s="77">
        <f t="shared" ref="P373" si="730">O373-O372</f>
        <v>2.7683784340815691</v>
      </c>
      <c r="Q373" s="49">
        <f t="shared" ref="Q373" si="731">AVERAGE(F366:F373)</f>
        <v>2.5</v>
      </c>
      <c r="R373" s="49">
        <f t="shared" ref="R373" si="732">AVERAGE(G366:G373)</f>
        <v>1.25</v>
      </c>
      <c r="S373" s="50">
        <f t="shared" ref="S373" si="733">COUNTIF(H367:H373, "AC")/SUM(G367:G373)</f>
        <v>0.77777777777777779</v>
      </c>
      <c r="T373" s="50">
        <f t="shared" ref="T373" si="734">(Q373/5*0.5+(1-(R373-1)/10)*0.25+S373*0.25)*10000</f>
        <v>6881.9444444444443</v>
      </c>
      <c r="U373" s="50">
        <f t="shared" ref="U373" si="735">T373-T372</f>
        <v>-125</v>
      </c>
      <c r="V373" s="50">
        <f>IF(A373&lt;&gt;"",AVERAGE($F$2:F373),"")</f>
        <v>1.653225806451613</v>
      </c>
      <c r="W373" s="50">
        <f>IF(A373&lt;&gt;"", AVERAGE($G$2:G373), "")</f>
        <v>1.6290322580645162</v>
      </c>
      <c r="X373" s="50">
        <f>IF(A373&lt;&gt;"", COUNTIF($H$2:H373, "AC")/SUM($G$2:G373), "")</f>
        <v>0.59900990099009899</v>
      </c>
      <c r="Y373" s="50">
        <f t="shared" ref="Y373" si="736">IF(A373&lt;&gt;"", V373/5*0.5+(1-(W373-1)/10)*0.25+X373*0.25, "")*10000</f>
        <v>5493.4924944107324</v>
      </c>
      <c r="Z373" s="50">
        <f t="shared" ref="Z373" si="737">Y373-Y372</f>
        <v>3.0155613952056228</v>
      </c>
      <c r="AA373" s="50">
        <f t="shared" si="535"/>
        <v>4.6666666666666662E-2</v>
      </c>
      <c r="AB373" s="75">
        <f t="shared" si="536"/>
        <v>7.7777777777777767E-3</v>
      </c>
      <c r="AC373" s="51">
        <v>7.7777777777777767E-3</v>
      </c>
      <c r="AD373" s="51" t="s">
        <v>1043</v>
      </c>
      <c r="AE373" s="51" t="s">
        <v>1043</v>
      </c>
      <c r="AF373" s="51" t="s">
        <v>1043</v>
      </c>
    </row>
    <row r="374" spans="1:32" x14ac:dyDescent="0.15">
      <c r="A374" s="43" t="s">
        <v>1225</v>
      </c>
      <c r="B374" s="57">
        <v>90</v>
      </c>
      <c r="C374" s="57" t="s">
        <v>1297</v>
      </c>
      <c r="D374" s="58" t="s">
        <v>494</v>
      </c>
      <c r="E374" s="58">
        <v>1</v>
      </c>
      <c r="F374" s="58">
        <v>3</v>
      </c>
      <c r="G374" s="46">
        <v>2</v>
      </c>
      <c r="H374" s="47" t="s">
        <v>1229</v>
      </c>
      <c r="I374" s="59" t="s">
        <v>1279</v>
      </c>
      <c r="J374" s="56">
        <v>41433</v>
      </c>
      <c r="K374" s="61"/>
      <c r="L374" s="61"/>
      <c r="M374" s="73" t="s">
        <v>734</v>
      </c>
      <c r="N374" s="80">
        <f t="shared" si="681"/>
        <v>6500</v>
      </c>
      <c r="O374" s="77">
        <f>AVERAGE($N$2:N374)</f>
        <v>5974.3446529639541</v>
      </c>
      <c r="P374" s="77">
        <f t="shared" ref="P374" si="738">O374-O373</f>
        <v>1.4130520081607756</v>
      </c>
      <c r="Q374" s="49">
        <f t="shared" ref="Q374" si="739">AVERAGE(F367:F374)</f>
        <v>2.5</v>
      </c>
      <c r="R374" s="49">
        <f t="shared" ref="R374" si="740">AVERAGE(G367:G374)</f>
        <v>1.375</v>
      </c>
      <c r="S374" s="50">
        <f t="shared" ref="S374" si="741">COUNTIF(H368:H374, "AC")/SUM(G368:G374)</f>
        <v>0.7</v>
      </c>
      <c r="T374" s="50">
        <f t="shared" ref="T374" si="742">(Q374/5*0.5+(1-(R374-1)/10)*0.25+S374*0.25)*10000</f>
        <v>6656.2499999999991</v>
      </c>
      <c r="U374" s="50">
        <f t="shared" ref="U374" si="743">T374-T373</f>
        <v>-225.69444444444525</v>
      </c>
      <c r="V374" s="50">
        <f>IF(A374&lt;&gt;"",AVERAGE($F$2:F374),"")</f>
        <v>1.6568364611260054</v>
      </c>
      <c r="W374" s="50">
        <f>IF(A374&lt;&gt;"", AVERAGE($G$2:G374), "")</f>
        <v>1.6300268096514745</v>
      </c>
      <c r="X374" s="50">
        <f>IF(A374&lt;&gt;"", COUNTIF($H$2:H374, "AC")/SUM($G$2:G374), "")</f>
        <v>0.59868421052631582</v>
      </c>
      <c r="Y374" s="50">
        <f t="shared" ref="Y374" si="744">IF(A374&lt;&gt;"", V374/5*0.5+(1-(W374-1)/10)*0.25+X374*0.25, "")*10000</f>
        <v>5496.0402850289256</v>
      </c>
      <c r="Z374" s="50">
        <f t="shared" ref="Z374" si="745">Y374-Y373</f>
        <v>2.5477906181931758</v>
      </c>
      <c r="AA374" s="50">
        <f t="shared" si="535"/>
        <v>5.8263888888888879E-2</v>
      </c>
      <c r="AB374" s="75">
        <f t="shared" si="536"/>
        <v>9.7106481481481471E-3</v>
      </c>
      <c r="AC374" s="51">
        <v>9.7106481481481471E-3</v>
      </c>
      <c r="AD374" s="51" t="s">
        <v>1043</v>
      </c>
      <c r="AE374" s="51" t="s">
        <v>1043</v>
      </c>
      <c r="AF374" s="51" t="s">
        <v>1043</v>
      </c>
    </row>
    <row r="375" spans="1:32" x14ac:dyDescent="0.15">
      <c r="A375" s="43" t="s">
        <v>1225</v>
      </c>
      <c r="B375" s="57">
        <v>120</v>
      </c>
      <c r="C375" s="57" t="s">
        <v>1298</v>
      </c>
      <c r="D375" s="58" t="s">
        <v>435</v>
      </c>
      <c r="E375" s="58" t="s">
        <v>1228</v>
      </c>
      <c r="F375" s="58">
        <v>3</v>
      </c>
      <c r="G375" s="46">
        <v>1</v>
      </c>
      <c r="H375" s="47" t="s">
        <v>1229</v>
      </c>
      <c r="I375" s="59" t="s">
        <v>1279</v>
      </c>
      <c r="J375" s="56">
        <v>41433</v>
      </c>
      <c r="K375" s="61"/>
      <c r="L375" s="61"/>
      <c r="M375" s="73" t="s">
        <v>1228</v>
      </c>
      <c r="N375" s="80">
        <f t="shared" ref="N375" si="746">(0.5*F375/5+0.25*(1-(G375-1)/10)+0.25*(IF(H375="AC",1,0)/G375))*10000</f>
        <v>8000</v>
      </c>
      <c r="O375" s="77">
        <f>AVERAGE($N$2:N375)</f>
        <v>5979.7608437314302</v>
      </c>
      <c r="P375" s="77">
        <f t="shared" ref="P375" si="747">O375-O374</f>
        <v>5.4161907674761096</v>
      </c>
      <c r="Q375" s="49">
        <f t="shared" ref="Q375" si="748">AVERAGE(F368:F375)</f>
        <v>2.5</v>
      </c>
      <c r="R375" s="49">
        <f t="shared" ref="R375" si="749">AVERAGE(G368:G375)</f>
        <v>1.375</v>
      </c>
      <c r="S375" s="50">
        <f t="shared" ref="S375" si="750">COUNTIF(H369:H375, "AC")/SUM(G369:G375)</f>
        <v>0.875</v>
      </c>
      <c r="T375" s="50">
        <f t="shared" ref="T375" si="751">(Q375/5*0.5+(1-(R375-1)/10)*0.25+S375*0.25)*10000</f>
        <v>7093.75</v>
      </c>
      <c r="U375" s="50">
        <f t="shared" ref="U375" si="752">T375-T374</f>
        <v>437.50000000000091</v>
      </c>
      <c r="V375" s="50">
        <f>IF(A375&lt;&gt;"",AVERAGE($F$2:F375),"")</f>
        <v>1.660427807486631</v>
      </c>
      <c r="W375" s="50">
        <f>IF(A375&lt;&gt;"", AVERAGE($G$2:G375), "")</f>
        <v>1.6283422459893049</v>
      </c>
      <c r="X375" s="50">
        <f>IF(A375&lt;&gt;"", COUNTIF($H$2:H375, "AC")/SUM($G$2:G375), "")</f>
        <v>0.59934318555008215</v>
      </c>
      <c r="Y375" s="50">
        <f t="shared" ref="Y375" si="753">IF(A375&lt;&gt;"", V375/5*0.5+(1-(W375-1)/10)*0.25+X375*0.25, "")*10000</f>
        <v>5501.7002098645107</v>
      </c>
      <c r="Z375" s="50">
        <f t="shared" ref="Z375" si="754">Y375-Y374</f>
        <v>5.6599248355851159</v>
      </c>
      <c r="AA375" s="50">
        <f t="shared" si="535"/>
        <v>5.9097222222222225E-2</v>
      </c>
      <c r="AB375" s="75">
        <f t="shared" si="536"/>
        <v>9.8495370370370369E-3</v>
      </c>
      <c r="AC375" s="51">
        <v>9.8495370370370369E-3</v>
      </c>
      <c r="AD375" s="51" t="s">
        <v>1043</v>
      </c>
      <c r="AE375" s="51" t="s">
        <v>1043</v>
      </c>
      <c r="AF375" s="51" t="s">
        <v>1043</v>
      </c>
    </row>
    <row r="376" spans="1:32" x14ac:dyDescent="0.15">
      <c r="A376" s="43" t="s">
        <v>1225</v>
      </c>
      <c r="B376" s="57">
        <v>40</v>
      </c>
      <c r="C376" s="33" t="s">
        <v>1299</v>
      </c>
      <c r="D376" s="58" t="s">
        <v>1283</v>
      </c>
      <c r="E376" s="58" t="s">
        <v>1228</v>
      </c>
      <c r="F376" s="58">
        <v>3</v>
      </c>
      <c r="G376" s="46">
        <v>1</v>
      </c>
      <c r="H376" s="47" t="s">
        <v>1229</v>
      </c>
      <c r="I376" s="59" t="s">
        <v>1279</v>
      </c>
      <c r="J376" s="56">
        <v>41433</v>
      </c>
      <c r="K376" s="61"/>
      <c r="L376" s="61" t="s">
        <v>1300</v>
      </c>
      <c r="M376" s="73" t="s">
        <v>1228</v>
      </c>
      <c r="N376" s="80">
        <f t="shared" ref="N376:N378" si="755">(0.5*F376/5+0.25*(1-(G376-1)/10)+0.25*(IF(H376="AC",1,0)/G376))*10000</f>
        <v>8000</v>
      </c>
      <c r="O376" s="77">
        <f>AVERAGE($N$2:N376)</f>
        <v>5985.1481481481469</v>
      </c>
      <c r="P376" s="77">
        <f t="shared" ref="P376" si="756">O376-O375</f>
        <v>5.3873044167166881</v>
      </c>
      <c r="Q376" s="49">
        <f t="shared" ref="Q376" si="757">AVERAGE(F369:F376)</f>
        <v>2.5</v>
      </c>
      <c r="R376" s="49">
        <f t="shared" ref="R376" si="758">AVERAGE(G369:G376)</f>
        <v>1.125</v>
      </c>
      <c r="S376" s="50">
        <f t="shared" ref="S376" si="759">COUNTIF(H370:H376, "AC")/SUM(G370:G376)</f>
        <v>0.875</v>
      </c>
      <c r="T376" s="50">
        <f t="shared" ref="T376" si="760">(Q376/5*0.5+(1-(R376-1)/10)*0.25+S376*0.25)*10000</f>
        <v>7156.25</v>
      </c>
      <c r="U376" s="50">
        <f t="shared" ref="U376" si="761">T376-T375</f>
        <v>62.5</v>
      </c>
      <c r="V376" s="50">
        <f>IF(A376&lt;&gt;"",AVERAGE($F$2:F376),"")</f>
        <v>1.6639999999999999</v>
      </c>
      <c r="W376" s="50">
        <f>IF(A376&lt;&gt;"", AVERAGE($G$2:G376), "")</f>
        <v>1.6266666666666667</v>
      </c>
      <c r="X376" s="50">
        <f>IF(A376&lt;&gt;"", COUNTIF($H$2:H376, "AC")/SUM($G$2:G376), "")</f>
        <v>0.6</v>
      </c>
      <c r="Y376" s="50">
        <f t="shared" ref="Y376" si="762">IF(A376&lt;&gt;"", V376/5*0.5+(1-(W376-1)/10)*0.25+X376*0.25, "")*10000</f>
        <v>5507.333333333333</v>
      </c>
      <c r="Z376" s="50">
        <f t="shared" ref="Z376" si="763">Y376-Y375</f>
        <v>5.6331234688223049</v>
      </c>
      <c r="AA376" s="50">
        <f t="shared" si="535"/>
        <v>7.4236111111111114E-2</v>
      </c>
      <c r="AB376" s="75">
        <f t="shared" si="536"/>
        <v>1.2372685185185186E-2</v>
      </c>
      <c r="AC376" s="51">
        <v>1.2372685185185186E-2</v>
      </c>
      <c r="AD376" s="51" t="s">
        <v>1043</v>
      </c>
      <c r="AE376" s="51" t="s">
        <v>1043</v>
      </c>
      <c r="AF376" s="51" t="s">
        <v>1043</v>
      </c>
    </row>
    <row r="377" spans="1:32" x14ac:dyDescent="0.15">
      <c r="A377" s="43" t="s">
        <v>1225</v>
      </c>
      <c r="B377" s="57">
        <v>219</v>
      </c>
      <c r="C377" s="33" t="s">
        <v>1301</v>
      </c>
      <c r="D377" s="58" t="s">
        <v>1294</v>
      </c>
      <c r="E377" s="58" t="s">
        <v>1228</v>
      </c>
      <c r="F377" s="58">
        <v>2</v>
      </c>
      <c r="G377" s="46">
        <v>2</v>
      </c>
      <c r="H377" s="47" t="s">
        <v>1229</v>
      </c>
      <c r="I377" s="59" t="s">
        <v>1230</v>
      </c>
      <c r="J377" s="56">
        <v>41433</v>
      </c>
      <c r="K377" s="61"/>
      <c r="L377" s="61"/>
      <c r="M377" s="73" t="s">
        <v>1228</v>
      </c>
      <c r="N377" s="80">
        <f t="shared" si="755"/>
        <v>5500</v>
      </c>
      <c r="O377" s="77">
        <f>AVERAGE($N$2:N377)</f>
        <v>5983.8578605200928</v>
      </c>
      <c r="P377" s="77">
        <f t="shared" ref="P377" si="764">O377-O376</f>
        <v>-1.2902876280541022</v>
      </c>
      <c r="Q377" s="49">
        <f t="shared" ref="Q377" si="765">AVERAGE(F370:F377)</f>
        <v>2.5</v>
      </c>
      <c r="R377" s="49">
        <f t="shared" ref="R377" si="766">AVERAGE(G370:G377)</f>
        <v>1.25</v>
      </c>
      <c r="S377" s="50">
        <f t="shared" ref="S377" si="767">COUNTIF(H371:H377, "AC")/SUM(G371:G377)</f>
        <v>0.77777777777777779</v>
      </c>
      <c r="T377" s="50">
        <f t="shared" ref="T377" si="768">(Q377/5*0.5+(1-(R377-1)/10)*0.25+S377*0.25)*10000</f>
        <v>6881.9444444444443</v>
      </c>
      <c r="U377" s="50">
        <f t="shared" ref="U377" si="769">T377-T376</f>
        <v>-274.30555555555566</v>
      </c>
      <c r="V377" s="50">
        <f>IF(A377&lt;&gt;"",AVERAGE($F$2:F377),"")</f>
        <v>1.6648936170212767</v>
      </c>
      <c r="W377" s="50">
        <f>IF(A377&lt;&gt;"", AVERAGE($G$2:G377), "")</f>
        <v>1.6276595744680851</v>
      </c>
      <c r="X377" s="50">
        <f>IF(A377&lt;&gt;"", COUNTIF($H$2:H377, "AC")/SUM($G$2:G377), "")</f>
        <v>0.59967320261437906</v>
      </c>
      <c r="Y377" s="50">
        <f t="shared" ref="Y377" si="770">IF(A377&lt;&gt;"", V377/5*0.5+(1-(W377-1)/10)*0.25+X377*0.25, "")*10000</f>
        <v>5507.1617299402033</v>
      </c>
      <c r="Z377" s="50">
        <f t="shared" ref="Z377" si="771">Y377-Y376</f>
        <v>-0.17160339312977158</v>
      </c>
      <c r="AA377" s="50">
        <f t="shared" si="535"/>
        <v>4.7708333333333325E-2</v>
      </c>
      <c r="AB377" s="75">
        <f t="shared" si="536"/>
        <v>7.951388888888888E-3</v>
      </c>
      <c r="AC377" s="51">
        <v>7.951388888888888E-3</v>
      </c>
      <c r="AD377" s="51" t="s">
        <v>1043</v>
      </c>
      <c r="AE377" s="51" t="s">
        <v>1043</v>
      </c>
      <c r="AF377" s="51" t="s">
        <v>1043</v>
      </c>
    </row>
    <row r="378" spans="1:32" x14ac:dyDescent="0.15">
      <c r="A378" s="43" t="s">
        <v>1225</v>
      </c>
      <c r="B378" s="57">
        <v>88</v>
      </c>
      <c r="C378" s="57" t="s">
        <v>1302</v>
      </c>
      <c r="D378" s="58" t="s">
        <v>1285</v>
      </c>
      <c r="E378" s="58" t="s">
        <v>1228</v>
      </c>
      <c r="F378" s="58">
        <v>2</v>
      </c>
      <c r="G378" s="46">
        <v>2</v>
      </c>
      <c r="H378" s="47" t="s">
        <v>1229</v>
      </c>
      <c r="I378" s="59" t="s">
        <v>1230</v>
      </c>
      <c r="J378" s="56">
        <v>41433</v>
      </c>
      <c r="K378" s="61"/>
      <c r="L378" s="61" t="s">
        <v>1303</v>
      </c>
      <c r="M378" s="73" t="s">
        <v>1228</v>
      </c>
      <c r="N378" s="80">
        <f t="shared" si="755"/>
        <v>5500</v>
      </c>
      <c r="O378" s="77">
        <f>AVERAGE($N$2:N378)</f>
        <v>5982.5744179192443</v>
      </c>
      <c r="P378" s="77">
        <f t="shared" ref="P378" si="772">O378-O377</f>
        <v>-1.2834426008485025</v>
      </c>
      <c r="Q378" s="49">
        <f t="shared" ref="Q378" si="773">AVERAGE(F371:F378)</f>
        <v>2.375</v>
      </c>
      <c r="R378" s="49">
        <f t="shared" ref="R378" si="774">AVERAGE(G371:G378)</f>
        <v>1.375</v>
      </c>
      <c r="S378" s="50">
        <f t="shared" ref="S378" si="775">COUNTIF(H372:H378, "AC")/SUM(G372:G378)</f>
        <v>0.7</v>
      </c>
      <c r="T378" s="50">
        <f t="shared" ref="T378" si="776">(Q378/5*0.5+(1-(R378-1)/10)*0.25+S378*0.25)*10000</f>
        <v>6531.25</v>
      </c>
      <c r="U378" s="50">
        <f t="shared" ref="U378" si="777">T378-T377</f>
        <v>-350.69444444444434</v>
      </c>
      <c r="V378" s="50">
        <f>IF(A378&lt;&gt;"",AVERAGE($F$2:F378),"")</f>
        <v>1.6657824933687002</v>
      </c>
      <c r="W378" s="50">
        <f>IF(A378&lt;&gt;"", AVERAGE($G$2:G378), "")</f>
        <v>1.6286472148541113</v>
      </c>
      <c r="X378" s="50">
        <f>IF(A378&lt;&gt;"", COUNTIF($H$2:H378, "AC")/SUM($G$2:G378), "")</f>
        <v>0.59934853420195444</v>
      </c>
      <c r="Y378" s="50">
        <f t="shared" ref="Y378" si="778">IF(A378&lt;&gt;"", V378/5*0.5+(1-(W378-1)/10)*0.25+X378*0.25, "")*10000</f>
        <v>5506.9920251600579</v>
      </c>
      <c r="Z378" s="50">
        <f t="shared" ref="Z378" si="779">Y378-Y377</f>
        <v>-0.16970478014536639</v>
      </c>
      <c r="AA378" s="50">
        <f t="shared" si="535"/>
        <v>7.631944444444444E-2</v>
      </c>
      <c r="AB378" s="75">
        <f t="shared" si="536"/>
        <v>1.2719907407407407E-2</v>
      </c>
      <c r="AC378" s="51">
        <v>1.2719907407407407E-2</v>
      </c>
      <c r="AD378" s="51" t="s">
        <v>1043</v>
      </c>
      <c r="AE378" s="51" t="s">
        <v>1043</v>
      </c>
      <c r="AF378" s="51" t="s">
        <v>1043</v>
      </c>
    </row>
    <row r="379" spans="1:32" x14ac:dyDescent="0.15">
      <c r="A379" s="43" t="s">
        <v>1225</v>
      </c>
      <c r="B379" s="57">
        <v>105</v>
      </c>
      <c r="C379" s="57" t="s">
        <v>1304</v>
      </c>
      <c r="D379" s="58" t="s">
        <v>1305</v>
      </c>
      <c r="E379" s="58">
        <v>1</v>
      </c>
      <c r="F379" s="58">
        <v>4</v>
      </c>
      <c r="G379" s="46">
        <v>4</v>
      </c>
      <c r="H379" s="47" t="s">
        <v>1229</v>
      </c>
      <c r="I379" s="59" t="s">
        <v>1279</v>
      </c>
      <c r="J379" s="56">
        <v>41434</v>
      </c>
      <c r="K379" s="61"/>
      <c r="L379" s="61" t="s">
        <v>1306</v>
      </c>
      <c r="M379" s="73" t="s">
        <v>734</v>
      </c>
      <c r="N379" s="80">
        <f t="shared" ref="N379:N388" si="780">(0.5*F379/5+0.25*(1-(G379-1)/10)+0.25*(IF(H379="AC",1,0)/G379))*10000</f>
        <v>6375</v>
      </c>
      <c r="O379" s="77">
        <f>AVERAGE($N$2:N379)</f>
        <v>5983.6125808348015</v>
      </c>
      <c r="P379" s="77">
        <f t="shared" ref="P379:P380" si="781">O379-O378</f>
        <v>1.0381629155572227</v>
      </c>
      <c r="Q379" s="49">
        <f t="shared" ref="Q379:Q380" si="782">AVERAGE(F372:F379)</f>
        <v>2.625</v>
      </c>
      <c r="R379" s="49">
        <f t="shared" ref="R379:R380" si="783">AVERAGE(G372:G379)</f>
        <v>1.75</v>
      </c>
      <c r="S379" s="50">
        <f t="shared" ref="S379:S380" si="784">COUNTIF(H373:H379, "AC")/SUM(G373:G379)</f>
        <v>0.53846153846153844</v>
      </c>
      <c r="T379" s="50">
        <f t="shared" ref="T379:T380" si="785">(Q379/5*0.5+(1-(R379-1)/10)*0.25+S379*0.25)*10000</f>
        <v>6283.6538461538457</v>
      </c>
      <c r="U379" s="50">
        <f t="shared" ref="U379:U380" si="786">T379-T378</f>
        <v>-247.59615384615427</v>
      </c>
      <c r="V379" s="50">
        <f>IF(A379&lt;&gt;"",AVERAGE($F$2:F379),"")</f>
        <v>1.6719576719576719</v>
      </c>
      <c r="W379" s="50">
        <f>IF(A379&lt;&gt;"", AVERAGE($G$2:G379), "")</f>
        <v>1.6349206349206349</v>
      </c>
      <c r="X379" s="50">
        <f>IF(A379&lt;&gt;"", COUNTIF($H$2:H379, "AC")/SUM($G$2:G379), "")</f>
        <v>0.59708737864077666</v>
      </c>
      <c r="Y379" s="50">
        <f t="shared" ref="Y379:Y380" si="787">IF(A379&lt;&gt;"", V379/5*0.5+(1-(W379-1)/10)*0.25+X379*0.25, "")*10000</f>
        <v>5505.9459598294543</v>
      </c>
      <c r="Z379" s="50">
        <f t="shared" ref="Z379:Z380" si="788">Y379-Y378</f>
        <v>-1.0460653306035965</v>
      </c>
      <c r="AA379" s="50">
        <f t="shared" si="535"/>
        <v>0.38791666666666669</v>
      </c>
      <c r="AB379" s="75">
        <f t="shared" si="536"/>
        <v>6.4652777777777781E-2</v>
      </c>
      <c r="AC379" s="51">
        <v>6.4652777777777781E-2</v>
      </c>
      <c r="AD379" s="51" t="s">
        <v>1043</v>
      </c>
      <c r="AE379" s="51" t="s">
        <v>1043</v>
      </c>
      <c r="AF379" s="51" t="s">
        <v>1043</v>
      </c>
    </row>
    <row r="380" spans="1:32" x14ac:dyDescent="0.15">
      <c r="A380" s="43" t="s">
        <v>1225</v>
      </c>
      <c r="B380" s="57">
        <v>106</v>
      </c>
      <c r="C380" s="57" t="s">
        <v>1307</v>
      </c>
      <c r="D380" s="58" t="s">
        <v>1305</v>
      </c>
      <c r="E380" s="58">
        <v>1</v>
      </c>
      <c r="F380" s="58">
        <v>4</v>
      </c>
      <c r="G380" s="46">
        <v>1</v>
      </c>
      <c r="H380" s="47" t="s">
        <v>1229</v>
      </c>
      <c r="I380" s="59" t="s">
        <v>1279</v>
      </c>
      <c r="J380" s="56">
        <v>41434</v>
      </c>
      <c r="K380" s="61"/>
      <c r="L380" s="61" t="s">
        <v>1308</v>
      </c>
      <c r="M380" s="73" t="s">
        <v>1228</v>
      </c>
      <c r="N380" s="80">
        <f t="shared" si="780"/>
        <v>9000</v>
      </c>
      <c r="O380" s="77">
        <f>AVERAGE($N$2:N380)</f>
        <v>5991.5713866901187</v>
      </c>
      <c r="P380" s="77">
        <f t="shared" si="781"/>
        <v>7.9588058553172232</v>
      </c>
      <c r="Q380" s="49">
        <f t="shared" si="782"/>
        <v>2.875</v>
      </c>
      <c r="R380" s="49">
        <f t="shared" si="783"/>
        <v>1.75</v>
      </c>
      <c r="S380" s="50">
        <f t="shared" si="784"/>
        <v>0.53846153846153844</v>
      </c>
      <c r="T380" s="50">
        <f t="shared" si="785"/>
        <v>6533.6538461538466</v>
      </c>
      <c r="U380" s="50">
        <f t="shared" si="786"/>
        <v>250.00000000000091</v>
      </c>
      <c r="V380" s="50">
        <f>IF(A380&lt;&gt;"",AVERAGE($F$2:F380),"")</f>
        <v>1.6781002638522426</v>
      </c>
      <c r="W380" s="50">
        <f>IF(A380&lt;&gt;"", AVERAGE($G$2:G380), "")</f>
        <v>1.633245382585752</v>
      </c>
      <c r="X380" s="50">
        <f>IF(A380&lt;&gt;"", COUNTIF($H$2:H380, "AC")/SUM($G$2:G380), "")</f>
        <v>0.59773828756058156</v>
      </c>
      <c r="Y380" s="50">
        <f t="shared" si="787"/>
        <v>5514.1346371072586</v>
      </c>
      <c r="Z380" s="50">
        <f t="shared" si="788"/>
        <v>8.1886772778043451</v>
      </c>
      <c r="AA380" s="50">
        <f t="shared" si="535"/>
        <v>5.6805555555555547E-2</v>
      </c>
      <c r="AB380" s="75">
        <f t="shared" si="536"/>
        <v>9.4675925925925917E-3</v>
      </c>
      <c r="AC380" s="51">
        <v>9.4675925925925917E-3</v>
      </c>
      <c r="AD380" s="51" t="s">
        <v>1043</v>
      </c>
      <c r="AE380" s="51" t="s">
        <v>1043</v>
      </c>
      <c r="AF380" s="51" t="s">
        <v>1043</v>
      </c>
    </row>
    <row r="381" spans="1:32" x14ac:dyDescent="0.15">
      <c r="A381" s="43" t="s">
        <v>1225</v>
      </c>
      <c r="B381" s="57">
        <v>63</v>
      </c>
      <c r="C381" s="57" t="s">
        <v>1309</v>
      </c>
      <c r="D381" s="58" t="s">
        <v>435</v>
      </c>
      <c r="E381" s="58" t="s">
        <v>1228</v>
      </c>
      <c r="F381" s="58">
        <v>3</v>
      </c>
      <c r="G381" s="46">
        <v>1</v>
      </c>
      <c r="H381" s="47" t="s">
        <v>1229</v>
      </c>
      <c r="I381" s="59" t="s">
        <v>1279</v>
      </c>
      <c r="J381" s="56">
        <v>41435</v>
      </c>
      <c r="K381" s="61"/>
      <c r="L381" s="61"/>
      <c r="M381" s="73" t="s">
        <v>1228</v>
      </c>
      <c r="N381" s="80">
        <f t="shared" si="780"/>
        <v>8000</v>
      </c>
      <c r="O381" s="77">
        <f>AVERAGE($N$2:N381)</f>
        <v>5996.8567251461973</v>
      </c>
      <c r="P381" s="77">
        <f t="shared" ref="P381" si="789">O381-O380</f>
        <v>5.2853384560785344</v>
      </c>
      <c r="Q381" s="49">
        <f t="shared" ref="Q381" si="790">AVERAGE(F374:F381)</f>
        <v>3</v>
      </c>
      <c r="R381" s="49">
        <f t="shared" ref="R381" si="791">AVERAGE(G374:G381)</f>
        <v>1.75</v>
      </c>
      <c r="S381" s="50">
        <f t="shared" ref="S381" si="792">COUNTIF(H375:H381, "AC")/SUM(G375:G381)</f>
        <v>0.58333333333333337</v>
      </c>
      <c r="T381" s="50">
        <f t="shared" ref="T381" si="793">(Q381/5*0.5+(1-(R381-1)/10)*0.25+S381*0.25)*10000</f>
        <v>6770.8333333333339</v>
      </c>
      <c r="U381" s="50">
        <f t="shared" ref="U381" si="794">T381-T380</f>
        <v>237.1794871794873</v>
      </c>
      <c r="V381" s="50">
        <f>IF(A381&lt;&gt;"",AVERAGE($F$2:F381),"")</f>
        <v>1.6815789473684211</v>
      </c>
      <c r="W381" s="50">
        <f>IF(A381&lt;&gt;"", AVERAGE($G$2:G381), "")</f>
        <v>1.631578947368421</v>
      </c>
      <c r="X381" s="50">
        <f>IF(A381&lt;&gt;"", COUNTIF($H$2:H381, "AC")/SUM($G$2:G381), "")</f>
        <v>0.59838709677419355</v>
      </c>
      <c r="Y381" s="50">
        <f t="shared" ref="Y381" si="795">IF(A381&lt;&gt;"", V381/5*0.5+(1-(W381-1)/10)*0.25+X381*0.25, "")*10000</f>
        <v>5519.6519524617997</v>
      </c>
      <c r="Z381" s="50">
        <f t="shared" ref="Z381" si="796">Y381-Y380</f>
        <v>5.5173153545410969</v>
      </c>
      <c r="AA381" s="50">
        <f t="shared" si="535"/>
        <v>5.5763888888888891E-2</v>
      </c>
      <c r="AB381" s="75">
        <f t="shared" si="536"/>
        <v>9.2939814814814812E-3</v>
      </c>
      <c r="AC381" s="51">
        <v>9.2939814814814812E-3</v>
      </c>
      <c r="AD381" s="51" t="s">
        <v>1043</v>
      </c>
      <c r="AE381" s="51" t="s">
        <v>1043</v>
      </c>
      <c r="AF381" s="51" t="s">
        <v>1043</v>
      </c>
    </row>
    <row r="382" spans="1:32" x14ac:dyDescent="0.15">
      <c r="A382" s="43" t="s">
        <v>1225</v>
      </c>
      <c r="B382" s="57">
        <v>611</v>
      </c>
      <c r="C382" s="57" t="s">
        <v>1311</v>
      </c>
      <c r="D382" s="58" t="s">
        <v>1312</v>
      </c>
      <c r="E382" s="58" t="s">
        <v>1228</v>
      </c>
      <c r="F382" s="58">
        <v>3</v>
      </c>
      <c r="G382" s="46">
        <v>1</v>
      </c>
      <c r="H382" s="47" t="s">
        <v>1229</v>
      </c>
      <c r="I382" s="59" t="s">
        <v>1279</v>
      </c>
      <c r="J382" s="56">
        <v>41437</v>
      </c>
      <c r="K382" s="61"/>
      <c r="L382" s="61"/>
      <c r="M382" s="73" t="s">
        <v>1228</v>
      </c>
      <c r="N382" s="80">
        <f t="shared" si="780"/>
        <v>8000</v>
      </c>
      <c r="O382" s="77">
        <f>AVERAGE($N$2:N382)</f>
        <v>6002.1143190434514</v>
      </c>
      <c r="P382" s="77">
        <f t="shared" ref="P382" si="797">O382-O381</f>
        <v>5.2575938972540825</v>
      </c>
      <c r="Q382" s="49">
        <f t="shared" ref="Q382" si="798">AVERAGE(F375:F382)</f>
        <v>3</v>
      </c>
      <c r="R382" s="49">
        <f t="shared" ref="R382" si="799">AVERAGE(G375:G382)</f>
        <v>1.625</v>
      </c>
      <c r="S382" s="50">
        <f t="shared" ref="S382" si="800">COUNTIF(H376:H382, "AC")/SUM(G376:G382)</f>
        <v>0.58333333333333337</v>
      </c>
      <c r="T382" s="50">
        <f t="shared" ref="T382" si="801">(Q382/5*0.5+(1-(R382-1)/10)*0.25+S382*0.25)*10000</f>
        <v>6802.0833333333339</v>
      </c>
      <c r="U382" s="50">
        <f t="shared" ref="U382" si="802">T382-T381</f>
        <v>31.25</v>
      </c>
      <c r="V382" s="50">
        <f>IF(A382&lt;&gt;"",AVERAGE($F$2:F382),"")</f>
        <v>1.6850393700787401</v>
      </c>
      <c r="W382" s="50">
        <f>IF(A382&lt;&gt;"", AVERAGE($G$2:G382), "")</f>
        <v>1.6299212598425197</v>
      </c>
      <c r="X382" s="50">
        <f>IF(A382&lt;&gt;"", COUNTIF($H$2:H382, "AC")/SUM($G$2:G382), "")</f>
        <v>0.59903381642512077</v>
      </c>
      <c r="Y382" s="50">
        <f t="shared" ref="Y382" si="803">IF(A382&lt;&gt;"", V382/5*0.5+(1-(W382-1)/10)*0.25+X382*0.25, "")*10000</f>
        <v>5525.1435961809129</v>
      </c>
      <c r="Z382" s="50">
        <f t="shared" ref="Z382" si="804">Y382-Y381</f>
        <v>5.491643719113199</v>
      </c>
      <c r="AA382" s="50">
        <f t="shared" ref="AA382" si="805">IF(ISERROR(MIN(86400*AB382/(4*3600), 1)), "NA", MIN(86400*AB382/(4*3600), 1))</f>
        <v>0.1582638888888889</v>
      </c>
      <c r="AB382" s="75">
        <f t="shared" ref="AB382" si="806">IF(AC382="-","NA",SUM(AC382:AF382))</f>
        <v>2.6377314814814815E-2</v>
      </c>
      <c r="AC382" s="51">
        <v>2.6377314814814815E-2</v>
      </c>
      <c r="AD382" s="51" t="s">
        <v>968</v>
      </c>
      <c r="AE382" s="51" t="s">
        <v>968</v>
      </c>
      <c r="AF382" s="51" t="s">
        <v>968</v>
      </c>
    </row>
    <row r="383" spans="1:32" x14ac:dyDescent="0.15">
      <c r="A383" s="43" t="s">
        <v>1225</v>
      </c>
      <c r="B383" s="57">
        <v>605</v>
      </c>
      <c r="C383" s="33" t="s">
        <v>1313</v>
      </c>
      <c r="D383" s="58" t="s">
        <v>1314</v>
      </c>
      <c r="E383" s="58" t="s">
        <v>1228</v>
      </c>
      <c r="F383" s="58">
        <v>2</v>
      </c>
      <c r="G383" s="46">
        <v>1</v>
      </c>
      <c r="H383" s="47" t="s">
        <v>1229</v>
      </c>
      <c r="I383" s="59" t="s">
        <v>1230</v>
      </c>
      <c r="J383" s="56">
        <v>41437</v>
      </c>
      <c r="K383" s="61"/>
      <c r="L383" s="61"/>
      <c r="M383" s="73" t="s">
        <v>1228</v>
      </c>
      <c r="N383" s="80">
        <f t="shared" si="780"/>
        <v>7000</v>
      </c>
      <c r="O383" s="77">
        <f>AVERAGE($N$2:N383)</f>
        <v>6004.7265852239661</v>
      </c>
      <c r="P383" s="77">
        <f t="shared" ref="P383" si="807">O383-O382</f>
        <v>2.61226618051478</v>
      </c>
      <c r="Q383" s="49">
        <f t="shared" ref="Q383" si="808">AVERAGE(F376:F383)</f>
        <v>2.875</v>
      </c>
      <c r="R383" s="49">
        <f t="shared" ref="R383" si="809">AVERAGE(G376:G383)</f>
        <v>1.625</v>
      </c>
      <c r="S383" s="50">
        <f t="shared" ref="S383" si="810">COUNTIF(H377:H383, "AC")/SUM(G377:G383)</f>
        <v>0.58333333333333337</v>
      </c>
      <c r="T383" s="50">
        <f t="shared" ref="T383" si="811">(Q383/5*0.5+(1-(R383-1)/10)*0.25+S383*0.25)*10000</f>
        <v>6677.083333333333</v>
      </c>
      <c r="U383" s="50">
        <f t="shared" ref="U383" si="812">T383-T382</f>
        <v>-125.00000000000091</v>
      </c>
      <c r="V383" s="50">
        <f>IF(A383&lt;&gt;"",AVERAGE($F$2:F383),"")</f>
        <v>1.6858638743455496</v>
      </c>
      <c r="W383" s="50">
        <f>IF(A383&lt;&gt;"", AVERAGE($G$2:G383), "")</f>
        <v>1.6282722513089005</v>
      </c>
      <c r="X383" s="50">
        <f>IF(A383&lt;&gt;"", COUNTIF($H$2:H383, "AC")/SUM($G$2:G383), "")</f>
        <v>0.59967845659163987</v>
      </c>
      <c r="Y383" s="50">
        <f t="shared" ref="Y383" si="813">IF(A383&lt;&gt;"", V383/5*0.5+(1-(W383-1)/10)*0.25+X383*0.25, "")*10000</f>
        <v>5527.9919529974241</v>
      </c>
      <c r="Z383" s="50">
        <f t="shared" ref="Z383" si="814">Y383-Y382</f>
        <v>2.8483568165111137</v>
      </c>
      <c r="AA383" s="50">
        <f t="shared" ref="AA383" si="815">IF(ISERROR(MIN(86400*AB383/(4*3600), 1)), "NA", MIN(86400*AB383/(4*3600), 1))</f>
        <v>4.8263888888888891E-2</v>
      </c>
      <c r="AB383" s="75">
        <f t="shared" ref="AB383" si="816">IF(AC383="-","NA",SUM(AC383:AF383))</f>
        <v>8.0439814814814818E-3</v>
      </c>
      <c r="AC383" s="51">
        <v>8.0439814814814818E-3</v>
      </c>
      <c r="AD383" s="51" t="s">
        <v>968</v>
      </c>
      <c r="AE383" s="51" t="s">
        <v>968</v>
      </c>
      <c r="AF383" s="51" t="s">
        <v>968</v>
      </c>
    </row>
    <row r="384" spans="1:32" x14ac:dyDescent="0.15">
      <c r="A384" s="43" t="s">
        <v>1225</v>
      </c>
      <c r="B384" s="57">
        <v>209</v>
      </c>
      <c r="C384" s="57" t="s">
        <v>1315</v>
      </c>
      <c r="D384" s="58" t="s">
        <v>1316</v>
      </c>
      <c r="E384" s="58" t="s">
        <v>1228</v>
      </c>
      <c r="F384" s="58">
        <v>3</v>
      </c>
      <c r="G384" s="46">
        <v>1</v>
      </c>
      <c r="H384" s="47" t="s">
        <v>1229</v>
      </c>
      <c r="I384" s="59" t="s">
        <v>1279</v>
      </c>
      <c r="J384" s="56">
        <v>41438</v>
      </c>
      <c r="K384" s="61"/>
      <c r="L384" s="61"/>
      <c r="M384" s="73" t="s">
        <v>1228</v>
      </c>
      <c r="N384" s="80">
        <f t="shared" si="780"/>
        <v>8000</v>
      </c>
      <c r="O384" s="77">
        <f>AVERAGE($N$2:N384)</f>
        <v>6009.9361763852612</v>
      </c>
      <c r="P384" s="77">
        <f t="shared" ref="P384" si="817">O384-O383</f>
        <v>5.2095911612950658</v>
      </c>
      <c r="Q384" s="49">
        <f t="shared" ref="Q384" si="818">AVERAGE(F377:F384)</f>
        <v>2.875</v>
      </c>
      <c r="R384" s="49">
        <f t="shared" ref="R384" si="819">AVERAGE(G377:G384)</f>
        <v>1.625</v>
      </c>
      <c r="S384" s="50">
        <f t="shared" ref="S384" si="820">COUNTIF(H378:H384, "AC")/SUM(G378:G384)</f>
        <v>0.63636363636363635</v>
      </c>
      <c r="T384" s="50">
        <f t="shared" ref="T384" si="821">(Q384/5*0.5+(1-(R384-1)/10)*0.25+S384*0.25)*10000</f>
        <v>6809.6590909090901</v>
      </c>
      <c r="U384" s="50">
        <f t="shared" ref="U384" si="822">T384-T383</f>
        <v>132.57575757575705</v>
      </c>
      <c r="V384" s="50">
        <f>IF(A384&lt;&gt;"",AVERAGE($F$2:F384),"")</f>
        <v>1.6892950391644908</v>
      </c>
      <c r="W384" s="50">
        <f>IF(A384&lt;&gt;"", AVERAGE($G$2:G384), "")</f>
        <v>1.6266318537859008</v>
      </c>
      <c r="X384" s="50">
        <f>IF(A384&lt;&gt;"", COUNTIF($H$2:H384, "AC")/SUM($G$2:G384), "")</f>
        <v>0.6003210272873194</v>
      </c>
      <c r="Y384" s="50">
        <f t="shared" ref="Y384" si="823">IF(A384&lt;&gt;"", V384/5*0.5+(1-(W384-1)/10)*0.25+X384*0.25, "")*10000</f>
        <v>5533.4396439363136</v>
      </c>
      <c r="Z384" s="50">
        <f t="shared" ref="Z384" si="824">Y384-Y383</f>
        <v>5.4476909388895365</v>
      </c>
      <c r="AA384" s="50">
        <f>IF(ISERROR(MIN(86400*AB384/(4*3600), 1)), "NA", MIN(86400*AB384/(4*3600), 1))</f>
        <v>9.5833333333333354E-2</v>
      </c>
      <c r="AB384" s="75">
        <f>IF(AC384="-","NA",SUM(AC384:AF384))</f>
        <v>1.5972222222222224E-2</v>
      </c>
      <c r="AC384" s="51">
        <v>1.5972222222222224E-2</v>
      </c>
      <c r="AD384" s="51" t="s">
        <v>968</v>
      </c>
      <c r="AE384" s="51" t="s">
        <v>968</v>
      </c>
      <c r="AF384" s="51" t="s">
        <v>968</v>
      </c>
    </row>
    <row r="385" spans="1:32" x14ac:dyDescent="0.15">
      <c r="A385" s="43" t="s">
        <v>1225</v>
      </c>
      <c r="B385" s="57">
        <v>581</v>
      </c>
      <c r="C385" s="57" t="s">
        <v>1317</v>
      </c>
      <c r="D385" s="58" t="s">
        <v>1318</v>
      </c>
      <c r="E385" s="58" t="s">
        <v>1228</v>
      </c>
      <c r="F385" s="58">
        <v>2</v>
      </c>
      <c r="G385" s="46">
        <v>1</v>
      </c>
      <c r="H385" s="47" t="s">
        <v>1229</v>
      </c>
      <c r="I385" s="59" t="s">
        <v>1230</v>
      </c>
      <c r="J385" s="56">
        <v>41439</v>
      </c>
      <c r="K385" s="61"/>
      <c r="L385" s="61" t="s">
        <v>1319</v>
      </c>
      <c r="M385" s="73" t="s">
        <v>1228</v>
      </c>
      <c r="N385" s="80">
        <f t="shared" si="780"/>
        <v>7000</v>
      </c>
      <c r="O385" s="77">
        <f>AVERAGE($N$2:N385)</f>
        <v>6012.5144675925912</v>
      </c>
      <c r="P385" s="77">
        <f t="shared" ref="P385" si="825">O385-O384</f>
        <v>2.5782912073300395</v>
      </c>
      <c r="Q385" s="49">
        <f t="shared" ref="Q385" si="826">AVERAGE(F378:F385)</f>
        <v>2.875</v>
      </c>
      <c r="R385" s="49">
        <f t="shared" ref="R385" si="827">AVERAGE(G378:G385)</f>
        <v>1.5</v>
      </c>
      <c r="S385" s="50">
        <f t="shared" ref="S385" si="828">COUNTIF(H379:H385, "AC")/SUM(G379:G385)</f>
        <v>0.7</v>
      </c>
      <c r="T385" s="50">
        <f t="shared" ref="T385" si="829">(Q385/5*0.5+(1-(R385-1)/10)*0.25+S385*0.25)*10000</f>
        <v>7000</v>
      </c>
      <c r="U385" s="50">
        <f t="shared" ref="U385" si="830">T385-T384</f>
        <v>190.34090909090992</v>
      </c>
      <c r="V385" s="50">
        <f>IF(A385&lt;&gt;"",AVERAGE($F$2:F385),"")</f>
        <v>1.6901041666666667</v>
      </c>
      <c r="W385" s="50">
        <f>IF(A385&lt;&gt;"", AVERAGE($G$2:G385), "")</f>
        <v>1.625</v>
      </c>
      <c r="X385" s="50">
        <f>IF(A385&lt;&gt;"", COUNTIF($H$2:H385, "AC")/SUM($G$2:G385), "")</f>
        <v>0.60096153846153844</v>
      </c>
      <c r="Y385" s="50">
        <f t="shared" ref="Y385" si="831">IF(A385&lt;&gt;"", V385/5*0.5+(1-(W385-1)/10)*0.25+X385*0.25, "")*10000</f>
        <v>5536.2580128205127</v>
      </c>
      <c r="Z385" s="50">
        <f t="shared" ref="Z385" si="832">Y385-Y384</f>
        <v>2.818368884199117</v>
      </c>
      <c r="AA385" s="50">
        <f>IF(ISERROR(MIN(86400*AB385/(4*3600), 1)), "NA", MIN(86400*AB385/(4*3600), 1))</f>
        <v>4.0763888888888891E-2</v>
      </c>
      <c r="AB385" s="75">
        <f>IF(AC385="-","NA",SUM(AC385:AF385))</f>
        <v>6.7939814814814816E-3</v>
      </c>
      <c r="AC385" s="51">
        <v>6.7939814814814816E-3</v>
      </c>
      <c r="AD385" s="51" t="s">
        <v>968</v>
      </c>
      <c r="AE385" s="51" t="s">
        <v>968</v>
      </c>
      <c r="AF385" s="51" t="s">
        <v>968</v>
      </c>
    </row>
    <row r="386" spans="1:32" x14ac:dyDescent="0.15">
      <c r="A386" s="43" t="s">
        <v>1225</v>
      </c>
      <c r="B386" s="57">
        <v>56</v>
      </c>
      <c r="C386" s="57" t="s">
        <v>1320</v>
      </c>
      <c r="D386" s="58" t="s">
        <v>636</v>
      </c>
      <c r="E386" s="58" t="s">
        <v>1228</v>
      </c>
      <c r="F386" s="58">
        <v>3</v>
      </c>
      <c r="G386" s="46">
        <v>1</v>
      </c>
      <c r="H386" s="47" t="s">
        <v>1229</v>
      </c>
      <c r="I386" s="59" t="s">
        <v>1279</v>
      </c>
      <c r="J386" s="56">
        <v>41452</v>
      </c>
      <c r="K386" s="61"/>
      <c r="L386" s="61"/>
      <c r="M386" s="73" t="s">
        <v>1228</v>
      </c>
      <c r="N386" s="80">
        <f t="shared" si="780"/>
        <v>8000</v>
      </c>
      <c r="O386" s="77">
        <f>AVERAGE($N$2:N386)</f>
        <v>6017.6767676767668</v>
      </c>
      <c r="P386" s="77">
        <f t="shared" ref="P386" si="833">O386-O385</f>
        <v>5.1623000841755129</v>
      </c>
      <c r="Q386" s="49">
        <f t="shared" ref="Q386" si="834">AVERAGE(F379:F386)</f>
        <v>3</v>
      </c>
      <c r="R386" s="49">
        <f t="shared" ref="R386" si="835">AVERAGE(G379:G386)</f>
        <v>1.375</v>
      </c>
      <c r="S386" s="50">
        <f t="shared" ref="S386" si="836">COUNTIF(H380:H386, "AC")/SUM(G380:G386)</f>
        <v>1</v>
      </c>
      <c r="T386" s="50">
        <f t="shared" ref="T386" si="837">(Q386/5*0.5+(1-(R386-1)/10)*0.25+S386*0.25)*10000</f>
        <v>7906.25</v>
      </c>
      <c r="U386" s="50">
        <f t="shared" ref="U386" si="838">T386-T385</f>
        <v>906.25</v>
      </c>
      <c r="V386" s="50">
        <f>IF(A386&lt;&gt;"",AVERAGE($F$2:F386),"")</f>
        <v>1.6935064935064934</v>
      </c>
      <c r="W386" s="50">
        <f>IF(A386&lt;&gt;"", AVERAGE($G$2:G386), "")</f>
        <v>1.6233766233766234</v>
      </c>
      <c r="X386" s="50">
        <f>IF(A386&lt;&gt;"", COUNTIF($H$2:H386, "AC")/SUM($G$2:G386), "")</f>
        <v>0.60160000000000002</v>
      </c>
      <c r="Y386" s="50">
        <f t="shared" ref="Y386" si="839">IF(A386&lt;&gt;"", V386/5*0.5+(1-(W386-1)/10)*0.25+X386*0.25, "")*10000</f>
        <v>5541.6623376623374</v>
      </c>
      <c r="Z386" s="50">
        <f t="shared" ref="Z386" si="840">Y386-Y385</f>
        <v>5.4043248418247458</v>
      </c>
      <c r="AA386" s="50">
        <f t="shared" si="535"/>
        <v>5.4166666666666675E-2</v>
      </c>
      <c r="AB386" s="75">
        <f t="shared" si="536"/>
        <v>9.0277777777777787E-3</v>
      </c>
      <c r="AC386" s="51">
        <v>9.0277777777777787E-3</v>
      </c>
      <c r="AD386" s="51" t="s">
        <v>968</v>
      </c>
      <c r="AE386" s="51" t="s">
        <v>968</v>
      </c>
      <c r="AF386" s="51" t="s">
        <v>968</v>
      </c>
    </row>
    <row r="387" spans="1:32" x14ac:dyDescent="0.15">
      <c r="A387" s="43" t="s">
        <v>1225</v>
      </c>
      <c r="B387" s="57">
        <v>55</v>
      </c>
      <c r="C387" s="57" t="s">
        <v>1321</v>
      </c>
      <c r="D387" s="58" t="s">
        <v>1323</v>
      </c>
      <c r="E387" s="58">
        <v>1</v>
      </c>
      <c r="F387" s="58">
        <v>3</v>
      </c>
      <c r="G387" s="46">
        <v>4</v>
      </c>
      <c r="H387" s="47" t="s">
        <v>1229</v>
      </c>
      <c r="I387" s="59" t="s">
        <v>1279</v>
      </c>
      <c r="J387" s="56">
        <v>41452</v>
      </c>
      <c r="K387" s="61"/>
      <c r="L387" s="61" t="s">
        <v>1322</v>
      </c>
      <c r="M387" s="73" t="s">
        <v>734</v>
      </c>
      <c r="N387" s="80">
        <f t="shared" si="780"/>
        <v>5375</v>
      </c>
      <c r="O387" s="77">
        <f>AVERAGE($N$2:N387)</f>
        <v>6016.0118019573965</v>
      </c>
      <c r="P387" s="77">
        <f t="shared" ref="P387" si="841">O387-O386</f>
        <v>-1.6649657193702296</v>
      </c>
      <c r="Q387" s="49">
        <f t="shared" ref="Q387" si="842">AVERAGE(F380:F387)</f>
        <v>2.875</v>
      </c>
      <c r="R387" s="49">
        <f t="shared" ref="R387" si="843">AVERAGE(G380:G387)</f>
        <v>1.375</v>
      </c>
      <c r="S387" s="50">
        <f t="shared" ref="S387" si="844">COUNTIF(H381:H387, "AC")/SUM(G381:G387)</f>
        <v>0.7</v>
      </c>
      <c r="T387" s="50">
        <f t="shared" ref="T387" si="845">(Q387/5*0.5+(1-(R387-1)/10)*0.25+S387*0.25)*10000</f>
        <v>7031.25</v>
      </c>
      <c r="U387" s="50">
        <f t="shared" ref="U387" si="846">T387-T386</f>
        <v>-875</v>
      </c>
      <c r="V387" s="50">
        <f>IF(A387&lt;&gt;"",AVERAGE($F$2:F387),"")</f>
        <v>1.6968911917098446</v>
      </c>
      <c r="W387" s="50">
        <f>IF(A387&lt;&gt;"", AVERAGE($G$2:G387), "")</f>
        <v>1.6295336787564767</v>
      </c>
      <c r="X387" s="50">
        <f>IF(A387&lt;&gt;"", COUNTIF($H$2:H387, "AC")/SUM($G$2:G387), "")</f>
        <v>0.59936406995230529</v>
      </c>
      <c r="Y387" s="50">
        <f t="shared" ref="Y387" si="847">IF(A387&lt;&gt;"", V387/5*0.5+(1-(W387-1)/10)*0.25+X387*0.25, "")*10000</f>
        <v>5537.917946901488</v>
      </c>
      <c r="Z387" s="50">
        <f t="shared" ref="Z387" si="848">Y387-Y386</f>
        <v>-3.7443907608494555</v>
      </c>
      <c r="AA387" s="50">
        <f t="shared" si="535"/>
        <v>0.22250000000000003</v>
      </c>
      <c r="AB387" s="75">
        <f t="shared" si="536"/>
        <v>3.7083333333333336E-2</v>
      </c>
      <c r="AC387" s="51">
        <v>3.7083333333333336E-2</v>
      </c>
      <c r="AD387" s="51" t="s">
        <v>1043</v>
      </c>
      <c r="AE387" s="51" t="s">
        <v>1043</v>
      </c>
      <c r="AF387" s="51" t="s">
        <v>1043</v>
      </c>
    </row>
    <row r="388" spans="1:32" x14ac:dyDescent="0.15">
      <c r="A388" s="43" t="s">
        <v>1225</v>
      </c>
      <c r="B388" s="57">
        <v>532</v>
      </c>
      <c r="C388" s="57" t="s">
        <v>1324</v>
      </c>
      <c r="D388" s="58" t="s">
        <v>1325</v>
      </c>
      <c r="E388" s="58" t="s">
        <v>1228</v>
      </c>
      <c r="F388" s="58">
        <v>2</v>
      </c>
      <c r="G388" s="46">
        <v>1</v>
      </c>
      <c r="H388" s="47" t="s">
        <v>1229</v>
      </c>
      <c r="I388" s="59" t="s">
        <v>1230</v>
      </c>
      <c r="J388" s="56">
        <v>41454</v>
      </c>
      <c r="K388" s="61"/>
      <c r="L388" s="61"/>
      <c r="M388" s="73" t="s">
        <v>1228</v>
      </c>
      <c r="N388" s="80">
        <f t="shared" si="780"/>
        <v>7000</v>
      </c>
      <c r="O388" s="77">
        <f>AVERAGE($N$2:N388)</f>
        <v>6018.5544071202976</v>
      </c>
      <c r="P388" s="77">
        <f t="shared" ref="P388" si="849">O388-O387</f>
        <v>2.5426051629010544</v>
      </c>
      <c r="Q388" s="49">
        <f t="shared" ref="Q388" si="850">AVERAGE(F381:F388)</f>
        <v>2.625</v>
      </c>
      <c r="R388" s="49">
        <f t="shared" ref="R388" si="851">AVERAGE(G381:G388)</f>
        <v>1.375</v>
      </c>
      <c r="S388" s="50">
        <f t="shared" ref="S388" si="852">COUNTIF(H382:H388, "AC")/SUM(G382:G388)</f>
        <v>0.7</v>
      </c>
      <c r="T388" s="50">
        <f t="shared" ref="T388" si="853">(Q388/5*0.5+(1-(R388-1)/10)*0.25+S388*0.25)*10000</f>
        <v>6781.2500000000009</v>
      </c>
      <c r="U388" s="50">
        <f t="shared" ref="U388" si="854">T388-T387</f>
        <v>-249.99999999999909</v>
      </c>
      <c r="V388" s="50">
        <f>IF(A388&lt;&gt;"",AVERAGE($F$2:F388),"")</f>
        <v>1.6976744186046511</v>
      </c>
      <c r="W388" s="50">
        <f>IF(A388&lt;&gt;"", AVERAGE($G$2:G388), "")</f>
        <v>1.6279069767441861</v>
      </c>
      <c r="X388" s="50">
        <f>IF(A388&lt;&gt;"", COUNTIF($H$2:H388, "AC")/SUM($G$2:G388), "")</f>
        <v>0.6</v>
      </c>
      <c r="Y388" s="50">
        <f t="shared" ref="Y388" si="855">IF(A388&lt;&gt;"", V388/5*0.5+(1-(W388-1)/10)*0.25+X388*0.25, "")*10000</f>
        <v>5540.697674418604</v>
      </c>
      <c r="Z388" s="50">
        <f t="shared" ref="Z388" si="856">Y388-Y387</f>
        <v>2.7797275171160436</v>
      </c>
      <c r="AA388" s="50">
        <f t="shared" si="535"/>
        <v>5.0138888888888879E-2</v>
      </c>
      <c r="AB388" s="75">
        <f t="shared" si="536"/>
        <v>8.3564814814814804E-3</v>
      </c>
      <c r="AC388" s="51">
        <v>8.3564814814814804E-3</v>
      </c>
      <c r="AD388" s="51" t="s">
        <v>1043</v>
      </c>
      <c r="AE388" s="51" t="s">
        <v>1043</v>
      </c>
      <c r="AF388" s="51" t="s">
        <v>1043</v>
      </c>
    </row>
    <row r="389" spans="1:32" x14ac:dyDescent="0.15">
      <c r="A389" s="43" t="s">
        <v>1225</v>
      </c>
      <c r="B389" s="57">
        <v>414</v>
      </c>
      <c r="C389" s="57" t="s">
        <v>1326</v>
      </c>
      <c r="D389" s="58" t="s">
        <v>446</v>
      </c>
      <c r="E389" s="58" t="s">
        <v>1228</v>
      </c>
      <c r="F389" s="58">
        <v>2</v>
      </c>
      <c r="G389" s="46">
        <v>1</v>
      </c>
      <c r="H389" s="47" t="s">
        <v>1229</v>
      </c>
      <c r="I389" s="59" t="s">
        <v>1230</v>
      </c>
      <c r="J389" s="56">
        <v>41454</v>
      </c>
      <c r="K389" s="61"/>
      <c r="L389" s="61"/>
      <c r="M389" s="73" t="s">
        <v>1228</v>
      </c>
      <c r="N389" s="80">
        <f t="shared" ref="N389:N390" si="857">(0.5*F389/5+0.25*(1-(G389-1)/10)+0.25*(IF(H389="AC",1,0)/G389))*10000</f>
        <v>7000</v>
      </c>
      <c r="O389" s="77">
        <f>AVERAGE($N$2:N389)</f>
        <v>6021.0839060710177</v>
      </c>
      <c r="P389" s="77">
        <f t="shared" ref="P389" si="858">O389-O388</f>
        <v>2.5294989507201535</v>
      </c>
      <c r="Q389" s="49">
        <f t="shared" ref="Q389" si="859">AVERAGE(F382:F389)</f>
        <v>2.5</v>
      </c>
      <c r="R389" s="49">
        <f t="shared" ref="R389" si="860">AVERAGE(G382:G389)</f>
        <v>1.375</v>
      </c>
      <c r="S389" s="50">
        <f t="shared" ref="S389" si="861">COUNTIF(H383:H389, "AC")/SUM(G383:G389)</f>
        <v>0.7</v>
      </c>
      <c r="T389" s="50">
        <f t="shared" ref="T389" si="862">(Q389/5*0.5+(1-(R389-1)/10)*0.25+S389*0.25)*10000</f>
        <v>6656.2499999999991</v>
      </c>
      <c r="U389" s="50">
        <f t="shared" ref="U389" si="863">T389-T388</f>
        <v>-125.00000000000182</v>
      </c>
      <c r="V389" s="50">
        <f>IF(A389&lt;&gt;"",AVERAGE($F$2:F389),"")</f>
        <v>1.6984536082474226</v>
      </c>
      <c r="W389" s="50">
        <f>IF(A389&lt;&gt;"", AVERAGE($G$2:G389), "")</f>
        <v>1.6262886597938144</v>
      </c>
      <c r="X389" s="50">
        <f>IF(A389&lt;&gt;"", COUNTIF($H$2:H389, "AC")/SUM($G$2:G389), "")</f>
        <v>0.60063391442155312</v>
      </c>
      <c r="Y389" s="50">
        <f t="shared" ref="Y389" si="864">IF(A389&lt;&gt;"", V389/5*0.5+(1-(W389-1)/10)*0.25+X389*0.25, "")*10000</f>
        <v>5543.4662293528518</v>
      </c>
      <c r="Z389" s="50">
        <f t="shared" ref="Z389" si="865">Y389-Y388</f>
        <v>2.7685549342477316</v>
      </c>
      <c r="AA389" s="50">
        <f t="shared" si="535"/>
        <v>1.4583333333333334E-2</v>
      </c>
      <c r="AB389" s="75">
        <f t="shared" si="536"/>
        <v>2.4305555555555556E-3</v>
      </c>
      <c r="AC389" s="51">
        <v>2.4305555555555556E-3</v>
      </c>
      <c r="AD389" s="51" t="s">
        <v>1043</v>
      </c>
      <c r="AE389" s="51" t="s">
        <v>1043</v>
      </c>
      <c r="AF389" s="51" t="s">
        <v>1043</v>
      </c>
    </row>
    <row r="390" spans="1:32" x14ac:dyDescent="0.15">
      <c r="A390" s="43" t="s">
        <v>1225</v>
      </c>
      <c r="B390" s="57">
        <v>189</v>
      </c>
      <c r="C390" s="57" t="s">
        <v>1327</v>
      </c>
      <c r="D390" s="58" t="s">
        <v>494</v>
      </c>
      <c r="E390" s="58" t="s">
        <v>1228</v>
      </c>
      <c r="F390" s="58">
        <v>3</v>
      </c>
      <c r="G390" s="46">
        <v>2</v>
      </c>
      <c r="H390" s="47" t="s">
        <v>1229</v>
      </c>
      <c r="I390" s="59" t="s">
        <v>1230</v>
      </c>
      <c r="J390" s="56">
        <v>41454</v>
      </c>
      <c r="K390" s="61"/>
      <c r="L390" s="61"/>
      <c r="M390" s="73" t="s">
        <v>1228</v>
      </c>
      <c r="N390" s="80">
        <f t="shared" si="857"/>
        <v>6500</v>
      </c>
      <c r="O390" s="77">
        <f>AVERAGE($N$2:N390)</f>
        <v>6022.3150528420438</v>
      </c>
      <c r="P390" s="77">
        <f t="shared" ref="P390" si="866">O390-O389</f>
        <v>1.2311467710260331</v>
      </c>
      <c r="Q390" s="49">
        <f t="shared" ref="Q390" si="867">AVERAGE(F383:F390)</f>
        <v>2.5</v>
      </c>
      <c r="R390" s="49">
        <f t="shared" ref="R390" si="868">AVERAGE(G383:G390)</f>
        <v>1.5</v>
      </c>
      <c r="S390" s="50">
        <f t="shared" ref="S390" si="869">COUNTIF(H384:H390, "AC")/SUM(G384:G390)</f>
        <v>0.63636363636363635</v>
      </c>
      <c r="T390" s="50">
        <f t="shared" ref="T390" si="870">(Q390/5*0.5+(1-(R390-1)/10)*0.25+S390*0.25)*10000</f>
        <v>6465.909090909091</v>
      </c>
      <c r="U390" s="50">
        <f t="shared" ref="U390" si="871">T390-T389</f>
        <v>-190.3409090909081</v>
      </c>
      <c r="V390" s="50">
        <f>IF(A390&lt;&gt;"",AVERAGE($F$2:F390),"")</f>
        <v>1.7017994858611825</v>
      </c>
      <c r="W390" s="50">
        <f>IF(A390&lt;&gt;"", AVERAGE($G$2:G390), "")</f>
        <v>1.6272493573264781</v>
      </c>
      <c r="X390" s="50">
        <f>IF(A390&lt;&gt;"", COUNTIF($H$2:H390, "AC")/SUM($G$2:G390), "")</f>
        <v>0.60031595576619279</v>
      </c>
      <c r="Y390" s="50">
        <f t="shared" ref="Y390" si="872">IF(A390&lt;&gt;"", V390/5*0.5+(1-(W390-1)/10)*0.25+X390*0.25, "")*10000</f>
        <v>5545.7770359450451</v>
      </c>
      <c r="Z390" s="50">
        <f t="shared" ref="Z390" si="873">Y390-Y389</f>
        <v>2.3108065921933303</v>
      </c>
      <c r="AA390" s="50">
        <f t="shared" si="535"/>
        <v>0.11826388888888889</v>
      </c>
      <c r="AB390" s="75">
        <f t="shared" si="536"/>
        <v>1.9710648148148147E-2</v>
      </c>
      <c r="AC390" s="51">
        <v>1.9710648148148147E-2</v>
      </c>
      <c r="AD390" s="51" t="s">
        <v>1043</v>
      </c>
      <c r="AE390" s="51" t="s">
        <v>1043</v>
      </c>
      <c r="AF390" s="51" t="s">
        <v>1043</v>
      </c>
    </row>
    <row r="391" spans="1:32" x14ac:dyDescent="0.15">
      <c r="A391" s="43" t="s">
        <v>1225</v>
      </c>
      <c r="B391" s="57">
        <v>628</v>
      </c>
      <c r="C391" s="57" t="s">
        <v>1328</v>
      </c>
      <c r="D391" s="58" t="s">
        <v>446</v>
      </c>
      <c r="E391" s="58" t="s">
        <v>1228</v>
      </c>
      <c r="F391" s="58">
        <v>1</v>
      </c>
      <c r="G391" s="46">
        <v>1</v>
      </c>
      <c r="H391" s="47" t="s">
        <v>1229</v>
      </c>
      <c r="I391" s="59" t="s">
        <v>1230</v>
      </c>
      <c r="J391" s="56">
        <v>41454</v>
      </c>
      <c r="K391" s="61"/>
      <c r="L391" s="61"/>
      <c r="M391" s="73" t="s">
        <v>1228</v>
      </c>
      <c r="N391" s="80">
        <f t="shared" ref="N391:N392" si="874">(0.5*F391/5+0.25*(1-(G391-1)/10)+0.25*(IF(H391="AC",1,0)/G391))*10000</f>
        <v>6000</v>
      </c>
      <c r="O391" s="77">
        <f>AVERAGE($N$2:N391)</f>
        <v>6022.2578347578337</v>
      </c>
      <c r="P391" s="77">
        <f t="shared" ref="P391:P392" si="875">O391-O390</f>
        <v>-5.7218084210035158E-2</v>
      </c>
      <c r="Q391" s="49">
        <f t="shared" ref="Q391:Q392" si="876">AVERAGE(F384:F391)</f>
        <v>2.375</v>
      </c>
      <c r="R391" s="49">
        <f t="shared" ref="R391:R392" si="877">AVERAGE(G384:G391)</f>
        <v>1.5</v>
      </c>
      <c r="S391" s="50">
        <f t="shared" ref="S391:S392" si="878">COUNTIF(H385:H391, "AC")/SUM(G385:G391)</f>
        <v>0.63636363636363635</v>
      </c>
      <c r="T391" s="50">
        <f t="shared" ref="T391:T392" si="879">(Q391/5*0.5+(1-(R391-1)/10)*0.25+S391*0.25)*10000</f>
        <v>6340.9090909090901</v>
      </c>
      <c r="U391" s="50">
        <f t="shared" ref="U391:U392" si="880">T391-T390</f>
        <v>-125.00000000000091</v>
      </c>
      <c r="V391" s="50">
        <f>IF(A391&lt;&gt;"",AVERAGE($F$2:F391),"")</f>
        <v>1.7</v>
      </c>
      <c r="W391" s="50">
        <f>IF(A391&lt;&gt;"", AVERAGE($G$2:G391), "")</f>
        <v>1.6256410256410256</v>
      </c>
      <c r="X391" s="50">
        <f>IF(A391&lt;&gt;"", COUNTIF($H$2:H391, "AC")/SUM($G$2:G391), "")</f>
        <v>0.60094637223974767</v>
      </c>
      <c r="Y391" s="50">
        <f t="shared" ref="Y391:Y392" si="881">IF(A391&lt;&gt;"", V391/5*0.5+(1-(W391-1)/10)*0.25+X391*0.25, "")*10000</f>
        <v>5545.9556741891129</v>
      </c>
      <c r="Z391" s="50">
        <f t="shared" ref="Z391:Z392" si="882">Y391-Y390</f>
        <v>0.17863824406776985</v>
      </c>
      <c r="AA391" s="50">
        <f t="shared" si="535"/>
        <v>2.0347222222222221E-2</v>
      </c>
      <c r="AB391" s="75">
        <f t="shared" si="536"/>
        <v>3.3912037037037036E-3</v>
      </c>
      <c r="AC391" s="51">
        <v>3.3912037037037036E-3</v>
      </c>
      <c r="AD391" s="51" t="s">
        <v>1043</v>
      </c>
      <c r="AE391" s="51" t="s">
        <v>1043</v>
      </c>
      <c r="AF391" s="51" t="s">
        <v>1043</v>
      </c>
    </row>
    <row r="392" spans="1:32" x14ac:dyDescent="0.15">
      <c r="A392" s="43" t="s">
        <v>1225</v>
      </c>
      <c r="B392" s="57">
        <v>624</v>
      </c>
      <c r="C392" s="57" t="s">
        <v>1329</v>
      </c>
      <c r="D392" s="58" t="s">
        <v>745</v>
      </c>
      <c r="E392" s="58" t="s">
        <v>1228</v>
      </c>
      <c r="F392" s="58">
        <v>2</v>
      </c>
      <c r="G392" s="46">
        <v>1</v>
      </c>
      <c r="H392" s="47" t="s">
        <v>1229</v>
      </c>
      <c r="I392" s="59" t="s">
        <v>1230</v>
      </c>
      <c r="J392" s="56">
        <v>41454</v>
      </c>
      <c r="K392" s="61"/>
      <c r="L392" s="61"/>
      <c r="M392" s="73" t="s">
        <v>1228</v>
      </c>
      <c r="N392" s="80">
        <f t="shared" si="874"/>
        <v>7000</v>
      </c>
      <c r="O392" s="77">
        <f>AVERAGE($N$2:N392)</f>
        <v>6024.7584541062788</v>
      </c>
      <c r="P392" s="77">
        <f t="shared" si="875"/>
        <v>2.5006193484450705</v>
      </c>
      <c r="Q392" s="49">
        <f t="shared" si="876"/>
        <v>2.25</v>
      </c>
      <c r="R392" s="49">
        <f t="shared" si="877"/>
        <v>1.5</v>
      </c>
      <c r="S392" s="50">
        <f t="shared" si="878"/>
        <v>0.63636363636363635</v>
      </c>
      <c r="T392" s="50">
        <f t="shared" si="879"/>
        <v>6215.909090909091</v>
      </c>
      <c r="U392" s="50">
        <f t="shared" si="880"/>
        <v>-124.99999999999909</v>
      </c>
      <c r="V392" s="50">
        <f>IF(A392&lt;&gt;"",AVERAGE($F$2:F392),"")</f>
        <v>1.70076726342711</v>
      </c>
      <c r="W392" s="50">
        <f>IF(A392&lt;&gt;"", AVERAGE($G$2:G392), "")</f>
        <v>1.6240409207161126</v>
      </c>
      <c r="X392" s="50">
        <f>IF(A392&lt;&gt;"", COUNTIF($H$2:H392, "AC")/SUM($G$2:G392), "")</f>
        <v>0.60157480314960632</v>
      </c>
      <c r="Y392" s="50">
        <f t="shared" si="881"/>
        <v>5548.6940411220976</v>
      </c>
      <c r="Z392" s="50">
        <f t="shared" si="882"/>
        <v>2.738366932984718</v>
      </c>
      <c r="AA392" s="50">
        <f t="shared" si="535"/>
        <v>3.7638888888888888E-2</v>
      </c>
      <c r="AB392" s="75">
        <f t="shared" si="536"/>
        <v>6.2731481481481484E-3</v>
      </c>
      <c r="AC392" s="51">
        <v>6.2731481481481484E-3</v>
      </c>
      <c r="AD392" s="51" t="s">
        <v>1043</v>
      </c>
      <c r="AE392" s="51" t="s">
        <v>1043</v>
      </c>
      <c r="AF392" s="51" t="s">
        <v>1043</v>
      </c>
    </row>
    <row r="393" spans="1:32" x14ac:dyDescent="0.15">
      <c r="A393" s="43" t="s">
        <v>1225</v>
      </c>
      <c r="B393" s="57">
        <v>16</v>
      </c>
      <c r="C393" s="57" t="s">
        <v>1310</v>
      </c>
      <c r="D393" s="58" t="s">
        <v>1318</v>
      </c>
      <c r="E393" s="58">
        <v>1</v>
      </c>
      <c r="F393" s="58">
        <v>3.5</v>
      </c>
      <c r="G393" s="46">
        <v>2</v>
      </c>
      <c r="H393" s="47" t="s">
        <v>1229</v>
      </c>
      <c r="I393" s="59" t="s">
        <v>1279</v>
      </c>
      <c r="J393" s="56">
        <v>41456</v>
      </c>
      <c r="K393" s="61"/>
      <c r="L393" s="61" t="s">
        <v>1330</v>
      </c>
      <c r="M393" s="73" t="s">
        <v>734</v>
      </c>
      <c r="N393" s="80">
        <f t="shared" ref="N393" si="883">(0.5*F393/5+0.25*(1-(G393-1)/10)+0.25*(IF(H393="AC",1,0)/G393))*10000</f>
        <v>7000</v>
      </c>
      <c r="O393" s="77">
        <f>AVERAGE($N$2:N393)</f>
        <v>6027.2463151927423</v>
      </c>
      <c r="P393" s="77">
        <f t="shared" ref="P393" si="884">O393-O392</f>
        <v>2.4878610864634538</v>
      </c>
      <c r="Q393" s="49">
        <f t="shared" ref="Q393" si="885">AVERAGE(F386:F393)</f>
        <v>2.4375</v>
      </c>
      <c r="R393" s="49">
        <f t="shared" ref="R393" si="886">AVERAGE(G386:G393)</f>
        <v>1.625</v>
      </c>
      <c r="S393" s="50">
        <f t="shared" ref="S393" si="887">COUNTIF(H387:H393, "AC")/SUM(G387:G393)</f>
        <v>0.58333333333333337</v>
      </c>
      <c r="T393" s="50">
        <f t="shared" ref="T393" si="888">(Q393/5*0.5+(1-(R393-1)/10)*0.25+S393*0.25)*10000</f>
        <v>6239.5833333333339</v>
      </c>
      <c r="U393" s="50">
        <f t="shared" ref="U393" si="889">T393-T392</f>
        <v>23.674242424242948</v>
      </c>
      <c r="V393" s="50">
        <f>IF(A393&lt;&gt;"",AVERAGE($F$2:F393),"")</f>
        <v>1.7053571428571428</v>
      </c>
      <c r="W393" s="50">
        <f>IF(A393&lt;&gt;"", AVERAGE($G$2:G393), "")</f>
        <v>1.625</v>
      </c>
      <c r="X393" s="50">
        <f>IF(A393&lt;&gt;"", COUNTIF($H$2:H393, "AC")/SUM($G$2:G393), "")</f>
        <v>0.60125588697017274</v>
      </c>
      <c r="Y393" s="50">
        <f t="shared" ref="Y393" si="890">IF(A393&lt;&gt;"", V393/5*0.5+(1-(W393-1)/10)*0.25+X393*0.25, "")*10000</f>
        <v>5552.2468602825747</v>
      </c>
      <c r="Z393" s="50">
        <f t="shared" ref="Z393" si="891">Y393-Y392</f>
        <v>3.5528191604771564</v>
      </c>
      <c r="AA393" s="50">
        <f t="shared" ref="AA393" si="892">IF(ISERROR(MIN(86400*AB393/(4*3600), 1)), "NA", MIN(86400*AB393/(4*3600), 1))</f>
        <v>1</v>
      </c>
      <c r="AB393" s="75">
        <f t="shared" ref="AB393" si="893">IF(AC393="-","NA",SUM(AC393:AF393))</f>
        <v>1E+100</v>
      </c>
      <c r="AC393" s="51">
        <v>1.7025462962962961E-2</v>
      </c>
      <c r="AD393" s="51">
        <v>5.2546296296296299E-3</v>
      </c>
      <c r="AE393" s="82">
        <v>1E+100</v>
      </c>
      <c r="AF393" s="51" t="s">
        <v>968</v>
      </c>
    </row>
    <row r="394" spans="1:32" x14ac:dyDescent="0.15">
      <c r="A394" s="43" t="s">
        <v>1225</v>
      </c>
      <c r="B394" s="57">
        <v>461</v>
      </c>
      <c r="C394" s="57" t="s">
        <v>1331</v>
      </c>
      <c r="D394" s="58" t="s">
        <v>1332</v>
      </c>
      <c r="E394" s="58" t="s">
        <v>1228</v>
      </c>
      <c r="F394" s="58">
        <v>2</v>
      </c>
      <c r="G394" s="46">
        <v>1</v>
      </c>
      <c r="H394" s="47" t="s">
        <v>1229</v>
      </c>
      <c r="I394" s="59" t="s">
        <v>1230</v>
      </c>
      <c r="J394" s="56">
        <v>41460</v>
      </c>
      <c r="K394" s="61"/>
      <c r="L394" s="61"/>
      <c r="M394" s="73" t="s">
        <v>1228</v>
      </c>
      <c r="N394" s="80">
        <f t="shared" ref="N394:N395" si="894">(0.5*F394/5+0.25*(1-(G394-1)/10)+0.25*(IF(H394="AC",1,0)/G394))*10000</f>
        <v>7000</v>
      </c>
      <c r="O394" s="77">
        <f>AVERAGE($N$2:N394)</f>
        <v>6029.721515408537</v>
      </c>
      <c r="P394" s="77">
        <f t="shared" ref="P394:P395" si="895">O394-O393</f>
        <v>2.4752002157947572</v>
      </c>
      <c r="Q394" s="49">
        <f t="shared" ref="Q394:Q395" si="896">AVERAGE(F387:F394)</f>
        <v>2.3125</v>
      </c>
      <c r="R394" s="49">
        <f t="shared" ref="R394:R395" si="897">AVERAGE(G387:G394)</f>
        <v>1.625</v>
      </c>
      <c r="S394" s="50">
        <f t="shared" ref="S394:S395" si="898">COUNTIF(H388:H394, "AC")/SUM(G388:G394)</f>
        <v>0.77777777777777779</v>
      </c>
      <c r="T394" s="50">
        <f t="shared" ref="T394:T395" si="899">(Q394/5*0.5+(1-(R394-1)/10)*0.25+S394*0.25)*10000</f>
        <v>6600.6944444444453</v>
      </c>
      <c r="U394" s="50">
        <f t="shared" ref="U394:U395" si="900">T394-T393</f>
        <v>361.11111111111131</v>
      </c>
      <c r="V394" s="50">
        <f>IF(A394&lt;&gt;"",AVERAGE($F$2:F394),"")</f>
        <v>1.7061068702290076</v>
      </c>
      <c r="W394" s="50">
        <f>IF(A394&lt;&gt;"", AVERAGE($G$2:G394), "")</f>
        <v>1.6234096692111959</v>
      </c>
      <c r="X394" s="50">
        <f>IF(A394&lt;&gt;"", COUNTIF($H$2:H394, "AC")/SUM($G$2:G394), "")</f>
        <v>0.60188087774294674</v>
      </c>
      <c r="Y394" s="50">
        <f t="shared" ref="Y394:Y395" si="901">IF(A394&lt;&gt;"", V394/5*0.5+(1-(W394-1)/10)*0.25+X394*0.25, "")*10000</f>
        <v>5554.956647283575</v>
      </c>
      <c r="Z394" s="50">
        <f t="shared" ref="Z394:Z395" si="902">Y394-Y393</f>
        <v>2.7097870010002225</v>
      </c>
      <c r="AA394" s="50">
        <f t="shared" si="535"/>
        <v>3.6666666666666667E-2</v>
      </c>
      <c r="AB394" s="75">
        <f t="shared" si="536"/>
        <v>6.1111111111111114E-3</v>
      </c>
      <c r="AC394" s="51">
        <v>6.1111111111111114E-3</v>
      </c>
      <c r="AD394" s="51" t="s">
        <v>1043</v>
      </c>
      <c r="AE394" s="51" t="s">
        <v>1043</v>
      </c>
      <c r="AF394" s="51" t="s">
        <v>1043</v>
      </c>
    </row>
    <row r="395" spans="1:32" x14ac:dyDescent="0.15">
      <c r="A395" s="43" t="s">
        <v>1225</v>
      </c>
      <c r="B395" s="57">
        <v>617</v>
      </c>
      <c r="C395" s="57" t="s">
        <v>1333</v>
      </c>
      <c r="D395" s="58" t="s">
        <v>1334</v>
      </c>
      <c r="E395" s="58" t="s">
        <v>1228</v>
      </c>
      <c r="F395" s="58">
        <v>3</v>
      </c>
      <c r="G395" s="46">
        <v>1</v>
      </c>
      <c r="H395" s="47" t="s">
        <v>1229</v>
      </c>
      <c r="I395" s="59" t="s">
        <v>1230</v>
      </c>
      <c r="J395" s="56">
        <v>41460</v>
      </c>
      <c r="K395" s="61"/>
      <c r="L395" s="61"/>
      <c r="M395" s="73" t="s">
        <v>1228</v>
      </c>
      <c r="N395" s="80">
        <f t="shared" si="894"/>
        <v>8000</v>
      </c>
      <c r="O395" s="77">
        <f>AVERAGE($N$2:N395)</f>
        <v>6034.7222222222208</v>
      </c>
      <c r="P395" s="77">
        <f t="shared" si="895"/>
        <v>5.0007068136837916</v>
      </c>
      <c r="Q395" s="49">
        <f t="shared" si="896"/>
        <v>2.3125</v>
      </c>
      <c r="R395" s="49">
        <f t="shared" si="897"/>
        <v>1.25</v>
      </c>
      <c r="S395" s="50">
        <f t="shared" si="898"/>
        <v>0.77777777777777779</v>
      </c>
      <c r="T395" s="50">
        <f t="shared" si="899"/>
        <v>6694.4444444444443</v>
      </c>
      <c r="U395" s="50">
        <f t="shared" si="900"/>
        <v>93.749999999999091</v>
      </c>
      <c r="V395" s="50">
        <f>IF(A395&lt;&gt;"",AVERAGE($F$2:F395),"")</f>
        <v>1.7093908629441625</v>
      </c>
      <c r="W395" s="50">
        <f>IF(A395&lt;&gt;"", AVERAGE($G$2:G395), "")</f>
        <v>1.6218274111675126</v>
      </c>
      <c r="X395" s="50">
        <f>IF(A395&lt;&gt;"", COUNTIF($H$2:H395, "AC")/SUM($G$2:G395), "")</f>
        <v>0.60250391236306733</v>
      </c>
      <c r="Y395" s="50">
        <f t="shared" si="901"/>
        <v>5560.1937910599527</v>
      </c>
      <c r="Z395" s="50">
        <f t="shared" si="902"/>
        <v>5.2371437763777067</v>
      </c>
      <c r="AA395" s="50">
        <f t="shared" si="535"/>
        <v>0.12659722222222222</v>
      </c>
      <c r="AB395" s="75">
        <f t="shared" si="536"/>
        <v>2.1099537037037038E-2</v>
      </c>
      <c r="AC395" s="51">
        <v>2.1099537037037038E-2</v>
      </c>
      <c r="AD395" s="51" t="s">
        <v>1043</v>
      </c>
      <c r="AE395" s="51" t="s">
        <v>1043</v>
      </c>
      <c r="AF395" s="51" t="s">
        <v>1043</v>
      </c>
    </row>
    <row r="396" spans="1:32" x14ac:dyDescent="0.15">
      <c r="A396" s="43" t="s">
        <v>1225</v>
      </c>
      <c r="B396" s="57">
        <v>476</v>
      </c>
      <c r="C396" s="57" t="s">
        <v>1335</v>
      </c>
      <c r="D396" s="58" t="s">
        <v>1332</v>
      </c>
      <c r="E396" s="58" t="s">
        <v>1228</v>
      </c>
      <c r="F396" s="58">
        <v>2</v>
      </c>
      <c r="G396" s="46">
        <v>1</v>
      </c>
      <c r="H396" s="47" t="s">
        <v>1229</v>
      </c>
      <c r="I396" s="59" t="s">
        <v>1230</v>
      </c>
      <c r="J396" s="56">
        <v>41460</v>
      </c>
      <c r="K396" s="61"/>
      <c r="L396" s="61"/>
      <c r="M396" s="73" t="s">
        <v>1228</v>
      </c>
      <c r="N396" s="80">
        <f t="shared" ref="N396" si="903">(0.5*F396/5+0.25*(1-(G396-1)/10)+0.25*(IF(H396="AC",1,0)/G396))*10000</f>
        <v>7000</v>
      </c>
      <c r="O396" s="77">
        <f>AVERAGE($N$2:N396)</f>
        <v>6037.1659634317848</v>
      </c>
      <c r="P396" s="77">
        <f t="shared" ref="P396" si="904">O396-O395</f>
        <v>2.4437412095639957</v>
      </c>
      <c r="Q396" s="49">
        <f t="shared" ref="Q396" si="905">AVERAGE(F389:F396)</f>
        <v>2.3125</v>
      </c>
      <c r="R396" s="49">
        <f t="shared" ref="R396" si="906">AVERAGE(G389:G396)</f>
        <v>1.25</v>
      </c>
      <c r="S396" s="50">
        <f t="shared" ref="S396" si="907">COUNTIF(H390:H396, "AC")/SUM(G390:G396)</f>
        <v>0.77777777777777779</v>
      </c>
      <c r="T396" s="50">
        <f t="shared" ref="T396" si="908">(Q396/5*0.5+(1-(R396-1)/10)*0.25+S396*0.25)*10000</f>
        <v>6694.4444444444443</v>
      </c>
      <c r="U396" s="50">
        <f t="shared" ref="U396" si="909">T396-T395</f>
        <v>0</v>
      </c>
      <c r="V396" s="50">
        <f>IF(A396&lt;&gt;"",AVERAGE($F$2:F396),"")</f>
        <v>1.710126582278481</v>
      </c>
      <c r="W396" s="50">
        <f>IF(A396&lt;&gt;"", AVERAGE($G$2:G396), "")</f>
        <v>1.620253164556962</v>
      </c>
      <c r="X396" s="50">
        <f>IF(A396&lt;&gt;"", COUNTIF($H$2:H396, "AC")/SUM($G$2:G396), "")</f>
        <v>0.60312500000000002</v>
      </c>
      <c r="Y396" s="50">
        <f t="shared" ref="Y396" si="910">IF(A396&lt;&gt;"", V396/5*0.5+(1-(W396-1)/10)*0.25+X396*0.25, "")*10000</f>
        <v>5562.8757911392404</v>
      </c>
      <c r="Z396" s="50">
        <f t="shared" ref="Z396" si="911">Y396-Y395</f>
        <v>2.6820000792877181</v>
      </c>
      <c r="AA396" s="50">
        <f t="shared" si="535"/>
        <v>3.847222222222222E-2</v>
      </c>
      <c r="AB396" s="75">
        <f t="shared" si="536"/>
        <v>6.4120370370370364E-3</v>
      </c>
      <c r="AC396" s="51">
        <v>6.4120370370370364E-3</v>
      </c>
      <c r="AD396" s="51" t="s">
        <v>1043</v>
      </c>
      <c r="AE396" s="51" t="s">
        <v>1043</v>
      </c>
      <c r="AF396" s="51" t="s">
        <v>1043</v>
      </c>
    </row>
    <row r="397" spans="1:32" x14ac:dyDescent="0.15">
      <c r="A397" s="43" t="s">
        <v>1225</v>
      </c>
      <c r="B397" s="57">
        <v>500</v>
      </c>
      <c r="C397" s="33" t="s">
        <v>1336</v>
      </c>
      <c r="D397" s="58" t="s">
        <v>83</v>
      </c>
      <c r="E397" s="58" t="s">
        <v>1228</v>
      </c>
      <c r="F397" s="58">
        <v>2</v>
      </c>
      <c r="G397" s="46">
        <v>1</v>
      </c>
      <c r="H397" s="47" t="s">
        <v>1229</v>
      </c>
      <c r="I397" s="59" t="s">
        <v>1230</v>
      </c>
      <c r="J397" s="56">
        <v>41460</v>
      </c>
      <c r="K397" s="61"/>
      <c r="L397" s="61"/>
      <c r="M397" s="73" t="s">
        <v>1228</v>
      </c>
      <c r="N397" s="80">
        <f t="shared" ref="N397" si="912">(0.5*F397/5+0.25*(1-(G397-1)/10)+0.25*(IF(H397="AC",1,0)/G397))*10000</f>
        <v>7000</v>
      </c>
      <c r="O397" s="77">
        <f>AVERAGE($N$2:N397)</f>
        <v>6039.5973625140277</v>
      </c>
      <c r="P397" s="77">
        <f t="shared" ref="P397" si="913">O397-O396</f>
        <v>2.4313990822429332</v>
      </c>
      <c r="Q397" s="49">
        <f t="shared" ref="Q397" si="914">AVERAGE(F390:F397)</f>
        <v>2.3125</v>
      </c>
      <c r="R397" s="49">
        <f t="shared" ref="R397" si="915">AVERAGE(G390:G397)</f>
        <v>1.25</v>
      </c>
      <c r="S397" s="50">
        <f t="shared" ref="S397" si="916">COUNTIF(H391:H397, "AC")/SUM(G391:G397)</f>
        <v>0.875</v>
      </c>
      <c r="T397" s="50">
        <f t="shared" ref="T397" si="917">(Q397/5*0.5+(1-(R397-1)/10)*0.25+S397*0.25)*10000</f>
        <v>6937.5</v>
      </c>
      <c r="U397" s="50">
        <f t="shared" ref="U397" si="918">T397-T396</f>
        <v>243.05555555555566</v>
      </c>
      <c r="V397" s="50">
        <f>IF(A397&lt;&gt;"",AVERAGE($F$2:F397),"")</f>
        <v>1.7108585858585859</v>
      </c>
      <c r="W397" s="50">
        <f>IF(A397&lt;&gt;"", AVERAGE($G$2:G397), "")</f>
        <v>1.6186868686868687</v>
      </c>
      <c r="X397" s="50">
        <f>IF(A397&lt;&gt;"", COUNTIF($H$2:H397, "AC")/SUM($G$2:G397), "")</f>
        <v>0.60374414976599067</v>
      </c>
      <c r="Y397" s="50">
        <f t="shared" ref="Y397" si="919">IF(A397&lt;&gt;"", V397/5*0.5+(1-(W397-1)/10)*0.25+X397*0.25, "")*10000</f>
        <v>5565.5472431018452</v>
      </c>
      <c r="Z397" s="50">
        <f t="shared" ref="Z397" si="920">Y397-Y396</f>
        <v>2.6714519626048059</v>
      </c>
      <c r="AA397" s="50">
        <f t="shared" si="535"/>
        <v>2.8055555555555559E-2</v>
      </c>
      <c r="AB397" s="75">
        <f t="shared" si="536"/>
        <v>4.6759259259259263E-3</v>
      </c>
      <c r="AC397" s="51">
        <v>4.6759259259259263E-3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535"/>
        <v>NA</v>
      </c>
      <c r="AB398" s="75" t="str">
        <f t="shared" si="536"/>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535"/>
        <v>NA</v>
      </c>
      <c r="AB399" s="75" t="str">
        <f t="shared" si="536"/>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535"/>
        <v>NA</v>
      </c>
      <c r="AB400" s="75" t="str">
        <f t="shared" si="536"/>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535"/>
        <v>NA</v>
      </c>
      <c r="AB401" s="75" t="str">
        <f t="shared" si="536"/>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535"/>
        <v>NA</v>
      </c>
      <c r="AB402" s="75" t="str">
        <f t="shared" si="536"/>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535"/>
        <v>NA</v>
      </c>
      <c r="AB403" s="75" t="str">
        <f t="shared" si="536"/>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535"/>
        <v>NA</v>
      </c>
      <c r="AB404" s="75" t="str">
        <f t="shared" si="536"/>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535"/>
        <v>NA</v>
      </c>
      <c r="AB405" s="75" t="str">
        <f t="shared" si="536"/>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si="535"/>
        <v>NA</v>
      </c>
      <c r="AB406" s="75" t="str">
        <f t="shared" si="536"/>
        <v>NA</v>
      </c>
      <c r="AC406" s="51" t="s">
        <v>1043</v>
      </c>
      <c r="AD406" s="51" t="s">
        <v>1043</v>
      </c>
      <c r="AE406" s="51" t="s">
        <v>1043</v>
      </c>
      <c r="AF406" s="51" t="s">
        <v>1043</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ref="AA407" si="921">IF(ISERROR(MIN(86400*AB407/(4*3600), 1)), "NA", MIN(86400*AB407/(4*3600), 1))</f>
        <v>NA</v>
      </c>
      <c r="AB407" s="75" t="str">
        <f t="shared" ref="AB407:AB454" si="922">IF(AC407="-","NA",SUM(AC407:AF407))</f>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ref="AA408:AA471" si="923">IF(ISERROR(MIN(86400*AB408/(4*3600), 1)), "NA", MIN(86400*AB408/(4*3600), 1))</f>
        <v>NA</v>
      </c>
      <c r="AB408" s="75" t="str">
        <f t="shared" si="922"/>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923"/>
        <v>NA</v>
      </c>
      <c r="AB409" s="75" t="str">
        <f t="shared" si="922"/>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923"/>
        <v>NA</v>
      </c>
      <c r="AB410" s="75" t="str">
        <f t="shared" si="922"/>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923"/>
        <v>NA</v>
      </c>
      <c r="AB411" s="75" t="str">
        <f t="shared" si="922"/>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923"/>
        <v>NA</v>
      </c>
      <c r="AB412" s="75" t="str">
        <f t="shared" si="922"/>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923"/>
        <v>NA</v>
      </c>
      <c r="AB413" s="75" t="str">
        <f t="shared" si="922"/>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923"/>
        <v>NA</v>
      </c>
      <c r="AB414" s="75" t="str">
        <f t="shared" si="922"/>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923"/>
        <v>NA</v>
      </c>
      <c r="AB415" s="75" t="str">
        <f t="shared" si="922"/>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923"/>
        <v>NA</v>
      </c>
      <c r="AB416" s="75" t="str">
        <f t="shared" si="922"/>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923"/>
        <v>NA</v>
      </c>
      <c r="AB417" s="75" t="str">
        <f t="shared" si="922"/>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923"/>
        <v>NA</v>
      </c>
      <c r="AB418" s="75" t="str">
        <f t="shared" si="922"/>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923"/>
        <v>NA</v>
      </c>
      <c r="AB419" s="75" t="str">
        <f t="shared" si="922"/>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923"/>
        <v>NA</v>
      </c>
      <c r="AB420" s="75" t="str">
        <f t="shared" si="922"/>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923"/>
        <v>NA</v>
      </c>
      <c r="AB421" s="75" t="str">
        <f t="shared" si="922"/>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923"/>
        <v>NA</v>
      </c>
      <c r="AB422" s="75" t="str">
        <f t="shared" si="922"/>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923"/>
        <v>NA</v>
      </c>
      <c r="AB423" s="75" t="str">
        <f t="shared" si="922"/>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923"/>
        <v>NA</v>
      </c>
      <c r="AB424" s="75" t="str">
        <f t="shared" si="922"/>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923"/>
        <v>NA</v>
      </c>
      <c r="AB425" s="75" t="str">
        <f t="shared" si="922"/>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923"/>
        <v>NA</v>
      </c>
      <c r="AB426" s="75" t="str">
        <f t="shared" si="922"/>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923"/>
        <v>NA</v>
      </c>
      <c r="AB427" s="75" t="str">
        <f t="shared" si="922"/>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923"/>
        <v>NA</v>
      </c>
      <c r="AB428" s="75" t="str">
        <f t="shared" si="922"/>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923"/>
        <v>NA</v>
      </c>
      <c r="AB429" s="75" t="str">
        <f t="shared" si="922"/>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923"/>
        <v>NA</v>
      </c>
      <c r="AB430" s="75" t="str">
        <f t="shared" si="922"/>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923"/>
        <v>NA</v>
      </c>
      <c r="AB431" s="75" t="str">
        <f t="shared" si="922"/>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923"/>
        <v>NA</v>
      </c>
      <c r="AB432" s="75" t="str">
        <f t="shared" si="922"/>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923"/>
        <v>NA</v>
      </c>
      <c r="AB433" s="75" t="str">
        <f t="shared" si="922"/>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923"/>
        <v>NA</v>
      </c>
      <c r="AB434" s="75" t="str">
        <f t="shared" si="922"/>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923"/>
        <v>NA</v>
      </c>
      <c r="AB435" s="75" t="str">
        <f t="shared" si="922"/>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923"/>
        <v>NA</v>
      </c>
      <c r="AB436" s="75" t="str">
        <f t="shared" si="922"/>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923"/>
        <v>NA</v>
      </c>
      <c r="AB437" s="75" t="str">
        <f t="shared" si="922"/>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923"/>
        <v>NA</v>
      </c>
      <c r="AB438" s="75" t="str">
        <f t="shared" si="922"/>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923"/>
        <v>NA</v>
      </c>
      <c r="AB439" s="75" t="str">
        <f t="shared" si="922"/>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923"/>
        <v>NA</v>
      </c>
      <c r="AB440" s="75" t="str">
        <f t="shared" si="922"/>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923"/>
        <v>NA</v>
      </c>
      <c r="AB441" s="75" t="str">
        <f t="shared" si="922"/>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923"/>
        <v>NA</v>
      </c>
      <c r="AB442" s="75" t="str">
        <f t="shared" si="922"/>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923"/>
        <v>NA</v>
      </c>
      <c r="AB443" s="75" t="str">
        <f t="shared" si="922"/>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923"/>
        <v>NA</v>
      </c>
      <c r="AB444" s="75" t="str">
        <f t="shared" si="922"/>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923"/>
        <v>NA</v>
      </c>
      <c r="AB445" s="75" t="str">
        <f t="shared" si="922"/>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923"/>
        <v>NA</v>
      </c>
      <c r="AB446" s="75" t="str">
        <f t="shared" si="922"/>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923"/>
        <v>NA</v>
      </c>
      <c r="AB447" s="75" t="str">
        <f t="shared" si="922"/>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923"/>
        <v>NA</v>
      </c>
      <c r="AB448" s="75" t="str">
        <f t="shared" si="922"/>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923"/>
        <v>NA</v>
      </c>
      <c r="AB449" s="75" t="str">
        <f t="shared" si="922"/>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923"/>
        <v>NA</v>
      </c>
      <c r="AB450" s="75" t="str">
        <f t="shared" si="922"/>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923"/>
        <v>NA</v>
      </c>
      <c r="AB451" s="75" t="str">
        <f t="shared" si="922"/>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923"/>
        <v>NA</v>
      </c>
      <c r="AB452" s="75" t="str">
        <f t="shared" si="922"/>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923"/>
        <v>NA</v>
      </c>
      <c r="AB453" s="75" t="str">
        <f t="shared" si="922"/>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923"/>
        <v>NA</v>
      </c>
      <c r="AB454" s="75" t="str">
        <f t="shared" si="922"/>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923"/>
        <v>NA</v>
      </c>
      <c r="AB455" s="75" t="str">
        <f t="shared" ref="AB455:AB505" si="924">IF(AC455="-","NA",SUM(AC455:AF455))</f>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923"/>
        <v>NA</v>
      </c>
      <c r="AB456" s="75" t="str">
        <f t="shared" si="924"/>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923"/>
        <v>NA</v>
      </c>
      <c r="AB457" s="75" t="str">
        <f t="shared" si="924"/>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923"/>
        <v>NA</v>
      </c>
      <c r="AB458" s="75" t="str">
        <f t="shared" si="924"/>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923"/>
        <v>NA</v>
      </c>
      <c r="AB459" s="75" t="str">
        <f t="shared" si="924"/>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923"/>
        <v>NA</v>
      </c>
      <c r="AB460" s="75" t="str">
        <f t="shared" si="924"/>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923"/>
        <v>NA</v>
      </c>
      <c r="AB461" s="75" t="str">
        <f t="shared" si="924"/>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923"/>
        <v>NA</v>
      </c>
      <c r="AB462" s="75" t="str">
        <f t="shared" si="924"/>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923"/>
        <v>NA</v>
      </c>
      <c r="AB463" s="75" t="str">
        <f t="shared" si="924"/>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923"/>
        <v>NA</v>
      </c>
      <c r="AB464" s="75" t="str">
        <f t="shared" si="924"/>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923"/>
        <v>NA</v>
      </c>
      <c r="AB465" s="75" t="str">
        <f t="shared" si="924"/>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923"/>
        <v>NA</v>
      </c>
      <c r="AB466" s="75" t="str">
        <f t="shared" si="924"/>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923"/>
        <v>NA</v>
      </c>
      <c r="AB467" s="75" t="str">
        <f t="shared" si="924"/>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923"/>
        <v>NA</v>
      </c>
      <c r="AB468" s="75" t="str">
        <f t="shared" si="924"/>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923"/>
        <v>NA</v>
      </c>
      <c r="AB469" s="75" t="str">
        <f t="shared" si="924"/>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923"/>
        <v>NA</v>
      </c>
      <c r="AB470" s="75" t="str">
        <f t="shared" si="924"/>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si="923"/>
        <v>NA</v>
      </c>
      <c r="AB471" s="75" t="str">
        <f t="shared" si="924"/>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ref="AA472:AA505" si="925">IF(ISERROR(MIN(86400*AB472/(4*3600), 1)), "NA", MIN(86400*AB472/(4*3600), 1))</f>
        <v>NA</v>
      </c>
      <c r="AB472" s="75" t="str">
        <f t="shared" si="924"/>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925"/>
        <v>NA</v>
      </c>
      <c r="AB473" s="75" t="str">
        <f t="shared" si="924"/>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925"/>
        <v>NA</v>
      </c>
      <c r="AB474" s="75" t="str">
        <f t="shared" si="924"/>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925"/>
        <v>NA</v>
      </c>
      <c r="AB475" s="75" t="str">
        <f t="shared" si="924"/>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925"/>
        <v>NA</v>
      </c>
      <c r="AB476" s="75" t="str">
        <f t="shared" si="924"/>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925"/>
        <v>NA</v>
      </c>
      <c r="AB477" s="75" t="str">
        <f t="shared" si="924"/>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925"/>
        <v>NA</v>
      </c>
      <c r="AB478" s="75" t="str">
        <f t="shared" si="924"/>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925"/>
        <v>NA</v>
      </c>
      <c r="AB479" s="75" t="str">
        <f t="shared" si="924"/>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925"/>
        <v>NA</v>
      </c>
      <c r="AB480" s="75" t="str">
        <f t="shared" si="924"/>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925"/>
        <v>NA</v>
      </c>
      <c r="AB481" s="75" t="str">
        <f t="shared" si="924"/>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925"/>
        <v>NA</v>
      </c>
      <c r="AB482" s="75" t="str">
        <f t="shared" si="924"/>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925"/>
        <v>NA</v>
      </c>
      <c r="AB483" s="75" t="str">
        <f t="shared" si="924"/>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925"/>
        <v>NA</v>
      </c>
      <c r="AB484" s="75" t="str">
        <f t="shared" si="924"/>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925"/>
        <v>NA</v>
      </c>
      <c r="AB485" s="75" t="str">
        <f t="shared" si="924"/>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925"/>
        <v>NA</v>
      </c>
      <c r="AB486" s="75" t="str">
        <f t="shared" si="924"/>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925"/>
        <v>NA</v>
      </c>
      <c r="AB487" s="75" t="str">
        <f t="shared" si="924"/>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925"/>
        <v>NA</v>
      </c>
      <c r="AB488" s="75" t="str">
        <f t="shared" si="924"/>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925"/>
        <v>NA</v>
      </c>
      <c r="AB489" s="75" t="str">
        <f t="shared" si="924"/>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925"/>
        <v>NA</v>
      </c>
      <c r="AB490" s="75" t="str">
        <f t="shared" si="924"/>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925"/>
        <v>NA</v>
      </c>
      <c r="AB491" s="75" t="str">
        <f t="shared" si="924"/>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925"/>
        <v>NA</v>
      </c>
      <c r="AB492" s="75" t="str">
        <f t="shared" si="924"/>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925"/>
        <v>NA</v>
      </c>
      <c r="AB493" s="75" t="str">
        <f t="shared" si="924"/>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925"/>
        <v>NA</v>
      </c>
      <c r="AB494" s="75" t="str">
        <f t="shared" si="924"/>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925"/>
        <v>NA</v>
      </c>
      <c r="AB495" s="75" t="str">
        <f t="shared" si="924"/>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925"/>
        <v>NA</v>
      </c>
      <c r="AB496" s="75" t="str">
        <f t="shared" si="924"/>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925"/>
        <v>NA</v>
      </c>
      <c r="AB497" s="75" t="str">
        <f t="shared" si="924"/>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925"/>
        <v>NA</v>
      </c>
      <c r="AB498" s="75" t="str">
        <f t="shared" si="924"/>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925"/>
        <v>NA</v>
      </c>
      <c r="AB499" s="75" t="str">
        <f t="shared" si="924"/>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925"/>
        <v>NA</v>
      </c>
      <c r="AB500" s="75" t="str">
        <f t="shared" si="924"/>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925"/>
        <v>NA</v>
      </c>
      <c r="AB501" s="75" t="str">
        <f t="shared" si="924"/>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925"/>
        <v>NA</v>
      </c>
      <c r="AB502" s="75" t="str">
        <f t="shared" si="924"/>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925"/>
        <v>NA</v>
      </c>
      <c r="AB503" s="75" t="str">
        <f t="shared" si="924"/>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925"/>
        <v>NA</v>
      </c>
      <c r="AB504" s="75" t="str">
        <f t="shared" si="924"/>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c r="AA505" s="50" t="str">
        <f t="shared" si="925"/>
        <v>NA</v>
      </c>
      <c r="AB505" s="75" t="str">
        <f t="shared" si="924"/>
        <v>NA</v>
      </c>
      <c r="AC505" s="47" t="s">
        <v>987</v>
      </c>
      <c r="AD505" s="47" t="s">
        <v>987</v>
      </c>
      <c r="AE505" s="47" t="s">
        <v>987</v>
      </c>
      <c r="AF505" s="47" t="s">
        <v>987</v>
      </c>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row r="1189" spans="1:26" x14ac:dyDescent="0.15">
      <c r="A1189" s="43"/>
      <c r="B1189" s="57"/>
      <c r="C1189" s="57"/>
      <c r="D1189" s="58"/>
      <c r="E1189" s="58"/>
      <c r="F1189" s="58"/>
      <c r="G1189" s="46"/>
      <c r="H1189" s="47"/>
      <c r="I1189" s="59"/>
      <c r="J1189" s="56"/>
      <c r="K1189" s="61"/>
      <c r="L1189" s="61"/>
      <c r="Q1189" s="49"/>
      <c r="R1189" s="49"/>
      <c r="S1189" s="50"/>
      <c r="T1189" s="50"/>
      <c r="U1189" s="50"/>
      <c r="V1189" s="50"/>
      <c r="W1189" s="50"/>
      <c r="X1189" s="50"/>
      <c r="Y1189" s="50"/>
      <c r="Z1189" s="50"/>
    </row>
  </sheetData>
  <autoFilter ref="A1:AF505"/>
  <sortState ref="A2:T501">
    <sortCondition ref="J2:J501"/>
  </sortState>
  <phoneticPr fontId="1" type="noConversion"/>
  <conditionalFormatting sqref="AB1:AB1048576">
    <cfRule type="colorScale" priority="87">
      <colorScale>
        <cfvo type="min"/>
        <cfvo type="percentile" val="50"/>
        <cfvo type="max"/>
        <color rgb="FF5A8AC6"/>
        <color rgb="FFFCFCFF"/>
        <color rgb="FFF8696B"/>
      </colorScale>
    </cfRule>
    <cfRule type="cellIs" dxfId="37" priority="90" operator="greaterThan">
      <formula>0.208333333333333</formula>
    </cfRule>
  </conditionalFormatting>
  <conditionalFormatting sqref="AB2:AB505">
    <cfRule type="cellIs" dxfId="36" priority="89" operator="greaterThan">
      <formula>0.208333333333333</formula>
    </cfRule>
  </conditionalFormatting>
  <conditionalFormatting sqref="H1:H10 H11:I273 H274:H374 H377:H388 H390:H391 H394 H398:H1048576">
    <cfRule type="containsText" dxfId="35" priority="75" operator="containsText" text="AC">
      <formula>NOT(ISERROR(SEARCH("AC",H1)))</formula>
    </cfRule>
  </conditionalFormatting>
  <conditionalFormatting sqref="H1:H374 H377:H388 H390:H391 H394 H398:H1048576">
    <cfRule type="notContainsText" dxfId="34" priority="74" operator="notContains" text="AC">
      <formula>ISERROR(SEARCH("AC",H1))</formula>
    </cfRule>
  </conditionalFormatting>
  <conditionalFormatting sqref="F1:F392 F394:F1048576">
    <cfRule type="colorScale" priority="49">
      <colorScale>
        <cfvo type="min"/>
        <cfvo type="percentile" val="50"/>
        <cfvo type="max"/>
        <color rgb="FFF8696B"/>
        <color rgb="FFFCFCFF"/>
        <color rgb="FF5A8AC6"/>
      </colorScale>
    </cfRule>
  </conditionalFormatting>
  <conditionalFormatting sqref="G1:G392 G394:G1048576">
    <cfRule type="colorScale" priority="47">
      <colorScale>
        <cfvo type="min"/>
        <cfvo type="percentile" val="50"/>
        <cfvo type="max"/>
        <color rgb="FF5A8AC6"/>
        <color rgb="FFFCFCFF"/>
        <color rgb="FFF8696B"/>
      </colorScale>
    </cfRule>
  </conditionalFormatting>
  <conditionalFormatting sqref="Q1:U1048576">
    <cfRule type="colorScale" priority="71">
      <colorScale>
        <cfvo type="min"/>
        <cfvo type="percentile" val="50"/>
        <cfvo type="max"/>
        <color rgb="FF5A8AC6"/>
        <color rgb="FFFCFCFF"/>
        <color rgb="FFF8696B"/>
      </colorScale>
    </cfRule>
  </conditionalFormatting>
  <conditionalFormatting sqref="A1:A392 A394:A1048576">
    <cfRule type="containsText" dxfId="33" priority="43" operator="containsText" text="LintCode">
      <formula>NOT(ISERROR(SEARCH("LintCode",A1)))</formula>
    </cfRule>
    <cfRule type="containsText" dxfId="32" priority="44" operator="containsText" text="LintCode">
      <formula>NOT(ISERROR(SEARCH("LintCode",A1)))</formula>
    </cfRule>
    <cfRule type="containsText" dxfId="31" priority="68" operator="containsText" text="LeetCode">
      <formula>NOT(ISERROR(SEARCH("LeetCode",A1)))</formula>
    </cfRule>
    <cfRule type="containsText" dxfId="30" priority="69" operator="containsText" text="UVa">
      <formula>NOT(ISERROR(SEARCH("UVa",A1)))</formula>
    </cfRule>
    <cfRule type="containsText" dxfId="29" priority="70" operator="containsText" text="CodeForces">
      <formula>NOT(ISERROR(SEARCH("CodeForces",A1)))</formula>
    </cfRule>
  </conditionalFormatting>
  <conditionalFormatting sqref="S1:S1048576">
    <cfRule type="colorScale" priority="66">
      <colorScale>
        <cfvo type="min"/>
        <cfvo type="percentile" val="50"/>
        <cfvo type="max"/>
        <color rgb="FFF8696B"/>
        <color rgb="FFFCFCFF"/>
        <color rgb="FF5A8AC6"/>
      </colorScale>
    </cfRule>
  </conditionalFormatting>
  <conditionalFormatting sqref="T1:U1048576">
    <cfRule type="colorScale" priority="57">
      <colorScale>
        <cfvo type="min"/>
        <cfvo type="percentile" val="50"/>
        <cfvo type="max"/>
        <color rgb="FFF8696B"/>
        <color rgb="FFFCFCFF"/>
        <color rgb="FF5A8AC6"/>
      </colorScale>
    </cfRule>
  </conditionalFormatting>
  <conditionalFormatting sqref="R1:R1048576">
    <cfRule type="colorScale" priority="59">
      <colorScale>
        <cfvo type="min"/>
        <cfvo type="percentile" val="50"/>
        <cfvo type="max"/>
        <color rgb="FF5A8AC6"/>
        <color rgb="FFFCFCFF"/>
        <color rgb="FFF8696B"/>
      </colorScale>
    </cfRule>
  </conditionalFormatting>
  <conditionalFormatting sqref="Q1:Q1048576">
    <cfRule type="colorScale" priority="60">
      <colorScale>
        <cfvo type="min"/>
        <cfvo type="percentile" val="50"/>
        <cfvo type="max"/>
        <color rgb="FFF8696B"/>
        <color rgb="FFFCFCFF"/>
        <color rgb="FF5A8AC6"/>
      </colorScale>
    </cfRule>
  </conditionalFormatting>
  <conditionalFormatting sqref="V1:V1048576">
    <cfRule type="colorScale" priority="55">
      <colorScale>
        <cfvo type="min"/>
        <cfvo type="percentile" val="50"/>
        <cfvo type="max"/>
        <color rgb="FFF8696B"/>
        <color rgb="FFFCFCFF"/>
        <color rgb="FF5A8AC6"/>
      </colorScale>
    </cfRule>
  </conditionalFormatting>
  <conditionalFormatting sqref="W1:W1048576">
    <cfRule type="colorScale" priority="54">
      <colorScale>
        <cfvo type="min"/>
        <cfvo type="percentile" val="50"/>
        <cfvo type="max"/>
        <color rgb="FF5A8AC6"/>
        <color rgb="FFFCFCFF"/>
        <color rgb="FFF8696B"/>
      </colorScale>
    </cfRule>
  </conditionalFormatting>
  <conditionalFormatting sqref="X1:X1048576">
    <cfRule type="colorScale" priority="53">
      <colorScale>
        <cfvo type="min"/>
        <cfvo type="percentile" val="50"/>
        <cfvo type="max"/>
        <color rgb="FFF8696B"/>
        <color rgb="FFFCFCFF"/>
        <color rgb="FF5A8AC6"/>
      </colorScale>
    </cfRule>
  </conditionalFormatting>
  <conditionalFormatting sqref="Y1:Z1048576">
    <cfRule type="colorScale" priority="52">
      <colorScale>
        <cfvo type="min"/>
        <cfvo type="percentile" val="50"/>
        <cfvo type="max"/>
        <color rgb="FFF8696B"/>
        <color rgb="FFFCFCFF"/>
        <color rgb="FF5A8AC6"/>
      </colorScale>
    </cfRule>
  </conditionalFormatting>
  <conditionalFormatting sqref="AA1:AA1048576">
    <cfRule type="dataBar" priority="5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46">
      <colorScale>
        <cfvo type="min"/>
        <cfvo type="percentile" val="50"/>
        <cfvo type="max"/>
        <color rgb="FFF8696B"/>
        <color rgb="FFFCFCFF"/>
        <color rgb="FF5A8AC6"/>
      </colorScale>
    </cfRule>
  </conditionalFormatting>
  <conditionalFormatting sqref="Z1:Z1048576">
    <cfRule type="colorScale" priority="45">
      <colorScale>
        <cfvo type="min"/>
        <cfvo type="percentile" val="50"/>
        <cfvo type="max"/>
        <color rgb="FFF8696B"/>
        <color rgb="FFFCFCFF"/>
        <color rgb="FF5A8AC6"/>
      </colorScale>
    </cfRule>
  </conditionalFormatting>
  <conditionalFormatting sqref="N1:N1048576">
    <cfRule type="colorScale" priority="42">
      <colorScale>
        <cfvo type="min"/>
        <cfvo type="percentile" val="50"/>
        <cfvo type="max"/>
        <color rgb="FFF8696B"/>
        <color rgb="FFFCFCFF"/>
        <color rgb="FF5A8AC6"/>
      </colorScale>
    </cfRule>
  </conditionalFormatting>
  <conditionalFormatting sqref="O1:P1048576">
    <cfRule type="colorScale" priority="91">
      <colorScale>
        <cfvo type="min"/>
        <cfvo type="percentile" val="50"/>
        <cfvo type="max"/>
        <color rgb="FFF8696B"/>
        <color rgb="FFFCFCFF"/>
        <color rgb="FF5A8AC6"/>
      </colorScale>
    </cfRule>
  </conditionalFormatting>
  <conditionalFormatting sqref="H375">
    <cfRule type="containsText" dxfId="28" priority="40" operator="containsText" text="AC">
      <formula>NOT(ISERROR(SEARCH("AC",H375)))</formula>
    </cfRule>
  </conditionalFormatting>
  <conditionalFormatting sqref="H375">
    <cfRule type="notContainsText" dxfId="27" priority="39" operator="notContains" text="AC">
      <formula>ISERROR(SEARCH("AC",H375))</formula>
    </cfRule>
  </conditionalFormatting>
  <conditionalFormatting sqref="H376">
    <cfRule type="containsText" dxfId="26" priority="38" operator="containsText" text="AC">
      <formula>NOT(ISERROR(SEARCH("AC",H376)))</formula>
    </cfRule>
  </conditionalFormatting>
  <conditionalFormatting sqref="H376">
    <cfRule type="notContainsText" dxfId="25" priority="37" operator="notContains" text="AC">
      <formula>ISERROR(SEARCH("AC",H376))</formula>
    </cfRule>
  </conditionalFormatting>
  <conditionalFormatting sqref="H393">
    <cfRule type="containsText" dxfId="24" priority="32" operator="containsText" text="AC">
      <formula>NOT(ISERROR(SEARCH("AC",H393)))</formula>
    </cfRule>
  </conditionalFormatting>
  <conditionalFormatting sqref="H393">
    <cfRule type="notContainsText" dxfId="23" priority="31" operator="notContains" text="AC">
      <formula>ISERROR(SEARCH("AC",H393))</formula>
    </cfRule>
  </conditionalFormatting>
  <conditionalFormatting sqref="F393">
    <cfRule type="colorScale" priority="17">
      <colorScale>
        <cfvo type="min"/>
        <cfvo type="percentile" val="50"/>
        <cfvo type="max"/>
        <color rgb="FFF8696B"/>
        <color rgb="FFFCFCFF"/>
        <color rgb="FF5A8AC6"/>
      </colorScale>
    </cfRule>
  </conditionalFormatting>
  <conditionalFormatting sqref="G393">
    <cfRule type="colorScale" priority="16">
      <colorScale>
        <cfvo type="min"/>
        <cfvo type="percentile" val="50"/>
        <cfvo type="max"/>
        <color rgb="FF5A8AC6"/>
        <color rgb="FFFCFCFF"/>
        <color rgb="FFF8696B"/>
      </colorScale>
    </cfRule>
  </conditionalFormatting>
  <conditionalFormatting sqref="A393">
    <cfRule type="containsText" dxfId="22" priority="12" operator="containsText" text="LintCode">
      <formula>NOT(ISERROR(SEARCH("LintCode",A393)))</formula>
    </cfRule>
    <cfRule type="containsText" dxfId="21" priority="13" operator="containsText" text="LintCode">
      <formula>NOT(ISERROR(SEARCH("LintCode",A393)))</formula>
    </cfRule>
    <cfRule type="containsText" dxfId="20" priority="27" operator="containsText" text="LeetCode">
      <formula>NOT(ISERROR(SEARCH("LeetCode",A393)))</formula>
    </cfRule>
    <cfRule type="containsText" dxfId="19" priority="28" operator="containsText" text="UVa">
      <formula>NOT(ISERROR(SEARCH("UVa",A393)))</formula>
    </cfRule>
    <cfRule type="containsText" dxfId="18" priority="29" operator="containsText" text="CodeForces">
      <formula>NOT(ISERROR(SEARCH("CodeForces",A393)))</formula>
    </cfRule>
  </conditionalFormatting>
  <conditionalFormatting sqref="H389">
    <cfRule type="containsText" dxfId="17" priority="10" operator="containsText" text="AC">
      <formula>NOT(ISERROR(SEARCH("AC",H389)))</formula>
    </cfRule>
  </conditionalFormatting>
  <conditionalFormatting sqref="H389">
    <cfRule type="notContainsText" dxfId="16" priority="9" operator="notContains" text="AC">
      <formula>ISERROR(SEARCH("AC",H389))</formula>
    </cfRule>
  </conditionalFormatting>
  <conditionalFormatting sqref="H392">
    <cfRule type="containsText" dxfId="15" priority="8" operator="containsText" text="AC">
      <formula>NOT(ISERROR(SEARCH("AC",H392)))</formula>
    </cfRule>
  </conditionalFormatting>
  <conditionalFormatting sqref="H392">
    <cfRule type="notContainsText" dxfId="14" priority="7" operator="notContains" text="AC">
      <formula>ISERROR(SEARCH("AC",H392))</formula>
    </cfRule>
  </conditionalFormatting>
  <conditionalFormatting sqref="H395">
    <cfRule type="containsText" dxfId="13" priority="6" operator="containsText" text="AC">
      <formula>NOT(ISERROR(SEARCH("AC",H395)))</formula>
    </cfRule>
  </conditionalFormatting>
  <conditionalFormatting sqref="H395">
    <cfRule type="notContainsText" dxfId="11" priority="5" operator="notContains" text="AC">
      <formula>ISERROR(SEARCH("AC",H395))</formula>
    </cfRule>
  </conditionalFormatting>
  <conditionalFormatting sqref="H396">
    <cfRule type="containsText" dxfId="9" priority="4" operator="containsText" text="AC">
      <formula>NOT(ISERROR(SEARCH("AC",H396)))</formula>
    </cfRule>
  </conditionalFormatting>
  <conditionalFormatting sqref="H396">
    <cfRule type="notContainsText" dxfId="7" priority="3" operator="notContains" text="AC">
      <formula>ISERROR(SEARCH("AC",H396))</formula>
    </cfRule>
  </conditionalFormatting>
  <conditionalFormatting sqref="H397">
    <cfRule type="containsText" dxfId="3" priority="2" operator="containsText" text="AC">
      <formula>NOT(ISERROR(SEARCH("AC",H397)))</formula>
    </cfRule>
  </conditionalFormatting>
  <conditionalFormatting sqref="H397">
    <cfRule type="notContainsText" dxfId="1" priority="1" operator="notContains" text="AC">
      <formula>ISERROR(SEARCH("AC",H397))</formula>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2017-07-06T12:11:12Z</dcterms:modified>
</cp:coreProperties>
</file>