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College\Sem 6\Econometrics LAB\"/>
    </mc:Choice>
  </mc:AlternateContent>
  <xr:revisionPtr revIDLastSave="0" documentId="13_ncr:1_{1B03DFFA-5B52-41AE-944E-34FC1CC52C4F}" xr6:coauthVersionLast="47" xr6:coauthVersionMax="47" xr10:uidLastSave="{00000000-0000-0000-0000-000000000000}"/>
  <bookViews>
    <workbookView xWindow="-110" yWindow="-110" windowWidth="19420" windowHeight="10300" tabRatio="693" firstSheet="7" activeTab="7" xr2:uid="{00000000-000D-0000-FFFF-FFFF00000000}"/>
  </bookViews>
  <sheets>
    <sheet name="Result Day 1" sheetId="3" r:id="rId1"/>
    <sheet name="Results-Verify" sheetId="4" r:id="rId2"/>
    <sheet name="Sheet1" sheetId="6" r:id="rId3"/>
    <sheet name="Sheet4" sheetId="9" r:id="rId4"/>
    <sheet name="Sheet2" sheetId="7" r:id="rId5"/>
    <sheet name="Data" sheetId="2" r:id="rId6"/>
    <sheet name="Estimation" sheetId="5" state="hidden" r:id="rId7"/>
    <sheet name="Results for the assignment" sheetId="12" r:id="rId8"/>
    <sheet name="Sheet7" sheetId="13" r:id="rId9"/>
    <sheet name="Sheet6" sheetId="11" r:id="rId10"/>
    <sheet name="Estimation 2nd Feb Lab Class" sheetId="10" r:id="rId11"/>
    <sheet name="Sheet3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1" l="1"/>
  <c r="S3" i="11" l="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2" i="11"/>
  <c r="N13" i="10"/>
  <c r="R20" i="10" s="1"/>
  <c r="N14" i="10"/>
  <c r="C117" i="11"/>
  <c r="F13" i="11" s="1"/>
  <c r="I13" i="11" s="1"/>
  <c r="B117" i="11"/>
  <c r="E3" i="11" s="1"/>
  <c r="H3" i="11" s="1"/>
  <c r="F84" i="11" l="1"/>
  <c r="I84" i="11" s="1"/>
  <c r="F24" i="11"/>
  <c r="I24" i="11" s="1"/>
  <c r="F107" i="11"/>
  <c r="I107" i="11" s="1"/>
  <c r="F59" i="11"/>
  <c r="I59" i="11" s="1"/>
  <c r="F11" i="11"/>
  <c r="I11" i="11" s="1"/>
  <c r="F82" i="11"/>
  <c r="I82" i="11" s="1"/>
  <c r="F10" i="11"/>
  <c r="I10" i="11" s="1"/>
  <c r="F2" i="11"/>
  <c r="F45" i="11"/>
  <c r="I45" i="11" s="1"/>
  <c r="F92" i="11"/>
  <c r="I92" i="11" s="1"/>
  <c r="F44" i="11"/>
  <c r="I44" i="11" s="1"/>
  <c r="F115" i="11"/>
  <c r="I115" i="11" s="1"/>
  <c r="F55" i="11"/>
  <c r="I55" i="11" s="1"/>
  <c r="F78" i="11"/>
  <c r="I78" i="11" s="1"/>
  <c r="F30" i="11"/>
  <c r="I30" i="11" s="1"/>
  <c r="F77" i="11"/>
  <c r="I77" i="11" s="1"/>
  <c r="F5" i="11"/>
  <c r="I5" i="11" s="1"/>
  <c r="F83" i="11"/>
  <c r="I83" i="11" s="1"/>
  <c r="F35" i="11"/>
  <c r="I35" i="11" s="1"/>
  <c r="F106" i="11"/>
  <c r="I106" i="11" s="1"/>
  <c r="F70" i="11"/>
  <c r="I70" i="11" s="1"/>
  <c r="F22" i="11"/>
  <c r="I22" i="11" s="1"/>
  <c r="F105" i="11"/>
  <c r="I105" i="11" s="1"/>
  <c r="F57" i="11"/>
  <c r="I57" i="11" s="1"/>
  <c r="F104" i="11"/>
  <c r="I104" i="11" s="1"/>
  <c r="F56" i="11"/>
  <c r="I56" i="11" s="1"/>
  <c r="F67" i="11"/>
  <c r="I67" i="11" s="1"/>
  <c r="F7" i="11"/>
  <c r="I7" i="11" s="1"/>
  <c r="F90" i="11"/>
  <c r="I90" i="11" s="1"/>
  <c r="F18" i="11"/>
  <c r="I18" i="11" s="1"/>
  <c r="F65" i="11"/>
  <c r="I65" i="11" s="1"/>
  <c r="F17" i="11"/>
  <c r="I17" i="11" s="1"/>
  <c r="F112" i="11"/>
  <c r="I112" i="11" s="1"/>
  <c r="F100" i="11"/>
  <c r="I100" i="11" s="1"/>
  <c r="F88" i="11"/>
  <c r="I88" i="11" s="1"/>
  <c r="F76" i="11"/>
  <c r="I76" i="11" s="1"/>
  <c r="F64" i="11"/>
  <c r="I64" i="11" s="1"/>
  <c r="F52" i="11"/>
  <c r="I52" i="11" s="1"/>
  <c r="F40" i="11"/>
  <c r="I40" i="11" s="1"/>
  <c r="F28" i="11"/>
  <c r="I28" i="11" s="1"/>
  <c r="F16" i="11"/>
  <c r="I16" i="11" s="1"/>
  <c r="F4" i="11"/>
  <c r="I4" i="11" s="1"/>
  <c r="F108" i="11"/>
  <c r="I108" i="11" s="1"/>
  <c r="F96" i="11"/>
  <c r="I96" i="11" s="1"/>
  <c r="F48" i="11"/>
  <c r="I48" i="11" s="1"/>
  <c r="F71" i="11"/>
  <c r="I71" i="11" s="1"/>
  <c r="F94" i="11"/>
  <c r="I94" i="11" s="1"/>
  <c r="F34" i="11"/>
  <c r="I34" i="11" s="1"/>
  <c r="F93" i="11"/>
  <c r="I93" i="11" s="1"/>
  <c r="F33" i="11"/>
  <c r="I33" i="11" s="1"/>
  <c r="F116" i="11"/>
  <c r="I116" i="11" s="1"/>
  <c r="F32" i="11"/>
  <c r="I32" i="11" s="1"/>
  <c r="F103" i="11"/>
  <c r="I103" i="11" s="1"/>
  <c r="F43" i="11"/>
  <c r="I43" i="11" s="1"/>
  <c r="F54" i="11"/>
  <c r="I54" i="11" s="1"/>
  <c r="F113" i="11"/>
  <c r="I113" i="11" s="1"/>
  <c r="F53" i="11"/>
  <c r="I53" i="11" s="1"/>
  <c r="F111" i="11"/>
  <c r="I111" i="11" s="1"/>
  <c r="F99" i="11"/>
  <c r="I99" i="11" s="1"/>
  <c r="F87" i="11"/>
  <c r="I87" i="11" s="1"/>
  <c r="F75" i="11"/>
  <c r="I75" i="11" s="1"/>
  <c r="F63" i="11"/>
  <c r="I63" i="11" s="1"/>
  <c r="F51" i="11"/>
  <c r="I51" i="11" s="1"/>
  <c r="F39" i="11"/>
  <c r="I39" i="11" s="1"/>
  <c r="F27" i="11"/>
  <c r="I27" i="11" s="1"/>
  <c r="F15" i="11"/>
  <c r="I15" i="11" s="1"/>
  <c r="F3" i="11"/>
  <c r="I3" i="11" s="1"/>
  <c r="F46" i="11"/>
  <c r="I46" i="11" s="1"/>
  <c r="F69" i="11"/>
  <c r="I69" i="11" s="1"/>
  <c r="F9" i="11"/>
  <c r="I9" i="11" s="1"/>
  <c r="F80" i="11"/>
  <c r="I80" i="11" s="1"/>
  <c r="F8" i="11"/>
  <c r="I8" i="11" s="1"/>
  <c r="F79" i="11"/>
  <c r="I79" i="11" s="1"/>
  <c r="F19" i="11"/>
  <c r="I19" i="11" s="1"/>
  <c r="F102" i="11"/>
  <c r="I102" i="11" s="1"/>
  <c r="F42" i="11"/>
  <c r="I42" i="11" s="1"/>
  <c r="F101" i="11"/>
  <c r="I101" i="11" s="1"/>
  <c r="F41" i="11"/>
  <c r="I41" i="11" s="1"/>
  <c r="F110" i="11"/>
  <c r="I110" i="11" s="1"/>
  <c r="F98" i="11"/>
  <c r="I98" i="11" s="1"/>
  <c r="F86" i="11"/>
  <c r="I86" i="11" s="1"/>
  <c r="F74" i="11"/>
  <c r="I74" i="11" s="1"/>
  <c r="F62" i="11"/>
  <c r="I62" i="11" s="1"/>
  <c r="F50" i="11"/>
  <c r="I50" i="11" s="1"/>
  <c r="F38" i="11"/>
  <c r="I38" i="11" s="1"/>
  <c r="F26" i="11"/>
  <c r="I26" i="11" s="1"/>
  <c r="F14" i="11"/>
  <c r="I14" i="11" s="1"/>
  <c r="F72" i="11"/>
  <c r="I72" i="11" s="1"/>
  <c r="F60" i="11"/>
  <c r="I60" i="11" s="1"/>
  <c r="F36" i="11"/>
  <c r="I36" i="11" s="1"/>
  <c r="F12" i="11"/>
  <c r="I12" i="11" s="1"/>
  <c r="F95" i="11"/>
  <c r="I95" i="11" s="1"/>
  <c r="F47" i="11"/>
  <c r="I47" i="11" s="1"/>
  <c r="F23" i="11"/>
  <c r="I23" i="11" s="1"/>
  <c r="F58" i="11"/>
  <c r="I58" i="11" s="1"/>
  <c r="F81" i="11"/>
  <c r="I81" i="11" s="1"/>
  <c r="F21" i="11"/>
  <c r="I21" i="11" s="1"/>
  <c r="F68" i="11"/>
  <c r="I68" i="11" s="1"/>
  <c r="F20" i="11"/>
  <c r="I20" i="11" s="1"/>
  <c r="F91" i="11"/>
  <c r="I91" i="11" s="1"/>
  <c r="F31" i="11"/>
  <c r="I31" i="11" s="1"/>
  <c r="F114" i="11"/>
  <c r="I114" i="11" s="1"/>
  <c r="F66" i="11"/>
  <c r="I66" i="11" s="1"/>
  <c r="F6" i="11"/>
  <c r="I6" i="11" s="1"/>
  <c r="F89" i="11"/>
  <c r="I89" i="11" s="1"/>
  <c r="F29" i="11"/>
  <c r="I29" i="11" s="1"/>
  <c r="F109" i="11"/>
  <c r="I109" i="11" s="1"/>
  <c r="F97" i="11"/>
  <c r="I97" i="11" s="1"/>
  <c r="F85" i="11"/>
  <c r="I85" i="11" s="1"/>
  <c r="F73" i="11"/>
  <c r="I73" i="11" s="1"/>
  <c r="F61" i="11"/>
  <c r="I61" i="11" s="1"/>
  <c r="F49" i="11"/>
  <c r="I49" i="11" s="1"/>
  <c r="F37" i="11"/>
  <c r="I37" i="11" s="1"/>
  <c r="F25" i="11"/>
  <c r="I25" i="11" s="1"/>
  <c r="E74" i="11"/>
  <c r="E38" i="11"/>
  <c r="E97" i="11"/>
  <c r="E37" i="11"/>
  <c r="E96" i="11"/>
  <c r="E48" i="11"/>
  <c r="E107" i="11"/>
  <c r="E71" i="11"/>
  <c r="E23" i="11"/>
  <c r="E106" i="11"/>
  <c r="E70" i="11"/>
  <c r="E22" i="11"/>
  <c r="E81" i="11"/>
  <c r="E21" i="11"/>
  <c r="E104" i="11"/>
  <c r="E115" i="11"/>
  <c r="E110" i="11"/>
  <c r="E50" i="11"/>
  <c r="E49" i="11"/>
  <c r="E60" i="11"/>
  <c r="E47" i="11"/>
  <c r="E58" i="11"/>
  <c r="E93" i="11"/>
  <c r="E45" i="11"/>
  <c r="E92" i="11"/>
  <c r="E32" i="11"/>
  <c r="E79" i="11"/>
  <c r="E31" i="11"/>
  <c r="E78" i="11"/>
  <c r="E6" i="11"/>
  <c r="E98" i="11"/>
  <c r="E26" i="11"/>
  <c r="E85" i="11"/>
  <c r="E25" i="11"/>
  <c r="E84" i="11"/>
  <c r="E24" i="11"/>
  <c r="E95" i="11"/>
  <c r="E35" i="11"/>
  <c r="E94" i="11"/>
  <c r="E34" i="11"/>
  <c r="E105" i="11"/>
  <c r="E57" i="11"/>
  <c r="E9" i="11"/>
  <c r="E80" i="11"/>
  <c r="E56" i="11"/>
  <c r="E8" i="11"/>
  <c r="E103" i="11"/>
  <c r="E67" i="11"/>
  <c r="E43" i="11"/>
  <c r="E19" i="11"/>
  <c r="E114" i="11"/>
  <c r="E90" i="11"/>
  <c r="E54" i="11"/>
  <c r="E18" i="11"/>
  <c r="E113" i="11"/>
  <c r="E101" i="11"/>
  <c r="E89" i="11"/>
  <c r="E77" i="11"/>
  <c r="E65" i="11"/>
  <c r="E53" i="11"/>
  <c r="E41" i="11"/>
  <c r="E29" i="11"/>
  <c r="E17" i="11"/>
  <c r="E5" i="11"/>
  <c r="E86" i="11"/>
  <c r="E14" i="11"/>
  <c r="E73" i="11"/>
  <c r="E13" i="11"/>
  <c r="E108" i="11"/>
  <c r="E72" i="11"/>
  <c r="E12" i="11"/>
  <c r="E83" i="11"/>
  <c r="E11" i="11"/>
  <c r="E82" i="11"/>
  <c r="E46" i="11"/>
  <c r="E2" i="11"/>
  <c r="E69" i="11"/>
  <c r="E33" i="11"/>
  <c r="E116" i="11"/>
  <c r="E68" i="11"/>
  <c r="E44" i="11"/>
  <c r="E20" i="11"/>
  <c r="E91" i="11"/>
  <c r="E55" i="11"/>
  <c r="E7" i="11"/>
  <c r="E102" i="11"/>
  <c r="E66" i="11"/>
  <c r="E42" i="11"/>
  <c r="E30" i="11"/>
  <c r="E112" i="11"/>
  <c r="E100" i="11"/>
  <c r="E88" i="11"/>
  <c r="E76" i="11"/>
  <c r="E64" i="11"/>
  <c r="E52" i="11"/>
  <c r="E40" i="11"/>
  <c r="E28" i="11"/>
  <c r="E16" i="11"/>
  <c r="E4" i="11"/>
  <c r="E62" i="11"/>
  <c r="E109" i="11"/>
  <c r="E61" i="11"/>
  <c r="E36" i="11"/>
  <c r="E59" i="11"/>
  <c r="E10" i="11"/>
  <c r="E111" i="11"/>
  <c r="E99" i="11"/>
  <c r="E87" i="11"/>
  <c r="E75" i="11"/>
  <c r="E63" i="11"/>
  <c r="E51" i="11"/>
  <c r="E39" i="11"/>
  <c r="E27" i="11"/>
  <c r="E15" i="11"/>
  <c r="E117" i="11" l="1"/>
  <c r="I2" i="11"/>
  <c r="I117" i="11" s="1"/>
  <c r="L6" i="11" s="1"/>
  <c r="O14" i="10" s="1"/>
  <c r="F117" i="11"/>
  <c r="H69" i="11"/>
  <c r="G69" i="11"/>
  <c r="H78" i="11"/>
  <c r="G78" i="11"/>
  <c r="H96" i="11"/>
  <c r="G96" i="11"/>
  <c r="H42" i="11"/>
  <c r="G42" i="11"/>
  <c r="H90" i="11"/>
  <c r="G90" i="11"/>
  <c r="H4" i="11"/>
  <c r="G4" i="11"/>
  <c r="H114" i="11"/>
  <c r="G114" i="11"/>
  <c r="H29" i="11"/>
  <c r="G29" i="11"/>
  <c r="H41" i="11"/>
  <c r="G41" i="11"/>
  <c r="H87" i="11"/>
  <c r="G87" i="11"/>
  <c r="H67" i="11"/>
  <c r="G67" i="11"/>
  <c r="H30" i="11"/>
  <c r="G30" i="11"/>
  <c r="H54" i="11"/>
  <c r="G54" i="11"/>
  <c r="H62" i="11"/>
  <c r="G62" i="11"/>
  <c r="H34" i="11"/>
  <c r="G34" i="11"/>
  <c r="H37" i="11"/>
  <c r="G37" i="11"/>
  <c r="H51" i="11"/>
  <c r="G51" i="11"/>
  <c r="H17" i="11"/>
  <c r="G17" i="11"/>
  <c r="H104" i="11"/>
  <c r="G104" i="11"/>
  <c r="H16" i="11"/>
  <c r="G16" i="11"/>
  <c r="H19" i="11"/>
  <c r="G19" i="11"/>
  <c r="H21" i="11"/>
  <c r="G21" i="11"/>
  <c r="H7" i="11"/>
  <c r="G7" i="11"/>
  <c r="H95" i="11"/>
  <c r="G95" i="11"/>
  <c r="H74" i="11"/>
  <c r="G74" i="11"/>
  <c r="H55" i="11"/>
  <c r="G55" i="11"/>
  <c r="H53" i="11"/>
  <c r="G53" i="11"/>
  <c r="H22" i="11"/>
  <c r="G22" i="11"/>
  <c r="H91" i="11"/>
  <c r="G91" i="11"/>
  <c r="H103" i="11"/>
  <c r="G103" i="11"/>
  <c r="H70" i="11"/>
  <c r="G70" i="11"/>
  <c r="H111" i="11"/>
  <c r="G111" i="11"/>
  <c r="H72" i="11"/>
  <c r="G72" i="11"/>
  <c r="H25" i="11"/>
  <c r="G25" i="11"/>
  <c r="H10" i="11"/>
  <c r="G10" i="11"/>
  <c r="H108" i="11"/>
  <c r="G108" i="11"/>
  <c r="H85" i="11"/>
  <c r="G85" i="11"/>
  <c r="H59" i="11"/>
  <c r="G59" i="11"/>
  <c r="H88" i="11"/>
  <c r="G88" i="11"/>
  <c r="H68" i="11"/>
  <c r="G68" i="11"/>
  <c r="H13" i="11"/>
  <c r="G13" i="11"/>
  <c r="H101" i="11"/>
  <c r="G101" i="11"/>
  <c r="H80" i="11"/>
  <c r="G80" i="11"/>
  <c r="H26" i="11"/>
  <c r="G26" i="11"/>
  <c r="H60" i="11"/>
  <c r="G60" i="11"/>
  <c r="H71" i="11"/>
  <c r="G71" i="11"/>
  <c r="H109" i="11"/>
  <c r="G109" i="11"/>
  <c r="H105" i="11"/>
  <c r="G105" i="11"/>
  <c r="H39" i="11"/>
  <c r="G39" i="11"/>
  <c r="H5" i="11"/>
  <c r="G5" i="11"/>
  <c r="H115" i="11"/>
  <c r="G115" i="11"/>
  <c r="H46" i="11"/>
  <c r="G46" i="11"/>
  <c r="H79" i="11"/>
  <c r="G79" i="11"/>
  <c r="H82" i="11"/>
  <c r="G82" i="11"/>
  <c r="H32" i="11"/>
  <c r="G32" i="11"/>
  <c r="H28" i="11"/>
  <c r="G28" i="11"/>
  <c r="H43" i="11"/>
  <c r="G43" i="11"/>
  <c r="H81" i="11"/>
  <c r="G81" i="11"/>
  <c r="H83" i="11"/>
  <c r="G83" i="11"/>
  <c r="H45" i="11"/>
  <c r="G45" i="11"/>
  <c r="H99" i="11"/>
  <c r="G99" i="11"/>
  <c r="H65" i="11"/>
  <c r="G65" i="11"/>
  <c r="H93" i="11"/>
  <c r="G93" i="11"/>
  <c r="H64" i="11"/>
  <c r="G64" i="11"/>
  <c r="H77" i="11"/>
  <c r="G77" i="11"/>
  <c r="H58" i="11"/>
  <c r="G58" i="11"/>
  <c r="H106" i="11"/>
  <c r="G106" i="11"/>
  <c r="H44" i="11"/>
  <c r="G44" i="11"/>
  <c r="H56" i="11"/>
  <c r="G56" i="11"/>
  <c r="H23" i="11"/>
  <c r="G23" i="11"/>
  <c r="H36" i="11"/>
  <c r="G36" i="11"/>
  <c r="H100" i="11"/>
  <c r="G100" i="11"/>
  <c r="H116" i="11"/>
  <c r="G116" i="11"/>
  <c r="H73" i="11"/>
  <c r="G73" i="11"/>
  <c r="H113" i="11"/>
  <c r="G113" i="11"/>
  <c r="H9" i="11"/>
  <c r="G9" i="11"/>
  <c r="H98" i="11"/>
  <c r="G98" i="11"/>
  <c r="H49" i="11"/>
  <c r="G49" i="11"/>
  <c r="H107" i="11"/>
  <c r="G107" i="11"/>
  <c r="H27" i="11"/>
  <c r="G27" i="11"/>
  <c r="H86" i="11"/>
  <c r="G86" i="11"/>
  <c r="H110" i="11"/>
  <c r="G110" i="11"/>
  <c r="H2" i="11"/>
  <c r="G2" i="11"/>
  <c r="H31" i="11"/>
  <c r="G31" i="11"/>
  <c r="H66" i="11"/>
  <c r="G66" i="11"/>
  <c r="H94" i="11"/>
  <c r="G94" i="11"/>
  <c r="H97" i="11"/>
  <c r="G97" i="11"/>
  <c r="H63" i="11"/>
  <c r="G63" i="11"/>
  <c r="H102" i="11"/>
  <c r="G102" i="11"/>
  <c r="H35" i="11"/>
  <c r="G35" i="11"/>
  <c r="H38" i="11"/>
  <c r="G38" i="11"/>
  <c r="H75" i="11"/>
  <c r="G75" i="11"/>
  <c r="H11" i="11"/>
  <c r="G11" i="11"/>
  <c r="H92" i="11"/>
  <c r="G92" i="11"/>
  <c r="H40" i="11"/>
  <c r="G40" i="11"/>
  <c r="H24" i="11"/>
  <c r="G24" i="11"/>
  <c r="H52" i="11"/>
  <c r="G52" i="11"/>
  <c r="H12" i="11"/>
  <c r="G12" i="11"/>
  <c r="H84" i="11"/>
  <c r="G84" i="11"/>
  <c r="H20" i="11"/>
  <c r="G20" i="11"/>
  <c r="H8" i="11"/>
  <c r="G8" i="11"/>
  <c r="H76" i="11"/>
  <c r="G76" i="11"/>
  <c r="H89" i="11"/>
  <c r="G89" i="11"/>
  <c r="H47" i="11"/>
  <c r="G47" i="11"/>
  <c r="H15" i="11"/>
  <c r="G15" i="11"/>
  <c r="H61" i="11"/>
  <c r="G61" i="11"/>
  <c r="H112" i="11"/>
  <c r="G112" i="11"/>
  <c r="H33" i="11"/>
  <c r="G33" i="11"/>
  <c r="H14" i="11"/>
  <c r="G14" i="11"/>
  <c r="H18" i="11"/>
  <c r="G18" i="11"/>
  <c r="H57" i="11"/>
  <c r="G57" i="11"/>
  <c r="H6" i="11"/>
  <c r="G6" i="11"/>
  <c r="H50" i="11"/>
  <c r="G50" i="11"/>
  <c r="H48" i="11"/>
  <c r="G48" i="11"/>
  <c r="G3" i="11"/>
  <c r="H117" i="11" l="1"/>
  <c r="G117" i="11"/>
  <c r="B20" i="6"/>
  <c r="L2" i="11" l="1"/>
  <c r="L4" i="11"/>
  <c r="F13" i="5"/>
  <c r="I13" i="5" s="1"/>
  <c r="F28" i="5"/>
  <c r="I28" i="5" s="1"/>
  <c r="E41" i="5"/>
  <c r="H41" i="5" s="1"/>
  <c r="F41" i="5"/>
  <c r="G41" i="5" s="1"/>
  <c r="C48" i="5"/>
  <c r="F31" i="5" s="1"/>
  <c r="I31" i="5" s="1"/>
  <c r="B48" i="5"/>
  <c r="E8" i="5" s="1"/>
  <c r="E13" i="5" l="1"/>
  <c r="H13" i="5" s="1"/>
  <c r="F9" i="5"/>
  <c r="I9" i="5" s="1"/>
  <c r="E28" i="5"/>
  <c r="F35" i="5"/>
  <c r="I35" i="5" s="1"/>
  <c r="F38" i="5"/>
  <c r="I38" i="5" s="1"/>
  <c r="E38" i="5"/>
  <c r="G38" i="5" s="1"/>
  <c r="F37" i="5"/>
  <c r="F24" i="5"/>
  <c r="I24" i="5" s="1"/>
  <c r="E24" i="5"/>
  <c r="E21" i="5"/>
  <c r="H21" i="5" s="1"/>
  <c r="F47" i="5"/>
  <c r="I47" i="5" s="1"/>
  <c r="F34" i="5"/>
  <c r="I34" i="5" s="1"/>
  <c r="E6" i="5"/>
  <c r="E10" i="5"/>
  <c r="F5" i="5"/>
  <c r="E35" i="5"/>
  <c r="H35" i="5" s="1"/>
  <c r="F6" i="5"/>
  <c r="I6" i="5" s="1"/>
  <c r="E9" i="5"/>
  <c r="H9" i="5" s="1"/>
  <c r="E32" i="5"/>
  <c r="H32" i="5" s="1"/>
  <c r="F20" i="5"/>
  <c r="I20" i="5" s="1"/>
  <c r="F44" i="5"/>
  <c r="F17" i="5"/>
  <c r="I17" i="5" s="1"/>
  <c r="E44" i="5"/>
  <c r="H44" i="5" s="1"/>
  <c r="E17" i="5"/>
  <c r="H17" i="5" s="1"/>
  <c r="N18" i="10"/>
  <c r="L5" i="11"/>
  <c r="L3" i="11"/>
  <c r="N17" i="10" s="1"/>
  <c r="H8" i="5"/>
  <c r="E47" i="5"/>
  <c r="E37" i="5"/>
  <c r="H37" i="5" s="1"/>
  <c r="E34" i="5"/>
  <c r="E31" i="5"/>
  <c r="F27" i="5"/>
  <c r="I27" i="5" s="1"/>
  <c r="E20" i="5"/>
  <c r="F16" i="5"/>
  <c r="I16" i="5" s="1"/>
  <c r="E5" i="5"/>
  <c r="H5" i="5" s="1"/>
  <c r="E2" i="5"/>
  <c r="F36" i="5"/>
  <c r="I36" i="5" s="1"/>
  <c r="E26" i="5"/>
  <c r="F22" i="5"/>
  <c r="I22" i="5" s="1"/>
  <c r="E15" i="5"/>
  <c r="F11" i="5"/>
  <c r="I11" i="5" s="1"/>
  <c r="E4" i="5"/>
  <c r="F2" i="5"/>
  <c r="F45" i="5"/>
  <c r="G45" i="5" s="1"/>
  <c r="F42" i="5"/>
  <c r="I42" i="5" s="1"/>
  <c r="F39" i="5"/>
  <c r="I39" i="5" s="1"/>
  <c r="E36" i="5"/>
  <c r="F29" i="5"/>
  <c r="I29" i="5" s="1"/>
  <c r="E22" i="5"/>
  <c r="H22" i="5" s="1"/>
  <c r="F18" i="5"/>
  <c r="I18" i="5" s="1"/>
  <c r="E11" i="5"/>
  <c r="F7" i="5"/>
  <c r="I7" i="5" s="1"/>
  <c r="E45" i="5"/>
  <c r="H45" i="5" s="1"/>
  <c r="E42" i="5"/>
  <c r="H42" i="5" s="1"/>
  <c r="E39" i="5"/>
  <c r="E29" i="5"/>
  <c r="F25" i="5"/>
  <c r="I25" i="5" s="1"/>
  <c r="E18" i="5"/>
  <c r="G18" i="5" s="1"/>
  <c r="F14" i="5"/>
  <c r="I14" i="5" s="1"/>
  <c r="E7" i="5"/>
  <c r="F3" i="5"/>
  <c r="I3" i="5" s="1"/>
  <c r="F32" i="5"/>
  <c r="I32" i="5" s="1"/>
  <c r="E25" i="5"/>
  <c r="F21" i="5"/>
  <c r="I21" i="5" s="1"/>
  <c r="E14" i="5"/>
  <c r="G14" i="5" s="1"/>
  <c r="F10" i="5"/>
  <c r="I10" i="5" s="1"/>
  <c r="E3" i="5"/>
  <c r="G21" i="5"/>
  <c r="G10" i="5"/>
  <c r="G35" i="5"/>
  <c r="G6" i="5"/>
  <c r="G13" i="5"/>
  <c r="F40" i="5"/>
  <c r="I40" i="5" s="1"/>
  <c r="E27" i="5"/>
  <c r="F23" i="5"/>
  <c r="I23" i="5" s="1"/>
  <c r="E16" i="5"/>
  <c r="F12" i="5"/>
  <c r="I12" i="5" s="1"/>
  <c r="G37" i="5"/>
  <c r="G5" i="5"/>
  <c r="F46" i="5"/>
  <c r="I46" i="5" s="1"/>
  <c r="F43" i="5"/>
  <c r="I43" i="5" s="1"/>
  <c r="E40" i="5"/>
  <c r="F33" i="5"/>
  <c r="G33" i="5" s="1"/>
  <c r="F30" i="5"/>
  <c r="I30" i="5" s="1"/>
  <c r="E23" i="5"/>
  <c r="F19" i="5"/>
  <c r="I19" i="5" s="1"/>
  <c r="E12" i="5"/>
  <c r="F8" i="5"/>
  <c r="I8" i="5" s="1"/>
  <c r="G9" i="5"/>
  <c r="E46" i="5"/>
  <c r="G46" i="5" s="1"/>
  <c r="E43" i="5"/>
  <c r="E33" i="5"/>
  <c r="H33" i="5" s="1"/>
  <c r="E30" i="5"/>
  <c r="H30" i="5" s="1"/>
  <c r="F26" i="5"/>
  <c r="I26" i="5" s="1"/>
  <c r="E19" i="5"/>
  <c r="F15" i="5"/>
  <c r="I15" i="5" s="1"/>
  <c r="F4" i="5"/>
  <c r="I4" i="5" s="1"/>
  <c r="I41" i="5"/>
  <c r="H38" i="5"/>
  <c r="I37" i="5"/>
  <c r="I33" i="5"/>
  <c r="H26" i="5"/>
  <c r="H10" i="5"/>
  <c r="H6" i="5"/>
  <c r="I5" i="5"/>
  <c r="G34" i="5" l="1"/>
  <c r="G44" i="5"/>
  <c r="I44" i="5"/>
  <c r="H24" i="5"/>
  <c r="G24" i="5"/>
  <c r="G17" i="5"/>
  <c r="H28" i="5"/>
  <c r="G28" i="5"/>
  <c r="L7" i="11"/>
  <c r="O13" i="10" s="1"/>
  <c r="P13" i="10" s="1"/>
  <c r="O12" i="10"/>
  <c r="P12" i="10" s="1"/>
  <c r="Q12" i="10" s="1"/>
  <c r="R12" i="10" s="1"/>
  <c r="L8" i="11"/>
  <c r="G36" i="5"/>
  <c r="H36" i="5"/>
  <c r="H20" i="5"/>
  <c r="G20" i="5"/>
  <c r="I45" i="5"/>
  <c r="G42" i="5"/>
  <c r="G43" i="5"/>
  <c r="H43" i="5"/>
  <c r="G3" i="5"/>
  <c r="H3" i="5"/>
  <c r="H12" i="5"/>
  <c r="G12" i="5"/>
  <c r="F48" i="5"/>
  <c r="I2" i="5"/>
  <c r="G27" i="5"/>
  <c r="H27" i="5"/>
  <c r="H4" i="5"/>
  <c r="G4" i="5"/>
  <c r="G23" i="5"/>
  <c r="H23" i="5"/>
  <c r="G15" i="5"/>
  <c r="H15" i="5"/>
  <c r="G19" i="5"/>
  <c r="H19" i="5"/>
  <c r="G32" i="5"/>
  <c r="H40" i="5"/>
  <c r="G40" i="5"/>
  <c r="G22" i="5"/>
  <c r="G26" i="5"/>
  <c r="H16" i="5"/>
  <c r="G16" i="5"/>
  <c r="H14" i="5"/>
  <c r="H18" i="5"/>
  <c r="G25" i="5"/>
  <c r="H25" i="5"/>
  <c r="G11" i="5"/>
  <c r="H11" i="5"/>
  <c r="G7" i="5"/>
  <c r="H7" i="5"/>
  <c r="G8" i="5"/>
  <c r="G29" i="5"/>
  <c r="H29" i="5"/>
  <c r="G39" i="5"/>
  <c r="H39" i="5"/>
  <c r="G31" i="5"/>
  <c r="H31" i="5"/>
  <c r="H46" i="5"/>
  <c r="G47" i="5"/>
  <c r="H47" i="5"/>
  <c r="G30" i="5"/>
  <c r="H34" i="5"/>
  <c r="E48" i="5"/>
  <c r="H2" i="5"/>
  <c r="G2" i="5"/>
  <c r="G18" i="3"/>
  <c r="G12" i="3"/>
  <c r="I20" i="3"/>
  <c r="I19" i="3"/>
  <c r="N7" i="10" l="1"/>
  <c r="O18" i="10"/>
  <c r="H48" i="5"/>
  <c r="I48" i="5"/>
  <c r="L6" i="5" s="1"/>
  <c r="G48" i="5"/>
  <c r="G3" i="2"/>
  <c r="H3" i="2" s="1"/>
  <c r="I3" i="2"/>
  <c r="G4" i="2"/>
  <c r="H4" i="2" s="1"/>
  <c r="I4" i="2"/>
  <c r="G5" i="2"/>
  <c r="H5" i="2"/>
  <c r="I5" i="2"/>
  <c r="G6" i="2"/>
  <c r="H6" i="2" s="1"/>
  <c r="I6" i="2"/>
  <c r="G7" i="2"/>
  <c r="H7" i="2" s="1"/>
  <c r="I7" i="2"/>
  <c r="G8" i="2"/>
  <c r="H8" i="2" s="1"/>
  <c r="I8" i="2"/>
  <c r="G9" i="2"/>
  <c r="H9" i="2" s="1"/>
  <c r="I9" i="2"/>
  <c r="G10" i="2"/>
  <c r="H10" i="2" s="1"/>
  <c r="I10" i="2"/>
  <c r="G11" i="2"/>
  <c r="H11" i="2" s="1"/>
  <c r="I11" i="2"/>
  <c r="G12" i="2"/>
  <c r="H12" i="2" s="1"/>
  <c r="I12" i="2"/>
  <c r="G13" i="2"/>
  <c r="H13" i="2" s="1"/>
  <c r="I13" i="2"/>
  <c r="G14" i="2"/>
  <c r="H14" i="2" s="1"/>
  <c r="I14" i="2"/>
  <c r="G15" i="2"/>
  <c r="H15" i="2" s="1"/>
  <c r="I15" i="2"/>
  <c r="G16" i="2"/>
  <c r="H16" i="2" s="1"/>
  <c r="I16" i="2"/>
  <c r="G17" i="2"/>
  <c r="H17" i="2" s="1"/>
  <c r="I17" i="2"/>
  <c r="G18" i="2"/>
  <c r="H18" i="2" s="1"/>
  <c r="I18" i="2"/>
  <c r="G19" i="2"/>
  <c r="H19" i="2" s="1"/>
  <c r="I19" i="2"/>
  <c r="G20" i="2"/>
  <c r="H20" i="2" s="1"/>
  <c r="I20" i="2"/>
  <c r="G21" i="2"/>
  <c r="H21" i="2"/>
  <c r="I21" i="2"/>
  <c r="G22" i="2"/>
  <c r="H22" i="2" s="1"/>
  <c r="I22" i="2"/>
  <c r="G23" i="2"/>
  <c r="H23" i="2" s="1"/>
  <c r="I23" i="2"/>
  <c r="G24" i="2"/>
  <c r="H24" i="2" s="1"/>
  <c r="I24" i="2"/>
  <c r="G25" i="2"/>
  <c r="H25" i="2" s="1"/>
  <c r="I25" i="2"/>
  <c r="G26" i="2"/>
  <c r="H26" i="2"/>
  <c r="I26" i="2"/>
  <c r="G27" i="2"/>
  <c r="H27" i="2" s="1"/>
  <c r="I27" i="2"/>
  <c r="G28" i="2"/>
  <c r="H28" i="2" s="1"/>
  <c r="I28" i="2"/>
  <c r="G29" i="2"/>
  <c r="H29" i="2" s="1"/>
  <c r="I29" i="2"/>
  <c r="G30" i="2"/>
  <c r="H30" i="2"/>
  <c r="I30" i="2"/>
  <c r="G31" i="2"/>
  <c r="H31" i="2" s="1"/>
  <c r="I31" i="2"/>
  <c r="G32" i="2"/>
  <c r="H32" i="2" s="1"/>
  <c r="I32" i="2"/>
  <c r="G33" i="2"/>
  <c r="H33" i="2" s="1"/>
  <c r="I33" i="2"/>
  <c r="G34" i="2"/>
  <c r="H34" i="2" s="1"/>
  <c r="I34" i="2"/>
  <c r="G35" i="2"/>
  <c r="H35" i="2" s="1"/>
  <c r="I35" i="2"/>
  <c r="G36" i="2"/>
  <c r="H36" i="2" s="1"/>
  <c r="I36" i="2"/>
  <c r="G37" i="2"/>
  <c r="H37" i="2"/>
  <c r="I37" i="2"/>
  <c r="G38" i="2"/>
  <c r="H38" i="2"/>
  <c r="I38" i="2"/>
  <c r="G39" i="2"/>
  <c r="H39" i="2" s="1"/>
  <c r="I39" i="2"/>
  <c r="G40" i="2"/>
  <c r="H40" i="2" s="1"/>
  <c r="I40" i="2"/>
  <c r="G41" i="2"/>
  <c r="H41" i="2" s="1"/>
  <c r="I41" i="2"/>
  <c r="G42" i="2"/>
  <c r="H42" i="2"/>
  <c r="I42" i="2"/>
  <c r="G43" i="2"/>
  <c r="H43" i="2" s="1"/>
  <c r="I43" i="2"/>
  <c r="G44" i="2"/>
  <c r="H44" i="2" s="1"/>
  <c r="I44" i="2"/>
  <c r="G45" i="2"/>
  <c r="H45" i="2"/>
  <c r="I45" i="2"/>
  <c r="G46" i="2"/>
  <c r="H46" i="2"/>
  <c r="I46" i="2"/>
  <c r="G47" i="2"/>
  <c r="H47" i="2" s="1"/>
  <c r="I47" i="2"/>
  <c r="I2" i="2"/>
  <c r="G2" i="2"/>
  <c r="H2" i="2" s="1"/>
  <c r="R18" i="10" l="1"/>
  <c r="P18" i="10"/>
  <c r="Q18" i="10" s="1"/>
  <c r="S18" i="10"/>
  <c r="L2" i="5"/>
  <c r="L4" i="5"/>
  <c r="L4" i="4" s="1"/>
  <c r="L5" i="4" s="1"/>
  <c r="M14" i="4"/>
  <c r="L18" i="4" l="1"/>
  <c r="L5" i="5"/>
  <c r="L3" i="5"/>
  <c r="L17" i="4" s="1"/>
  <c r="M12" i="4" l="1"/>
  <c r="L8" i="5"/>
  <c r="M5" i="4" s="1"/>
  <c r="L7" i="5"/>
  <c r="M13" i="4" s="1"/>
</calcChain>
</file>

<file path=xl/sharedStrings.xml><?xml version="1.0" encoding="utf-8"?>
<sst xmlns="http://schemas.openxmlformats.org/spreadsheetml/2006/main" count="493" uniqueCount="178">
  <si>
    <t>Year</t>
  </si>
  <si>
    <t xml:space="preserve">1966-67   </t>
  </si>
  <si>
    <t xml:space="preserve">1967-68   </t>
  </si>
  <si>
    <t xml:space="preserve">1968-69   </t>
  </si>
  <si>
    <t xml:space="preserve">1969-70   </t>
  </si>
  <si>
    <t xml:space="preserve">1970-71   </t>
  </si>
  <si>
    <t xml:space="preserve">1971-72   </t>
  </si>
  <si>
    <t xml:space="preserve">1972-73   </t>
  </si>
  <si>
    <t xml:space="preserve">1973-74   </t>
  </si>
  <si>
    <t xml:space="preserve">1974-75   </t>
  </si>
  <si>
    <t xml:space="preserve">1975-76   </t>
  </si>
  <si>
    <t xml:space="preserve">1976-77   </t>
  </si>
  <si>
    <t xml:space="preserve">1977-78   </t>
  </si>
  <si>
    <t xml:space="preserve">1978-79   </t>
  </si>
  <si>
    <t xml:space="preserve">1979-80   </t>
  </si>
  <si>
    <t xml:space="preserve">1980-81   </t>
  </si>
  <si>
    <t xml:space="preserve">1981-82   </t>
  </si>
  <si>
    <t xml:space="preserve">1982-83   </t>
  </si>
  <si>
    <t xml:space="preserve">1983-84   </t>
  </si>
  <si>
    <t xml:space="preserve">1984-85   </t>
  </si>
  <si>
    <t xml:space="preserve">1985-86   </t>
  </si>
  <si>
    <t xml:space="preserve">1986-87   </t>
  </si>
  <si>
    <t xml:space="preserve">1987-88   </t>
  </si>
  <si>
    <t xml:space="preserve">1988-89   </t>
  </si>
  <si>
    <t xml:space="preserve">1989-90   </t>
  </si>
  <si>
    <t xml:space="preserve">1990-91   </t>
  </si>
  <si>
    <t xml:space="preserve">1991-92   </t>
  </si>
  <si>
    <t xml:space="preserve">1992-93   </t>
  </si>
  <si>
    <t xml:space="preserve">1993-94   </t>
  </si>
  <si>
    <t xml:space="preserve">1994-95   </t>
  </si>
  <si>
    <t xml:space="preserve">1995-96   </t>
  </si>
  <si>
    <t xml:space="preserve">1996-97   </t>
  </si>
  <si>
    <t xml:space="preserve">1997-98   </t>
  </si>
  <si>
    <t xml:space="preserve">1998-99   </t>
  </si>
  <si>
    <t xml:space="preserve">1999-00   </t>
  </si>
  <si>
    <t xml:space="preserve">2000-01   </t>
  </si>
  <si>
    <t xml:space="preserve">2001-02   </t>
  </si>
  <si>
    <t xml:space="preserve">2002-03   </t>
  </si>
  <si>
    <t xml:space="preserve">2003-04   </t>
  </si>
  <si>
    <t xml:space="preserve">2004-05   </t>
  </si>
  <si>
    <t xml:space="preserve">2005-06   </t>
  </si>
  <si>
    <t xml:space="preserve">2006-07   </t>
  </si>
  <si>
    <t xml:space="preserve">2007-08   </t>
  </si>
  <si>
    <t xml:space="preserve">2008-09   </t>
  </si>
  <si>
    <t xml:space="preserve">2009-10   </t>
  </si>
  <si>
    <t xml:space="preserve">2010-11   </t>
  </si>
  <si>
    <t xml:space="preserve">2011-12   </t>
  </si>
  <si>
    <t>Gross Domestic Capital Formation (At Current Prices)</t>
  </si>
  <si>
    <t>Gross Domestic Saving (At Current Prices)</t>
  </si>
  <si>
    <t>GDP at Factor Cost (at Current Prices)</t>
  </si>
  <si>
    <t>Gross Domestic Capital Formation (at Constant Prices)</t>
  </si>
  <si>
    <t>GDP at Factor Cost (at Constant Prices)</t>
  </si>
  <si>
    <t>Deflator</t>
  </si>
  <si>
    <t>SAVING</t>
  </si>
  <si>
    <t>GDP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</si>
  <si>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</si>
  <si>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</si>
  <si>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</si>
  <si>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</si>
  <si>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</si>
  <si>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</si>
  <si>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</si>
  <si>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</si>
  <si>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</si>
  <si>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</si>
  <si>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</si>
  <si>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</si>
  <si>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</si>
  <si>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</si>
  <si>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</si>
  <si>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</si>
  <si>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</si>
  <si>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Y=C+S</t>
  </si>
  <si>
    <t>S=Y-C</t>
  </si>
  <si>
    <t>C=a+bY</t>
  </si>
  <si>
    <t>S=-a+(1-b)Y</t>
  </si>
  <si>
    <t>S=-a+sY</t>
  </si>
  <si>
    <t>Slope: Significant at 1 percent; Positive</t>
  </si>
  <si>
    <t>Intercept: Significant at 1 percent; Negative</t>
  </si>
  <si>
    <t>Model: Significant at 1 percent</t>
  </si>
  <si>
    <t>98 percent of variations in Saving is explained by Income</t>
  </si>
  <si>
    <t>Computed Value</t>
  </si>
  <si>
    <t xml:space="preserve">Critical Value </t>
  </si>
  <si>
    <t>Computed Value &lt; Critical Value =&gt; Not Significant</t>
  </si>
  <si>
    <t>Computed  Value &gt; Critical Value =&gt; Significant</t>
  </si>
  <si>
    <t>Depends on n, k and chosen level of significance (alpha)</t>
  </si>
  <si>
    <t>n - number of observations, k - number of coefficients</t>
  </si>
  <si>
    <t>n-1</t>
  </si>
  <si>
    <t>n-k</t>
  </si>
  <si>
    <t>k-1</t>
  </si>
  <si>
    <t>Regression Sum of Squares</t>
  </si>
  <si>
    <t>Residual Sum of Squares</t>
  </si>
  <si>
    <t>Total Sum of Squares</t>
  </si>
  <si>
    <t>Example</t>
  </si>
  <si>
    <t>p-value</t>
  </si>
  <si>
    <t>Less than 0.01 =&gt; Significant at 1 percent</t>
  </si>
  <si>
    <t>Less than 0.05 =&gt; Significant at  5 percent</t>
  </si>
  <si>
    <t>Less than 0.10 =&gt; Significant at 10 percent</t>
  </si>
  <si>
    <t>F = [(Regression Sum of Squares)/df1]/[(Residual Sum of Squares)/df2]</t>
  </si>
  <si>
    <t>Concerns</t>
  </si>
  <si>
    <t>Autocorrelation  - inefficient estimators</t>
  </si>
  <si>
    <t>Endogeneity - inconsistent estimators</t>
  </si>
  <si>
    <t>Linearity</t>
  </si>
  <si>
    <t>Normality</t>
  </si>
  <si>
    <t>Exlusion of important variable(s)</t>
  </si>
  <si>
    <t>Structural breaks</t>
  </si>
  <si>
    <t>Time</t>
  </si>
  <si>
    <t>Regression</t>
  </si>
  <si>
    <t>Residual</t>
  </si>
  <si>
    <t>Total</t>
  </si>
  <si>
    <t>Lower 95%</t>
  </si>
  <si>
    <t>Upper 95%</t>
  </si>
  <si>
    <t>Lower 95.0%</t>
  </si>
  <si>
    <t>Upper 95.0%</t>
  </si>
  <si>
    <t>GDP (X)-At Constant Price</t>
  </si>
  <si>
    <t>SAVING (Y)-Constant Price</t>
  </si>
  <si>
    <t>Average</t>
  </si>
  <si>
    <t>xi(=Xi-Xbar)</t>
  </si>
  <si>
    <t>yi(=Yi-Ybar)</t>
  </si>
  <si>
    <t>xiyi</t>
  </si>
  <si>
    <t>xi2</t>
  </si>
  <si>
    <t>yi2</t>
  </si>
  <si>
    <t>Sum</t>
  </si>
  <si>
    <t>Beta-Hat</t>
  </si>
  <si>
    <t>GDP (Beta-Hat)</t>
  </si>
  <si>
    <t>Alpha-Hat</t>
  </si>
  <si>
    <t>Intercept (Alpha-Hat)</t>
  </si>
  <si>
    <t>Multiple R (Corr(Y,Y-Hat))</t>
  </si>
  <si>
    <t>Corr(X,Y)</t>
  </si>
  <si>
    <t>R Square (Square of Multiple R)</t>
  </si>
  <si>
    <t>ESS</t>
  </si>
  <si>
    <t>TSS</t>
  </si>
  <si>
    <t>RSS</t>
  </si>
  <si>
    <t>R2</t>
  </si>
  <si>
    <t>Regression of Y on X</t>
  </si>
  <si>
    <t>Regression of X on Y</t>
  </si>
  <si>
    <t>Saving - Y</t>
  </si>
  <si>
    <t>GDP - X</t>
  </si>
  <si>
    <t>Saving - X</t>
  </si>
  <si>
    <t>GDP - Y</t>
  </si>
  <si>
    <t>CON</t>
  </si>
  <si>
    <t>DMI</t>
  </si>
  <si>
    <t>MSZ</t>
  </si>
  <si>
    <t>FTP</t>
  </si>
  <si>
    <t>VI</t>
  </si>
  <si>
    <t>ADVT</t>
  </si>
  <si>
    <t>R&amp;D</t>
  </si>
  <si>
    <t>KIR</t>
  </si>
  <si>
    <t>EXP</t>
  </si>
  <si>
    <t>ROCE</t>
  </si>
  <si>
    <t>Market Concentration</t>
  </si>
  <si>
    <t>Distribution and Marketing Intensity</t>
  </si>
  <si>
    <t>Market Size</t>
  </si>
  <si>
    <t xml:space="preserve">FTP </t>
  </si>
  <si>
    <t>Foreign Technology Purchase Intensity</t>
  </si>
  <si>
    <t xml:space="preserve">VI </t>
  </si>
  <si>
    <t>Vertical Integration</t>
  </si>
  <si>
    <t>Advertising Intensity</t>
  </si>
  <si>
    <t>In-house R&amp;D Intensity</t>
  </si>
  <si>
    <t>Capital Intensity Ratio</t>
  </si>
  <si>
    <t>Export Intensity</t>
  </si>
  <si>
    <t>Returns on Capital Employed</t>
  </si>
  <si>
    <t>ROCE (Y)</t>
  </si>
  <si>
    <t>CON (X)</t>
  </si>
  <si>
    <t>xi</t>
  </si>
  <si>
    <t>yi</t>
  </si>
  <si>
    <t>Beta hat</t>
  </si>
  <si>
    <t>Alpha hat</t>
  </si>
  <si>
    <t>Regression (ESS)</t>
  </si>
  <si>
    <t>Residual (RSS)</t>
  </si>
  <si>
    <t>Total (TSS)</t>
  </si>
  <si>
    <t xml:space="preserve">Critical t </t>
  </si>
  <si>
    <t xml:space="preserve">w1 </t>
  </si>
  <si>
    <t>w2</t>
  </si>
  <si>
    <t>ln(X)</t>
  </si>
  <si>
    <t>ln(Y)</t>
  </si>
  <si>
    <t>ln(w1*Y)</t>
  </si>
  <si>
    <t>ln(w2*X)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</si>
</sst>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;\-0.00"/>
    <numFmt numFmtId="165" formatCode="0.00;\-0"/>
    <numFmt numFmtId="166" formatCode="0.000E+00"/>
    <numFmt numFmtId="167" formatCode="0.00000E+00"/>
    <numFmt numFmtId="168" formatCode="0.000"/>
    <numFmt numFmtId="169" formatCode="0.0000000000"/>
    <numFmt numFmtId="170" formatCode="0.00000000000000000"/>
  </numFmts>
  <fonts count="12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3">
    <xf numFmtId="0" fontId="0" fillId="0" borderId="0" xfId="0"/>
    <xf numFmtId="49" fontId="2" fillId="2" borderId="1" xfId="0" applyNumberFormat="1" applyFont="1" applyFill="1" applyBorder="1" applyAlignment="1">
      <alignment horizontal="center" vertical="top" wrapText="1"/>
    </xf>
    <xf numFmtId="164" fontId="3" fillId="2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2" fillId="3" borderId="1" xfId="2" applyNumberFormat="1" applyFont="1" applyFill="1" applyBorder="1" applyAlignment="1">
      <alignment horizontal="center" vertical="top" wrapText="1"/>
    </xf>
    <xf numFmtId="165" fontId="3" fillId="3" borderId="1" xfId="2" applyNumberFormat="1" applyFont="1" applyFill="1" applyBorder="1" applyAlignment="1">
      <alignment horizontal="right" vertical="center"/>
    </xf>
    <xf numFmtId="165" fontId="3" fillId="3" borderId="1" xfId="2" applyNumberFormat="1" applyFont="1" applyFill="1" applyBorder="1" applyAlignment="1">
      <alignment vertical="center"/>
    </xf>
    <xf numFmtId="0" fontId="0" fillId="4" borderId="0" xfId="0" applyFill="1"/>
    <xf numFmtId="49" fontId="2" fillId="2" borderId="2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/>
    </xf>
    <xf numFmtId="0" fontId="0" fillId="4" borderId="3" xfId="0" applyFill="1" applyBorder="1" applyAlignment="1"/>
    <xf numFmtId="0" fontId="0" fillId="4" borderId="0" xfId="0" applyFill="1" applyBorder="1" applyAlignment="1"/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7" fontId="0" fillId="5" borderId="0" xfId="0" applyNumberFormat="1" applyFill="1"/>
    <xf numFmtId="11" fontId="0" fillId="5" borderId="0" xfId="0" applyNumberFormat="1" applyFill="1"/>
    <xf numFmtId="168" fontId="0" fillId="0" borderId="3" xfId="0" applyNumberFormat="1" applyFill="1" applyBorder="1" applyAlignment="1"/>
    <xf numFmtId="166" fontId="0" fillId="4" borderId="3" xfId="0" applyNumberFormat="1" applyFill="1" applyBorder="1" applyAlignment="1"/>
    <xf numFmtId="166" fontId="0" fillId="4" borderId="0" xfId="0" applyNumberFormat="1" applyFill="1" applyBorder="1" applyAlignment="1"/>
    <xf numFmtId="0" fontId="5" fillId="4" borderId="0" xfId="0" applyFont="1" applyFill="1"/>
    <xf numFmtId="0" fontId="8" fillId="0" borderId="0" xfId="0" applyFont="1"/>
    <xf numFmtId="165" fontId="0" fillId="4" borderId="0" xfId="0" applyNumberFormat="1" applyFill="1"/>
    <xf numFmtId="0" fontId="9" fillId="0" borderId="0" xfId="0" applyFont="1"/>
    <xf numFmtId="0" fontId="7" fillId="0" borderId="0" xfId="0" applyFont="1"/>
    <xf numFmtId="0" fontId="8" fillId="4" borderId="0" xfId="0" applyFont="1" applyFill="1"/>
    <xf numFmtId="0" fontId="5" fillId="4" borderId="0" xfId="0" applyFont="1" applyFill="1" applyBorder="1" applyAlignment="1"/>
    <xf numFmtId="0" fontId="5" fillId="4" borderId="3" xfId="0" applyFont="1" applyFill="1" applyBorder="1" applyAlignment="1"/>
    <xf numFmtId="169" fontId="10" fillId="0" borderId="5" xfId="0" applyNumberFormat="1" applyFont="1" applyBorder="1"/>
    <xf numFmtId="169" fontId="10" fillId="0" borderId="6" xfId="0" applyNumberFormat="1" applyFont="1" applyBorder="1"/>
    <xf numFmtId="0" fontId="10" fillId="0" borderId="7" xfId="0" applyFont="1" applyBorder="1"/>
    <xf numFmtId="169" fontId="10" fillId="0" borderId="0" xfId="0" applyNumberFormat="1" applyFont="1" applyFill="1" applyBorder="1"/>
    <xf numFmtId="0" fontId="11" fillId="0" borderId="0" xfId="0" applyFont="1"/>
    <xf numFmtId="169" fontId="0" fillId="0" borderId="0" xfId="0" applyNumberFormat="1"/>
    <xf numFmtId="169" fontId="0" fillId="0" borderId="8" xfId="0" applyNumberFormat="1" applyBorder="1"/>
    <xf numFmtId="170" fontId="0" fillId="0" borderId="0" xfId="0" applyNumberFormat="1"/>
    <xf numFmtId="0" fontId="10" fillId="0" borderId="0" xfId="0" applyFont="1" applyBorder="1"/>
    <xf numFmtId="0" fontId="0" fillId="0" borderId="0" xfId="0" applyNumberFormat="1" applyFill="1" applyBorder="1" applyAlignme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zoomScale="150" zoomScaleNormal="150" workbookViewId="0">
      <selection activeCell="J16" sqref="J16"/>
    </sheetView>
  </sheetViews>
  <sheetFormatPr defaultRowHeight="14.5" x14ac:dyDescent="0.35"/>
  <cols>
    <col min="1" max="1" width="25.1796875" bestFit="1" customWidth="1"/>
    <col min="5" max="5" width="11.26953125" customWidth="1"/>
    <col min="6" max="6" width="13.453125" bestFit="1" customWidth="1"/>
    <col min="7" max="7" width="12.453125" bestFit="1" customWidth="1"/>
    <col min="8" max="8" width="9.1796875" customWidth="1"/>
    <col min="9" max="9" width="13.26953125" customWidth="1"/>
  </cols>
  <sheetData>
    <row r="1" spans="1:15" x14ac:dyDescent="0.35">
      <c r="A1" t="s">
        <v>55</v>
      </c>
    </row>
    <row r="2" spans="1:15" ht="15" thickBot="1" x14ac:dyDescent="0.4"/>
    <row r="3" spans="1:15" x14ac:dyDescent="0.35">
      <c r="A3" s="15" t="s">
        <v>56</v>
      </c>
      <c r="B3" s="15"/>
    </row>
    <row r="4" spans="1:15" x14ac:dyDescent="0.35">
      <c r="A4" s="12" t="s">
        <v>57</v>
      </c>
      <c r="B4" s="12">
        <v>0.99060961202801889</v>
      </c>
    </row>
    <row r="5" spans="1:15" x14ac:dyDescent="0.35">
      <c r="A5" s="12" t="s">
        <v>58</v>
      </c>
      <c r="B5" s="17">
        <v>0.98130740344230216</v>
      </c>
      <c r="C5" t="s">
        <v>80</v>
      </c>
      <c r="I5" t="s">
        <v>93</v>
      </c>
    </row>
    <row r="6" spans="1:15" x14ac:dyDescent="0.35">
      <c r="A6" s="12" t="s">
        <v>59</v>
      </c>
      <c r="B6" s="17">
        <v>0.98088257170235449</v>
      </c>
      <c r="G6" s="9" t="s">
        <v>81</v>
      </c>
      <c r="H6" s="9"/>
      <c r="I6" s="9" t="s">
        <v>82</v>
      </c>
      <c r="J6" s="9" t="s">
        <v>85</v>
      </c>
      <c r="K6" s="9"/>
      <c r="L6" s="9"/>
      <c r="M6" s="9"/>
      <c r="N6" s="9"/>
      <c r="O6" s="9"/>
    </row>
    <row r="7" spans="1:15" x14ac:dyDescent="0.35">
      <c r="A7" s="12" t="s">
        <v>60</v>
      </c>
      <c r="B7" s="12">
        <v>692.06543618084208</v>
      </c>
      <c r="G7" s="9">
        <v>10</v>
      </c>
      <c r="H7" s="9"/>
      <c r="I7" s="9">
        <v>8</v>
      </c>
      <c r="J7" s="9" t="s">
        <v>86</v>
      </c>
      <c r="K7" s="9"/>
      <c r="L7" s="9"/>
      <c r="M7" s="9"/>
      <c r="N7" s="9"/>
      <c r="O7" s="9"/>
    </row>
    <row r="8" spans="1:15" ht="15" thickBot="1" x14ac:dyDescent="0.4">
      <c r="A8" s="13" t="s">
        <v>61</v>
      </c>
      <c r="B8" s="13">
        <v>46</v>
      </c>
      <c r="G8" s="9"/>
      <c r="H8" s="9"/>
      <c r="I8" s="9"/>
      <c r="J8" s="9"/>
      <c r="K8" s="9"/>
      <c r="L8" s="9"/>
      <c r="M8" s="9"/>
      <c r="N8" s="9"/>
      <c r="O8" s="9"/>
    </row>
    <row r="9" spans="1:15" x14ac:dyDescent="0.35">
      <c r="G9" s="9" t="s">
        <v>84</v>
      </c>
      <c r="H9" s="9"/>
      <c r="I9" s="9"/>
      <c r="J9" s="9"/>
      <c r="K9" s="9"/>
      <c r="L9" s="9"/>
      <c r="M9" s="9"/>
      <c r="N9" s="9"/>
      <c r="O9" s="9"/>
    </row>
    <row r="10" spans="1:15" ht="15" thickBot="1" x14ac:dyDescent="0.4">
      <c r="A10" t="s">
        <v>62</v>
      </c>
      <c r="G10" s="9" t="s">
        <v>83</v>
      </c>
      <c r="H10" s="9"/>
      <c r="I10" s="9"/>
      <c r="J10" s="9"/>
      <c r="K10" s="9" t="s">
        <v>72</v>
      </c>
      <c r="L10" s="9"/>
      <c r="M10" s="9"/>
      <c r="N10" s="9"/>
      <c r="O10" s="9"/>
    </row>
    <row r="11" spans="1:15" x14ac:dyDescent="0.3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  <c r="I11" s="18" t="s">
        <v>64</v>
      </c>
      <c r="K11" t="s">
        <v>73</v>
      </c>
    </row>
    <row r="12" spans="1:15" x14ac:dyDescent="0.35">
      <c r="A12" s="12" t="s">
        <v>90</v>
      </c>
      <c r="B12" s="12">
        <v>1</v>
      </c>
      <c r="C12" s="12">
        <v>1106324267.3576865</v>
      </c>
      <c r="D12" s="12">
        <v>1106324267.3576865</v>
      </c>
      <c r="E12" s="17">
        <v>2309.8730889625999</v>
      </c>
      <c r="F12" s="24">
        <v>1.143921096660442E-39</v>
      </c>
      <c r="G12" s="20">
        <f>_xlfn.F.DIST.RT(E12,1,44)</f>
        <v>1.1439210966604258E-39</v>
      </c>
      <c r="I12" s="19" t="s">
        <v>89</v>
      </c>
      <c r="K12" t="s">
        <v>74</v>
      </c>
    </row>
    <row r="13" spans="1:15" x14ac:dyDescent="0.35">
      <c r="A13" s="12" t="s">
        <v>91</v>
      </c>
      <c r="B13" s="12">
        <v>44</v>
      </c>
      <c r="C13" s="12">
        <v>21074000.990071882</v>
      </c>
      <c r="D13" s="12">
        <v>478954.56795617915</v>
      </c>
      <c r="E13" s="12"/>
      <c r="F13" s="12" t="s">
        <v>79</v>
      </c>
      <c r="I13" s="19" t="s">
        <v>88</v>
      </c>
      <c r="K13" t="s">
        <v>75</v>
      </c>
    </row>
    <row r="14" spans="1:15" ht="15" thickBot="1" x14ac:dyDescent="0.4">
      <c r="A14" s="13" t="s">
        <v>92</v>
      </c>
      <c r="B14" s="13">
        <v>45</v>
      </c>
      <c r="C14" s="13">
        <v>1127398268.3477583</v>
      </c>
      <c r="D14" s="13"/>
      <c r="E14" s="13"/>
      <c r="F14" s="13"/>
      <c r="I14" s="19" t="s">
        <v>87</v>
      </c>
      <c r="K14" t="s">
        <v>76</v>
      </c>
    </row>
    <row r="15" spans="1:15" ht="15" thickBot="1" x14ac:dyDescent="0.4"/>
    <row r="16" spans="1:15" x14ac:dyDescent="0.3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/>
      <c r="G16" s="14"/>
    </row>
    <row r="17" spans="1:12" x14ac:dyDescent="0.35">
      <c r="A17" s="12" t="s">
        <v>63</v>
      </c>
      <c r="B17" s="17">
        <v>-1698.1076073809645</v>
      </c>
      <c r="C17" s="12">
        <v>171.12295071726075</v>
      </c>
      <c r="D17" s="12">
        <v>-9.9233188784050146</v>
      </c>
      <c r="E17" s="17">
        <v>8.4668418918394129E-13</v>
      </c>
      <c r="F17" s="12"/>
      <c r="G17" s="12"/>
      <c r="H17" s="12"/>
      <c r="I17" s="12"/>
    </row>
    <row r="18" spans="1:12" ht="15" thickBot="1" x14ac:dyDescent="0.4">
      <c r="A18" s="13" t="s">
        <v>54</v>
      </c>
      <c r="B18" s="16">
        <v>0.38570078415721648</v>
      </c>
      <c r="C18" s="13">
        <v>8.0252110457477589E-3</v>
      </c>
      <c r="D18" s="13">
        <v>48.061139072670748</v>
      </c>
      <c r="E18" s="23">
        <v>1.14392109666044E-39</v>
      </c>
      <c r="F18" s="13"/>
      <c r="G18" s="22">
        <f>D18^2</f>
        <v>2309.873088962599</v>
      </c>
      <c r="H18" s="13"/>
      <c r="I18" s="13"/>
    </row>
    <row r="19" spans="1:12" x14ac:dyDescent="0.35">
      <c r="A19" t="s">
        <v>94</v>
      </c>
      <c r="E19" t="s">
        <v>77</v>
      </c>
      <c r="I19" s="21">
        <f>_xlfn.T.DIST.2T(D18,44)</f>
        <v>1.143921096660442E-39</v>
      </c>
    </row>
    <row r="20" spans="1:12" x14ac:dyDescent="0.35">
      <c r="A20" t="s">
        <v>95</v>
      </c>
      <c r="E20" t="s">
        <v>78</v>
      </c>
      <c r="I20" s="21">
        <f>_xlfn.T.DIST.2T(ABS(D17),44)</f>
        <v>8.4668418918394129E-13</v>
      </c>
    </row>
    <row r="21" spans="1:12" ht="15" thickBot="1" x14ac:dyDescent="0.4">
      <c r="A21" t="s">
        <v>96</v>
      </c>
    </row>
    <row r="22" spans="1:12" x14ac:dyDescent="0.35">
      <c r="A22" t="s">
        <v>97</v>
      </c>
      <c r="I22" s="14"/>
      <c r="J22" s="14"/>
      <c r="L22" s="18" t="s">
        <v>98</v>
      </c>
    </row>
    <row r="24" spans="1:12" x14ac:dyDescent="0.35">
      <c r="E24" s="25" t="s">
        <v>99</v>
      </c>
    </row>
    <row r="25" spans="1:12" x14ac:dyDescent="0.35">
      <c r="E25" t="s">
        <v>100</v>
      </c>
    </row>
    <row r="26" spans="1:12" x14ac:dyDescent="0.35">
      <c r="E26" t="s">
        <v>101</v>
      </c>
    </row>
    <row r="27" spans="1:12" x14ac:dyDescent="0.35">
      <c r="E27" t="s">
        <v>105</v>
      </c>
    </row>
    <row r="28" spans="1:12" x14ac:dyDescent="0.35">
      <c r="E28" t="s">
        <v>102</v>
      </c>
    </row>
    <row r="29" spans="1:12" x14ac:dyDescent="0.35">
      <c r="E29" t="s">
        <v>103</v>
      </c>
    </row>
    <row r="30" spans="1:12" x14ac:dyDescent="0.35">
      <c r="E30" t="s">
        <v>104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BF09B-8E35-4B03-8A33-45194C02257A}">
  <dimension ref="A1:S117"/>
  <sheetViews>
    <sheetView topLeftCell="G1" zoomScale="70" zoomScaleNormal="70" workbookViewId="0">
      <selection activeCell="W7" sqref="W7"/>
    </sheetView>
  </sheetViews>
  <sheetFormatPr defaultRowHeight="14.5" x14ac:dyDescent="0.35"/>
  <cols>
    <col min="2" max="3" width="13.453125" bestFit="1" customWidth="1"/>
    <col min="4" max="4" width="13.453125" customWidth="1"/>
    <col min="5" max="5" width="14.08984375" bestFit="1" customWidth="1"/>
    <col min="6" max="6" width="13.08984375" bestFit="1" customWidth="1"/>
    <col min="7" max="7" width="13.08984375" customWidth="1"/>
    <col min="8" max="9" width="19.54296875" bestFit="1" customWidth="1"/>
    <col min="12" max="12" width="12.453125" bestFit="1" customWidth="1"/>
  </cols>
  <sheetData>
    <row r="1" spans="2:19" x14ac:dyDescent="0.35">
      <c r="B1" s="33" t="s">
        <v>163</v>
      </c>
      <c r="C1" s="35" t="s">
        <v>162</v>
      </c>
      <c r="D1" s="41"/>
      <c r="E1" t="s">
        <v>164</v>
      </c>
      <c r="F1" t="s">
        <v>165</v>
      </c>
      <c r="G1" t="s">
        <v>119</v>
      </c>
      <c r="H1" t="s">
        <v>120</v>
      </c>
      <c r="I1" t="s">
        <v>121</v>
      </c>
      <c r="P1" t="s">
        <v>174</v>
      </c>
      <c r="Q1" t="s">
        <v>175</v>
      </c>
      <c r="R1" t="s">
        <v>177</v>
      </c>
      <c r="S1" t="s">
        <v>176</v>
      </c>
    </row>
    <row r="2" spans="2:19" x14ac:dyDescent="0.35">
      <c r="B2" s="38">
        <v>0.27156144425781886</v>
      </c>
      <c r="C2">
        <v>0.16694643661512645</v>
      </c>
      <c r="E2" s="38">
        <f>B2-$B$117</f>
        <v>1.0419456407228245E-2</v>
      </c>
      <c r="F2" s="38">
        <f>C2-$C$117</f>
        <v>-5.214152067612024E-2</v>
      </c>
      <c r="G2" s="38">
        <f>E2*F2</f>
        <v>-5.4328630169142502E-4</v>
      </c>
      <c r="H2" s="40">
        <f>E2^2</f>
        <v>1.0856507182212972E-4</v>
      </c>
      <c r="I2" s="40">
        <f>F2^2</f>
        <v>2.7187381784182746E-3</v>
      </c>
      <c r="K2" t="s">
        <v>166</v>
      </c>
      <c r="L2">
        <f>G117/H117</f>
        <v>0.10739301705930815</v>
      </c>
      <c r="N2" t="s">
        <v>172</v>
      </c>
      <c r="O2">
        <v>5</v>
      </c>
      <c r="P2">
        <f>LN(B2)</f>
        <v>-1.3035668511881873</v>
      </c>
      <c r="Q2">
        <f>LN(C2)</f>
        <v>-1.7900822568446602</v>
      </c>
      <c r="R2">
        <f>LN($O$3*B2)</f>
        <v>2.6084561542399589</v>
      </c>
      <c r="S2">
        <f>LN($O$2*C2)</f>
        <v>-0.1806443444105599</v>
      </c>
    </row>
    <row r="3" spans="2:19" x14ac:dyDescent="0.35">
      <c r="B3" s="38">
        <v>8.6211889158846602E-2</v>
      </c>
      <c r="C3">
        <v>0.37908743978118381</v>
      </c>
      <c r="E3" s="38">
        <f t="shared" ref="E3:E66" si="0">B3-$B$117</f>
        <v>-0.17493009869174403</v>
      </c>
      <c r="F3" s="38">
        <f t="shared" ref="F3:F66" si="1">C3-$C$117</f>
        <v>0.15999948248993712</v>
      </c>
      <c r="G3" s="38">
        <f t="shared" ref="G3:G66" si="2">E3*F3</f>
        <v>-2.7988725262592672E-2</v>
      </c>
      <c r="H3" s="40">
        <f t="shared" ref="H3:H66" si="3">E3^2</f>
        <v>3.0600539428303306E-2</v>
      </c>
      <c r="I3" s="40">
        <f t="shared" ref="I3:I66" si="4">F3^2</f>
        <v>2.5599834397047695E-2</v>
      </c>
      <c r="K3" t="s">
        <v>167</v>
      </c>
      <c r="L3">
        <f>C117-L2*B117</f>
        <v>0.19104313133510659</v>
      </c>
      <c r="N3" t="s">
        <v>173</v>
      </c>
      <c r="O3">
        <v>50</v>
      </c>
      <c r="P3">
        <f t="shared" ref="P3:P66" si="5">LN(B3)</f>
        <v>-2.4509471855466636</v>
      </c>
      <c r="Q3">
        <f t="shared" ref="Q3:Q66" si="6">LN(C3)</f>
        <v>-0.96998838868588677</v>
      </c>
      <c r="R3">
        <f t="shared" ref="R3:R66" si="7">LN($O$3*B3)</f>
        <v>1.4610758198814828</v>
      </c>
      <c r="S3">
        <f t="shared" ref="S3:S66" si="8">LN($O$2*C3)</f>
        <v>0.63944952374821362</v>
      </c>
    </row>
    <row r="4" spans="2:19" x14ac:dyDescent="0.35">
      <c r="B4" s="38">
        <v>4.1735796818813981E-2</v>
      </c>
      <c r="C4">
        <v>0.16968310398280906</v>
      </c>
      <c r="E4" s="38">
        <f t="shared" si="0"/>
        <v>-0.21940619103177664</v>
      </c>
      <c r="F4" s="38">
        <f t="shared" si="1"/>
        <v>-4.9404853308437635E-2</v>
      </c>
      <c r="G4" s="38">
        <f t="shared" si="2"/>
        <v>1.0839730682887969E-2</v>
      </c>
      <c r="H4" s="40">
        <f t="shared" si="3"/>
        <v>4.8139076663072461E-2</v>
      </c>
      <c r="I4" s="40">
        <f t="shared" si="4"/>
        <v>2.440839530428241E-3</v>
      </c>
      <c r="K4" t="s">
        <v>128</v>
      </c>
      <c r="L4">
        <f>ABS(G117/((H117*I117)^0.5))</f>
        <v>0.15009944275836937</v>
      </c>
      <c r="P4">
        <f t="shared" si="5"/>
        <v>-3.1763960815215957</v>
      </c>
      <c r="Q4">
        <f t="shared" si="6"/>
        <v>-1.7738226757364444</v>
      </c>
      <c r="R4">
        <f t="shared" si="7"/>
        <v>0.73562692390655027</v>
      </c>
      <c r="S4">
        <f t="shared" si="8"/>
        <v>-0.16438476330234408</v>
      </c>
    </row>
    <row r="5" spans="2:19" x14ac:dyDescent="0.35">
      <c r="B5" s="38">
        <v>0.142054520230017</v>
      </c>
      <c r="C5">
        <v>0.22214112186394283</v>
      </c>
      <c r="E5" s="38">
        <f t="shared" si="0"/>
        <v>-0.11908746762057362</v>
      </c>
      <c r="F5" s="38">
        <f t="shared" si="1"/>
        <v>3.0531645726961376E-3</v>
      </c>
      <c r="G5" s="38">
        <f t="shared" si="2"/>
        <v>-3.635936371912338E-4</v>
      </c>
      <c r="H5" s="40">
        <f t="shared" si="3"/>
        <v>1.4181824944281171E-2</v>
      </c>
      <c r="I5" s="40">
        <f t="shared" si="4"/>
        <v>9.3218139079667882E-6</v>
      </c>
      <c r="K5" t="s">
        <v>130</v>
      </c>
      <c r="L5">
        <f>L2^2*H117</f>
        <v>3.4107193363668978E-2</v>
      </c>
      <c r="P5">
        <f t="shared" si="5"/>
        <v>-1.9515443497871954</v>
      </c>
      <c r="Q5">
        <f t="shared" si="6"/>
        <v>-1.5044424149995781</v>
      </c>
      <c r="R5">
        <f t="shared" si="7"/>
        <v>1.9604786556409508</v>
      </c>
      <c r="S5">
        <f t="shared" si="8"/>
        <v>0.10499549743452229</v>
      </c>
    </row>
    <row r="6" spans="2:19" x14ac:dyDescent="0.35">
      <c r="B6" s="38">
        <v>0.17013914864759475</v>
      </c>
      <c r="C6">
        <v>0.16664221393316583</v>
      </c>
      <c r="E6" s="38">
        <f t="shared" si="0"/>
        <v>-9.1002839202995872E-2</v>
      </c>
      <c r="F6" s="38">
        <f t="shared" si="1"/>
        <v>-5.244574335808086E-2</v>
      </c>
      <c r="G6" s="38">
        <f t="shared" si="2"/>
        <v>4.7727115496970212E-3</v>
      </c>
      <c r="H6" s="40">
        <f t="shared" si="3"/>
        <v>8.2815167430063223E-3</v>
      </c>
      <c r="I6" s="40">
        <f t="shared" si="4"/>
        <v>2.7505559963816825E-3</v>
      </c>
      <c r="K6" t="s">
        <v>131</v>
      </c>
      <c r="L6" s="38">
        <f>I117</f>
        <v>1.513867353316338</v>
      </c>
      <c r="P6">
        <f t="shared" si="5"/>
        <v>-1.7711386552814381</v>
      </c>
      <c r="Q6">
        <f t="shared" si="6"/>
        <v>-1.7919061963929641</v>
      </c>
      <c r="R6">
        <f t="shared" si="7"/>
        <v>2.1408843501467079</v>
      </c>
      <c r="S6">
        <f t="shared" si="8"/>
        <v>-0.18246828395886366</v>
      </c>
    </row>
    <row r="7" spans="2:19" x14ac:dyDescent="0.35">
      <c r="B7" s="38">
        <v>0.11411383822354419</v>
      </c>
      <c r="C7">
        <v>0.28795754066591911</v>
      </c>
      <c r="E7" s="38">
        <f t="shared" si="0"/>
        <v>-0.14702814962704641</v>
      </c>
      <c r="F7" s="38">
        <f t="shared" si="1"/>
        <v>6.8869583374672416E-2</v>
      </c>
      <c r="G7" s="38">
        <f t="shared" si="2"/>
        <v>-1.0125767409163685E-2</v>
      </c>
      <c r="H7" s="40">
        <f t="shared" si="3"/>
        <v>2.1617276782753148E-2</v>
      </c>
      <c r="I7" s="40">
        <f t="shared" si="4"/>
        <v>4.7430195142009555E-3</v>
      </c>
      <c r="K7" t="s">
        <v>132</v>
      </c>
      <c r="L7" s="38">
        <f>L6-L5</f>
        <v>1.4797601599526691</v>
      </c>
      <c r="P7">
        <f t="shared" si="5"/>
        <v>-2.1705587479296065</v>
      </c>
      <c r="Q7">
        <f t="shared" si="6"/>
        <v>-1.2449422379581392</v>
      </c>
      <c r="R7">
        <f t="shared" si="7"/>
        <v>1.7414642574985395</v>
      </c>
      <c r="S7">
        <f t="shared" si="8"/>
        <v>0.36449567447596115</v>
      </c>
    </row>
    <row r="8" spans="2:19" x14ac:dyDescent="0.35">
      <c r="B8" s="38">
        <v>0.32847876855628172</v>
      </c>
      <c r="C8">
        <v>0.25190903219161814</v>
      </c>
      <c r="E8" s="38">
        <f t="shared" si="0"/>
        <v>6.7336780705691102E-2</v>
      </c>
      <c r="F8" s="38">
        <f t="shared" si="1"/>
        <v>3.282107490037145E-2</v>
      </c>
      <c r="G8" s="38">
        <f t="shared" si="2"/>
        <v>2.2100655230913747E-3</v>
      </c>
      <c r="H8" s="40">
        <f t="shared" si="3"/>
        <v>4.5342420358063336E-3</v>
      </c>
      <c r="I8" s="40">
        <f t="shared" si="4"/>
        <v>1.0772229576157927E-3</v>
      </c>
      <c r="K8" t="s">
        <v>133</v>
      </c>
      <c r="L8">
        <f>L5/L6</f>
        <v>2.2529842716373004E-2</v>
      </c>
      <c r="P8">
        <f t="shared" si="5"/>
        <v>-1.1132830746339033</v>
      </c>
      <c r="Q8">
        <f t="shared" si="6"/>
        <v>-1.3786872400074879</v>
      </c>
      <c r="R8">
        <f t="shared" si="7"/>
        <v>2.7987399307942429</v>
      </c>
      <c r="S8">
        <f t="shared" si="8"/>
        <v>0.23075067242661249</v>
      </c>
    </row>
    <row r="9" spans="2:19" x14ac:dyDescent="0.35">
      <c r="B9" s="38">
        <v>0.44088868135848908</v>
      </c>
      <c r="C9">
        <v>0.22943536058330696</v>
      </c>
      <c r="E9" s="38">
        <f t="shared" si="0"/>
        <v>0.17974669350789846</v>
      </c>
      <c r="F9" s="38">
        <f t="shared" si="1"/>
        <v>1.034740329206027E-2</v>
      </c>
      <c r="G9" s="38">
        <f t="shared" si="2"/>
        <v>1.8599115281405767E-3</v>
      </c>
      <c r="H9" s="40">
        <f t="shared" si="3"/>
        <v>3.2308873827022383E-2</v>
      </c>
      <c r="I9" s="40">
        <f t="shared" si="4"/>
        <v>1.0706875488853971E-4</v>
      </c>
      <c r="P9">
        <f t="shared" si="5"/>
        <v>-0.81896285862277596</v>
      </c>
      <c r="Q9">
        <f t="shared" si="6"/>
        <v>-1.4721339423850359</v>
      </c>
      <c r="R9">
        <f t="shared" si="7"/>
        <v>3.09306014680537</v>
      </c>
      <c r="S9">
        <f t="shared" si="8"/>
        <v>0.13730397004906444</v>
      </c>
    </row>
    <row r="10" spans="2:19" x14ac:dyDescent="0.35">
      <c r="B10" s="38">
        <v>0.45005908569062697</v>
      </c>
      <c r="C10">
        <v>0.29864204485957141</v>
      </c>
      <c r="E10" s="38">
        <f t="shared" si="0"/>
        <v>0.18891709784003635</v>
      </c>
      <c r="F10" s="38">
        <f t="shared" si="1"/>
        <v>7.9554087568324716E-2</v>
      </c>
      <c r="G10" s="38">
        <f t="shared" si="2"/>
        <v>1.502912734472002E-2</v>
      </c>
      <c r="H10" s="40">
        <f t="shared" si="3"/>
        <v>3.568966985630187E-2</v>
      </c>
      <c r="I10" s="40">
        <f t="shared" si="4"/>
        <v>6.3288528488286769E-3</v>
      </c>
      <c r="P10">
        <f t="shared" si="5"/>
        <v>-0.79837640330233706</v>
      </c>
      <c r="Q10">
        <f t="shared" si="6"/>
        <v>-1.2085095971598609</v>
      </c>
      <c r="R10">
        <f t="shared" si="7"/>
        <v>3.1136466021258089</v>
      </c>
      <c r="S10">
        <f t="shared" si="8"/>
        <v>0.40092831527423944</v>
      </c>
    </row>
    <row r="11" spans="2:19" x14ac:dyDescent="0.35">
      <c r="B11" s="38">
        <v>0.15464141329822004</v>
      </c>
      <c r="C11">
        <v>0.17856811306791343</v>
      </c>
      <c r="E11" s="38">
        <f t="shared" si="0"/>
        <v>-0.10650057455237058</v>
      </c>
      <c r="F11" s="38">
        <f t="shared" si="1"/>
        <v>-4.0519844223333268E-2</v>
      </c>
      <c r="G11" s="38">
        <f t="shared" si="2"/>
        <v>4.315386690557547E-3</v>
      </c>
      <c r="H11" s="40">
        <f t="shared" si="3"/>
        <v>1.1342372379985043E-2</v>
      </c>
      <c r="I11" s="40">
        <f t="shared" si="4"/>
        <v>1.6418577758831943E-3</v>
      </c>
      <c r="P11">
        <f t="shared" si="5"/>
        <v>-1.8666463048440778</v>
      </c>
      <c r="Q11">
        <f t="shared" si="6"/>
        <v>-1.7227851647331538</v>
      </c>
      <c r="R11">
        <f t="shared" si="7"/>
        <v>2.0453767005840682</v>
      </c>
      <c r="S11">
        <f t="shared" si="8"/>
        <v>-0.11334725229905353</v>
      </c>
    </row>
    <row r="12" spans="2:19" x14ac:dyDescent="0.35">
      <c r="B12" s="38">
        <v>0.49965098914282685</v>
      </c>
      <c r="C12">
        <v>0.31306970290958341</v>
      </c>
      <c r="E12" s="38">
        <f t="shared" si="0"/>
        <v>0.23850900129223623</v>
      </c>
      <c r="F12" s="38">
        <f t="shared" si="1"/>
        <v>9.3981745618336721E-2</v>
      </c>
      <c r="G12" s="38">
        <f t="shared" si="2"/>
        <v>2.2415492287130488E-2</v>
      </c>
      <c r="H12" s="40">
        <f t="shared" si="3"/>
        <v>5.6886543697419946E-2</v>
      </c>
      <c r="I12" s="40">
        <f t="shared" si="4"/>
        <v>8.8325685094697536E-3</v>
      </c>
      <c r="P12">
        <f t="shared" si="5"/>
        <v>-0.69384544600487452</v>
      </c>
      <c r="Q12">
        <f t="shared" si="6"/>
        <v>-1.1613294202325257</v>
      </c>
      <c r="R12">
        <f t="shared" si="7"/>
        <v>3.2181775594232715</v>
      </c>
      <c r="S12">
        <f t="shared" si="8"/>
        <v>0.44810849220157462</v>
      </c>
    </row>
    <row r="13" spans="2:19" x14ac:dyDescent="0.35">
      <c r="B13" s="38">
        <v>0.37913941611933843</v>
      </c>
      <c r="C13">
        <v>0.28427375585215658</v>
      </c>
      <c r="E13" s="38">
        <f t="shared" si="0"/>
        <v>0.11799742826874782</v>
      </c>
      <c r="F13" s="38">
        <f t="shared" si="1"/>
        <v>6.5185798560909891E-2</v>
      </c>
      <c r="G13" s="38">
        <f t="shared" si="2"/>
        <v>7.6917565898320097E-3</v>
      </c>
      <c r="H13" s="40">
        <f t="shared" si="3"/>
        <v>1.3923393078038287E-2</v>
      </c>
      <c r="I13" s="40">
        <f t="shared" si="4"/>
        <v>4.2491883340235216E-3</v>
      </c>
      <c r="P13">
        <f t="shared" si="5"/>
        <v>-0.96985128898325412</v>
      </c>
      <c r="Q13">
        <f t="shared" si="6"/>
        <v>-1.2578175760453227</v>
      </c>
      <c r="R13">
        <f t="shared" si="7"/>
        <v>2.9421717164448919</v>
      </c>
      <c r="S13">
        <f t="shared" si="8"/>
        <v>0.3516203363887776</v>
      </c>
    </row>
    <row r="14" spans="2:19" x14ac:dyDescent="0.35">
      <c r="B14" s="38">
        <v>0.32680258427716635</v>
      </c>
      <c r="C14">
        <v>0.19205571495706275</v>
      </c>
      <c r="E14" s="38">
        <f t="shared" si="0"/>
        <v>6.5660596426575735E-2</v>
      </c>
      <c r="F14" s="38">
        <f t="shared" si="1"/>
        <v>-2.7032242334183942E-2</v>
      </c>
      <c r="G14" s="38">
        <f t="shared" si="2"/>
        <v>-1.7749531544102475E-3</v>
      </c>
      <c r="H14" s="40">
        <f t="shared" si="3"/>
        <v>4.3113139230936499E-3</v>
      </c>
      <c r="I14" s="40">
        <f t="shared" si="4"/>
        <v>7.3074212561404655E-4</v>
      </c>
      <c r="P14">
        <f t="shared" si="5"/>
        <v>-1.1183990082026896</v>
      </c>
      <c r="Q14">
        <f t="shared" si="6"/>
        <v>-1.6499697669809934</v>
      </c>
      <c r="R14">
        <f t="shared" si="7"/>
        <v>2.7936239972254566</v>
      </c>
      <c r="S14">
        <f t="shared" si="8"/>
        <v>-4.0531854546893058E-2</v>
      </c>
    </row>
    <row r="15" spans="2:19" x14ac:dyDescent="0.35">
      <c r="B15" s="38">
        <v>0.17602276888963772</v>
      </c>
      <c r="C15">
        <v>0.18593490415389588</v>
      </c>
      <c r="E15" s="38">
        <f t="shared" si="0"/>
        <v>-8.5119218960952897E-2</v>
      </c>
      <c r="F15" s="38">
        <f t="shared" si="1"/>
        <v>-3.3153053137350813E-2</v>
      </c>
      <c r="G15" s="38">
        <f t="shared" si="2"/>
        <v>2.8219619892222701E-3</v>
      </c>
      <c r="H15" s="40">
        <f t="shared" si="3"/>
        <v>7.2452814365226428E-3</v>
      </c>
      <c r="I15" s="40">
        <f t="shared" si="4"/>
        <v>1.0991249323280066E-3</v>
      </c>
      <c r="P15">
        <f t="shared" si="5"/>
        <v>-1.7371419236202694</v>
      </c>
      <c r="Q15">
        <f t="shared" si="6"/>
        <v>-1.6823586441926388</v>
      </c>
      <c r="R15">
        <f t="shared" si="7"/>
        <v>2.1748810818078765</v>
      </c>
      <c r="S15">
        <f t="shared" si="8"/>
        <v>-7.2920731758538318E-2</v>
      </c>
    </row>
    <row r="16" spans="2:19" x14ac:dyDescent="0.35">
      <c r="B16" s="38">
        <v>0.49512618081785681</v>
      </c>
      <c r="C16">
        <v>0.6352197995324943</v>
      </c>
      <c r="E16" s="38">
        <f t="shared" si="0"/>
        <v>0.23398419296726619</v>
      </c>
      <c r="F16" s="38">
        <f t="shared" si="1"/>
        <v>0.41613184224124761</v>
      </c>
      <c r="G16" s="38">
        <f t="shared" si="2"/>
        <v>9.7368273274800049E-2</v>
      </c>
      <c r="H16" s="40">
        <f t="shared" si="3"/>
        <v>5.4748602558542858E-2</v>
      </c>
      <c r="I16" s="40">
        <f t="shared" si="4"/>
        <v>0.17316571012709459</v>
      </c>
      <c r="P16">
        <f t="shared" si="5"/>
        <v>-0.70294263815452485</v>
      </c>
      <c r="Q16">
        <f t="shared" si="6"/>
        <v>-0.45378419898636541</v>
      </c>
      <c r="R16">
        <f t="shared" si="7"/>
        <v>3.209080367273621</v>
      </c>
      <c r="S16">
        <f t="shared" si="8"/>
        <v>1.1556537134477349</v>
      </c>
    </row>
    <row r="17" spans="2:19" x14ac:dyDescent="0.35">
      <c r="B17" s="38">
        <v>0.15701381410263276</v>
      </c>
      <c r="C17">
        <v>0.28733542493801439</v>
      </c>
      <c r="E17" s="38">
        <f t="shared" si="0"/>
        <v>-0.10412817374795785</v>
      </c>
      <c r="F17" s="38">
        <f t="shared" si="1"/>
        <v>6.8247467646767701E-2</v>
      </c>
      <c r="G17" s="38">
        <f t="shared" si="2"/>
        <v>-7.1064841689807597E-3</v>
      </c>
      <c r="H17" s="40">
        <f t="shared" si="3"/>
        <v>1.0842676568084899E-2</v>
      </c>
      <c r="I17" s="40">
        <f t="shared" si="4"/>
        <v>4.6577168401966042E-3</v>
      </c>
      <c r="P17">
        <f t="shared" si="5"/>
        <v>-1.8514214895896801</v>
      </c>
      <c r="Q17">
        <f t="shared" si="6"/>
        <v>-1.2471050176464087</v>
      </c>
      <c r="R17">
        <f t="shared" si="7"/>
        <v>2.0606015158384658</v>
      </c>
      <c r="S17">
        <f t="shared" si="8"/>
        <v>0.36233289478769171</v>
      </c>
    </row>
    <row r="18" spans="2:19" x14ac:dyDescent="0.35">
      <c r="B18" s="38">
        <v>2.5544601592781043E-2</v>
      </c>
      <c r="C18">
        <v>0.19136901720647895</v>
      </c>
      <c r="E18" s="38">
        <f t="shared" si="0"/>
        <v>-0.23559738625780957</v>
      </c>
      <c r="F18" s="38">
        <f t="shared" si="1"/>
        <v>-2.7718940084767746E-2</v>
      </c>
      <c r="G18" s="38">
        <f t="shared" si="2"/>
        <v>6.5305098338081071E-3</v>
      </c>
      <c r="H18" s="40">
        <f t="shared" si="3"/>
        <v>5.5506128411511521E-2</v>
      </c>
      <c r="I18" s="40">
        <f t="shared" si="4"/>
        <v>7.6833963942294411E-4</v>
      </c>
      <c r="P18">
        <f t="shared" si="5"/>
        <v>-3.667329272610643</v>
      </c>
      <c r="Q18">
        <f t="shared" si="6"/>
        <v>-1.6535516876406864</v>
      </c>
      <c r="R18">
        <f t="shared" si="7"/>
        <v>0.24469373281750284</v>
      </c>
      <c r="S18">
        <f t="shared" si="8"/>
        <v>-4.4113775206585951E-2</v>
      </c>
    </row>
    <row r="19" spans="2:19" x14ac:dyDescent="0.35">
      <c r="B19" s="38">
        <v>4.8214796477167671E-2</v>
      </c>
      <c r="C19">
        <v>8.0781586987728429E-2</v>
      </c>
      <c r="E19" s="38">
        <f t="shared" si="0"/>
        <v>-0.21292719137342295</v>
      </c>
      <c r="F19" s="38">
        <f t="shared" si="1"/>
        <v>-0.13830637030351828</v>
      </c>
      <c r="G19" s="38">
        <f t="shared" si="2"/>
        <v>2.9449186977780737E-2</v>
      </c>
      <c r="H19" s="40">
        <f t="shared" si="3"/>
        <v>4.5337988826174278E-2</v>
      </c>
      <c r="I19" s="40">
        <f t="shared" si="4"/>
        <v>1.9128652066533924E-2</v>
      </c>
      <c r="P19">
        <f t="shared" si="5"/>
        <v>-3.032089324180463</v>
      </c>
      <c r="Q19">
        <f t="shared" si="6"/>
        <v>-2.5160062232397915</v>
      </c>
      <c r="R19">
        <f t="shared" si="7"/>
        <v>0.87993368124768312</v>
      </c>
      <c r="S19">
        <f t="shared" si="8"/>
        <v>-0.90656831080569122</v>
      </c>
    </row>
    <row r="20" spans="2:19" x14ac:dyDescent="0.35">
      <c r="B20" s="38">
        <v>5.9508217787015871E-2</v>
      </c>
      <c r="C20">
        <v>0.15519978977106663</v>
      </c>
      <c r="E20" s="38">
        <f t="shared" si="0"/>
        <v>-0.20163377006357475</v>
      </c>
      <c r="F20" s="38">
        <f t="shared" si="1"/>
        <v>-6.3888167520180061E-2</v>
      </c>
      <c r="G20" s="38">
        <f t="shared" si="2"/>
        <v>1.2882012079547131E-2</v>
      </c>
      <c r="H20" s="40">
        <f t="shared" si="3"/>
        <v>4.0656177230050529E-2</v>
      </c>
      <c r="I20" s="40">
        <f t="shared" si="4"/>
        <v>4.0816979490865902E-3</v>
      </c>
      <c r="P20">
        <f t="shared" si="5"/>
        <v>-2.8216408618999291</v>
      </c>
      <c r="Q20">
        <f t="shared" si="6"/>
        <v>-1.8630420258018057</v>
      </c>
      <c r="R20">
        <f t="shared" si="7"/>
        <v>1.0903821435282171</v>
      </c>
      <c r="S20">
        <f t="shared" si="8"/>
        <v>-0.25360411336770539</v>
      </c>
    </row>
    <row r="21" spans="2:19" x14ac:dyDescent="0.35">
      <c r="B21" s="38">
        <v>0.31081976898167202</v>
      </c>
      <c r="C21">
        <v>0.18503324517293096</v>
      </c>
      <c r="E21" s="38">
        <f t="shared" si="0"/>
        <v>4.96777811310814E-2</v>
      </c>
      <c r="F21" s="38">
        <f t="shared" si="1"/>
        <v>-3.4054712118315733E-2</v>
      </c>
      <c r="G21" s="38">
        <f t="shared" si="2"/>
        <v>-1.6917625350956745E-3</v>
      </c>
      <c r="H21" s="40">
        <f t="shared" si="3"/>
        <v>2.4678819381076271E-3</v>
      </c>
      <c r="I21" s="40">
        <f t="shared" si="4"/>
        <v>1.1597234174613605E-3</v>
      </c>
      <c r="P21">
        <f t="shared" si="5"/>
        <v>-1.1685420557493325</v>
      </c>
      <c r="Q21">
        <f t="shared" si="6"/>
        <v>-1.6872197664111122</v>
      </c>
      <c r="R21">
        <f t="shared" si="7"/>
        <v>2.7434809496788137</v>
      </c>
      <c r="S21">
        <f t="shared" si="8"/>
        <v>-7.778185397701172E-2</v>
      </c>
    </row>
    <row r="22" spans="2:19" x14ac:dyDescent="0.35">
      <c r="B22" s="38">
        <v>8.9167139738854581E-2</v>
      </c>
      <c r="C22">
        <v>0.27308916395141086</v>
      </c>
      <c r="E22" s="38">
        <f t="shared" si="0"/>
        <v>-0.17197484811173602</v>
      </c>
      <c r="F22" s="38">
        <f t="shared" si="1"/>
        <v>5.4001206660164169E-2</v>
      </c>
      <c r="G22" s="38">
        <f t="shared" si="2"/>
        <v>-9.2868493132322004E-3</v>
      </c>
      <c r="H22" s="40">
        <f t="shared" si="3"/>
        <v>2.9575348383054676E-2</v>
      </c>
      <c r="I22" s="40">
        <f t="shared" si="4"/>
        <v>2.9161303207537589E-3</v>
      </c>
      <c r="P22">
        <f t="shared" si="5"/>
        <v>-2.4172426958457782</v>
      </c>
      <c r="Q22">
        <f t="shared" si="6"/>
        <v>-1.2979569292412947</v>
      </c>
      <c r="R22">
        <f t="shared" si="7"/>
        <v>1.4947803095823677</v>
      </c>
      <c r="S22">
        <f t="shared" si="8"/>
        <v>0.31148098319280559</v>
      </c>
    </row>
    <row r="23" spans="2:19" x14ac:dyDescent="0.35">
      <c r="B23" s="38">
        <v>0.21240907814893126</v>
      </c>
      <c r="C23">
        <v>0.29582744341234107</v>
      </c>
      <c r="E23" s="38">
        <f t="shared" si="0"/>
        <v>-4.873290970165936E-2</v>
      </c>
      <c r="F23" s="38">
        <f t="shared" si="1"/>
        <v>7.673948612109438E-2</v>
      </c>
      <c r="G23" s="38">
        <f t="shared" si="2"/>
        <v>-3.7397384476910342E-3</v>
      </c>
      <c r="H23" s="40">
        <f t="shared" si="3"/>
        <v>2.374896487990085E-3</v>
      </c>
      <c r="I23" s="40">
        <f t="shared" si="4"/>
        <v>5.8889487301296371E-3</v>
      </c>
      <c r="P23">
        <f t="shared" si="5"/>
        <v>-1.5492412497135386</v>
      </c>
      <c r="Q23">
        <f t="shared" si="6"/>
        <v>-1.2179789560909609</v>
      </c>
      <c r="R23">
        <f t="shared" si="7"/>
        <v>2.3627817557146074</v>
      </c>
      <c r="S23">
        <f t="shared" si="8"/>
        <v>0.39145895634313949</v>
      </c>
    </row>
    <row r="24" spans="2:19" x14ac:dyDescent="0.35">
      <c r="B24" s="38">
        <v>0.50349672579972138</v>
      </c>
      <c r="C24">
        <v>0.31185071902082157</v>
      </c>
      <c r="E24" s="38">
        <f t="shared" si="0"/>
        <v>0.24235473794913076</v>
      </c>
      <c r="F24" s="38">
        <f t="shared" si="1"/>
        <v>9.2762761729574872E-2</v>
      </c>
      <c r="G24" s="38">
        <f t="shared" si="2"/>
        <v>2.2481494810408773E-2</v>
      </c>
      <c r="H24" s="40">
        <f t="shared" si="3"/>
        <v>5.873581900639184E-2</v>
      </c>
      <c r="I24" s="40">
        <f t="shared" si="4"/>
        <v>8.6049299636978809E-3</v>
      </c>
      <c r="P24">
        <f t="shared" si="5"/>
        <v>-0.68617806972505835</v>
      </c>
      <c r="Q24">
        <f t="shared" si="6"/>
        <v>-1.1652306703502566</v>
      </c>
      <c r="R24">
        <f t="shared" si="7"/>
        <v>3.2258449357030878</v>
      </c>
      <c r="S24">
        <f t="shared" si="8"/>
        <v>0.44420724208384371</v>
      </c>
    </row>
    <row r="25" spans="2:19" x14ac:dyDescent="0.35">
      <c r="B25" s="38">
        <v>0.31285009512240752</v>
      </c>
      <c r="C25">
        <v>0.13876981496220339</v>
      </c>
      <c r="E25" s="38">
        <f t="shared" si="0"/>
        <v>5.1708107271816905E-2</v>
      </c>
      <c r="F25" s="38">
        <f t="shared" si="1"/>
        <v>-8.0318142329043302E-2</v>
      </c>
      <c r="G25" s="38">
        <f t="shared" si="2"/>
        <v>-4.1530991194232295E-3</v>
      </c>
      <c r="H25" s="40">
        <f t="shared" si="3"/>
        <v>2.6737283576337245E-3</v>
      </c>
      <c r="I25" s="40">
        <f t="shared" si="4"/>
        <v>6.4510039871884571E-3</v>
      </c>
      <c r="P25">
        <f t="shared" si="5"/>
        <v>-1.1620311324866439</v>
      </c>
      <c r="Q25">
        <f t="shared" si="6"/>
        <v>-1.9749387260136446</v>
      </c>
      <c r="R25">
        <f t="shared" si="7"/>
        <v>2.7499918729415018</v>
      </c>
      <c r="S25">
        <f t="shared" si="8"/>
        <v>-0.36550081357954411</v>
      </c>
    </row>
    <row r="26" spans="2:19" x14ac:dyDescent="0.35">
      <c r="B26" s="38">
        <v>8.8550100196826298E-2</v>
      </c>
      <c r="C26">
        <v>-0.41244876826554511</v>
      </c>
      <c r="E26" s="38">
        <f t="shared" si="0"/>
        <v>-0.17259188765376432</v>
      </c>
      <c r="F26" s="38">
        <f t="shared" si="1"/>
        <v>-0.63153672555679186</v>
      </c>
      <c r="G26" s="38">
        <f t="shared" si="2"/>
        <v>0.10899811558652402</v>
      </c>
      <c r="H26" s="40">
        <f t="shared" si="3"/>
        <v>2.9787959683889604E-2</v>
      </c>
      <c r="I26" s="40">
        <f t="shared" si="4"/>
        <v>0.39883863572699463</v>
      </c>
      <c r="P26">
        <f t="shared" si="5"/>
        <v>-2.4241867832256876</v>
      </c>
      <c r="Q26" t="e">
        <f>LN(CRE26)</f>
        <v>#NUM!</v>
      </c>
      <c r="R26">
        <f t="shared" si="7"/>
        <v>1.4878362222024588</v>
      </c>
      <c r="S26" t="e">
        <f t="shared" si="8"/>
        <v>#NUM!</v>
      </c>
    </row>
    <row r="27" spans="2:19" x14ac:dyDescent="0.35">
      <c r="B27" s="38">
        <v>0.12518168505893834</v>
      </c>
      <c r="C27">
        <v>0.27111909288832736</v>
      </c>
      <c r="E27" s="38">
        <f t="shared" si="0"/>
        <v>-0.13596030279165228</v>
      </c>
      <c r="F27" s="38">
        <f t="shared" si="1"/>
        <v>5.2031135597080669E-2</v>
      </c>
      <c r="G27" s="38">
        <f t="shared" si="2"/>
        <v>-7.0741689503726049E-3</v>
      </c>
      <c r="H27" s="40">
        <f t="shared" si="3"/>
        <v>1.8485203935197769E-2</v>
      </c>
      <c r="I27" s="40">
        <f t="shared" si="4"/>
        <v>2.7072390715217952E-3</v>
      </c>
      <c r="P27">
        <f t="shared" si="5"/>
        <v>-2.0779891164886406</v>
      </c>
      <c r="Q27">
        <f t="shared" si="6"/>
        <v>-1.3051970974829508</v>
      </c>
      <c r="R27">
        <f t="shared" si="7"/>
        <v>1.8340338889395056</v>
      </c>
      <c r="S27">
        <f t="shared" si="8"/>
        <v>0.30424081495114963</v>
      </c>
    </row>
    <row r="28" spans="2:19" x14ac:dyDescent="0.35">
      <c r="B28" s="38">
        <v>7.5467133426847577E-2</v>
      </c>
      <c r="C28">
        <v>0.11600484370406833</v>
      </c>
      <c r="E28" s="38">
        <f t="shared" si="0"/>
        <v>-0.18567485442374304</v>
      </c>
      <c r="F28" s="38">
        <f t="shared" si="1"/>
        <v>-0.10308311358717837</v>
      </c>
      <c r="G28" s="38">
        <f t="shared" si="2"/>
        <v>1.9139942108845513E-2</v>
      </c>
      <c r="H28" s="40">
        <f t="shared" si="3"/>
        <v>3.4475151565278174E-2</v>
      </c>
      <c r="I28" s="40">
        <f t="shared" si="4"/>
        <v>1.0626128306827116E-2</v>
      </c>
      <c r="P28">
        <f t="shared" si="5"/>
        <v>-2.5840580363556165</v>
      </c>
      <c r="Q28">
        <f t="shared" si="6"/>
        <v>-2.1541233326779783</v>
      </c>
      <c r="R28">
        <f t="shared" si="7"/>
        <v>1.3279649690725297</v>
      </c>
      <c r="S28">
        <f t="shared" si="8"/>
        <v>-0.54468542024387778</v>
      </c>
    </row>
    <row r="29" spans="2:19" x14ac:dyDescent="0.35">
      <c r="B29" s="38">
        <v>0.1283529372603571</v>
      </c>
      <c r="C29">
        <v>0.25931488527976193</v>
      </c>
      <c r="E29" s="38">
        <f t="shared" si="0"/>
        <v>-0.13278905059023352</v>
      </c>
      <c r="F29" s="38">
        <f t="shared" si="1"/>
        <v>4.0226927988515238E-2</v>
      </c>
      <c r="G29" s="38">
        <f t="shared" si="2"/>
        <v>-5.3416955757566303E-3</v>
      </c>
      <c r="H29" s="40">
        <f t="shared" si="3"/>
        <v>1.7632931956655596E-2</v>
      </c>
      <c r="I29" s="40">
        <f t="shared" si="4"/>
        <v>1.6182057353931905E-3</v>
      </c>
      <c r="P29">
        <f t="shared" si="5"/>
        <v>-2.0529714871558458</v>
      </c>
      <c r="Q29">
        <f t="shared" si="6"/>
        <v>-1.3497121824555327</v>
      </c>
      <c r="R29">
        <f t="shared" si="7"/>
        <v>1.8590515182723002</v>
      </c>
      <c r="S29">
        <f t="shared" si="8"/>
        <v>0.25972572997856763</v>
      </c>
    </row>
    <row r="30" spans="2:19" x14ac:dyDescent="0.35">
      <c r="B30" s="38">
        <v>0.22532171448291163</v>
      </c>
      <c r="C30">
        <v>0.31985136653213536</v>
      </c>
      <c r="E30" s="38">
        <f t="shared" si="0"/>
        <v>-3.5820273367678984E-2</v>
      </c>
      <c r="F30" s="38">
        <f t="shared" si="1"/>
        <v>0.10076340924088867</v>
      </c>
      <c r="G30" s="38">
        <f t="shared" si="2"/>
        <v>-3.609372864467943E-3</v>
      </c>
      <c r="H30" s="40">
        <f t="shared" si="3"/>
        <v>1.2830919841352523E-3</v>
      </c>
      <c r="I30" s="40">
        <f t="shared" si="4"/>
        <v>1.0153264641846809E-2</v>
      </c>
      <c r="P30">
        <f t="shared" si="5"/>
        <v>-1.4902260558823555</v>
      </c>
      <c r="Q30">
        <f t="shared" si="6"/>
        <v>-1.1398988706794992</v>
      </c>
      <c r="R30">
        <f t="shared" si="7"/>
        <v>2.4217969495457905</v>
      </c>
      <c r="S30">
        <f t="shared" si="8"/>
        <v>0.46953904175460109</v>
      </c>
    </row>
    <row r="31" spans="2:19" x14ac:dyDescent="0.35">
      <c r="B31" s="38">
        <v>0.12037907939743374</v>
      </c>
      <c r="C31">
        <v>0.23128116973378818</v>
      </c>
      <c r="E31" s="38">
        <f t="shared" si="0"/>
        <v>-0.14076290845315687</v>
      </c>
      <c r="F31" s="38">
        <f t="shared" si="1"/>
        <v>1.2193212442541485E-2</v>
      </c>
      <c r="G31" s="38">
        <f t="shared" si="2"/>
        <v>-1.7163520467993602E-3</v>
      </c>
      <c r="H31" s="40">
        <f t="shared" si="3"/>
        <v>1.9814196396191822E-2</v>
      </c>
      <c r="I31" s="40">
        <f t="shared" si="4"/>
        <v>1.4867442966894849E-4</v>
      </c>
      <c r="P31">
        <f t="shared" si="5"/>
        <v>-2.1171095203628147</v>
      </c>
      <c r="Q31">
        <f t="shared" si="6"/>
        <v>-1.4641211236346909</v>
      </c>
      <c r="R31">
        <f t="shared" si="7"/>
        <v>1.7949134850653312</v>
      </c>
      <c r="S31">
        <f t="shared" si="8"/>
        <v>0.14531678879940935</v>
      </c>
    </row>
    <row r="32" spans="2:19" x14ac:dyDescent="0.35">
      <c r="B32" s="38">
        <v>2.9328195309652305E-2</v>
      </c>
      <c r="C32">
        <v>0.24607463493570983</v>
      </c>
      <c r="E32" s="38">
        <f t="shared" si="0"/>
        <v>-0.23181379254093831</v>
      </c>
      <c r="F32" s="38">
        <f t="shared" si="1"/>
        <v>2.6986677644463136E-2</v>
      </c>
      <c r="G32" s="38">
        <f t="shared" si="2"/>
        <v>-6.2558840928427549E-3</v>
      </c>
      <c r="H32" s="40">
        <f t="shared" si="3"/>
        <v>5.3737634412213187E-2</v>
      </c>
      <c r="I32" s="40">
        <f t="shared" si="4"/>
        <v>7.2828077028616644E-4</v>
      </c>
      <c r="P32">
        <f t="shared" si="5"/>
        <v>-3.5292059284125439</v>
      </c>
      <c r="Q32">
        <f t="shared" si="6"/>
        <v>-1.4021203950168406</v>
      </c>
      <c r="R32">
        <f t="shared" si="7"/>
        <v>0.38281707701560225</v>
      </c>
      <c r="S32">
        <f t="shared" si="8"/>
        <v>0.20731751741725979</v>
      </c>
    </row>
    <row r="33" spans="2:19" x14ac:dyDescent="0.35">
      <c r="B33" s="38">
        <v>0.29026480181888553</v>
      </c>
      <c r="C33">
        <v>0.37938820649234151</v>
      </c>
      <c r="E33" s="38">
        <f t="shared" si="0"/>
        <v>2.9122813968294914E-2</v>
      </c>
      <c r="F33" s="38">
        <f t="shared" si="1"/>
        <v>0.16030024920109481</v>
      </c>
      <c r="G33" s="38">
        <f t="shared" si="2"/>
        <v>4.6683943365547998E-3</v>
      </c>
      <c r="H33" s="40">
        <f t="shared" si="3"/>
        <v>8.4813829343191333E-4</v>
      </c>
      <c r="I33" s="40">
        <f t="shared" si="4"/>
        <v>2.5696169893933099E-2</v>
      </c>
      <c r="P33">
        <f t="shared" si="5"/>
        <v>-1.2369616629124025</v>
      </c>
      <c r="Q33">
        <f t="shared" si="6"/>
        <v>-0.96919530659182074</v>
      </c>
      <c r="R33">
        <f t="shared" si="7"/>
        <v>2.6750613425157437</v>
      </c>
      <c r="S33">
        <f t="shared" si="8"/>
        <v>0.64024260584227966</v>
      </c>
    </row>
    <row r="34" spans="2:19" x14ac:dyDescent="0.35">
      <c r="B34" s="38">
        <v>0.22323450318937885</v>
      </c>
      <c r="C34">
        <v>0.54386907555590103</v>
      </c>
      <c r="E34" s="38">
        <f t="shared" si="0"/>
        <v>-3.7907484661211771E-2</v>
      </c>
      <c r="F34" s="38">
        <f t="shared" si="1"/>
        <v>0.32478111826465433</v>
      </c>
      <c r="G34" s="38">
        <f t="shared" si="2"/>
        <v>-1.2311635258868591E-2</v>
      </c>
      <c r="H34" s="40">
        <f t="shared" si="3"/>
        <v>1.4369773933400056E-3</v>
      </c>
      <c r="I34" s="40">
        <f t="shared" si="4"/>
        <v>0.10548277478123938</v>
      </c>
      <c r="P34">
        <f t="shared" si="5"/>
        <v>-1.4995324762400797</v>
      </c>
      <c r="Q34">
        <f t="shared" si="6"/>
        <v>-0.60904673102585594</v>
      </c>
      <c r="R34">
        <f t="shared" si="7"/>
        <v>2.4124905291880663</v>
      </c>
      <c r="S34">
        <f t="shared" si="8"/>
        <v>1.0003911814082445</v>
      </c>
    </row>
    <row r="35" spans="2:19" x14ac:dyDescent="0.35">
      <c r="B35" s="38">
        <v>7.9226691990362239E-2</v>
      </c>
      <c r="C35">
        <v>0.15143605574195798</v>
      </c>
      <c r="E35" s="38">
        <f t="shared" si="0"/>
        <v>-0.18191529586022837</v>
      </c>
      <c r="F35" s="38">
        <f t="shared" si="1"/>
        <v>-6.7651901549288712E-2</v>
      </c>
      <c r="G35" s="38">
        <f t="shared" si="2"/>
        <v>1.2306915685845897E-2</v>
      </c>
      <c r="H35" s="40">
        <f t="shared" si="3"/>
        <v>3.3093174867914417E-2</v>
      </c>
      <c r="I35" s="40">
        <f t="shared" si="4"/>
        <v>4.5767797832346521E-3</v>
      </c>
      <c r="P35">
        <f t="shared" si="5"/>
        <v>-2.5354420168599363</v>
      </c>
      <c r="Q35">
        <f t="shared" si="6"/>
        <v>-1.8875918174416551</v>
      </c>
      <c r="R35">
        <f t="shared" si="7"/>
        <v>1.3765809885682099</v>
      </c>
      <c r="S35">
        <f t="shared" si="8"/>
        <v>-0.27815390500755471</v>
      </c>
    </row>
    <row r="36" spans="2:19" x14ac:dyDescent="0.35">
      <c r="B36" s="38">
        <v>0.21005828336411989</v>
      </c>
      <c r="C36">
        <v>0.21798772010700138</v>
      </c>
      <c r="E36" s="38">
        <f t="shared" si="0"/>
        <v>-5.1083704486470732E-2</v>
      </c>
      <c r="F36" s="38">
        <f t="shared" si="1"/>
        <v>-1.1002371842453174E-3</v>
      </c>
      <c r="G36" s="38">
        <f t="shared" si="2"/>
        <v>5.6204191185014447E-5</v>
      </c>
      <c r="H36" s="40">
        <f t="shared" si="3"/>
        <v>2.6095448640610702E-3</v>
      </c>
      <c r="I36" s="40">
        <f t="shared" si="4"/>
        <v>1.2105218615960644E-6</v>
      </c>
      <c r="P36">
        <f t="shared" si="5"/>
        <v>-1.5603702469425798</v>
      </c>
      <c r="Q36">
        <f t="shared" si="6"/>
        <v>-1.5233165475640273</v>
      </c>
      <c r="R36">
        <f t="shared" si="7"/>
        <v>2.3516527584855664</v>
      </c>
      <c r="S36">
        <f t="shared" si="8"/>
        <v>8.6121364870073117E-2</v>
      </c>
    </row>
    <row r="37" spans="2:19" x14ac:dyDescent="0.35">
      <c r="B37" s="38">
        <v>0.45544098638830094</v>
      </c>
      <c r="C37">
        <v>0.14265492033353616</v>
      </c>
      <c r="E37" s="38">
        <f t="shared" si="0"/>
        <v>0.19429899853771032</v>
      </c>
      <c r="F37" s="38">
        <f t="shared" si="1"/>
        <v>-7.6433036957710532E-2</v>
      </c>
      <c r="G37" s="38">
        <f t="shared" si="2"/>
        <v>-1.4850862536078958E-2</v>
      </c>
      <c r="H37" s="40">
        <f t="shared" si="3"/>
        <v>3.7752100832757159E-2</v>
      </c>
      <c r="I37" s="40">
        <f t="shared" si="4"/>
        <v>5.8420091385787444E-3</v>
      </c>
      <c r="P37">
        <f t="shared" si="5"/>
        <v>-0.78648912854967246</v>
      </c>
      <c r="Q37">
        <f t="shared" si="6"/>
        <v>-1.9473267095688167</v>
      </c>
      <c r="R37">
        <f t="shared" si="7"/>
        <v>3.1255338768784737</v>
      </c>
      <c r="S37">
        <f t="shared" si="8"/>
        <v>-0.33788879713471642</v>
      </c>
    </row>
    <row r="38" spans="2:19" x14ac:dyDescent="0.35">
      <c r="B38" s="38">
        <v>0.14305392921120663</v>
      </c>
      <c r="C38">
        <v>8.1754105360688334E-2</v>
      </c>
      <c r="E38" s="38">
        <f t="shared" si="0"/>
        <v>-0.11808805863938399</v>
      </c>
      <c r="F38" s="38">
        <f t="shared" si="1"/>
        <v>-0.13733385193055836</v>
      </c>
      <c r="G38" s="38">
        <f t="shared" si="2"/>
        <v>1.6217487959948252E-2</v>
      </c>
      <c r="H38" s="40">
        <f t="shared" si="3"/>
        <v>1.3944789593218591E-2</v>
      </c>
      <c r="I38" s="40">
        <f t="shared" si="4"/>
        <v>1.8860586886084527E-2</v>
      </c>
      <c r="P38">
        <f t="shared" si="5"/>
        <v>-1.9445335924657801</v>
      </c>
      <c r="Q38">
        <f t="shared" si="6"/>
        <v>-2.5040392519863119</v>
      </c>
      <c r="R38">
        <f t="shared" si="7"/>
        <v>1.9674894129623661</v>
      </c>
      <c r="S38">
        <f t="shared" si="8"/>
        <v>-0.89460133955221155</v>
      </c>
    </row>
    <row r="39" spans="2:19" x14ac:dyDescent="0.35">
      <c r="B39" s="38">
        <v>0.24452783041947504</v>
      </c>
      <c r="C39">
        <v>0.19399592920473108</v>
      </c>
      <c r="E39" s="38">
        <f t="shared" si="0"/>
        <v>-1.6614157431115578E-2</v>
      </c>
      <c r="F39" s="38">
        <f t="shared" si="1"/>
        <v>-2.5092028086515616E-2</v>
      </c>
      <c r="G39" s="38">
        <f t="shared" si="2"/>
        <v>4.1688290489534424E-4</v>
      </c>
      <c r="H39" s="40">
        <f t="shared" si="3"/>
        <v>2.7603022714589299E-4</v>
      </c>
      <c r="I39" s="40">
        <f t="shared" si="4"/>
        <v>6.296098734944886E-4</v>
      </c>
      <c r="P39">
        <f t="shared" si="5"/>
        <v>-1.4084261506983569</v>
      </c>
      <c r="Q39">
        <f t="shared" si="6"/>
        <v>-1.6399181036197328</v>
      </c>
      <c r="R39">
        <f t="shared" si="7"/>
        <v>2.5035968547297895</v>
      </c>
      <c r="S39">
        <f t="shared" si="8"/>
        <v>-3.0480191185632503E-2</v>
      </c>
    </row>
    <row r="40" spans="2:19" x14ac:dyDescent="0.35">
      <c r="B40" s="38">
        <v>0.16526351858818319</v>
      </c>
      <c r="C40">
        <v>0.1364654646869059</v>
      </c>
      <c r="E40" s="38">
        <f t="shared" si="0"/>
        <v>-9.5878469262407423E-2</v>
      </c>
      <c r="F40" s="38">
        <f t="shared" si="1"/>
        <v>-8.2622492604340791E-2</v>
      </c>
      <c r="G40" s="38">
        <f t="shared" si="2"/>
        <v>7.921718117548774E-3</v>
      </c>
      <c r="H40" s="40">
        <f t="shared" si="3"/>
        <v>9.1926808681024059E-3</v>
      </c>
      <c r="I40" s="40">
        <f t="shared" si="4"/>
        <v>6.8264762841543491E-3</v>
      </c>
      <c r="P40">
        <f t="shared" si="5"/>
        <v>-1.8002139967086981</v>
      </c>
      <c r="Q40">
        <f t="shared" si="6"/>
        <v>-1.9916837023252625</v>
      </c>
      <c r="R40">
        <f t="shared" si="7"/>
        <v>2.1118090087194479</v>
      </c>
      <c r="S40">
        <f t="shared" si="8"/>
        <v>-0.38224578989116215</v>
      </c>
    </row>
    <row r="41" spans="2:19" x14ac:dyDescent="0.35">
      <c r="B41" s="38">
        <v>0.61154123969821839</v>
      </c>
      <c r="C41">
        <v>0.18501448575162349</v>
      </c>
      <c r="E41" s="38">
        <f t="shared" si="0"/>
        <v>0.35039925184762777</v>
      </c>
      <c r="F41" s="38">
        <f t="shared" si="1"/>
        <v>-3.4073471539623201E-2</v>
      </c>
      <c r="G41" s="38">
        <f t="shared" si="2"/>
        <v>-1.1939318935335407E-2</v>
      </c>
      <c r="H41" s="40">
        <f t="shared" si="3"/>
        <v>0.12277963569537727</v>
      </c>
      <c r="I41" s="40">
        <f t="shared" si="4"/>
        <v>1.1610014627615123E-3</v>
      </c>
      <c r="P41">
        <f t="shared" si="5"/>
        <v>-0.49177288590286811</v>
      </c>
      <c r="Q41">
        <f t="shared" si="6"/>
        <v>-1.6873211556090768</v>
      </c>
      <c r="R41">
        <f t="shared" si="7"/>
        <v>3.4202501195252779</v>
      </c>
      <c r="S41">
        <f t="shared" si="8"/>
        <v>-7.7883243174976358E-2</v>
      </c>
    </row>
    <row r="42" spans="2:19" x14ac:dyDescent="0.35">
      <c r="B42" s="38">
        <v>0.30642538283820098</v>
      </c>
      <c r="C42">
        <v>0.22323839019319588</v>
      </c>
      <c r="E42" s="38">
        <f t="shared" si="0"/>
        <v>4.5283394987610359E-2</v>
      </c>
      <c r="F42" s="38">
        <f t="shared" si="1"/>
        <v>4.1504329019491915E-3</v>
      </c>
      <c r="G42" s="38">
        <f t="shared" si="2"/>
        <v>1.8794569246853912E-4</v>
      </c>
      <c r="H42" s="40">
        <f t="shared" si="3"/>
        <v>2.0505858616039351E-3</v>
      </c>
      <c r="I42" s="40">
        <f t="shared" si="4"/>
        <v>1.7226093273582387E-5</v>
      </c>
      <c r="P42">
        <f t="shared" si="5"/>
        <v>-1.1827810023856928</v>
      </c>
      <c r="Q42">
        <f t="shared" si="6"/>
        <v>-1.4995150641916677</v>
      </c>
      <c r="R42">
        <f t="shared" si="7"/>
        <v>2.7292420030424531</v>
      </c>
      <c r="S42">
        <f t="shared" si="8"/>
        <v>0.10992284824243276</v>
      </c>
    </row>
    <row r="43" spans="2:19" x14ac:dyDescent="0.35">
      <c r="B43" s="38">
        <v>0.29730113401910513</v>
      </c>
      <c r="C43">
        <v>0.10265795562978404</v>
      </c>
      <c r="E43" s="38">
        <f t="shared" si="0"/>
        <v>3.6159146168514511E-2</v>
      </c>
      <c r="F43" s="38">
        <f t="shared" si="1"/>
        <v>-0.11643000166146265</v>
      </c>
      <c r="G43" s="38">
        <f t="shared" si="2"/>
        <v>-4.2100094484772152E-3</v>
      </c>
      <c r="H43" s="40">
        <f t="shared" si="3"/>
        <v>1.3074838516359977E-3</v>
      </c>
      <c r="I43" s="40">
        <f t="shared" si="4"/>
        <v>1.3555945286888197E-2</v>
      </c>
      <c r="P43">
        <f t="shared" si="5"/>
        <v>-1.2130097345921371</v>
      </c>
      <c r="Q43">
        <f t="shared" si="6"/>
        <v>-2.2763526360382911</v>
      </c>
      <c r="R43">
        <f t="shared" si="7"/>
        <v>2.6990132708360091</v>
      </c>
      <c r="S43">
        <f t="shared" si="8"/>
        <v>-0.66691472360419068</v>
      </c>
    </row>
    <row r="44" spans="2:19" x14ac:dyDescent="0.35">
      <c r="B44" s="38">
        <v>0.39061128820859353</v>
      </c>
      <c r="C44">
        <v>1.9266859187434381E-2</v>
      </c>
      <c r="E44" s="38">
        <f t="shared" si="0"/>
        <v>0.12946930035800291</v>
      </c>
      <c r="F44" s="38">
        <f t="shared" si="1"/>
        <v>-0.19982109810381232</v>
      </c>
      <c r="G44" s="38">
        <f t="shared" si="2"/>
        <v>-2.5870697768268443E-2</v>
      </c>
      <c r="H44" s="40">
        <f t="shared" si="3"/>
        <v>1.6762299735190774E-2</v>
      </c>
      <c r="I44" s="40">
        <f t="shared" si="4"/>
        <v>3.9928471247413388E-2</v>
      </c>
      <c r="P44">
        <f t="shared" si="5"/>
        <v>-0.94004236129356777</v>
      </c>
      <c r="Q44">
        <f t="shared" si="6"/>
        <v>-3.9493687995944491</v>
      </c>
      <c r="R44">
        <f t="shared" si="7"/>
        <v>2.9719806441345784</v>
      </c>
      <c r="S44">
        <f t="shared" si="8"/>
        <v>-2.3399308871603486</v>
      </c>
    </row>
    <row r="45" spans="2:19" x14ac:dyDescent="0.35">
      <c r="B45" s="38">
        <v>0.21809911720568845</v>
      </c>
      <c r="C45">
        <v>0.37952743366615982</v>
      </c>
      <c r="E45" s="38">
        <f t="shared" si="0"/>
        <v>-4.304287064490217E-2</v>
      </c>
      <c r="F45" s="38">
        <f t="shared" si="1"/>
        <v>0.16043947637491313</v>
      </c>
      <c r="G45" s="38">
        <f t="shared" si="2"/>
        <v>-6.9057756279412236E-3</v>
      </c>
      <c r="H45" s="40">
        <f t="shared" si="3"/>
        <v>1.8526887133537809E-3</v>
      </c>
      <c r="I45" s="40">
        <f t="shared" si="4"/>
        <v>2.5740825579456308E-2</v>
      </c>
      <c r="P45">
        <f t="shared" si="5"/>
        <v>-1.522805653441212</v>
      </c>
      <c r="Q45">
        <f t="shared" si="6"/>
        <v>-0.96882839578378632</v>
      </c>
      <c r="R45">
        <f t="shared" si="7"/>
        <v>2.3892173519869342</v>
      </c>
      <c r="S45">
        <f t="shared" si="8"/>
        <v>0.64060951665031407</v>
      </c>
    </row>
    <row r="46" spans="2:19" x14ac:dyDescent="0.35">
      <c r="B46" s="38">
        <v>0.36775324653079805</v>
      </c>
      <c r="C46">
        <v>0.15172635281554528</v>
      </c>
      <c r="E46" s="38">
        <f t="shared" si="0"/>
        <v>0.10661125868020743</v>
      </c>
      <c r="F46" s="38">
        <f t="shared" si="1"/>
        <v>-6.7361604475701414E-2</v>
      </c>
      <c r="G46" s="38">
        <f t="shared" si="2"/>
        <v>-7.1815054398728225E-3</v>
      </c>
      <c r="H46" s="40">
        <f t="shared" si="3"/>
        <v>1.1365960477378105E-2</v>
      </c>
      <c r="I46" s="40">
        <f t="shared" si="4"/>
        <v>4.5375857575408367E-3</v>
      </c>
      <c r="P46">
        <f t="shared" si="5"/>
        <v>-1.0003430914476525</v>
      </c>
      <c r="Q46">
        <f t="shared" si="6"/>
        <v>-1.8856766910663523</v>
      </c>
      <c r="R46">
        <f t="shared" si="7"/>
        <v>2.9116799139804934</v>
      </c>
      <c r="S46">
        <f t="shared" si="8"/>
        <v>-0.27623877863225194</v>
      </c>
    </row>
    <row r="47" spans="2:19" x14ac:dyDescent="0.35">
      <c r="B47" s="38">
        <v>0.30348195487294288</v>
      </c>
      <c r="C47">
        <v>0.18830685983172499</v>
      </c>
      <c r="E47" s="38">
        <f t="shared" si="0"/>
        <v>4.2339967022352265E-2</v>
      </c>
      <c r="F47" s="38">
        <f t="shared" si="1"/>
        <v>-3.0781097459521706E-2</v>
      </c>
      <c r="G47" s="38">
        <f t="shared" si="2"/>
        <v>-1.3032706513479602E-3</v>
      </c>
      <c r="H47" s="40">
        <f t="shared" si="3"/>
        <v>1.7926728074538773E-3</v>
      </c>
      <c r="I47" s="40">
        <f t="shared" si="4"/>
        <v>9.4747596081257363E-4</v>
      </c>
      <c r="P47">
        <f t="shared" si="5"/>
        <v>-1.1924331270115158</v>
      </c>
      <c r="Q47">
        <f t="shared" si="6"/>
        <v>-1.6696824136494868</v>
      </c>
      <c r="R47">
        <f t="shared" si="7"/>
        <v>2.7195898784166301</v>
      </c>
      <c r="S47">
        <f t="shared" si="8"/>
        <v>-6.0244501215386402E-2</v>
      </c>
    </row>
    <row r="48" spans="2:19" x14ac:dyDescent="0.35">
      <c r="B48" s="38">
        <v>0.33494251063493558</v>
      </c>
      <c r="C48">
        <v>0.29909332113485038</v>
      </c>
      <c r="E48" s="38">
        <f t="shared" si="0"/>
        <v>7.3800522784344957E-2</v>
      </c>
      <c r="F48" s="38">
        <f t="shared" si="1"/>
        <v>8.0005363843603683E-2</v>
      </c>
      <c r="G48" s="38">
        <f t="shared" si="2"/>
        <v>5.9044376772096818E-3</v>
      </c>
      <c r="H48" s="40">
        <f t="shared" si="3"/>
        <v>5.4465171632426188E-3</v>
      </c>
      <c r="I48" s="40">
        <f t="shared" si="4"/>
        <v>6.4008582437474074E-3</v>
      </c>
      <c r="P48">
        <f t="shared" si="5"/>
        <v>-1.0937963719287276</v>
      </c>
      <c r="Q48">
        <f t="shared" si="6"/>
        <v>-1.2069996434690025</v>
      </c>
      <c r="R48">
        <f t="shared" si="7"/>
        <v>2.8182266334994184</v>
      </c>
      <c r="S48">
        <f t="shared" si="8"/>
        <v>0.40243826896509788</v>
      </c>
    </row>
    <row r="49" spans="2:19" x14ac:dyDescent="0.35">
      <c r="B49" s="38">
        <v>0.29641656727304644</v>
      </c>
      <c r="C49">
        <v>9.8185014704372173E-2</v>
      </c>
      <c r="E49" s="38">
        <f t="shared" si="0"/>
        <v>3.5274579422455821E-2</v>
      </c>
      <c r="F49" s="38">
        <f t="shared" si="1"/>
        <v>-0.12090294258687452</v>
      </c>
      <c r="G49" s="38">
        <f t="shared" si="2"/>
        <v>-4.2648004506893218E-3</v>
      </c>
      <c r="H49" s="40">
        <f t="shared" si="3"/>
        <v>1.2442959534311436E-3</v>
      </c>
      <c r="I49" s="40">
        <f t="shared" si="4"/>
        <v>1.4617521526165076E-2</v>
      </c>
      <c r="P49">
        <f t="shared" si="5"/>
        <v>-1.215989492138984</v>
      </c>
      <c r="Q49">
        <f t="shared" si="6"/>
        <v>-2.3209016750180544</v>
      </c>
      <c r="R49">
        <f t="shared" si="7"/>
        <v>2.6960335132891622</v>
      </c>
      <c r="S49">
        <f t="shared" si="8"/>
        <v>-0.71146376258395405</v>
      </c>
    </row>
    <row r="50" spans="2:19" x14ac:dyDescent="0.35">
      <c r="B50" s="38">
        <v>0.41389148520463931</v>
      </c>
      <c r="C50">
        <v>0.29376212522215456</v>
      </c>
      <c r="E50" s="38">
        <f t="shared" si="0"/>
        <v>0.15274949735404869</v>
      </c>
      <c r="F50" s="38">
        <f t="shared" si="1"/>
        <v>7.4674167930907864E-2</v>
      </c>
      <c r="G50" s="38">
        <f t="shared" si="2"/>
        <v>1.1406441616777998E-2</v>
      </c>
      <c r="H50" s="40">
        <f t="shared" si="3"/>
        <v>2.3332408941914528E-2</v>
      </c>
      <c r="I50" s="40">
        <f t="shared" si="4"/>
        <v>5.5762313561734285E-3</v>
      </c>
      <c r="P50">
        <f t="shared" si="5"/>
        <v>-0.88215145254671956</v>
      </c>
      <c r="Q50">
        <f t="shared" si="6"/>
        <v>-1.2249849370236392</v>
      </c>
      <c r="R50">
        <f t="shared" si="7"/>
        <v>3.0298715528814264</v>
      </c>
      <c r="S50">
        <f t="shared" si="8"/>
        <v>0.38445297541046108</v>
      </c>
    </row>
    <row r="51" spans="2:19" x14ac:dyDescent="0.35">
      <c r="B51" s="38">
        <v>0.22649834640859498</v>
      </c>
      <c r="C51">
        <v>0.16613758696870448</v>
      </c>
      <c r="E51" s="38">
        <f t="shared" si="0"/>
        <v>-3.4643641441995637E-2</v>
      </c>
      <c r="F51" s="38">
        <f t="shared" si="1"/>
        <v>-5.2950370322542212E-2</v>
      </c>
      <c r="G51" s="38">
        <f t="shared" si="2"/>
        <v>1.8343936436750392E-3</v>
      </c>
      <c r="H51" s="40">
        <f t="shared" si="3"/>
        <v>1.2001818923615575E-3</v>
      </c>
      <c r="I51" s="40">
        <f t="shared" si="4"/>
        <v>2.8037417172943591E-3</v>
      </c>
      <c r="P51">
        <f t="shared" si="5"/>
        <v>-1.4850176347100028</v>
      </c>
      <c r="Q51">
        <f t="shared" si="6"/>
        <v>-1.7949389967605653</v>
      </c>
      <c r="R51">
        <f t="shared" si="7"/>
        <v>2.4270053707181432</v>
      </c>
      <c r="S51">
        <f t="shared" si="8"/>
        <v>-0.18550108432646487</v>
      </c>
    </row>
    <row r="52" spans="2:19" x14ac:dyDescent="0.35">
      <c r="B52" s="38">
        <v>0.10863497144726929</v>
      </c>
      <c r="C52">
        <v>0.24793310661108481</v>
      </c>
      <c r="E52" s="38">
        <f t="shared" si="0"/>
        <v>-0.15250701640332132</v>
      </c>
      <c r="F52" s="38">
        <f t="shared" si="1"/>
        <v>2.8845149319838115E-2</v>
      </c>
      <c r="G52" s="38">
        <f t="shared" si="2"/>
        <v>-4.3990876604768038E-3</v>
      </c>
      <c r="H52" s="40">
        <f t="shared" si="3"/>
        <v>2.3258390052242919E-2</v>
      </c>
      <c r="I52" s="40">
        <f t="shared" si="4"/>
        <v>8.3204263928375729E-4</v>
      </c>
      <c r="P52">
        <f t="shared" si="5"/>
        <v>-2.2197619026267499</v>
      </c>
      <c r="Q52">
        <f t="shared" si="6"/>
        <v>-1.3945963006081297</v>
      </c>
      <c r="R52">
        <f t="shared" si="7"/>
        <v>1.6922611028013961</v>
      </c>
      <c r="S52">
        <f t="shared" si="8"/>
        <v>0.2148416118259707</v>
      </c>
    </row>
    <row r="53" spans="2:19" x14ac:dyDescent="0.35">
      <c r="B53" s="38">
        <v>0.18768846388733165</v>
      </c>
      <c r="C53">
        <v>0.20079282303037727</v>
      </c>
      <c r="E53" s="38">
        <f t="shared" si="0"/>
        <v>-7.3453523963258965E-2</v>
      </c>
      <c r="F53" s="38">
        <f t="shared" si="1"/>
        <v>-1.8295134260869428E-2</v>
      </c>
      <c r="G53" s="38">
        <f t="shared" si="2"/>
        <v>1.3438420828418127E-3</v>
      </c>
      <c r="H53" s="40">
        <f t="shared" si="3"/>
        <v>5.3954201826210595E-3</v>
      </c>
      <c r="I53" s="40">
        <f t="shared" si="4"/>
        <v>3.3471193762323834E-4</v>
      </c>
      <c r="P53">
        <f t="shared" si="5"/>
        <v>-1.6729717976549365</v>
      </c>
      <c r="Q53">
        <f t="shared" si="6"/>
        <v>-1.6054816336839104</v>
      </c>
      <c r="R53">
        <f t="shared" si="7"/>
        <v>2.2390512077732097</v>
      </c>
      <c r="S53">
        <f t="shared" si="8"/>
        <v>3.9562787501899108E-3</v>
      </c>
    </row>
    <row r="54" spans="2:19" x14ac:dyDescent="0.35">
      <c r="B54" s="38">
        <v>0.33876792249308713</v>
      </c>
      <c r="C54">
        <v>0.26930192506208778</v>
      </c>
      <c r="E54" s="38">
        <f t="shared" si="0"/>
        <v>7.7625934642496508E-2</v>
      </c>
      <c r="F54" s="38">
        <f t="shared" si="1"/>
        <v>5.0213967770841084E-2</v>
      </c>
      <c r="G54" s="38">
        <f t="shared" si="2"/>
        <v>3.8979061803197362E-3</v>
      </c>
      <c r="H54" s="40">
        <f t="shared" si="3"/>
        <v>6.0257857291211398E-3</v>
      </c>
      <c r="I54" s="40">
        <f t="shared" si="4"/>
        <v>2.5214425592910671E-3</v>
      </c>
      <c r="P54">
        <f t="shared" si="5"/>
        <v>-1.0824400004591204</v>
      </c>
      <c r="Q54">
        <f t="shared" si="6"/>
        <v>-1.3119221307976798</v>
      </c>
      <c r="R54">
        <f t="shared" si="7"/>
        <v>2.8295830049690256</v>
      </c>
      <c r="S54">
        <f t="shared" si="8"/>
        <v>0.29751578163642062</v>
      </c>
    </row>
    <row r="55" spans="2:19" x14ac:dyDescent="0.35">
      <c r="B55" s="38">
        <v>0.22814771558014765</v>
      </c>
      <c r="C55">
        <v>0.3709829131354348</v>
      </c>
      <c r="E55" s="38">
        <f t="shared" si="0"/>
        <v>-3.2994272270442965E-2</v>
      </c>
      <c r="F55" s="38">
        <f t="shared" si="1"/>
        <v>0.15189495584418811</v>
      </c>
      <c r="G55" s="38">
        <f t="shared" si="2"/>
        <v>-5.0116635296300538E-3</v>
      </c>
      <c r="H55" s="40">
        <f t="shared" si="3"/>
        <v>1.0886220026561214E-3</v>
      </c>
      <c r="I55" s="40">
        <f t="shared" si="4"/>
        <v>2.3072077610907855E-2</v>
      </c>
      <c r="P55">
        <f t="shared" si="5"/>
        <v>-1.4777619844568042</v>
      </c>
      <c r="Q55">
        <f t="shared" si="6"/>
        <v>-0.99159927367404321</v>
      </c>
      <c r="R55">
        <f t="shared" si="7"/>
        <v>2.4342610209713418</v>
      </c>
      <c r="S55">
        <f t="shared" si="8"/>
        <v>0.61783863876005707</v>
      </c>
    </row>
    <row r="56" spans="2:19" x14ac:dyDescent="0.35">
      <c r="B56" s="38">
        <v>0.1190659093419255</v>
      </c>
      <c r="C56">
        <v>0.23314651740930814</v>
      </c>
      <c r="E56" s="38">
        <f t="shared" si="0"/>
        <v>-0.1420760785086651</v>
      </c>
      <c r="F56" s="38">
        <f t="shared" si="1"/>
        <v>1.4058560118061447E-2</v>
      </c>
      <c r="G56" s="38">
        <f t="shared" si="2"/>
        <v>-1.9973850910524863E-3</v>
      </c>
      <c r="H56" s="40">
        <f t="shared" si="3"/>
        <v>2.0185612084400371E-2</v>
      </c>
      <c r="I56" s="40">
        <f t="shared" si="4"/>
        <v>1.9764311259314789E-4</v>
      </c>
      <c r="P56">
        <f t="shared" si="5"/>
        <v>-2.128078079178275</v>
      </c>
      <c r="Q56">
        <f t="shared" si="6"/>
        <v>-1.456088192964359</v>
      </c>
      <c r="R56">
        <f t="shared" si="7"/>
        <v>1.783944926249871</v>
      </c>
      <c r="S56">
        <f t="shared" si="8"/>
        <v>0.15334971946974132</v>
      </c>
    </row>
    <row r="57" spans="2:19" x14ac:dyDescent="0.35">
      <c r="B57" s="38">
        <v>0.18099384007605115</v>
      </c>
      <c r="C57">
        <v>0.12550037411610585</v>
      </c>
      <c r="E57" s="38">
        <f t="shared" si="0"/>
        <v>-8.0148147774539463E-2</v>
      </c>
      <c r="F57" s="38">
        <f t="shared" si="1"/>
        <v>-9.3587583175140848E-2</v>
      </c>
      <c r="G57" s="38">
        <f t="shared" si="2"/>
        <v>7.5008714461831921E-3</v>
      </c>
      <c r="H57" s="40">
        <f t="shared" si="3"/>
        <v>6.4237255916894153E-3</v>
      </c>
      <c r="I57" s="40">
        <f t="shared" si="4"/>
        <v>8.7586357245639061E-3</v>
      </c>
      <c r="P57">
        <f t="shared" si="5"/>
        <v>-1.7092922810244369</v>
      </c>
      <c r="Q57">
        <f t="shared" si="6"/>
        <v>-2.0754465394099144</v>
      </c>
      <c r="R57">
        <f t="shared" si="7"/>
        <v>2.2027307244037093</v>
      </c>
      <c r="S57">
        <f t="shared" si="8"/>
        <v>-0.46600862697581386</v>
      </c>
    </row>
    <row r="58" spans="2:19" x14ac:dyDescent="0.35">
      <c r="B58" s="38">
        <v>8.325514792123033E-2</v>
      </c>
      <c r="C58">
        <v>0.20617585452559203</v>
      </c>
      <c r="E58" s="38">
        <f t="shared" si="0"/>
        <v>-0.17788683992936027</v>
      </c>
      <c r="F58" s="38">
        <f t="shared" si="1"/>
        <v>-1.2912102765654659E-2</v>
      </c>
      <c r="G58" s="38">
        <f t="shared" si="2"/>
        <v>2.2968931578254605E-3</v>
      </c>
      <c r="H58" s="40">
        <f t="shared" si="3"/>
        <v>3.1643727820053848E-2</v>
      </c>
      <c r="I58" s="40">
        <f t="shared" si="4"/>
        <v>1.6672239783082669E-4</v>
      </c>
      <c r="P58">
        <f t="shared" si="5"/>
        <v>-2.4858453151417499</v>
      </c>
      <c r="Q58">
        <f t="shared" si="6"/>
        <v>-1.5790258116097717</v>
      </c>
      <c r="R58">
        <f t="shared" si="7"/>
        <v>1.4261776902863958</v>
      </c>
      <c r="S58">
        <f t="shared" si="8"/>
        <v>3.0412100824328527E-2</v>
      </c>
    </row>
    <row r="59" spans="2:19" x14ac:dyDescent="0.35">
      <c r="B59" s="38">
        <v>0.23057325003455384</v>
      </c>
      <c r="C59">
        <v>0.25724948113246304</v>
      </c>
      <c r="E59" s="38">
        <f t="shared" si="0"/>
        <v>-3.0568737816036778E-2</v>
      </c>
      <c r="F59" s="38">
        <f t="shared" si="1"/>
        <v>3.8161523841216349E-2</v>
      </c>
      <c r="G59" s="38">
        <f t="shared" si="2"/>
        <v>-1.1665496169625793E-3</v>
      </c>
      <c r="H59" s="40">
        <f t="shared" si="3"/>
        <v>9.3444773166559696E-4</v>
      </c>
      <c r="I59" s="40">
        <f t="shared" si="4"/>
        <v>1.4563019018837239E-3</v>
      </c>
      <c r="P59">
        <f t="shared" si="5"/>
        <v>-1.4671866794606447</v>
      </c>
      <c r="Q59">
        <f t="shared" si="6"/>
        <v>-1.357708921247804</v>
      </c>
      <c r="R59">
        <f t="shared" si="7"/>
        <v>2.444836325967501</v>
      </c>
      <c r="S59">
        <f t="shared" si="8"/>
        <v>0.25172899118629632</v>
      </c>
    </row>
    <row r="60" spans="2:19" x14ac:dyDescent="0.35">
      <c r="B60" s="38">
        <v>8.3239760640647253E-2</v>
      </c>
      <c r="C60">
        <v>0.25149453505890756</v>
      </c>
      <c r="E60" s="38">
        <f t="shared" si="0"/>
        <v>-0.17790222720994336</v>
      </c>
      <c r="F60" s="38">
        <f t="shared" si="1"/>
        <v>3.2406577767660871E-2</v>
      </c>
      <c r="G60" s="38">
        <f t="shared" si="2"/>
        <v>-5.7652023611191039E-3</v>
      </c>
      <c r="H60" s="40">
        <f t="shared" si="3"/>
        <v>3.1649202446258316E-2</v>
      </c>
      <c r="I60" s="40">
        <f t="shared" si="4"/>
        <v>1.0501862826114519E-3</v>
      </c>
      <c r="P60">
        <f t="shared" si="5"/>
        <v>-2.4860301529936675</v>
      </c>
      <c r="Q60">
        <f t="shared" si="6"/>
        <v>-1.3803340190664712</v>
      </c>
      <c r="R60">
        <f t="shared" si="7"/>
        <v>1.4259928524344785</v>
      </c>
      <c r="S60">
        <f t="shared" si="8"/>
        <v>0.2291038933676291</v>
      </c>
    </row>
    <row r="61" spans="2:19" x14ac:dyDescent="0.35">
      <c r="B61" s="38">
        <v>0.3194252488414811</v>
      </c>
      <c r="C61">
        <v>0.34440253781717273</v>
      </c>
      <c r="E61" s="38">
        <f t="shared" si="0"/>
        <v>5.8283260990890484E-2</v>
      </c>
      <c r="F61" s="38">
        <f t="shared" si="1"/>
        <v>0.12531458052592603</v>
      </c>
      <c r="G61" s="38">
        <f t="shared" si="2"/>
        <v>7.3037424027565089E-3</v>
      </c>
      <c r="H61" s="40">
        <f t="shared" si="3"/>
        <v>3.3969385117322564E-3</v>
      </c>
      <c r="I61" s="40">
        <f t="shared" si="4"/>
        <v>1.57037440923888E-2</v>
      </c>
      <c r="P61">
        <f t="shared" si="5"/>
        <v>-1.1412319954756067</v>
      </c>
      <c r="Q61">
        <f t="shared" si="6"/>
        <v>-1.0659441376485892</v>
      </c>
      <c r="R61">
        <f t="shared" si="7"/>
        <v>2.7707910099525392</v>
      </c>
      <c r="S61">
        <f t="shared" si="8"/>
        <v>0.5434937747855112</v>
      </c>
    </row>
    <row r="62" spans="2:19" x14ac:dyDescent="0.35">
      <c r="B62" s="38">
        <v>0.23005209765956733</v>
      </c>
      <c r="C62">
        <v>0.10540498206254741</v>
      </c>
      <c r="E62" s="38">
        <f t="shared" si="0"/>
        <v>-3.1089890191023289E-2</v>
      </c>
      <c r="F62" s="38">
        <f t="shared" si="1"/>
        <v>-0.11368297522869929</v>
      </c>
      <c r="G62" s="38">
        <f t="shared" si="2"/>
        <v>3.5343912164490818E-3</v>
      </c>
      <c r="H62" s="40">
        <f t="shared" si="3"/>
        <v>9.665812720898861E-4</v>
      </c>
      <c r="I62" s="40">
        <f t="shared" si="4"/>
        <v>1.2923818856849055E-2</v>
      </c>
      <c r="P62">
        <f t="shared" si="5"/>
        <v>-1.4694494841454764</v>
      </c>
      <c r="Q62">
        <f t="shared" si="6"/>
        <v>-2.2499453758463677</v>
      </c>
      <c r="R62">
        <f t="shared" si="7"/>
        <v>2.4425735212826698</v>
      </c>
      <c r="S62">
        <f t="shared" si="8"/>
        <v>-0.64050746341226727</v>
      </c>
    </row>
    <row r="63" spans="2:19" x14ac:dyDescent="0.35">
      <c r="B63" s="38">
        <v>0.12740925098770647</v>
      </c>
      <c r="C63">
        <v>0.16130925488811632</v>
      </c>
      <c r="E63" s="38">
        <f t="shared" si="0"/>
        <v>-0.13373273686288414</v>
      </c>
      <c r="F63" s="38">
        <f t="shared" si="1"/>
        <v>-5.7778702403130378E-2</v>
      </c>
      <c r="G63" s="38">
        <f t="shared" si="2"/>
        <v>7.7269040047567268E-3</v>
      </c>
      <c r="H63" s="40">
        <f t="shared" si="3"/>
        <v>1.7884444908837411E-2</v>
      </c>
      <c r="I63" s="40">
        <f t="shared" si="4"/>
        <v>3.3383784513895043E-3</v>
      </c>
      <c r="P63">
        <f t="shared" si="5"/>
        <v>-2.0603509247620613</v>
      </c>
      <c r="Q63">
        <f t="shared" si="6"/>
        <v>-1.8244319186332538</v>
      </c>
      <c r="R63">
        <f t="shared" si="7"/>
        <v>1.8516720806660847</v>
      </c>
      <c r="S63">
        <f t="shared" si="8"/>
        <v>-0.21499400619915346</v>
      </c>
    </row>
    <row r="64" spans="2:19" x14ac:dyDescent="0.35">
      <c r="B64" s="38">
        <v>0.31728646281417205</v>
      </c>
      <c r="C64">
        <v>0.21194185629235526</v>
      </c>
      <c r="E64" s="38">
        <f t="shared" si="0"/>
        <v>5.6144474963581437E-2</v>
      </c>
      <c r="F64" s="38">
        <f t="shared" si="1"/>
        <v>-7.1461009988914304E-3</v>
      </c>
      <c r="G64" s="38">
        <f t="shared" si="2"/>
        <v>-4.012140886194842E-4</v>
      </c>
      <c r="H64" s="40">
        <f t="shared" si="3"/>
        <v>3.1522020689362228E-3</v>
      </c>
      <c r="I64" s="40">
        <f t="shared" si="4"/>
        <v>5.1066759486357101E-5</v>
      </c>
      <c r="P64">
        <f t="shared" si="5"/>
        <v>-1.1479502449836245</v>
      </c>
      <c r="Q64">
        <f t="shared" si="6"/>
        <v>-1.5514433046989458</v>
      </c>
      <c r="R64">
        <f t="shared" si="7"/>
        <v>2.7640727604445217</v>
      </c>
      <c r="S64">
        <f t="shared" si="8"/>
        <v>5.7994607735154531E-2</v>
      </c>
    </row>
    <row r="65" spans="2:19" x14ac:dyDescent="0.35">
      <c r="B65" s="38">
        <v>0.42745294019591357</v>
      </c>
      <c r="C65">
        <v>7.647750140293956E-2</v>
      </c>
      <c r="E65" s="38">
        <f t="shared" si="0"/>
        <v>0.16631095234532295</v>
      </c>
      <c r="F65" s="38">
        <f t="shared" si="1"/>
        <v>-0.14261045588830712</v>
      </c>
      <c r="G65" s="38">
        <f t="shared" si="2"/>
        <v>-2.3717680733185025E-2</v>
      </c>
      <c r="H65" s="40">
        <f t="shared" si="3"/>
        <v>2.7659332870008282E-2</v>
      </c>
      <c r="I65" s="40">
        <f t="shared" si="4"/>
        <v>2.0337742128670792E-2</v>
      </c>
      <c r="P65">
        <f t="shared" si="5"/>
        <v>-0.84991107807779331</v>
      </c>
      <c r="Q65">
        <f t="shared" si="6"/>
        <v>-2.5707586807133094</v>
      </c>
      <c r="R65">
        <f t="shared" si="7"/>
        <v>3.0621119273503528</v>
      </c>
      <c r="S65">
        <f t="shared" si="8"/>
        <v>-0.96132076827920876</v>
      </c>
    </row>
    <row r="66" spans="2:19" x14ac:dyDescent="0.35">
      <c r="B66" s="38">
        <v>0.83211115312533701</v>
      </c>
      <c r="C66">
        <v>9.9397347958473051E-3</v>
      </c>
      <c r="E66" s="38">
        <f t="shared" si="0"/>
        <v>0.57096916527474639</v>
      </c>
      <c r="F66" s="38">
        <f t="shared" si="1"/>
        <v>-0.20914822249539938</v>
      </c>
      <c r="G66" s="38">
        <f t="shared" si="2"/>
        <v>-0.11941718601689512</v>
      </c>
      <c r="H66" s="40">
        <f t="shared" si="3"/>
        <v>0.32600578769454064</v>
      </c>
      <c r="I66" s="40">
        <f t="shared" si="4"/>
        <v>4.3742978972985083E-2</v>
      </c>
      <c r="P66">
        <f t="shared" si="5"/>
        <v>-0.18378924957786588</v>
      </c>
      <c r="Q66">
        <f t="shared" si="6"/>
        <v>-4.6112149391678443</v>
      </c>
      <c r="R66">
        <f t="shared" si="7"/>
        <v>3.7282337558502801</v>
      </c>
      <c r="S66">
        <f t="shared" si="8"/>
        <v>-3.0017770267337438</v>
      </c>
    </row>
    <row r="67" spans="2:19" x14ac:dyDescent="0.35">
      <c r="B67" s="38">
        <v>0.52998258888386685</v>
      </c>
      <c r="C67">
        <v>0.11388786310997186</v>
      </c>
      <c r="E67" s="38">
        <f t="shared" ref="E67:E116" si="9">B67-$B$117</f>
        <v>0.26884060103327623</v>
      </c>
      <c r="F67" s="38">
        <f t="shared" ref="F67:F116" si="10">C67-$C$117</f>
        <v>-0.10520009418127484</v>
      </c>
      <c r="G67" s="38">
        <f t="shared" ref="G67:G116" si="11">E67*F67</f>
        <v>-2.8282056548451191E-2</v>
      </c>
      <c r="H67" s="40">
        <f t="shared" ref="H67:H116" si="12">E67^2</f>
        <v>7.2275268763933198E-2</v>
      </c>
      <c r="I67" s="40">
        <f t="shared" ref="I67:I116" si="13">F67^2</f>
        <v>1.1067059815749096E-2</v>
      </c>
      <c r="P67">
        <f t="shared" ref="P67:P116" si="14">LN(B67)</f>
        <v>-0.63491112413809614</v>
      </c>
      <c r="Q67">
        <f t="shared" ref="Q67:Q116" si="15">LN(C67)</f>
        <v>-2.1725409716256814</v>
      </c>
      <c r="R67">
        <f t="shared" ref="R67:R116" si="16">LN($O$3*B67)</f>
        <v>3.2771118812900499</v>
      </c>
      <c r="S67">
        <f t="shared" ref="S67:S116" si="17">LN($O$2*C67)</f>
        <v>-0.56310305919158088</v>
      </c>
    </row>
    <row r="68" spans="2:19" x14ac:dyDescent="0.35">
      <c r="B68" s="38">
        <v>0.3050458596491844</v>
      </c>
      <c r="C68">
        <v>5.6136855098198268E-2</v>
      </c>
      <c r="E68" s="38">
        <f t="shared" si="9"/>
        <v>4.3903871798593785E-2</v>
      </c>
      <c r="F68" s="38">
        <f t="shared" si="10"/>
        <v>-0.16295110219304842</v>
      </c>
      <c r="G68" s="38">
        <f t="shared" si="11"/>
        <v>-7.154184300123153E-3</v>
      </c>
      <c r="H68" s="40">
        <f t="shared" si="12"/>
        <v>1.9275499589073587E-3</v>
      </c>
      <c r="I68" s="40">
        <f t="shared" si="13"/>
        <v>2.6553061705929311E-2</v>
      </c>
      <c r="P68">
        <f t="shared" si="14"/>
        <v>-1.1872931541720602</v>
      </c>
      <c r="Q68">
        <f t="shared" si="15"/>
        <v>-2.8799627285309799</v>
      </c>
      <c r="R68">
        <f t="shared" si="16"/>
        <v>2.724729851256086</v>
      </c>
      <c r="S68">
        <f t="shared" si="17"/>
        <v>-1.2705248160968798</v>
      </c>
    </row>
    <row r="69" spans="2:19" x14ac:dyDescent="0.35">
      <c r="B69" s="38">
        <v>0.72423488200934816</v>
      </c>
      <c r="C69">
        <v>0.3959724246561338</v>
      </c>
      <c r="E69" s="38">
        <f t="shared" si="9"/>
        <v>0.46309289415875754</v>
      </c>
      <c r="F69" s="38">
        <f t="shared" si="10"/>
        <v>0.17688446736488711</v>
      </c>
      <c r="G69" s="38">
        <f t="shared" si="11"/>
        <v>8.1913939923735871E-2</v>
      </c>
      <c r="H69" s="40">
        <f t="shared" si="12"/>
        <v>0.21445502862033422</v>
      </c>
      <c r="I69" s="40">
        <f t="shared" si="13"/>
        <v>3.1288114794959812E-2</v>
      </c>
      <c r="P69">
        <f t="shared" si="14"/>
        <v>-0.32263951654522882</v>
      </c>
      <c r="Q69">
        <f t="shared" si="15"/>
        <v>-0.92641070485899812</v>
      </c>
      <c r="R69">
        <f t="shared" si="16"/>
        <v>3.589383488882917</v>
      </c>
      <c r="S69">
        <f t="shared" si="17"/>
        <v>0.68302720757510227</v>
      </c>
    </row>
    <row r="70" spans="2:19" x14ac:dyDescent="0.35">
      <c r="B70" s="38">
        <v>0.19099608053426223</v>
      </c>
      <c r="C70">
        <v>4.6300172590498394E-2</v>
      </c>
      <c r="E70" s="38">
        <f t="shared" si="9"/>
        <v>-7.0145907316328387E-2</v>
      </c>
      <c r="F70" s="38">
        <f t="shared" si="10"/>
        <v>-0.17278778470074829</v>
      </c>
      <c r="G70" s="38">
        <f t="shared" si="11"/>
        <v>1.2120355931012393E-2</v>
      </c>
      <c r="H70" s="40">
        <f t="shared" si="12"/>
        <v>4.9204483132309325E-3</v>
      </c>
      <c r="I70" s="40">
        <f t="shared" si="13"/>
        <v>2.9855618541792146E-2</v>
      </c>
      <c r="P70">
        <f t="shared" si="14"/>
        <v>-1.6555023719090858</v>
      </c>
      <c r="Q70">
        <f t="shared" si="15"/>
        <v>-3.0726095902403436</v>
      </c>
      <c r="R70">
        <f t="shared" si="16"/>
        <v>2.2565206335190604</v>
      </c>
      <c r="S70">
        <f t="shared" si="17"/>
        <v>-1.4631716778062431</v>
      </c>
    </row>
    <row r="71" spans="2:19" x14ac:dyDescent="0.35">
      <c r="B71" s="38">
        <v>8.3144104308085984E-2</v>
      </c>
      <c r="C71">
        <v>0.18243935652663471</v>
      </c>
      <c r="E71" s="38">
        <f t="shared" si="9"/>
        <v>-0.17799788354250462</v>
      </c>
      <c r="F71" s="38">
        <f t="shared" si="10"/>
        <v>-3.6648600764611988E-2</v>
      </c>
      <c r="G71" s="38">
        <f t="shared" si="11"/>
        <v>6.5233733708951504E-3</v>
      </c>
      <c r="H71" s="40">
        <f t="shared" si="12"/>
        <v>3.1683246545611034E-2</v>
      </c>
      <c r="I71" s="40">
        <f t="shared" si="13"/>
        <v>1.3431199380039185E-3</v>
      </c>
      <c r="P71">
        <f t="shared" si="14"/>
        <v>-2.4871799801494401</v>
      </c>
      <c r="Q71">
        <f t="shared" si="15"/>
        <v>-1.7013374541858861</v>
      </c>
      <c r="R71">
        <f t="shared" si="16"/>
        <v>1.4248430252787061</v>
      </c>
      <c r="S71">
        <f t="shared" si="17"/>
        <v>-9.1899541751785857E-2</v>
      </c>
    </row>
    <row r="72" spans="2:19" x14ac:dyDescent="0.35">
      <c r="B72" s="38">
        <v>6.8494110995618251E-2</v>
      </c>
      <c r="C72">
        <v>0.17064758029693347</v>
      </c>
      <c r="E72" s="38">
        <f t="shared" si="9"/>
        <v>-0.19264787685497237</v>
      </c>
      <c r="F72" s="38">
        <f t="shared" si="10"/>
        <v>-4.8440376994313222E-2</v>
      </c>
      <c r="G72" s="38">
        <f t="shared" si="11"/>
        <v>9.3319357820088895E-3</v>
      </c>
      <c r="H72" s="40">
        <f t="shared" si="12"/>
        <v>3.7113204456728596E-2</v>
      </c>
      <c r="I72" s="40">
        <f t="shared" si="13"/>
        <v>2.3464701233511897E-3</v>
      </c>
      <c r="P72">
        <f t="shared" si="14"/>
        <v>-2.6810075082765512</v>
      </c>
      <c r="Q72">
        <f t="shared" si="15"/>
        <v>-1.7681547830623046</v>
      </c>
      <c r="R72">
        <f t="shared" si="16"/>
        <v>1.231015497151595</v>
      </c>
      <c r="S72">
        <f t="shared" si="17"/>
        <v>-0.15871687062820414</v>
      </c>
    </row>
    <row r="73" spans="2:19" x14ac:dyDescent="0.35">
      <c r="B73" s="38">
        <v>0.17234422123321655</v>
      </c>
      <c r="C73">
        <v>0.16108906546008964</v>
      </c>
      <c r="E73" s="38">
        <f t="shared" si="9"/>
        <v>-8.8797766617374069E-2</v>
      </c>
      <c r="F73" s="38">
        <f t="shared" si="10"/>
        <v>-5.7998891831157057E-2</v>
      </c>
      <c r="G73" s="38">
        <f t="shared" si="11"/>
        <v>5.1501720608894078E-3</v>
      </c>
      <c r="H73" s="40">
        <f t="shared" si="12"/>
        <v>7.8850433562336324E-3</v>
      </c>
      <c r="I73" s="40">
        <f t="shared" si="13"/>
        <v>3.3638714536422566E-3</v>
      </c>
      <c r="P73">
        <f t="shared" si="14"/>
        <v>-1.7582615158345483</v>
      </c>
      <c r="Q73">
        <f t="shared" si="15"/>
        <v>-1.825797865341815</v>
      </c>
      <c r="R73">
        <f t="shared" si="16"/>
        <v>2.1537614895935975</v>
      </c>
      <c r="S73">
        <f t="shared" si="17"/>
        <v>-0.21635995290771473</v>
      </c>
    </row>
    <row r="74" spans="2:19" x14ac:dyDescent="0.35">
      <c r="B74" s="38">
        <v>0.38688056046989566</v>
      </c>
      <c r="C74">
        <v>0.21387783971065025</v>
      </c>
      <c r="E74" s="38">
        <f t="shared" si="9"/>
        <v>0.12573857261930504</v>
      </c>
      <c r="F74" s="38">
        <f t="shared" si="10"/>
        <v>-5.2101175805964461E-3</v>
      </c>
      <c r="G74" s="38">
        <f t="shared" si="11"/>
        <v>-6.5511274776294413E-4</v>
      </c>
      <c r="H74" s="40">
        <f t="shared" si="12"/>
        <v>1.5810188644340247E-2</v>
      </c>
      <c r="I74" s="40">
        <f t="shared" si="13"/>
        <v>2.7145325203640165E-5</v>
      </c>
      <c r="P74">
        <f t="shared" si="14"/>
        <v>-0.94963926286492728</v>
      </c>
      <c r="Q74">
        <f t="shared" si="15"/>
        <v>-1.542350269426479</v>
      </c>
      <c r="R74">
        <f t="shared" si="16"/>
        <v>2.9623837425632189</v>
      </c>
      <c r="S74">
        <f t="shared" si="17"/>
        <v>6.7087643007621392E-2</v>
      </c>
    </row>
    <row r="75" spans="2:19" x14ac:dyDescent="0.35">
      <c r="B75" s="38">
        <v>0.23811446886608201</v>
      </c>
      <c r="C75">
        <v>0.2350983466530526</v>
      </c>
      <c r="E75" s="38">
        <f t="shared" si="9"/>
        <v>-2.302751898450861E-2</v>
      </c>
      <c r="F75" s="38">
        <f t="shared" si="10"/>
        <v>1.6010389361805905E-2</v>
      </c>
      <c r="G75" s="38">
        <f t="shared" si="11"/>
        <v>-3.6867954497836014E-4</v>
      </c>
      <c r="H75" s="40">
        <f t="shared" si="12"/>
        <v>5.3026663058190445E-4</v>
      </c>
      <c r="I75" s="40">
        <f t="shared" si="13"/>
        <v>2.5633256751662767E-4</v>
      </c>
      <c r="P75">
        <f t="shared" si="14"/>
        <v>-1.4350037593134375</v>
      </c>
      <c r="Q75">
        <f t="shared" si="15"/>
        <v>-1.4477513559872022</v>
      </c>
      <c r="R75">
        <f t="shared" si="16"/>
        <v>2.4770192461147085</v>
      </c>
      <c r="S75">
        <f t="shared" si="17"/>
        <v>0.16168655644689814</v>
      </c>
    </row>
    <row r="76" spans="2:19" x14ac:dyDescent="0.35">
      <c r="B76" s="38">
        <v>0.46286983442591145</v>
      </c>
      <c r="C76">
        <v>0.27344593268452566</v>
      </c>
      <c r="E76" s="38">
        <f t="shared" si="9"/>
        <v>0.20172784657532083</v>
      </c>
      <c r="F76" s="38">
        <f t="shared" si="10"/>
        <v>5.4357975393278968E-2</v>
      </c>
      <c r="G76" s="38">
        <f t="shared" si="11"/>
        <v>1.0965517320280446E-2</v>
      </c>
      <c r="H76" s="40">
        <f t="shared" si="12"/>
        <v>4.0694124083916185E-2</v>
      </c>
      <c r="I76" s="40">
        <f t="shared" si="13"/>
        <v>2.9547894888563219E-3</v>
      </c>
      <c r="P76">
        <f t="shared" si="14"/>
        <v>-0.77030939957101663</v>
      </c>
      <c r="Q76">
        <f t="shared" si="15"/>
        <v>-1.2966513633737524</v>
      </c>
      <c r="R76">
        <f t="shared" si="16"/>
        <v>3.1417136058571296</v>
      </c>
      <c r="S76">
        <f t="shared" si="17"/>
        <v>0.31278654906034792</v>
      </c>
    </row>
    <row r="77" spans="2:19" x14ac:dyDescent="0.35">
      <c r="B77" s="38">
        <v>0.10181908401445748</v>
      </c>
      <c r="C77">
        <v>0.28210375775853752</v>
      </c>
      <c r="E77" s="38">
        <f t="shared" si="9"/>
        <v>-0.15932290383613312</v>
      </c>
      <c r="F77" s="38">
        <f t="shared" si="10"/>
        <v>6.3015800467290828E-2</v>
      </c>
      <c r="G77" s="38">
        <f t="shared" si="11"/>
        <v>-1.0039860318007129E-2</v>
      </c>
      <c r="H77" s="40">
        <f t="shared" si="12"/>
        <v>2.5383787686777723E-2</v>
      </c>
      <c r="I77" s="40">
        <f t="shared" si="13"/>
        <v>3.9709911085334107E-3</v>
      </c>
      <c r="P77">
        <f t="shared" si="14"/>
        <v>-2.2845577266743455</v>
      </c>
      <c r="Q77">
        <f t="shared" si="15"/>
        <v>-1.2654803404016597</v>
      </c>
      <c r="R77">
        <f t="shared" si="16"/>
        <v>1.6274652787538004</v>
      </c>
      <c r="S77">
        <f t="shared" si="17"/>
        <v>0.34395757203244076</v>
      </c>
    </row>
    <row r="78" spans="2:19" x14ac:dyDescent="0.35">
      <c r="B78" s="38">
        <v>0.26366216501966583</v>
      </c>
      <c r="C78">
        <v>9.489995027373932E-2</v>
      </c>
      <c r="E78" s="38">
        <f t="shared" si="9"/>
        <v>2.5201771690752106E-3</v>
      </c>
      <c r="F78" s="38">
        <f t="shared" si="10"/>
        <v>-0.12418800701750737</v>
      </c>
      <c r="G78" s="38">
        <f t="shared" si="11"/>
        <v>-3.1297577995847411E-4</v>
      </c>
      <c r="H78" s="40">
        <f t="shared" si="12"/>
        <v>6.3512929635279426E-6</v>
      </c>
      <c r="I78" s="40">
        <f t="shared" si="13"/>
        <v>1.542266108698046E-2</v>
      </c>
      <c r="P78">
        <f t="shared" si="14"/>
        <v>-1.3330866732786617</v>
      </c>
      <c r="Q78">
        <f t="shared" si="15"/>
        <v>-2.3549320973522794</v>
      </c>
      <c r="R78">
        <f t="shared" si="16"/>
        <v>2.5789363321494845</v>
      </c>
      <c r="S78">
        <f t="shared" si="17"/>
        <v>-0.74549418491817887</v>
      </c>
    </row>
    <row r="79" spans="2:19" x14ac:dyDescent="0.35">
      <c r="B79" s="38">
        <v>0.2423867918724627</v>
      </c>
      <c r="C79">
        <v>0.11330067310052834</v>
      </c>
      <c r="E79" s="38">
        <f t="shared" si="9"/>
        <v>-1.8755195978127914E-2</v>
      </c>
      <c r="F79" s="38">
        <f t="shared" si="10"/>
        <v>-0.10578728419071835</v>
      </c>
      <c r="G79" s="38">
        <f t="shared" si="11"/>
        <v>1.9840612469908354E-3</v>
      </c>
      <c r="H79" s="40">
        <f t="shared" si="12"/>
        <v>3.5175737617798548E-4</v>
      </c>
      <c r="I79" s="40">
        <f t="shared" si="13"/>
        <v>1.1190949496447809E-2</v>
      </c>
      <c r="P79">
        <f t="shared" si="14"/>
        <v>-1.4172205152465447</v>
      </c>
      <c r="Q79">
        <f t="shared" si="15"/>
        <v>-2.1777101700962</v>
      </c>
      <c r="R79">
        <f t="shared" si="16"/>
        <v>2.4948024901816015</v>
      </c>
      <c r="S79">
        <f t="shared" si="17"/>
        <v>-0.56827225766209943</v>
      </c>
    </row>
    <row r="80" spans="2:19" x14ac:dyDescent="0.35">
      <c r="B80" s="38">
        <v>0.19529052986715612</v>
      </c>
      <c r="C80">
        <v>0.14908601325084742</v>
      </c>
      <c r="E80" s="38">
        <f t="shared" si="9"/>
        <v>-6.5851457983434503E-2</v>
      </c>
      <c r="F80" s="38">
        <f t="shared" si="10"/>
        <v>-7.0001944040399278E-2</v>
      </c>
      <c r="G80" s="38">
        <f t="shared" si="11"/>
        <v>4.6097300767350864E-3</v>
      </c>
      <c r="H80" s="40">
        <f t="shared" si="12"/>
        <v>4.3364145185440395E-3</v>
      </c>
      <c r="I80" s="40">
        <f t="shared" si="13"/>
        <v>4.9002721694351922E-3</v>
      </c>
      <c r="P80">
        <f t="shared" si="14"/>
        <v>-1.6332669324587232</v>
      </c>
      <c r="Q80">
        <f t="shared" si="15"/>
        <v>-1.9032318694530741</v>
      </c>
      <c r="R80">
        <f t="shared" si="16"/>
        <v>2.278756072969423</v>
      </c>
      <c r="S80">
        <f t="shared" si="17"/>
        <v>-0.29379395701897371</v>
      </c>
    </row>
    <row r="81" spans="2:19" x14ac:dyDescent="0.35">
      <c r="B81" s="38">
        <v>0.14146782159628854</v>
      </c>
      <c r="C81">
        <v>0.32571701659770291</v>
      </c>
      <c r="E81" s="38">
        <f t="shared" si="9"/>
        <v>-0.11967416625430208</v>
      </c>
      <c r="F81" s="38">
        <f t="shared" si="10"/>
        <v>0.10662905930645622</v>
      </c>
      <c r="G81" s="38">
        <f t="shared" si="11"/>
        <v>-1.2760743770980678E-2</v>
      </c>
      <c r="H81" s="40">
        <f t="shared" si="12"/>
        <v>1.4321906068662335E-2</v>
      </c>
      <c r="I81" s="40">
        <f t="shared" si="13"/>
        <v>1.1369756288579757E-2</v>
      </c>
      <c r="P81">
        <f t="shared" si="14"/>
        <v>-1.9556829969737493</v>
      </c>
      <c r="Q81">
        <f t="shared" si="15"/>
        <v>-1.1217263218329188</v>
      </c>
      <c r="R81">
        <f t="shared" si="16"/>
        <v>1.9563400084543967</v>
      </c>
      <c r="S81">
        <f t="shared" si="17"/>
        <v>0.48771159060118158</v>
      </c>
    </row>
    <row r="82" spans="2:19" x14ac:dyDescent="0.35">
      <c r="B82" s="38">
        <v>0.2024513588012222</v>
      </c>
      <c r="C82">
        <v>0.23381397609745447</v>
      </c>
      <c r="E82" s="38">
        <f t="shared" si="9"/>
        <v>-5.869062904936842E-2</v>
      </c>
      <c r="F82" s="38">
        <f t="shared" si="10"/>
        <v>1.4726018806207775E-2</v>
      </c>
      <c r="G82" s="38">
        <f t="shared" si="11"/>
        <v>-8.6427930712916371E-4</v>
      </c>
      <c r="H82" s="40">
        <f t="shared" si="12"/>
        <v>3.4445899382105683E-3</v>
      </c>
      <c r="I82" s="40">
        <f t="shared" si="13"/>
        <v>2.1685562988078505E-4</v>
      </c>
      <c r="P82">
        <f t="shared" si="14"/>
        <v>-1.5972556247397673</v>
      </c>
      <c r="Q82">
        <f t="shared" si="15"/>
        <v>-1.4532294537262926</v>
      </c>
      <c r="R82">
        <f t="shared" si="16"/>
        <v>2.3147673806883788</v>
      </c>
      <c r="S82">
        <f t="shared" si="17"/>
        <v>0.15620845870780778</v>
      </c>
    </row>
    <row r="83" spans="2:19" x14ac:dyDescent="0.35">
      <c r="B83" s="38">
        <v>0.11462009174186066</v>
      </c>
      <c r="C83">
        <v>0.22374478112421134</v>
      </c>
      <c r="E83" s="38">
        <f t="shared" si="9"/>
        <v>-0.14652189610872995</v>
      </c>
      <c r="F83" s="38">
        <f t="shared" si="10"/>
        <v>4.6568238329646461E-3</v>
      </c>
      <c r="G83" s="38">
        <f t="shared" si="11"/>
        <v>-6.8232665785030345E-4</v>
      </c>
      <c r="H83" s="40">
        <f t="shared" si="12"/>
        <v>2.1468666039297455E-2</v>
      </c>
      <c r="I83" s="40">
        <f t="shared" si="13"/>
        <v>2.1686008211267538E-5</v>
      </c>
      <c r="P83">
        <f t="shared" si="14"/>
        <v>-2.1661321694587556</v>
      </c>
      <c r="Q83">
        <f t="shared" si="15"/>
        <v>-1.4972492466837251</v>
      </c>
      <c r="R83">
        <f t="shared" si="16"/>
        <v>1.7458908359693905</v>
      </c>
      <c r="S83">
        <f t="shared" si="17"/>
        <v>0.11218866575037542</v>
      </c>
    </row>
    <row r="84" spans="2:19" x14ac:dyDescent="0.35">
      <c r="B84" s="38">
        <v>0.26135899332596807</v>
      </c>
      <c r="C84">
        <v>0.22651367422870602</v>
      </c>
      <c r="E84" s="38">
        <f t="shared" si="9"/>
        <v>2.1700547537745196E-4</v>
      </c>
      <c r="F84" s="38">
        <f t="shared" si="10"/>
        <v>7.4257169374593313E-3</v>
      </c>
      <c r="G84" s="38">
        <f t="shared" si="11"/>
        <v>1.611421234031759E-6</v>
      </c>
      <c r="H84" s="40">
        <f t="shared" si="12"/>
        <v>4.7091376343793907E-8</v>
      </c>
      <c r="I84" s="40">
        <f t="shared" si="13"/>
        <v>5.5141272035270388E-5</v>
      </c>
      <c r="P84">
        <f t="shared" si="14"/>
        <v>-1.3418603633727115</v>
      </c>
      <c r="Q84">
        <f t="shared" si="15"/>
        <v>-1.4849499640106896</v>
      </c>
      <c r="R84">
        <f t="shared" si="16"/>
        <v>2.5701626420554344</v>
      </c>
      <c r="S84">
        <f t="shared" si="17"/>
        <v>0.12448794842341079</v>
      </c>
    </row>
    <row r="85" spans="2:19" x14ac:dyDescent="0.35">
      <c r="B85" s="38">
        <v>0.27445277091097142</v>
      </c>
      <c r="C85">
        <v>0.39662783772790378</v>
      </c>
      <c r="E85" s="38">
        <f t="shared" si="9"/>
        <v>1.3310783060380804E-2</v>
      </c>
      <c r="F85" s="38">
        <f t="shared" si="10"/>
        <v>0.17753988043665708</v>
      </c>
      <c r="G85" s="38">
        <f t="shared" si="11"/>
        <v>2.3631948330582885E-3</v>
      </c>
      <c r="H85" s="40">
        <f t="shared" si="12"/>
        <v>1.7717694568052057E-4</v>
      </c>
      <c r="I85" s="40">
        <f t="shared" si="13"/>
        <v>3.1520409145462495E-2</v>
      </c>
      <c r="P85">
        <f t="shared" si="14"/>
        <v>-1.2929760878048446</v>
      </c>
      <c r="Q85">
        <f t="shared" si="15"/>
        <v>-0.92475687441693744</v>
      </c>
      <c r="R85">
        <f t="shared" si="16"/>
        <v>2.6190469176233013</v>
      </c>
      <c r="S85">
        <f t="shared" si="17"/>
        <v>0.68468103801716296</v>
      </c>
    </row>
    <row r="86" spans="2:19" x14ac:dyDescent="0.35">
      <c r="B86" s="38">
        <v>0.39551156271003146</v>
      </c>
      <c r="C86">
        <v>0.24732253446826188</v>
      </c>
      <c r="E86" s="38">
        <f t="shared" si="9"/>
        <v>0.13436957485944084</v>
      </c>
      <c r="F86" s="38">
        <f t="shared" si="10"/>
        <v>2.8234577177015191E-2</v>
      </c>
      <c r="G86" s="38">
        <f t="shared" si="11"/>
        <v>3.7938681316116024E-3</v>
      </c>
      <c r="H86" s="40">
        <f t="shared" si="12"/>
        <v>1.8055182647906877E-2</v>
      </c>
      <c r="I86" s="40">
        <f t="shared" si="13"/>
        <v>7.9719134836482716E-4</v>
      </c>
      <c r="P86">
        <f t="shared" si="14"/>
        <v>-0.92757525652534401</v>
      </c>
      <c r="Q86">
        <f t="shared" si="15"/>
        <v>-1.3970619866155776</v>
      </c>
      <c r="R86">
        <f t="shared" si="16"/>
        <v>2.9844477489028018</v>
      </c>
      <c r="S86">
        <f t="shared" si="17"/>
        <v>0.2123759258185228</v>
      </c>
    </row>
    <row r="87" spans="2:19" x14ac:dyDescent="0.35">
      <c r="B87" s="38">
        <v>0.14967536692027097</v>
      </c>
      <c r="C87">
        <v>0.18582965190651693</v>
      </c>
      <c r="E87" s="38">
        <f t="shared" si="9"/>
        <v>-0.11146662093031964</v>
      </c>
      <c r="F87" s="38">
        <f t="shared" si="10"/>
        <v>-3.3258305384729764E-2</v>
      </c>
      <c r="G87" s="38">
        <f t="shared" si="11"/>
        <v>3.7071909191044813E-3</v>
      </c>
      <c r="H87" s="40">
        <f t="shared" si="12"/>
        <v>1.2424807581623573E-2</v>
      </c>
      <c r="I87" s="40">
        <f t="shared" si="13"/>
        <v>1.1061148770639447E-3</v>
      </c>
      <c r="P87">
        <f t="shared" si="14"/>
        <v>-1.8992865507271186</v>
      </c>
      <c r="Q87">
        <f t="shared" si="15"/>
        <v>-1.6829248748807197</v>
      </c>
      <c r="R87">
        <f t="shared" si="16"/>
        <v>2.0127364547010274</v>
      </c>
      <c r="S87">
        <f t="shared" si="17"/>
        <v>-7.3486962446619286E-2</v>
      </c>
    </row>
    <row r="88" spans="2:19" x14ac:dyDescent="0.35">
      <c r="B88" s="38">
        <v>0.10125782877246083</v>
      </c>
      <c r="C88">
        <v>0.25818459208128791</v>
      </c>
      <c r="E88" s="38">
        <f t="shared" si="9"/>
        <v>-0.15988415907812981</v>
      </c>
      <c r="F88" s="38">
        <f t="shared" si="10"/>
        <v>3.9096634790041218E-2</v>
      </c>
      <c r="G88" s="38">
        <f t="shared" si="11"/>
        <v>-6.2509325761904945E-3</v>
      </c>
      <c r="H88" s="40">
        <f t="shared" si="12"/>
        <v>2.5562944324120717E-2</v>
      </c>
      <c r="I88" s="40">
        <f t="shared" si="13"/>
        <v>1.5285468519058614E-3</v>
      </c>
      <c r="P88">
        <f t="shared" si="14"/>
        <v>-2.2900852547751294</v>
      </c>
      <c r="Q88">
        <f t="shared" si="15"/>
        <v>-1.3540804767061525</v>
      </c>
      <c r="R88">
        <f t="shared" si="16"/>
        <v>1.6219377506530166</v>
      </c>
      <c r="S88">
        <f t="shared" si="17"/>
        <v>0.25535743572794783</v>
      </c>
    </row>
    <row r="89" spans="2:19" x14ac:dyDescent="0.35">
      <c r="B89" s="38">
        <v>8.2183299459948816E-2</v>
      </c>
      <c r="C89">
        <v>0.18629999737337952</v>
      </c>
      <c r="E89" s="38">
        <f t="shared" si="9"/>
        <v>-0.1789586883906418</v>
      </c>
      <c r="F89" s="38">
        <f t="shared" si="10"/>
        <v>-3.2787959917867177E-2</v>
      </c>
      <c r="G89" s="38">
        <f t="shared" si="11"/>
        <v>5.8676903019064452E-3</v>
      </c>
      <c r="H89" s="40">
        <f t="shared" si="12"/>
        <v>3.2026212150498834E-2</v>
      </c>
      <c r="I89" s="40">
        <f t="shared" si="13"/>
        <v>1.0750503155756645E-3</v>
      </c>
      <c r="P89">
        <f t="shared" si="14"/>
        <v>-2.4988031671487367</v>
      </c>
      <c r="Q89">
        <f t="shared" si="15"/>
        <v>-1.6803970154734698</v>
      </c>
      <c r="R89">
        <f t="shared" si="16"/>
        <v>1.4132198382794094</v>
      </c>
      <c r="S89">
        <f t="shared" si="17"/>
        <v>-7.0959103039369351E-2</v>
      </c>
    </row>
    <row r="90" spans="2:19" x14ac:dyDescent="0.35">
      <c r="B90" s="38">
        <v>0.19792612697218717</v>
      </c>
      <c r="C90">
        <v>0.23940072577301219</v>
      </c>
      <c r="E90" s="38">
        <f t="shared" si="9"/>
        <v>-6.3215860878403446E-2</v>
      </c>
      <c r="F90" s="38">
        <f t="shared" si="10"/>
        <v>2.0312768481765497E-2</v>
      </c>
      <c r="G90" s="38">
        <f t="shared" si="11"/>
        <v>-1.2840891463985061E-3</v>
      </c>
      <c r="H90" s="40">
        <f t="shared" si="12"/>
        <v>3.9962450665976595E-3</v>
      </c>
      <c r="I90" s="40">
        <f t="shared" si="13"/>
        <v>4.126085633938058E-4</v>
      </c>
      <c r="P90">
        <f t="shared" si="14"/>
        <v>-1.6198614140053331</v>
      </c>
      <c r="Q90">
        <f t="shared" si="15"/>
        <v>-1.4296164542295589</v>
      </c>
      <c r="R90">
        <f t="shared" si="16"/>
        <v>2.2921615914228131</v>
      </c>
      <c r="S90">
        <f t="shared" si="17"/>
        <v>0.17982145820454143</v>
      </c>
    </row>
    <row r="91" spans="2:19" x14ac:dyDescent="0.35">
      <c r="B91" s="38">
        <v>9.4863561092288481E-2</v>
      </c>
      <c r="C91">
        <v>0.23016000754407262</v>
      </c>
      <c r="E91" s="38">
        <f t="shared" si="9"/>
        <v>-0.16627842675830212</v>
      </c>
      <c r="F91" s="38">
        <f t="shared" si="10"/>
        <v>1.1072050252825927E-2</v>
      </c>
      <c r="G91" s="38">
        <f t="shared" si="11"/>
        <v>-1.8410430970287564E-3</v>
      </c>
      <c r="H91" s="40">
        <f t="shared" si="12"/>
        <v>2.7648515205216044E-2</v>
      </c>
      <c r="I91" s="40">
        <f t="shared" si="13"/>
        <v>1.2259029680110266E-4</v>
      </c>
      <c r="P91">
        <f t="shared" si="14"/>
        <v>-2.3553156187324951</v>
      </c>
      <c r="Q91">
        <f t="shared" si="15"/>
        <v>-1.4689805269613312</v>
      </c>
      <c r="R91">
        <f t="shared" si="16"/>
        <v>1.5567073866956509</v>
      </c>
      <c r="S91">
        <f t="shared" si="17"/>
        <v>0.14045738547276926</v>
      </c>
    </row>
    <row r="92" spans="2:19" x14ac:dyDescent="0.35">
      <c r="B92" s="38">
        <v>0.33895027079339624</v>
      </c>
      <c r="C92">
        <v>0.19489368025298434</v>
      </c>
      <c r="E92" s="38">
        <f t="shared" si="9"/>
        <v>7.7808282942805618E-2</v>
      </c>
      <c r="F92" s="38">
        <f t="shared" si="10"/>
        <v>-2.4194277038262352E-2</v>
      </c>
      <c r="G92" s="38">
        <f t="shared" si="11"/>
        <v>-1.8825151533897421E-3</v>
      </c>
      <c r="H92" s="40">
        <f t="shared" si="12"/>
        <v>6.054128894507696E-3</v>
      </c>
      <c r="I92" s="40">
        <f t="shared" si="13"/>
        <v>5.8536304140418887E-4</v>
      </c>
      <c r="P92">
        <f t="shared" si="14"/>
        <v>-1.0819018761870682</v>
      </c>
      <c r="Q92">
        <f t="shared" si="15"/>
        <v>-1.6353010985819036</v>
      </c>
      <c r="R92">
        <f t="shared" si="16"/>
        <v>2.8301211292410779</v>
      </c>
      <c r="S92">
        <f t="shared" si="17"/>
        <v>-2.5863186147803353E-2</v>
      </c>
    </row>
    <row r="93" spans="2:19" x14ac:dyDescent="0.35">
      <c r="B93" s="38">
        <v>0.34403258225409034</v>
      </c>
      <c r="C93">
        <v>0.24060921995683102</v>
      </c>
      <c r="E93" s="38">
        <f t="shared" si="9"/>
        <v>8.2890594403499718E-2</v>
      </c>
      <c r="F93" s="38">
        <f t="shared" si="10"/>
        <v>2.1521262665584323E-2</v>
      </c>
      <c r="G93" s="38">
        <f t="shared" si="11"/>
        <v>1.7839102546641312E-3</v>
      </c>
      <c r="H93" s="40">
        <f t="shared" si="12"/>
        <v>6.8708506405654986E-3</v>
      </c>
      <c r="I93" s="40">
        <f t="shared" si="13"/>
        <v>4.6316474672107366E-4</v>
      </c>
      <c r="P93">
        <f t="shared" si="14"/>
        <v>-1.0670189102390883</v>
      </c>
      <c r="Q93">
        <f t="shared" si="15"/>
        <v>-1.424581155490694</v>
      </c>
      <c r="R93">
        <f t="shared" si="16"/>
        <v>2.8450040951890578</v>
      </c>
      <c r="S93">
        <f t="shared" si="17"/>
        <v>0.18485675694340625</v>
      </c>
    </row>
    <row r="94" spans="2:19" x14ac:dyDescent="0.35">
      <c r="B94" s="38">
        <v>0.22763241810057125</v>
      </c>
      <c r="C94">
        <v>0.37741836119384303</v>
      </c>
      <c r="E94" s="38">
        <f t="shared" si="9"/>
        <v>-3.3509569750019369E-2</v>
      </c>
      <c r="F94" s="38">
        <f t="shared" si="10"/>
        <v>0.15833040390259634</v>
      </c>
      <c r="G94" s="38">
        <f t="shared" si="11"/>
        <v>-5.3055837131227909E-3</v>
      </c>
      <c r="H94" s="40">
        <f t="shared" si="12"/>
        <v>1.1228912648314131E-3</v>
      </c>
      <c r="I94" s="40">
        <f t="shared" si="13"/>
        <v>2.5068516799959296E-2</v>
      </c>
      <c r="P94">
        <f t="shared" si="14"/>
        <v>-1.4800231523360161</v>
      </c>
      <c r="Q94">
        <f t="shared" si="15"/>
        <v>-0.97440099541916347</v>
      </c>
      <c r="R94">
        <f t="shared" si="16"/>
        <v>2.4319998530921301</v>
      </c>
      <c r="S94">
        <f t="shared" si="17"/>
        <v>0.63503691701493692</v>
      </c>
    </row>
    <row r="95" spans="2:19" x14ac:dyDescent="0.35">
      <c r="B95" s="38">
        <v>0.50491510220225477</v>
      </c>
      <c r="C95">
        <v>0.32300224674865752</v>
      </c>
      <c r="E95" s="38">
        <f t="shared" si="9"/>
        <v>0.24377311435166416</v>
      </c>
      <c r="F95" s="38">
        <f t="shared" si="10"/>
        <v>0.10391428945741082</v>
      </c>
      <c r="G95" s="38">
        <f t="shared" si="11"/>
        <v>2.5331509966673337E-2</v>
      </c>
      <c r="H95" s="40">
        <f t="shared" si="12"/>
        <v>5.942533128070953E-2</v>
      </c>
      <c r="I95" s="40">
        <f t="shared" si="13"/>
        <v>1.0798179553438562E-2</v>
      </c>
      <c r="P95">
        <f t="shared" si="14"/>
        <v>-0.68336497829057619</v>
      </c>
      <c r="Q95">
        <f t="shared" si="15"/>
        <v>-1.1300959999054758</v>
      </c>
      <c r="R95">
        <f t="shared" si="16"/>
        <v>3.2286580271375698</v>
      </c>
      <c r="S95">
        <f t="shared" si="17"/>
        <v>0.47934191252862451</v>
      </c>
    </row>
    <row r="96" spans="2:19" x14ac:dyDescent="0.35">
      <c r="B96" s="38">
        <v>0.53005191550857333</v>
      </c>
      <c r="C96">
        <v>0.1942990422049955</v>
      </c>
      <c r="E96" s="38">
        <f t="shared" si="9"/>
        <v>0.26890992765798272</v>
      </c>
      <c r="F96" s="38">
        <f t="shared" si="10"/>
        <v>-2.4788915086251195E-2</v>
      </c>
      <c r="G96" s="38">
        <f t="shared" si="11"/>
        <v>-6.6659853625636849E-3</v>
      </c>
      <c r="H96" s="40">
        <f t="shared" si="12"/>
        <v>7.2312549193021491E-2</v>
      </c>
      <c r="I96" s="40">
        <f t="shared" si="13"/>
        <v>6.1449031115337214E-4</v>
      </c>
      <c r="P96">
        <f t="shared" si="14"/>
        <v>-0.63478032344336777</v>
      </c>
      <c r="Q96">
        <f t="shared" si="15"/>
        <v>-1.6383568520756608</v>
      </c>
      <c r="R96">
        <f t="shared" si="16"/>
        <v>3.2772426819847782</v>
      </c>
      <c r="S96">
        <f t="shared" si="17"/>
        <v>-2.8918939641560535E-2</v>
      </c>
    </row>
    <row r="97" spans="2:19" x14ac:dyDescent="0.35">
      <c r="B97" s="38">
        <v>0.34525503491662785</v>
      </c>
      <c r="C97">
        <v>0.24849910228601546</v>
      </c>
      <c r="E97" s="38">
        <f t="shared" si="9"/>
        <v>8.4113047066037228E-2</v>
      </c>
      <c r="F97" s="38">
        <f t="shared" si="10"/>
        <v>2.9411144994768768E-2</v>
      </c>
      <c r="G97" s="38">
        <f t="shared" si="11"/>
        <v>2.4738610232110307E-3</v>
      </c>
      <c r="H97" s="40">
        <f t="shared" si="12"/>
        <v>7.0750046867333934E-3</v>
      </c>
      <c r="I97" s="40">
        <f t="shared" si="13"/>
        <v>8.6501544990331188E-4</v>
      </c>
      <c r="P97">
        <f t="shared" si="14"/>
        <v>-1.0634719034055085</v>
      </c>
      <c r="Q97">
        <f t="shared" si="15"/>
        <v>-1.3923160459831037</v>
      </c>
      <c r="R97">
        <f t="shared" si="16"/>
        <v>2.8485511020226375</v>
      </c>
      <c r="S97">
        <f t="shared" si="17"/>
        <v>0.21712186645099663</v>
      </c>
    </row>
    <row r="98" spans="2:19" x14ac:dyDescent="0.35">
      <c r="B98" s="38">
        <v>0.66902079568967288</v>
      </c>
      <c r="C98">
        <v>0.32886195392566209</v>
      </c>
      <c r="E98" s="38">
        <f t="shared" si="9"/>
        <v>0.40787880783908226</v>
      </c>
      <c r="F98" s="38">
        <f t="shared" si="10"/>
        <v>0.10977399663441539</v>
      </c>
      <c r="G98" s="38">
        <f t="shared" si="11"/>
        <v>4.4774486878976776E-2</v>
      </c>
      <c r="H98" s="40">
        <f t="shared" si="12"/>
        <v>0.166365121884231</v>
      </c>
      <c r="I98" s="40">
        <f t="shared" si="13"/>
        <v>1.2050330337092642E-2</v>
      </c>
      <c r="P98">
        <f t="shared" si="14"/>
        <v>-0.40194013459910249</v>
      </c>
      <c r="Q98">
        <f t="shared" si="15"/>
        <v>-1.1121172092016294</v>
      </c>
      <c r="R98">
        <f t="shared" si="16"/>
        <v>3.5100828708290437</v>
      </c>
      <c r="S98">
        <f t="shared" si="17"/>
        <v>0.49732070323247102</v>
      </c>
    </row>
    <row r="99" spans="2:19" x14ac:dyDescent="0.35">
      <c r="B99" s="38">
        <v>0.17564897414900218</v>
      </c>
      <c r="C99">
        <v>0.2605235287887101</v>
      </c>
      <c r="E99" s="38">
        <f t="shared" si="9"/>
        <v>-8.5493013701588433E-2</v>
      </c>
      <c r="F99" s="38">
        <f t="shared" si="10"/>
        <v>4.1435571497463408E-2</v>
      </c>
      <c r="G99" s="38">
        <f t="shared" si="11"/>
        <v>-3.5424518817657861E-3</v>
      </c>
      <c r="H99" s="40">
        <f t="shared" si="12"/>
        <v>7.3090553917799879E-3</v>
      </c>
      <c r="I99" s="40">
        <f t="shared" si="13"/>
        <v>1.7169065853214021E-3</v>
      </c>
      <c r="P99">
        <f t="shared" si="14"/>
        <v>-1.739267740600466</v>
      </c>
      <c r="Q99">
        <f t="shared" si="15"/>
        <v>-1.3450621002217495</v>
      </c>
      <c r="R99">
        <f t="shared" si="16"/>
        <v>2.1727552648276802</v>
      </c>
      <c r="S99">
        <f t="shared" si="17"/>
        <v>0.26437581221235096</v>
      </c>
    </row>
    <row r="100" spans="2:19" x14ac:dyDescent="0.35">
      <c r="B100" s="38">
        <v>0.55914644417609194</v>
      </c>
      <c r="C100">
        <v>0.19725879953575917</v>
      </c>
      <c r="E100" s="38">
        <f t="shared" si="9"/>
        <v>0.29800445632550132</v>
      </c>
      <c r="F100" s="38">
        <f t="shared" si="10"/>
        <v>-2.1829157755487522E-2</v>
      </c>
      <c r="G100" s="38">
        <f t="shared" si="11"/>
        <v>-6.5051862889676593E-3</v>
      </c>
      <c r="H100" s="40">
        <f t="shared" si="12"/>
        <v>8.8806655989857625E-2</v>
      </c>
      <c r="I100" s="40">
        <f t="shared" si="13"/>
        <v>4.7651212831396103E-4</v>
      </c>
      <c r="P100">
        <f t="shared" si="14"/>
        <v>-0.58134386486627732</v>
      </c>
      <c r="Q100">
        <f t="shared" si="15"/>
        <v>-1.6232387091700362</v>
      </c>
      <c r="R100">
        <f t="shared" si="16"/>
        <v>3.3306791405618688</v>
      </c>
      <c r="S100">
        <f t="shared" si="17"/>
        <v>-1.3800796735935881E-2</v>
      </c>
    </row>
    <row r="101" spans="2:19" x14ac:dyDescent="0.35">
      <c r="B101" s="38">
        <v>0.13778568849738185</v>
      </c>
      <c r="C101">
        <v>0.23556229611193191</v>
      </c>
      <c r="E101" s="38">
        <f t="shared" si="9"/>
        <v>-0.12335629935320877</v>
      </c>
      <c r="F101" s="38">
        <f t="shared" si="10"/>
        <v>1.6474338820685219E-2</v>
      </c>
      <c r="G101" s="38">
        <f t="shared" si="11"/>
        <v>-2.032213471210634E-3</v>
      </c>
      <c r="H101" s="40">
        <f t="shared" si="12"/>
        <v>1.5216776590118454E-2</v>
      </c>
      <c r="I101" s="40">
        <f t="shared" si="13"/>
        <v>2.7140383957873605E-4</v>
      </c>
      <c r="P101">
        <f t="shared" si="14"/>
        <v>-1.9820557828542835</v>
      </c>
      <c r="Q101">
        <f t="shared" si="15"/>
        <v>-1.4457798734921936</v>
      </c>
      <c r="R101">
        <f t="shared" si="16"/>
        <v>1.9299672225738627</v>
      </c>
      <c r="S101">
        <f t="shared" si="17"/>
        <v>0.16365803894190675</v>
      </c>
    </row>
    <row r="102" spans="2:19" x14ac:dyDescent="0.35">
      <c r="B102" s="38">
        <v>0.33936250865902623</v>
      </c>
      <c r="C102">
        <v>0.50266828705498412</v>
      </c>
      <c r="E102" s="38">
        <f t="shared" si="9"/>
        <v>7.8220520808435612E-2</v>
      </c>
      <c r="F102" s="38">
        <f t="shared" si="10"/>
        <v>0.28358032976373743</v>
      </c>
      <c r="G102" s="38">
        <f t="shared" si="11"/>
        <v>2.2181801085147456E-2</v>
      </c>
      <c r="H102" s="40">
        <f t="shared" si="12"/>
        <v>6.1184498755429088E-3</v>
      </c>
      <c r="I102" s="40">
        <f t="shared" si="13"/>
        <v>8.0417803428910056E-2</v>
      </c>
      <c r="P102">
        <f t="shared" si="14"/>
        <v>-1.0806863958692245</v>
      </c>
      <c r="Q102">
        <f t="shared" si="15"/>
        <v>-0.68782479550335518</v>
      </c>
      <c r="R102">
        <f t="shared" si="16"/>
        <v>2.8313366095589214</v>
      </c>
      <c r="S102">
        <f t="shared" si="17"/>
        <v>0.92161311693074521</v>
      </c>
    </row>
    <row r="103" spans="2:19" x14ac:dyDescent="0.35">
      <c r="B103" s="38">
        <v>0.3818093308716381</v>
      </c>
      <c r="C103">
        <v>0.16451028564743714</v>
      </c>
      <c r="E103" s="38">
        <f t="shared" si="9"/>
        <v>0.12066734302104748</v>
      </c>
      <c r="F103" s="38">
        <f t="shared" si="10"/>
        <v>-5.4577671643809555E-2</v>
      </c>
      <c r="G103" s="38">
        <f t="shared" si="11"/>
        <v>-6.5857426255336643E-3</v>
      </c>
      <c r="H103" s="40">
        <f t="shared" si="12"/>
        <v>1.4560607671759136E-2</v>
      </c>
      <c r="I103" s="40">
        <f t="shared" si="13"/>
        <v>2.9787222420594936E-3</v>
      </c>
      <c r="P103">
        <f t="shared" si="14"/>
        <v>-0.96283392882820429</v>
      </c>
      <c r="Q103">
        <f t="shared" si="15"/>
        <v>-1.8047821839992844</v>
      </c>
      <c r="R103">
        <f t="shared" si="16"/>
        <v>2.9491890765999416</v>
      </c>
      <c r="S103">
        <f t="shared" si="17"/>
        <v>-0.195344271565184</v>
      </c>
    </row>
    <row r="104" spans="2:19" x14ac:dyDescent="0.35">
      <c r="B104" s="38">
        <v>0.21259681531378516</v>
      </c>
      <c r="C104">
        <v>0.18168406147088301</v>
      </c>
      <c r="E104" s="38">
        <f t="shared" si="9"/>
        <v>-4.8545172536805459E-2</v>
      </c>
      <c r="F104" s="38">
        <f t="shared" si="10"/>
        <v>-3.7403895820363686E-2</v>
      </c>
      <c r="G104" s="38">
        <f t="shared" si="11"/>
        <v>1.8157785761482516E-3</v>
      </c>
      <c r="H104" s="40">
        <f t="shared" si="12"/>
        <v>2.3566337766282109E-3</v>
      </c>
      <c r="I104" s="40">
        <f t="shared" si="13"/>
        <v>1.39905142254062E-3</v>
      </c>
      <c r="P104">
        <f t="shared" si="14"/>
        <v>-1.5483577928958696</v>
      </c>
      <c r="Q104">
        <f t="shared" si="15"/>
        <v>-1.705486026354988</v>
      </c>
      <c r="R104">
        <f t="shared" si="16"/>
        <v>2.3636652125322763</v>
      </c>
      <c r="S104">
        <f t="shared" si="17"/>
        <v>-9.6048113920887593E-2</v>
      </c>
    </row>
    <row r="105" spans="2:19" x14ac:dyDescent="0.35">
      <c r="B105" s="38">
        <v>7.014878785469629E-2</v>
      </c>
      <c r="C105">
        <v>0.14606817975131345</v>
      </c>
      <c r="E105" s="38">
        <f t="shared" si="9"/>
        <v>-0.19099319999589431</v>
      </c>
      <c r="F105" s="38">
        <f t="shared" si="10"/>
        <v>-7.3019777539933245E-2</v>
      </c>
      <c r="G105" s="38">
        <f t="shared" si="11"/>
        <v>1.3946280975340182E-2</v>
      </c>
      <c r="H105" s="40">
        <f t="shared" si="12"/>
        <v>3.6478402444671681E-2</v>
      </c>
      <c r="I105" s="40">
        <f t="shared" si="13"/>
        <v>5.3318879119813398E-3</v>
      </c>
      <c r="P105">
        <f t="shared" si="14"/>
        <v>-2.6571367519172933</v>
      </c>
      <c r="Q105">
        <f t="shared" si="15"/>
        <v>-1.9236817816791367</v>
      </c>
      <c r="R105">
        <f t="shared" si="16"/>
        <v>1.2548862535108529</v>
      </c>
      <c r="S105">
        <f t="shared" si="17"/>
        <v>-0.31424386924503633</v>
      </c>
    </row>
    <row r="106" spans="2:19" x14ac:dyDescent="0.35">
      <c r="B106" s="38">
        <v>3.8574175325381758E-2</v>
      </c>
      <c r="C106">
        <v>0.24362323114446016</v>
      </c>
      <c r="E106" s="38">
        <f t="shared" si="9"/>
        <v>-0.22256781252520885</v>
      </c>
      <c r="F106" s="38">
        <f t="shared" si="10"/>
        <v>2.4535273853213468E-2</v>
      </c>
      <c r="G106" s="38">
        <f t="shared" si="11"/>
        <v>-5.4607622312166735E-3</v>
      </c>
      <c r="H106" s="40">
        <f t="shared" si="12"/>
        <v>4.9536431172256513E-2</v>
      </c>
      <c r="I106" s="40">
        <f t="shared" si="13"/>
        <v>6.0197966305218043E-4</v>
      </c>
      <c r="P106">
        <f t="shared" si="14"/>
        <v>-3.2551722594350125</v>
      </c>
      <c r="Q106">
        <f t="shared" si="15"/>
        <v>-1.4121323817473781</v>
      </c>
      <c r="R106">
        <f t="shared" si="16"/>
        <v>0.65685074599313342</v>
      </c>
      <c r="S106">
        <f t="shared" si="17"/>
        <v>0.1973055306867223</v>
      </c>
    </row>
    <row r="107" spans="2:19" x14ac:dyDescent="0.35">
      <c r="B107" s="38">
        <v>0.48456418457329048</v>
      </c>
      <c r="C107">
        <v>0.22133088380653113</v>
      </c>
      <c r="E107" s="38">
        <f t="shared" si="9"/>
        <v>0.22342219672269986</v>
      </c>
      <c r="F107" s="38">
        <f t="shared" si="10"/>
        <v>2.2429265152844324E-3</v>
      </c>
      <c r="G107" s="38">
        <f t="shared" si="11"/>
        <v>5.0111956913243818E-4</v>
      </c>
      <c r="H107" s="40">
        <f t="shared" si="12"/>
        <v>4.9917477988396797E-2</v>
      </c>
      <c r="I107" s="40">
        <f t="shared" si="13"/>
        <v>5.0307193529659672E-6</v>
      </c>
      <c r="P107">
        <f t="shared" si="14"/>
        <v>-0.72450538052600888</v>
      </c>
      <c r="Q107">
        <f t="shared" si="15"/>
        <v>-1.5080964853742207</v>
      </c>
      <c r="R107">
        <f t="shared" si="16"/>
        <v>3.1875176249021373</v>
      </c>
      <c r="S107">
        <f t="shared" si="17"/>
        <v>0.10134142705987972</v>
      </c>
    </row>
    <row r="108" spans="2:19" x14ac:dyDescent="0.35">
      <c r="B108" s="38">
        <v>0.30674246459649829</v>
      </c>
      <c r="C108">
        <v>0.15487960668223463</v>
      </c>
      <c r="E108" s="38">
        <f t="shared" si="9"/>
        <v>4.560047674590767E-2</v>
      </c>
      <c r="F108" s="38">
        <f t="shared" si="10"/>
        <v>-6.420835060901206E-2</v>
      </c>
      <c r="G108" s="38">
        <f t="shared" si="11"/>
        <v>-2.9279313988393408E-3</v>
      </c>
      <c r="H108" s="40">
        <f t="shared" si="12"/>
        <v>2.0794034794540664E-3</v>
      </c>
      <c r="I108" s="40">
        <f t="shared" si="13"/>
        <v>4.1227122879298195E-3</v>
      </c>
      <c r="P108">
        <f t="shared" si="14"/>
        <v>-1.1817467609854371</v>
      </c>
      <c r="Q108">
        <f t="shared" si="15"/>
        <v>-1.8651071949571294</v>
      </c>
      <c r="R108">
        <f t="shared" si="16"/>
        <v>2.7302762444427091</v>
      </c>
      <c r="S108">
        <f t="shared" si="17"/>
        <v>-0.25566928252302895</v>
      </c>
    </row>
    <row r="109" spans="2:19" x14ac:dyDescent="0.35">
      <c r="B109" s="38">
        <v>0.3153027209432781</v>
      </c>
      <c r="C109">
        <v>0.30488335108904091</v>
      </c>
      <c r="E109" s="38">
        <f t="shared" si="9"/>
        <v>5.4160733092687485E-2</v>
      </c>
      <c r="F109" s="38">
        <f t="shared" si="10"/>
        <v>8.5795393797794217E-2</v>
      </c>
      <c r="G109" s="38">
        <f t="shared" si="11"/>
        <v>4.6467414240643481E-3</v>
      </c>
      <c r="H109" s="40">
        <f t="shared" si="12"/>
        <v>2.9333850091373334E-3</v>
      </c>
      <c r="I109" s="40">
        <f t="shared" si="13"/>
        <v>7.3608495969185866E-3</v>
      </c>
      <c r="P109">
        <f t="shared" si="14"/>
        <v>-1.1542220827719474</v>
      </c>
      <c r="Q109">
        <f t="shared" si="15"/>
        <v>-1.1878260309752298</v>
      </c>
      <c r="R109">
        <f t="shared" si="16"/>
        <v>2.7578009226561986</v>
      </c>
      <c r="S109">
        <f t="shared" si="17"/>
        <v>0.42161188145887057</v>
      </c>
    </row>
    <row r="110" spans="2:19" x14ac:dyDescent="0.35">
      <c r="B110" s="38">
        <v>0.28132477056962785</v>
      </c>
      <c r="C110">
        <v>9.130311762117467E-2</v>
      </c>
      <c r="E110" s="38">
        <f t="shared" si="9"/>
        <v>2.0182782719037229E-2</v>
      </c>
      <c r="F110" s="38">
        <f t="shared" si="10"/>
        <v>-0.12778483967007204</v>
      </c>
      <c r="G110" s="38">
        <f t="shared" si="11"/>
        <v>-2.5790536538480729E-3</v>
      </c>
      <c r="H110" s="40">
        <f t="shared" si="12"/>
        <v>4.0734471828386779E-4</v>
      </c>
      <c r="I110" s="40">
        <f t="shared" si="13"/>
        <v>1.6328965249506017E-2</v>
      </c>
      <c r="P110">
        <f t="shared" si="14"/>
        <v>-1.2682455098813672</v>
      </c>
      <c r="Q110">
        <f t="shared" si="15"/>
        <v>-2.393570344963392</v>
      </c>
      <c r="R110">
        <f t="shared" si="16"/>
        <v>2.6437774955467788</v>
      </c>
      <c r="S110">
        <f t="shared" si="17"/>
        <v>-0.78413243252929166</v>
      </c>
    </row>
    <row r="111" spans="2:19" x14ac:dyDescent="0.35">
      <c r="B111" s="38">
        <v>0.34003411817501367</v>
      </c>
      <c r="C111">
        <v>0.18648343000101764</v>
      </c>
      <c r="E111" s="38">
        <f t="shared" si="9"/>
        <v>7.8892130324423049E-2</v>
      </c>
      <c r="F111" s="38">
        <f t="shared" si="10"/>
        <v>-3.2604527290229057E-2</v>
      </c>
      <c r="G111" s="38">
        <f t="shared" si="11"/>
        <v>-2.5722406161469585E-3</v>
      </c>
      <c r="H111" s="40">
        <f t="shared" si="12"/>
        <v>6.2239682271257504E-3</v>
      </c>
      <c r="I111" s="40">
        <f t="shared" si="13"/>
        <v>1.0630551998192914E-3</v>
      </c>
      <c r="P111">
        <f t="shared" si="14"/>
        <v>-1.0787093188328414</v>
      </c>
      <c r="Q111">
        <f t="shared" si="15"/>
        <v>-1.6794128910249413</v>
      </c>
      <c r="R111">
        <f t="shared" si="16"/>
        <v>2.8333136865953046</v>
      </c>
      <c r="S111">
        <f t="shared" si="17"/>
        <v>-6.9974978590840994E-2</v>
      </c>
    </row>
    <row r="112" spans="2:19" x14ac:dyDescent="0.35">
      <c r="B112" s="38">
        <v>8.4903247288041828E-2</v>
      </c>
      <c r="C112">
        <v>0.16745199855961343</v>
      </c>
      <c r="E112" s="38">
        <f t="shared" si="9"/>
        <v>-0.17623874056254879</v>
      </c>
      <c r="F112" s="38">
        <f t="shared" si="10"/>
        <v>-5.1635958731633264E-2</v>
      </c>
      <c r="G112" s="38">
        <f t="shared" si="11"/>
        <v>9.1002563346027909E-3</v>
      </c>
      <c r="H112" s="40">
        <f t="shared" si="12"/>
        <v>3.106009367507338E-2</v>
      </c>
      <c r="I112" s="40">
        <f t="shared" si="13"/>
        <v>2.6662722341349336E-3</v>
      </c>
      <c r="P112">
        <f t="shared" si="14"/>
        <v>-2.4662429380094566</v>
      </c>
      <c r="Q112">
        <f t="shared" si="15"/>
        <v>-1.7870585445511986</v>
      </c>
      <c r="R112">
        <f t="shared" si="16"/>
        <v>1.4457800674186894</v>
      </c>
      <c r="S112">
        <f t="shared" si="17"/>
        <v>-0.1776206321170983</v>
      </c>
    </row>
    <row r="113" spans="1:19" x14ac:dyDescent="0.35">
      <c r="B113" s="38">
        <v>0.22655893165068863</v>
      </c>
      <c r="C113">
        <v>0.20677733184602984</v>
      </c>
      <c r="E113" s="38">
        <f t="shared" si="9"/>
        <v>-3.4583056199901985E-2</v>
      </c>
      <c r="F113" s="38">
        <f t="shared" si="10"/>
        <v>-1.2310625445216855E-2</v>
      </c>
      <c r="G113" s="38">
        <f t="shared" si="11"/>
        <v>4.2573905162787787E-4</v>
      </c>
      <c r="H113" s="40">
        <f t="shared" si="12"/>
        <v>1.1959877761255791E-3</v>
      </c>
      <c r="I113" s="40">
        <f t="shared" si="13"/>
        <v>1.515514988524207E-4</v>
      </c>
      <c r="P113">
        <f t="shared" si="14"/>
        <v>-1.4847501840127562</v>
      </c>
      <c r="Q113">
        <f t="shared" si="15"/>
        <v>-1.5761127562532464</v>
      </c>
      <c r="R113">
        <f t="shared" si="16"/>
        <v>2.4272728214153898</v>
      </c>
      <c r="S113">
        <f t="shared" si="17"/>
        <v>3.3325156180853917E-2</v>
      </c>
    </row>
    <row r="114" spans="1:19" x14ac:dyDescent="0.35">
      <c r="B114" s="38">
        <v>0.61557261427440424</v>
      </c>
      <c r="C114">
        <v>0.30312154102550543</v>
      </c>
      <c r="E114" s="38">
        <f t="shared" si="9"/>
        <v>0.35443062642381362</v>
      </c>
      <c r="F114" s="38">
        <f t="shared" si="10"/>
        <v>8.4033583734258732E-2</v>
      </c>
      <c r="G114" s="38">
        <f t="shared" si="11"/>
        <v>2.9784075723571318E-2</v>
      </c>
      <c r="H114" s="40">
        <f t="shared" si="12"/>
        <v>0.12562106894717692</v>
      </c>
      <c r="I114" s="40">
        <f t="shared" si="13"/>
        <v>7.0616431952226734E-3</v>
      </c>
      <c r="P114">
        <f t="shared" si="14"/>
        <v>-0.48520236424086599</v>
      </c>
      <c r="Q114">
        <f t="shared" si="15"/>
        <v>-1.193621428405375</v>
      </c>
      <c r="R114">
        <f t="shared" si="16"/>
        <v>3.4268206411872799</v>
      </c>
      <c r="S114">
        <f t="shared" si="17"/>
        <v>0.41581648402872545</v>
      </c>
    </row>
    <row r="115" spans="1:19" x14ac:dyDescent="0.35">
      <c r="B115" s="38">
        <v>0.37079831345884545</v>
      </c>
      <c r="C115">
        <v>0.30078983386303298</v>
      </c>
      <c r="E115" s="38">
        <f t="shared" si="9"/>
        <v>0.10965632560825483</v>
      </c>
      <c r="F115" s="38">
        <f t="shared" si="10"/>
        <v>8.1701876571786292E-2</v>
      </c>
      <c r="G115" s="38">
        <f t="shared" si="11"/>
        <v>8.9591275801612445E-3</v>
      </c>
      <c r="H115" s="40">
        <f t="shared" si="12"/>
        <v>1.2024509745903605E-2</v>
      </c>
      <c r="I115" s="40">
        <f t="shared" si="13"/>
        <v>6.6751966353514021E-3</v>
      </c>
      <c r="P115">
        <f t="shared" si="14"/>
        <v>-0.99209699368577153</v>
      </c>
      <c r="Q115">
        <f t="shared" si="15"/>
        <v>-1.2013434844754793</v>
      </c>
      <c r="R115">
        <f t="shared" si="16"/>
        <v>2.9199260117423744</v>
      </c>
      <c r="S115">
        <f t="shared" si="17"/>
        <v>0.40809442795862105</v>
      </c>
    </row>
    <row r="116" spans="1:19" x14ac:dyDescent="0.35">
      <c r="B116" s="38">
        <v>0.16919376724099186</v>
      </c>
      <c r="C116">
        <v>0.23817011672192198</v>
      </c>
      <c r="E116" s="38">
        <f t="shared" si="9"/>
        <v>-9.1948220609598758E-2</v>
      </c>
      <c r="F116" s="38">
        <f t="shared" si="10"/>
        <v>1.9082159430675288E-2</v>
      </c>
      <c r="G116" s="38">
        <f t="shared" si="11"/>
        <v>-1.754570605039267E-3</v>
      </c>
      <c r="H116" s="40">
        <f t="shared" si="12"/>
        <v>8.4544752732714414E-3</v>
      </c>
      <c r="I116" s="40">
        <f t="shared" si="13"/>
        <v>3.6412880853770984E-4</v>
      </c>
      <c r="P116">
        <f t="shared" si="14"/>
        <v>-1.7767106691256638</v>
      </c>
      <c r="Q116">
        <f t="shared" si="15"/>
        <v>-1.4347700844989377</v>
      </c>
      <c r="R116">
        <f t="shared" si="16"/>
        <v>2.1353123363024826</v>
      </c>
      <c r="S116">
        <f t="shared" si="17"/>
        <v>0.17466782793516275</v>
      </c>
    </row>
    <row r="117" spans="1:19" x14ac:dyDescent="0.35">
      <c r="A117" t="s">
        <v>116</v>
      </c>
      <c r="B117" s="38">
        <f>AVERAGE(B2:B116)</f>
        <v>0.26114198785059062</v>
      </c>
      <c r="C117" s="38">
        <f>AVERAGE(C2:C116)</f>
        <v>0.21908795729124669</v>
      </c>
      <c r="D117" s="38" t="s">
        <v>122</v>
      </c>
      <c r="E117" s="38">
        <f>SUM(E2:E116)</f>
        <v>-1.0519363158323358E-14</v>
      </c>
      <c r="F117" s="38">
        <f t="shared" ref="F117:I117" si="18">SUM(F2:F116)</f>
        <v>-4.0800696154974503E-15</v>
      </c>
      <c r="G117" s="38">
        <f t="shared" si="18"/>
        <v>0.31759228204598411</v>
      </c>
      <c r="H117" s="38">
        <f t="shared" si="18"/>
        <v>2.9572898754729344</v>
      </c>
      <c r="I117" s="38">
        <f t="shared" si="18"/>
        <v>1.513867353316338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EC63E-99B3-4180-ACAE-937A4776A826}">
  <dimension ref="A1:U20"/>
  <sheetViews>
    <sheetView topLeftCell="N4" workbookViewId="0">
      <selection activeCell="T19" sqref="T19"/>
    </sheetView>
  </sheetViews>
  <sheetFormatPr defaultRowHeight="14.5" x14ac:dyDescent="0.35"/>
  <cols>
    <col min="13" max="13" width="27" customWidth="1"/>
  </cols>
  <sheetData>
    <row r="1" spans="1:21" x14ac:dyDescent="0.35">
      <c r="A1" t="s">
        <v>55</v>
      </c>
      <c r="M1" t="s">
        <v>55</v>
      </c>
    </row>
    <row r="2" spans="1:21" ht="15" thickBot="1" x14ac:dyDescent="0.4"/>
    <row r="3" spans="1:21" x14ac:dyDescent="0.35">
      <c r="A3" s="15" t="s">
        <v>56</v>
      </c>
      <c r="B3" s="15"/>
      <c r="M3" s="15" t="s">
        <v>56</v>
      </c>
      <c r="N3" s="15"/>
    </row>
    <row r="4" spans="1:21" x14ac:dyDescent="0.35">
      <c r="A4" s="12" t="s">
        <v>57</v>
      </c>
      <c r="B4" s="12">
        <v>0.15009944275836593</v>
      </c>
      <c r="M4" s="12" t="s">
        <v>57</v>
      </c>
      <c r="N4" s="12">
        <v>0.15009900000000001</v>
      </c>
    </row>
    <row r="5" spans="1:21" x14ac:dyDescent="0.35">
      <c r="A5" s="12" t="s">
        <v>58</v>
      </c>
      <c r="B5" s="12">
        <v>2.252984271637197E-2</v>
      </c>
      <c r="M5" s="12" t="s">
        <v>58</v>
      </c>
      <c r="N5" s="12">
        <v>2.2499999999999999E-2</v>
      </c>
    </row>
    <row r="6" spans="1:21" x14ac:dyDescent="0.35">
      <c r="A6" s="12" t="s">
        <v>59</v>
      </c>
      <c r="B6" s="12">
        <v>1.3879664333331014E-2</v>
      </c>
      <c r="M6" s="12" t="s">
        <v>59</v>
      </c>
      <c r="N6" s="12"/>
    </row>
    <row r="7" spans="1:21" x14ac:dyDescent="0.35">
      <c r="A7" s="12" t="s">
        <v>60</v>
      </c>
      <c r="B7" s="12">
        <v>0.11443435958857992</v>
      </c>
      <c r="M7" s="12" t="s">
        <v>60</v>
      </c>
      <c r="N7" s="12">
        <f>P13^0.5</f>
        <v>0.11443435958857985</v>
      </c>
    </row>
    <row r="8" spans="1:21" ht="15" thickBot="1" x14ac:dyDescent="0.4">
      <c r="A8" s="13" t="s">
        <v>61</v>
      </c>
      <c r="B8" s="13">
        <v>115</v>
      </c>
      <c r="M8" s="13" t="s">
        <v>61</v>
      </c>
      <c r="N8" s="13">
        <v>115</v>
      </c>
    </row>
    <row r="10" spans="1:21" ht="15" thickBot="1" x14ac:dyDescent="0.4">
      <c r="A10" t="s">
        <v>62</v>
      </c>
      <c r="M10" t="s">
        <v>62</v>
      </c>
    </row>
    <row r="11" spans="1:21" x14ac:dyDescent="0.3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  <c r="M11" s="14"/>
      <c r="N11" s="14" t="s">
        <v>64</v>
      </c>
      <c r="O11" s="14" t="s">
        <v>65</v>
      </c>
      <c r="P11" s="14" t="s">
        <v>66</v>
      </c>
      <c r="Q11" s="14" t="s">
        <v>67</v>
      </c>
      <c r="R11" s="14" t="s">
        <v>68</v>
      </c>
    </row>
    <row r="12" spans="1:21" x14ac:dyDescent="0.35">
      <c r="A12" s="12" t="s">
        <v>107</v>
      </c>
      <c r="B12" s="12">
        <v>1</v>
      </c>
      <c r="C12" s="12">
        <v>3.410719336366741E-2</v>
      </c>
      <c r="D12" s="12">
        <v>3.410719336366741E-2</v>
      </c>
      <c r="E12" s="12">
        <v>2.6045523824737176</v>
      </c>
      <c r="F12" s="12">
        <v>0.10934637489871771</v>
      </c>
      <c r="M12" s="12" t="s">
        <v>168</v>
      </c>
      <c r="N12" s="42">
        <v>1</v>
      </c>
      <c r="O12" s="12">
        <f>Sheet6!L5</f>
        <v>3.4107193363668978E-2</v>
      </c>
      <c r="P12" s="12">
        <f>O12/N12</f>
        <v>3.4107193363668978E-2</v>
      </c>
      <c r="Q12" s="12">
        <f>P12/P13</f>
        <v>2.6045523824738397</v>
      </c>
      <c r="R12" s="12">
        <f>_xlfn.F.DIST.RT(Q12,N12,N13)</f>
        <v>0.10934637489870892</v>
      </c>
    </row>
    <row r="13" spans="1:21" x14ac:dyDescent="0.35">
      <c r="A13" s="12" t="s">
        <v>108</v>
      </c>
      <c r="B13" s="12">
        <v>113</v>
      </c>
      <c r="C13" s="12">
        <v>1.4797601599526706</v>
      </c>
      <c r="D13" s="12">
        <v>1.3095222654448412E-2</v>
      </c>
      <c r="E13" s="12"/>
      <c r="F13" s="12"/>
      <c r="M13" s="12" t="s">
        <v>169</v>
      </c>
      <c r="N13" s="12">
        <f>N8-2</f>
        <v>113</v>
      </c>
      <c r="O13" s="12">
        <f>Sheet6!L7</f>
        <v>1.4797601599526691</v>
      </c>
      <c r="P13" s="12">
        <f>O13/N13</f>
        <v>1.3095222654448398E-2</v>
      </c>
      <c r="Q13" s="12"/>
      <c r="R13" s="12"/>
    </row>
    <row r="14" spans="1:21" ht="15" thickBot="1" x14ac:dyDescent="0.4">
      <c r="A14" s="13" t="s">
        <v>109</v>
      </c>
      <c r="B14" s="13">
        <v>114</v>
      </c>
      <c r="C14" s="13">
        <v>1.513867353316338</v>
      </c>
      <c r="D14" s="13"/>
      <c r="E14" s="13"/>
      <c r="F14" s="13"/>
      <c r="M14" s="13" t="s">
        <v>170</v>
      </c>
      <c r="N14" s="13">
        <f>N8-1</f>
        <v>114</v>
      </c>
      <c r="O14" s="13">
        <f>Sheet6!L6</f>
        <v>1.513867353316338</v>
      </c>
      <c r="P14" s="13"/>
      <c r="Q14" s="13"/>
      <c r="R14" s="13"/>
    </row>
    <row r="15" spans="1:21" ht="15" thickBot="1" x14ac:dyDescent="0.4"/>
    <row r="16" spans="1:21" x14ac:dyDescent="0.3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 t="s">
        <v>110</v>
      </c>
      <c r="G16" s="14" t="s">
        <v>111</v>
      </c>
      <c r="H16" s="14" t="s">
        <v>112</v>
      </c>
      <c r="I16" s="14" t="s">
        <v>113</v>
      </c>
      <c r="M16" s="14"/>
      <c r="N16" s="14" t="s">
        <v>69</v>
      </c>
      <c r="O16" s="14" t="s">
        <v>60</v>
      </c>
      <c r="P16" s="14" t="s">
        <v>70</v>
      </c>
      <c r="Q16" s="14" t="s">
        <v>71</v>
      </c>
      <c r="R16" s="14" t="s">
        <v>110</v>
      </c>
      <c r="S16" s="14" t="s">
        <v>111</v>
      </c>
      <c r="T16" s="14" t="s">
        <v>112</v>
      </c>
      <c r="U16" s="14" t="s">
        <v>113</v>
      </c>
    </row>
    <row r="17" spans="1:21" x14ac:dyDescent="0.35">
      <c r="A17" s="12" t="s">
        <v>63</v>
      </c>
      <c r="B17" s="12">
        <v>0.19104313133510659</v>
      </c>
      <c r="C17" s="12">
        <v>2.0392338835142614E-2</v>
      </c>
      <c r="D17" s="12">
        <v>9.3683776480742509</v>
      </c>
      <c r="E17" s="12">
        <v>8.8361341591108036E-16</v>
      </c>
      <c r="F17" s="12">
        <v>0.15064223015239317</v>
      </c>
      <c r="G17" s="12">
        <v>0.23144403251782</v>
      </c>
      <c r="H17" s="12">
        <v>0.15064223015239317</v>
      </c>
      <c r="I17" s="12">
        <v>0.23144403251782</v>
      </c>
      <c r="M17" s="12" t="s">
        <v>63</v>
      </c>
      <c r="N17" s="12">
        <f>Sheet6!L3</f>
        <v>0.19104313133510659</v>
      </c>
      <c r="O17" s="12"/>
      <c r="P17" s="12"/>
      <c r="Q17" s="12"/>
      <c r="R17" s="12"/>
      <c r="S17" s="12"/>
      <c r="T17" s="12"/>
      <c r="U17" s="12"/>
    </row>
    <row r="18" spans="1:21" ht="15" thickBot="1" x14ac:dyDescent="0.4">
      <c r="A18" s="13" t="s">
        <v>140</v>
      </c>
      <c r="B18" s="13">
        <v>0.10739301705930815</v>
      </c>
      <c r="C18" s="13">
        <v>6.6544090748940535E-2</v>
      </c>
      <c r="D18" s="13">
        <v>1.613862566166598</v>
      </c>
      <c r="E18" s="13">
        <v>0.10934637489870892</v>
      </c>
      <c r="F18" s="13">
        <v>-2.4442828567599745E-2</v>
      </c>
      <c r="G18" s="13">
        <v>0.23922886268621604</v>
      </c>
      <c r="H18" s="13">
        <v>-2.4442828567599745E-2</v>
      </c>
      <c r="I18" s="13">
        <v>0.23922886268621604</v>
      </c>
      <c r="M18" s="13" t="s">
        <v>140</v>
      </c>
      <c r="N18" s="13">
        <f>Sheet6!L2</f>
        <v>0.10739301705930815</v>
      </c>
      <c r="O18" s="13">
        <f>(P13/Sheet6!H117)^0.5</f>
        <v>6.6544090748940493E-2</v>
      </c>
      <c r="P18" s="13">
        <f>N18/O18</f>
        <v>1.6138625661665991</v>
      </c>
      <c r="Q18" s="13">
        <f>_xlfn.T.DIST.2T(ABS(P18),N13)</f>
        <v>0.10934637489870892</v>
      </c>
      <c r="R18" s="13">
        <f>N18-R20*O18</f>
        <v>-2.4442828567599661E-2</v>
      </c>
      <c r="S18" s="13">
        <f>N18+R20*O18</f>
        <v>0.23922886268621596</v>
      </c>
      <c r="T18" s="13"/>
      <c r="U18" s="13"/>
    </row>
    <row r="20" spans="1:21" x14ac:dyDescent="0.35">
      <c r="Q20" t="s">
        <v>171</v>
      </c>
      <c r="R20">
        <f>_xlfn.T.INV.2T(0.05,N13)</f>
        <v>1.9811803594146622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6"/>
  <sheetViews>
    <sheetView topLeftCell="C1" workbookViewId="0">
      <selection activeCell="J1" sqref="J1:J1048576"/>
    </sheetView>
  </sheetViews>
  <sheetFormatPr defaultRowHeight="14.5" x14ac:dyDescent="0.35"/>
  <cols>
    <col min="1" max="9" width="12.54296875" bestFit="1" customWidth="1"/>
  </cols>
  <sheetData>
    <row r="1" spans="1:16" x14ac:dyDescent="0.35">
      <c r="A1" s="33" t="s">
        <v>140</v>
      </c>
      <c r="B1" s="34" t="s">
        <v>141</v>
      </c>
      <c r="C1" s="34" t="s">
        <v>142</v>
      </c>
      <c r="D1" s="34" t="s">
        <v>143</v>
      </c>
      <c r="E1" s="34" t="s">
        <v>144</v>
      </c>
      <c r="F1" s="34" t="s">
        <v>145</v>
      </c>
      <c r="G1" s="34" t="s">
        <v>146</v>
      </c>
      <c r="H1" s="34" t="s">
        <v>147</v>
      </c>
      <c r="I1" s="34" t="s">
        <v>148</v>
      </c>
      <c r="J1" s="35" t="s">
        <v>149</v>
      </c>
      <c r="L1" s="36" t="s">
        <v>140</v>
      </c>
      <c r="M1" s="36" t="s">
        <v>150</v>
      </c>
      <c r="N1" s="37"/>
      <c r="O1" s="37"/>
      <c r="P1" s="37"/>
    </row>
    <row r="2" spans="1:16" x14ac:dyDescent="0.35">
      <c r="A2" s="38">
        <v>0.27156144425781886</v>
      </c>
      <c r="B2" s="38">
        <v>1.1789175414058292E-2</v>
      </c>
      <c r="C2" s="38">
        <v>1.156393222884986</v>
      </c>
      <c r="D2" s="38">
        <v>2.45786993658424E-3</v>
      </c>
      <c r="E2" s="38">
        <v>7.1802166365656811E-2</v>
      </c>
      <c r="F2" s="38">
        <v>1.1424795064343686E-2</v>
      </c>
      <c r="G2" s="39">
        <v>1.0071382336832291E-4</v>
      </c>
      <c r="H2" s="38">
        <v>0.33762781602639835</v>
      </c>
      <c r="I2" s="38">
        <v>1.2747654160046714E-2</v>
      </c>
      <c r="J2">
        <v>0.16694643661512645</v>
      </c>
      <c r="L2" s="37" t="s">
        <v>141</v>
      </c>
      <c r="M2" s="37" t="s">
        <v>151</v>
      </c>
      <c r="N2" s="37"/>
      <c r="O2" s="37"/>
      <c r="P2" s="37"/>
    </row>
    <row r="3" spans="1:16" x14ac:dyDescent="0.35">
      <c r="A3" s="38">
        <v>8.6211889158846602E-2</v>
      </c>
      <c r="B3" s="38">
        <v>2.0963212119220049E-2</v>
      </c>
      <c r="C3" s="38">
        <v>1.2197676043962504</v>
      </c>
      <c r="D3" s="38">
        <v>8.7651061125658759E-6</v>
      </c>
      <c r="E3" s="38">
        <v>0.1734271199687378</v>
      </c>
      <c r="F3" s="38">
        <v>2.7967992754178946E-3</v>
      </c>
      <c r="G3" s="39">
        <v>4.2145551891254249E-4</v>
      </c>
      <c r="H3" s="38">
        <v>0.21944830961276493</v>
      </c>
      <c r="I3" s="38">
        <v>6.0821801740603997E-2</v>
      </c>
      <c r="J3">
        <v>0.37908743978118381</v>
      </c>
      <c r="L3" s="37" t="s">
        <v>142</v>
      </c>
      <c r="M3" s="37" t="s">
        <v>152</v>
      </c>
      <c r="N3" s="37"/>
      <c r="O3" s="37"/>
      <c r="P3" s="37"/>
    </row>
    <row r="4" spans="1:16" x14ac:dyDescent="0.35">
      <c r="A4" s="38">
        <v>4.1735796818813981E-2</v>
      </c>
      <c r="B4" s="38">
        <v>5.9850714776416465E-3</v>
      </c>
      <c r="C4" s="38">
        <v>1.2605997202714514</v>
      </c>
      <c r="D4" s="38">
        <v>5.9002315469018824E-4</v>
      </c>
      <c r="E4" s="38">
        <v>7.1153707367246175E-2</v>
      </c>
      <c r="F4" s="38">
        <v>9.8061738127781046E-5</v>
      </c>
      <c r="G4" s="39">
        <v>2.864724934070008E-5</v>
      </c>
      <c r="H4" s="38">
        <v>0.17928936090741263</v>
      </c>
      <c r="I4" s="38">
        <v>3.9175113473407363E-3</v>
      </c>
      <c r="J4">
        <v>0.16968310398280906</v>
      </c>
      <c r="L4" s="37" t="s">
        <v>153</v>
      </c>
      <c r="M4" s="37" t="s">
        <v>154</v>
      </c>
      <c r="N4" s="37"/>
      <c r="O4" s="37"/>
      <c r="P4" s="37"/>
    </row>
    <row r="5" spans="1:16" x14ac:dyDescent="0.35">
      <c r="A5" s="38">
        <v>0.142054520230017</v>
      </c>
      <c r="B5" s="38">
        <v>1.423740730200713E-2</v>
      </c>
      <c r="C5" s="38">
        <v>1.1261011332725628</v>
      </c>
      <c r="D5" s="38">
        <v>3.22245844284112E-4</v>
      </c>
      <c r="E5" s="38">
        <v>2.2486063913487453E-2</v>
      </c>
      <c r="F5" s="38">
        <v>2.8583624889097214E-3</v>
      </c>
      <c r="G5" s="39">
        <v>1.1578530335749479E-4</v>
      </c>
      <c r="H5" s="38">
        <v>6.3938597519125506E-2</v>
      </c>
      <c r="I5" s="38">
        <v>1.9043194893170617E-2</v>
      </c>
      <c r="J5">
        <v>0.22214112186394283</v>
      </c>
      <c r="L5" s="37" t="s">
        <v>155</v>
      </c>
      <c r="M5" s="37" t="s">
        <v>156</v>
      </c>
      <c r="N5" s="37"/>
      <c r="O5" s="37"/>
      <c r="P5" s="37"/>
    </row>
    <row r="6" spans="1:16" x14ac:dyDescent="0.35">
      <c r="A6" s="38">
        <v>0.17013914864759475</v>
      </c>
      <c r="B6" s="38">
        <v>6.1449102688212057E-3</v>
      </c>
      <c r="C6" s="38">
        <v>1.1753278941661651</v>
      </c>
      <c r="D6" s="38">
        <v>0</v>
      </c>
      <c r="E6" s="38">
        <v>2.5087000769478989E-2</v>
      </c>
      <c r="F6" s="38">
        <v>9.1642465311390778E-4</v>
      </c>
      <c r="G6" s="39">
        <v>2.2836150619306479E-5</v>
      </c>
      <c r="H6" s="38">
        <v>6.7417281008762139E-2</v>
      </c>
      <c r="I6" s="38">
        <v>1.2804130364633752E-2</v>
      </c>
      <c r="J6">
        <v>0.16664221393316583</v>
      </c>
      <c r="L6" s="37" t="s">
        <v>145</v>
      </c>
      <c r="M6" s="37" t="s">
        <v>157</v>
      </c>
      <c r="N6" s="37"/>
      <c r="O6" s="37"/>
      <c r="P6" s="37"/>
    </row>
    <row r="7" spans="1:16" x14ac:dyDescent="0.35">
      <c r="A7" s="38">
        <v>0.11411383822354419</v>
      </c>
      <c r="B7" s="38">
        <v>1.4625141645648281E-2</v>
      </c>
      <c r="C7" s="38">
        <v>1.0869924037908267</v>
      </c>
      <c r="D7" s="38">
        <v>0</v>
      </c>
      <c r="E7" s="38">
        <v>3.0054465036370947E-2</v>
      </c>
      <c r="F7" s="38">
        <v>1.2976569068245787E-4</v>
      </c>
      <c r="G7" s="39">
        <v>0</v>
      </c>
      <c r="H7" s="38">
        <v>8.5223160434258149E-2</v>
      </c>
      <c r="I7" s="38">
        <v>6.632854479657857E-2</v>
      </c>
      <c r="J7">
        <v>0.28795754066591911</v>
      </c>
      <c r="L7" s="37" t="s">
        <v>146</v>
      </c>
      <c r="M7" s="37" t="s">
        <v>158</v>
      </c>
      <c r="N7" s="37"/>
      <c r="O7" s="37"/>
      <c r="P7" s="37"/>
    </row>
    <row r="8" spans="1:16" x14ac:dyDescent="0.35">
      <c r="A8" s="38">
        <v>0.32847876855628172</v>
      </c>
      <c r="B8" s="38">
        <v>2.5410538308685334E-2</v>
      </c>
      <c r="C8" s="38">
        <v>0.95702159801174558</v>
      </c>
      <c r="D8" s="38">
        <v>0</v>
      </c>
      <c r="E8" s="38">
        <v>2.9434060438057047E-2</v>
      </c>
      <c r="F8" s="38">
        <v>5.0237957468186368E-4</v>
      </c>
      <c r="G8" s="39">
        <v>0</v>
      </c>
      <c r="H8" s="38">
        <v>9.3595108975997918E-2</v>
      </c>
      <c r="I8" s="38">
        <v>8.6844383441210385E-2</v>
      </c>
      <c r="J8">
        <v>0.25190903219161814</v>
      </c>
      <c r="L8" s="37" t="s">
        <v>147</v>
      </c>
      <c r="M8" s="37" t="s">
        <v>159</v>
      </c>
      <c r="N8" s="37"/>
      <c r="O8" s="37"/>
      <c r="P8" s="37"/>
    </row>
    <row r="9" spans="1:16" x14ac:dyDescent="0.35">
      <c r="A9" s="38">
        <v>0.44088868135848908</v>
      </c>
      <c r="B9" s="38">
        <v>1.5204577639989282E-2</v>
      </c>
      <c r="C9" s="38">
        <v>0.94768609251442648</v>
      </c>
      <c r="D9" s="38">
        <v>4.3058904581467444E-5</v>
      </c>
      <c r="E9" s="38">
        <v>6.8167030275194232E-2</v>
      </c>
      <c r="F9" s="38">
        <v>2.0591725035403987E-2</v>
      </c>
      <c r="G9" s="39">
        <v>8.3725647797297813E-4</v>
      </c>
      <c r="H9" s="38">
        <v>0.12143567956520074</v>
      </c>
      <c r="I9" s="38">
        <v>2.4878478202625632E-3</v>
      </c>
      <c r="J9">
        <v>0.22943536058330696</v>
      </c>
      <c r="L9" s="37" t="s">
        <v>148</v>
      </c>
      <c r="M9" s="37" t="s">
        <v>160</v>
      </c>
      <c r="N9" s="37"/>
      <c r="O9" s="37"/>
      <c r="P9" s="37"/>
    </row>
    <row r="10" spans="1:16" x14ac:dyDescent="0.35">
      <c r="A10" s="38">
        <v>0.45005908569062697</v>
      </c>
      <c r="B10" s="38">
        <v>1.1888701081871797E-2</v>
      </c>
      <c r="C10" s="38">
        <v>1.095531142770503</v>
      </c>
      <c r="D10" s="38">
        <v>1.550700141113713E-5</v>
      </c>
      <c r="E10" s="38">
        <v>4.9524193506701612E-2</v>
      </c>
      <c r="F10" s="38">
        <v>3.9491163593695887E-3</v>
      </c>
      <c r="G10" s="39">
        <v>1.4473201317061321E-4</v>
      </c>
      <c r="H10" s="38">
        <v>5.622666411662644E-2</v>
      </c>
      <c r="I10" s="38">
        <v>3.0767613799852853E-2</v>
      </c>
      <c r="J10">
        <v>0.29864204485957141</v>
      </c>
      <c r="L10" s="37" t="s">
        <v>149</v>
      </c>
      <c r="M10" s="37" t="s">
        <v>161</v>
      </c>
      <c r="N10" s="37"/>
      <c r="O10" s="37"/>
      <c r="P10" s="37"/>
    </row>
    <row r="11" spans="1:16" x14ac:dyDescent="0.35">
      <c r="A11" s="38">
        <v>0.15464141329822004</v>
      </c>
      <c r="B11" s="38">
        <v>1.4199503017394392E-2</v>
      </c>
      <c r="C11" s="38">
        <v>0.97723566152906816</v>
      </c>
      <c r="D11" s="38">
        <v>1.1702887102248126E-5</v>
      </c>
      <c r="E11" s="38">
        <v>6.2048707416119557E-2</v>
      </c>
      <c r="F11" s="38">
        <v>9.9864636605850668E-3</v>
      </c>
      <c r="G11" s="39">
        <v>8.972213445056897E-5</v>
      </c>
      <c r="H11" s="38">
        <v>0.19036306256753541</v>
      </c>
      <c r="I11" s="38">
        <v>4.6639906064826188E-2</v>
      </c>
      <c r="J11">
        <v>0.17856811306791343</v>
      </c>
    </row>
    <row r="12" spans="1:16" x14ac:dyDescent="0.35">
      <c r="A12" s="38">
        <v>0.49965098914282685</v>
      </c>
      <c r="B12" s="38">
        <v>1.1722029020266219E-2</v>
      </c>
      <c r="C12" s="38">
        <v>0.84105798838821444</v>
      </c>
      <c r="D12" s="38">
        <v>1.528960306991246E-3</v>
      </c>
      <c r="E12" s="38">
        <v>6.0448894751568928E-2</v>
      </c>
      <c r="F12" s="38">
        <v>1.199184554502938E-4</v>
      </c>
      <c r="G12" s="39">
        <v>1.7987768317544067E-4</v>
      </c>
      <c r="H12" s="38">
        <v>9.7883439261302316E-2</v>
      </c>
      <c r="I12" s="38">
        <v>3.1978254786745011E-3</v>
      </c>
      <c r="J12">
        <v>0.31306970290958341</v>
      </c>
    </row>
    <row r="13" spans="1:16" x14ac:dyDescent="0.35">
      <c r="A13" s="38">
        <v>0.37913941611933843</v>
      </c>
      <c r="B13" s="38">
        <v>2.658311156894726E-2</v>
      </c>
      <c r="C13" s="38">
        <v>0.78910621364323041</v>
      </c>
      <c r="D13" s="38">
        <v>4.2492917847025491E-3</v>
      </c>
      <c r="E13" s="38">
        <v>4.8072795948150039E-2</v>
      </c>
      <c r="F13" s="38">
        <v>1.001516582253126E-4</v>
      </c>
      <c r="G13" s="39">
        <v>0</v>
      </c>
      <c r="H13" s="38">
        <v>0.18628208429908144</v>
      </c>
      <c r="I13" s="38">
        <v>0.262697799524995</v>
      </c>
      <c r="J13">
        <v>0.28427375585215658</v>
      </c>
    </row>
    <row r="14" spans="1:16" x14ac:dyDescent="0.35">
      <c r="A14" s="38">
        <v>0.32680258427716635</v>
      </c>
      <c r="B14" s="38">
        <v>2.6891430864940793E-2</v>
      </c>
      <c r="C14" s="38">
        <v>0.83304107780140779</v>
      </c>
      <c r="D14" s="38">
        <v>4.11926867137742E-4</v>
      </c>
      <c r="E14" s="38">
        <v>6.8760100129915389E-2</v>
      </c>
      <c r="F14" s="38">
        <v>1.3202784203132755E-3</v>
      </c>
      <c r="G14" s="39">
        <v>0</v>
      </c>
      <c r="H14" s="38">
        <v>0.22648584133422056</v>
      </c>
      <c r="I14" s="38">
        <v>0.13471064778140415</v>
      </c>
      <c r="J14">
        <v>0.19205571495706275</v>
      </c>
    </row>
    <row r="15" spans="1:16" x14ac:dyDescent="0.35">
      <c r="A15" s="38">
        <v>0.17602276888963772</v>
      </c>
      <c r="B15" s="38">
        <v>1.6991918988699995E-2</v>
      </c>
      <c r="C15" s="38">
        <v>0.8664966883751446</v>
      </c>
      <c r="D15" s="38">
        <v>0</v>
      </c>
      <c r="E15" s="38">
        <v>0.11950507997183384</v>
      </c>
      <c r="F15" s="38">
        <v>6.0356100995875666E-4</v>
      </c>
      <c r="G15" s="39">
        <v>0</v>
      </c>
      <c r="H15" s="38">
        <v>0.3332159742480636</v>
      </c>
      <c r="I15" s="38">
        <v>0.15218120242765651</v>
      </c>
      <c r="J15">
        <v>0.18593490415389588</v>
      </c>
    </row>
    <row r="16" spans="1:16" x14ac:dyDescent="0.35">
      <c r="A16" s="38">
        <v>0.49512618081785681</v>
      </c>
      <c r="B16" s="38">
        <v>3.6261440921495566E-3</v>
      </c>
      <c r="C16" s="38">
        <v>1.3743536760898019</v>
      </c>
      <c r="D16" s="38">
        <v>6.1013226311614909E-4</v>
      </c>
      <c r="E16" s="38">
        <v>4.1567834027955101E-2</v>
      </c>
      <c r="F16" s="38">
        <v>5.2132412259590947E-3</v>
      </c>
      <c r="G16" s="39">
        <v>1.059571255288127E-4</v>
      </c>
      <c r="H16" s="38">
        <v>4.5910318591985487E-2</v>
      </c>
      <c r="I16" s="38">
        <v>3.7148769076990405E-2</v>
      </c>
      <c r="J16">
        <v>0.6352197995324943</v>
      </c>
    </row>
    <row r="17" spans="1:10" x14ac:dyDescent="0.35">
      <c r="A17" s="38">
        <v>0.15701381410263276</v>
      </c>
      <c r="B17" s="38">
        <v>1.6808955239131656E-2</v>
      </c>
      <c r="C17" s="38">
        <v>0.93817797417736848</v>
      </c>
      <c r="D17" s="38">
        <v>0</v>
      </c>
      <c r="E17" s="38">
        <v>7.5374625119425318E-2</v>
      </c>
      <c r="F17" s="38">
        <v>6.2024533921902214E-3</v>
      </c>
      <c r="G17" s="39">
        <v>0</v>
      </c>
      <c r="H17" s="38">
        <v>0.1637468131957962</v>
      </c>
      <c r="I17" s="38">
        <v>2.8493478227549315E-2</v>
      </c>
      <c r="J17">
        <v>0.28733542493801439</v>
      </c>
    </row>
    <row r="18" spans="1:10" x14ac:dyDescent="0.35">
      <c r="A18" s="38">
        <v>2.5544601592781043E-2</v>
      </c>
      <c r="B18" s="38">
        <v>1.0712532119812967E-2</v>
      </c>
      <c r="C18" s="38">
        <v>1.3864516020651869</v>
      </c>
      <c r="D18" s="38">
        <v>8.9378879147283927E-5</v>
      </c>
      <c r="E18" s="38">
        <v>8.2683315619224734E-2</v>
      </c>
      <c r="F18" s="38">
        <v>6.8454521393423648E-4</v>
      </c>
      <c r="G18" s="39">
        <v>1.0508369512148367E-4</v>
      </c>
      <c r="H18" s="38">
        <v>0.15476634236221684</v>
      </c>
      <c r="I18" s="38">
        <v>4.3762624477988094E-2</v>
      </c>
      <c r="J18">
        <v>0.19136901720647895</v>
      </c>
    </row>
    <row r="19" spans="1:10" x14ac:dyDescent="0.35">
      <c r="A19" s="38">
        <v>4.8214796477167671E-2</v>
      </c>
      <c r="B19" s="38">
        <v>7.4755877262793549E-3</v>
      </c>
      <c r="C19" s="38">
        <v>1.3411500027983478</v>
      </c>
      <c r="D19" s="38">
        <v>3.2023344828893018E-4</v>
      </c>
      <c r="E19" s="38">
        <v>9.8089968545116923E-2</v>
      </c>
      <c r="F19" s="38">
        <v>9.9417642525991348E-4</v>
      </c>
      <c r="G19" s="39">
        <v>3.5686764947385711E-5</v>
      </c>
      <c r="H19" s="38">
        <v>0.3531281186442819</v>
      </c>
      <c r="I19" s="38">
        <v>3.9062164449665877E-2</v>
      </c>
      <c r="J19">
        <v>8.0781586987728429E-2</v>
      </c>
    </row>
    <row r="20" spans="1:10" x14ac:dyDescent="0.35">
      <c r="A20" s="38">
        <v>5.9508217787015871E-2</v>
      </c>
      <c r="B20" s="38">
        <v>9.7405652174708916E-3</v>
      </c>
      <c r="C20" s="38">
        <v>1.4201041102371306</v>
      </c>
      <c r="D20" s="38">
        <v>1.54584543742209E-3</v>
      </c>
      <c r="E20" s="38">
        <v>6.3663937412022267E-2</v>
      </c>
      <c r="F20" s="38">
        <v>4.2979811569769888E-4</v>
      </c>
      <c r="G20" s="39">
        <v>1.511981446193779E-4</v>
      </c>
      <c r="H20" s="38">
        <v>0.21515422759896982</v>
      </c>
      <c r="I20" s="38">
        <v>1.0145651772001985E-2</v>
      </c>
      <c r="J20">
        <v>0.15519978977106663</v>
      </c>
    </row>
    <row r="21" spans="1:10" x14ac:dyDescent="0.35">
      <c r="A21" s="38">
        <v>0.31081976898167202</v>
      </c>
      <c r="B21" s="38">
        <v>8.5316068698858012E-3</v>
      </c>
      <c r="C21" s="38">
        <v>1.0893308634551941</v>
      </c>
      <c r="D21" s="38">
        <v>2.6166711626652273E-3</v>
      </c>
      <c r="E21" s="38">
        <v>6.4377304199262644E-2</v>
      </c>
      <c r="F21" s="38">
        <v>7.6971495369121488E-4</v>
      </c>
      <c r="G21" s="39">
        <v>4.4959985612804602E-4</v>
      </c>
      <c r="H21" s="38">
        <v>0.20281989029763511</v>
      </c>
      <c r="I21" s="38">
        <v>1.0990018883193958E-2</v>
      </c>
      <c r="J21">
        <v>0.18503324517293096</v>
      </c>
    </row>
    <row r="22" spans="1:10" x14ac:dyDescent="0.35">
      <c r="A22" s="38">
        <v>8.9167139738854581E-2</v>
      </c>
      <c r="B22" s="38">
        <v>5.9103663671829275E-3</v>
      </c>
      <c r="C22" s="38">
        <v>1.0822695601344459</v>
      </c>
      <c r="D22" s="38">
        <v>0</v>
      </c>
      <c r="E22" s="38">
        <v>4.4905566318842551E-2</v>
      </c>
      <c r="F22" s="38">
        <v>1.926061883235331E-4</v>
      </c>
      <c r="G22" s="39">
        <v>1.5106367711649655E-5</v>
      </c>
      <c r="H22" s="38">
        <v>9.7519156762554349E-2</v>
      </c>
      <c r="I22" s="38">
        <v>9.0883684745212221E-3</v>
      </c>
      <c r="J22">
        <v>0.27308916395141086</v>
      </c>
    </row>
    <row r="23" spans="1:10" x14ac:dyDescent="0.35">
      <c r="A23" s="38">
        <v>0.21240907814893126</v>
      </c>
      <c r="B23" s="38">
        <v>1.7746839185740822E-2</v>
      </c>
      <c r="C23" s="38">
        <v>0.90494137932975638</v>
      </c>
      <c r="D23" s="38">
        <v>0</v>
      </c>
      <c r="E23" s="38">
        <v>9.2732216201623627E-2</v>
      </c>
      <c r="F23" s="38">
        <v>3.9337434196571467E-3</v>
      </c>
      <c r="G23" s="39">
        <v>0</v>
      </c>
      <c r="H23" s="38">
        <v>0.25447848975105575</v>
      </c>
      <c r="I23" s="38">
        <v>0.19667431561220491</v>
      </c>
      <c r="J23">
        <v>0.29582744341234107</v>
      </c>
    </row>
    <row r="24" spans="1:10" x14ac:dyDescent="0.35">
      <c r="A24" s="38">
        <v>0.50349672579972138</v>
      </c>
      <c r="B24" s="38">
        <v>2.1327342818315442E-2</v>
      </c>
      <c r="C24" s="38">
        <v>0.69328944505839107</v>
      </c>
      <c r="D24" s="38">
        <v>0</v>
      </c>
      <c r="E24" s="38">
        <v>0.12410904956041822</v>
      </c>
      <c r="F24" s="38">
        <v>8.320159747067144E-4</v>
      </c>
      <c r="G24" s="39">
        <v>2.7733865823557148E-4</v>
      </c>
      <c r="H24" s="38">
        <v>0.29295282469423412</v>
      </c>
      <c r="I24" s="38">
        <v>0.30620961255789442</v>
      </c>
      <c r="J24">
        <v>0.31185071902082157</v>
      </c>
    </row>
    <row r="25" spans="1:10" x14ac:dyDescent="0.35">
      <c r="A25" s="38">
        <v>0.31285009512240752</v>
      </c>
      <c r="B25" s="38">
        <v>1.1542292752599652E-2</v>
      </c>
      <c r="C25" s="38">
        <v>1.0927173431708594</v>
      </c>
      <c r="D25" s="38">
        <v>3.3203855863642834E-4</v>
      </c>
      <c r="E25" s="38">
        <v>8.4037378054886522E-2</v>
      </c>
      <c r="F25" s="38">
        <v>3.3010605908880887E-3</v>
      </c>
      <c r="G25" s="39">
        <v>3.4784991857149633E-4</v>
      </c>
      <c r="H25" s="38">
        <v>0.21464623838963057</v>
      </c>
      <c r="I25" s="38">
        <v>3.4119157922106215E-2</v>
      </c>
      <c r="J25">
        <v>0.13876981496220339</v>
      </c>
    </row>
    <row r="26" spans="1:10" x14ac:dyDescent="0.35">
      <c r="A26" s="38">
        <v>8.8550100196826298E-2</v>
      </c>
      <c r="B26" s="38">
        <v>1.0220656975727353E-2</v>
      </c>
      <c r="C26" s="38">
        <v>1.141038795237918</v>
      </c>
      <c r="D26" s="38">
        <v>6.7944783539243767E-5</v>
      </c>
      <c r="E26" s="38">
        <v>0.10210339434523248</v>
      </c>
      <c r="F26" s="38">
        <v>1.7741137924135876E-4</v>
      </c>
      <c r="G26" s="39">
        <v>2.7681208108580795E-5</v>
      </c>
      <c r="H26" s="38">
        <v>1.6445154089961406E-2</v>
      </c>
      <c r="I26" s="38">
        <v>5.2166494917352722E-2</v>
      </c>
      <c r="J26">
        <v>-0.41244876826554511</v>
      </c>
    </row>
    <row r="27" spans="1:10" x14ac:dyDescent="0.35">
      <c r="A27" s="38">
        <v>0.12518168505893834</v>
      </c>
      <c r="B27" s="38">
        <v>1.2109894462835639E-2</v>
      </c>
      <c r="C27" s="38">
        <v>0.97209339866811251</v>
      </c>
      <c r="D27" s="38">
        <v>1.6006402561024406E-3</v>
      </c>
      <c r="E27" s="38">
        <v>8.5343228200371046E-2</v>
      </c>
      <c r="F27" s="38">
        <v>1.8027412985396174E-3</v>
      </c>
      <c r="G27" s="39">
        <v>9.1753873266478298E-4</v>
      </c>
      <c r="H27" s="38">
        <v>0.21792959608085657</v>
      </c>
      <c r="I27" s="38">
        <v>3.5832514824111462E-2</v>
      </c>
      <c r="J27">
        <v>0.27111909288832736</v>
      </c>
    </row>
    <row r="28" spans="1:10" x14ac:dyDescent="0.35">
      <c r="A28" s="38">
        <v>7.5467133426847577E-2</v>
      </c>
      <c r="B28" s="38">
        <v>9.6372105515923588E-3</v>
      </c>
      <c r="C28" s="38">
        <v>1.1195343059398868</v>
      </c>
      <c r="D28" s="38">
        <v>5.3163769810511009E-3</v>
      </c>
      <c r="E28" s="38">
        <v>8.6889627517870882E-2</v>
      </c>
      <c r="F28" s="38">
        <v>2.0728323210029002E-4</v>
      </c>
      <c r="G28" s="39">
        <v>5.2842626774862668E-4</v>
      </c>
      <c r="H28" s="38">
        <v>0.34751325809827843</v>
      </c>
      <c r="I28" s="38">
        <v>1.3412100961531441E-2</v>
      </c>
      <c r="J28">
        <v>0.11600484370406833</v>
      </c>
    </row>
    <row r="29" spans="1:10" x14ac:dyDescent="0.35">
      <c r="A29" s="38">
        <v>0.1283529372603571</v>
      </c>
      <c r="B29" s="38">
        <v>1.4451638888524057E-2</v>
      </c>
      <c r="C29" s="38">
        <v>1.1195761410888831</v>
      </c>
      <c r="D29" s="38">
        <v>3.0645705004443627E-5</v>
      </c>
      <c r="E29" s="38">
        <v>9.1195780816080527E-2</v>
      </c>
      <c r="F29" s="38">
        <v>1.8183118302636553E-3</v>
      </c>
      <c r="G29" s="39">
        <v>1.5687682323703286E-3</v>
      </c>
      <c r="H29" s="38">
        <v>0.18900665595526311</v>
      </c>
      <c r="I29" s="38">
        <v>4.1342515370280379E-2</v>
      </c>
      <c r="J29">
        <v>0.25931488527976193</v>
      </c>
    </row>
    <row r="30" spans="1:10" x14ac:dyDescent="0.35">
      <c r="A30" s="38">
        <v>0.22532171448291163</v>
      </c>
      <c r="B30" s="38">
        <v>2.5511284140173226E-2</v>
      </c>
      <c r="C30" s="38">
        <v>1.1765379461293504</v>
      </c>
      <c r="D30" s="38">
        <v>9.5113471553096647E-4</v>
      </c>
      <c r="E30" s="38">
        <v>4.8782577102465557E-2</v>
      </c>
      <c r="F30" s="38">
        <v>4.0290302856653363E-3</v>
      </c>
      <c r="G30" s="39">
        <v>1.4473789149384273E-4</v>
      </c>
      <c r="H30" s="38">
        <v>8.7262179398185744E-2</v>
      </c>
      <c r="I30" s="38">
        <v>7.2428022437327011E-3</v>
      </c>
      <c r="J30">
        <v>0.31985136653213536</v>
      </c>
    </row>
    <row r="31" spans="1:10" x14ac:dyDescent="0.35">
      <c r="A31" s="38">
        <v>0.12037907939743374</v>
      </c>
      <c r="B31" s="38">
        <v>1.3037990045459429E-2</v>
      </c>
      <c r="C31" s="38">
        <v>1.2115686483637591</v>
      </c>
      <c r="D31" s="38">
        <v>5.0785317245905285E-4</v>
      </c>
      <c r="E31" s="38">
        <v>7.401051727589722E-2</v>
      </c>
      <c r="F31" s="38">
        <v>6.9182433691149508E-4</v>
      </c>
      <c r="G31" s="39">
        <v>8.8120641796547976E-4</v>
      </c>
      <c r="H31" s="38">
        <v>0.15696141475371436</v>
      </c>
      <c r="I31" s="38">
        <v>6.1883107195668779E-2</v>
      </c>
      <c r="J31">
        <v>0.23128116973378818</v>
      </c>
    </row>
    <row r="32" spans="1:10" x14ac:dyDescent="0.35">
      <c r="A32" s="38">
        <v>2.9328195309652305E-2</v>
      </c>
      <c r="B32" s="38">
        <v>1.868979179435128E-2</v>
      </c>
      <c r="C32" s="38">
        <v>1.4186608261637377</v>
      </c>
      <c r="D32" s="38">
        <v>3.4831900030228319E-4</v>
      </c>
      <c r="E32" s="38">
        <v>6.9512381131981285E-2</v>
      </c>
      <c r="F32" s="38">
        <v>4.1633734436343503E-3</v>
      </c>
      <c r="G32" s="39">
        <v>1.416016572884919E-3</v>
      </c>
      <c r="H32" s="38">
        <v>0.11378383700001941</v>
      </c>
      <c r="I32" s="38">
        <v>3.0732495999600651E-2</v>
      </c>
      <c r="J32">
        <v>0.24607463493570983</v>
      </c>
    </row>
    <row r="33" spans="1:10" x14ac:dyDescent="0.35">
      <c r="A33" s="38">
        <v>0.29026480181888553</v>
      </c>
      <c r="B33" s="38">
        <v>1.1874658283214871E-2</v>
      </c>
      <c r="C33" s="38">
        <v>1.1554445627107806</v>
      </c>
      <c r="D33" s="38">
        <v>8.8846364133406231E-5</v>
      </c>
      <c r="E33" s="38">
        <v>5.0837206123564786E-2</v>
      </c>
      <c r="F33" s="38">
        <v>1.0176325861126299E-2</v>
      </c>
      <c r="G33" s="39">
        <v>5.5358119190814642E-4</v>
      </c>
      <c r="H33" s="38">
        <v>7.9973118279569891E-2</v>
      </c>
      <c r="I33" s="38">
        <v>1.3090030982321851E-2</v>
      </c>
      <c r="J33">
        <v>0.37938820649234151</v>
      </c>
    </row>
    <row r="34" spans="1:10" x14ac:dyDescent="0.35">
      <c r="A34" s="38">
        <v>0.22323450318937885</v>
      </c>
      <c r="B34" s="38">
        <v>1.0250289330585553E-2</v>
      </c>
      <c r="C34" s="38">
        <v>1.1772247685333275</v>
      </c>
      <c r="D34" s="38">
        <v>0</v>
      </c>
      <c r="E34" s="38">
        <v>6.2758033394776286E-2</v>
      </c>
      <c r="F34" s="38">
        <v>1.581347217281635E-2</v>
      </c>
      <c r="G34" s="39">
        <v>4.4489783518985091E-4</v>
      </c>
      <c r="H34" s="38">
        <v>8.2003294595863238E-2</v>
      </c>
      <c r="I34" s="38">
        <v>2.9174126545015531E-2</v>
      </c>
      <c r="J34">
        <v>0.54386907555590103</v>
      </c>
    </row>
    <row r="35" spans="1:10" x14ac:dyDescent="0.35">
      <c r="A35" s="38">
        <v>7.9226691990362239E-2</v>
      </c>
      <c r="B35" s="38">
        <v>1.3228380672653549E-2</v>
      </c>
      <c r="C35" s="38">
        <v>1.233916708684083</v>
      </c>
      <c r="D35" s="38">
        <v>8.3106291396650694E-3</v>
      </c>
      <c r="E35" s="38">
        <v>8.6668746642395864E-2</v>
      </c>
      <c r="F35" s="38">
        <v>1.3513218113276538E-4</v>
      </c>
      <c r="G35" s="39">
        <v>2.7490125083381192E-4</v>
      </c>
      <c r="H35" s="38">
        <v>0.32487631099744113</v>
      </c>
      <c r="I35" s="38">
        <v>1.4064345440249383E-2</v>
      </c>
      <c r="J35">
        <v>0.15143605574195798</v>
      </c>
    </row>
    <row r="36" spans="1:10" x14ac:dyDescent="0.35">
      <c r="A36" s="38">
        <v>0.21005828336411989</v>
      </c>
      <c r="B36" s="38">
        <v>8.4107982640685957E-3</v>
      </c>
      <c r="C36" s="38">
        <v>1.0575119323899687</v>
      </c>
      <c r="D36" s="38">
        <v>2.4130073868944796E-3</v>
      </c>
      <c r="E36" s="38">
        <v>0.10353526866832015</v>
      </c>
      <c r="F36" s="38">
        <v>3.0694708635519379E-4</v>
      </c>
      <c r="G36" s="39">
        <v>0</v>
      </c>
      <c r="H36" s="38">
        <v>0.25171901570807315</v>
      </c>
      <c r="I36" s="38">
        <v>1.0761071939883182E-2</v>
      </c>
      <c r="J36">
        <v>0.21798772010700138</v>
      </c>
    </row>
    <row r="37" spans="1:10" x14ac:dyDescent="0.35">
      <c r="A37" s="38">
        <v>0.45544098638830094</v>
      </c>
      <c r="B37" s="38">
        <v>1.5529015905342733E-2</v>
      </c>
      <c r="C37" s="38">
        <v>1.0856479106393779</v>
      </c>
      <c r="D37" s="38">
        <v>0</v>
      </c>
      <c r="E37" s="38">
        <v>0.14713272161776261</v>
      </c>
      <c r="F37" s="38">
        <v>1.8078445696407554E-4</v>
      </c>
      <c r="G37" s="39">
        <v>0</v>
      </c>
      <c r="H37" s="38">
        <v>0.74966517980674519</v>
      </c>
      <c r="I37" s="38">
        <v>1.0778812061643809E-2</v>
      </c>
      <c r="J37">
        <v>0.14265492033353616</v>
      </c>
    </row>
    <row r="38" spans="1:10" x14ac:dyDescent="0.35">
      <c r="A38" s="38">
        <v>0.14305392921120663</v>
      </c>
      <c r="B38" s="38">
        <v>2.5153546180803395E-2</v>
      </c>
      <c r="C38" s="38">
        <v>1.4061032114552228</v>
      </c>
      <c r="D38" s="38">
        <v>9.0506551169289955E-3</v>
      </c>
      <c r="E38" s="38">
        <v>8.0733835811445678E-2</v>
      </c>
      <c r="F38" s="38">
        <v>4.4440680563452979E-4</v>
      </c>
      <c r="G38" s="39">
        <v>1.0868206362840814E-4</v>
      </c>
      <c r="H38" s="38">
        <v>0.40143665993200811</v>
      </c>
      <c r="I38" s="38">
        <v>1.5217505272793995E-3</v>
      </c>
      <c r="J38">
        <v>8.1754105360688334E-2</v>
      </c>
    </row>
    <row r="39" spans="1:10" x14ac:dyDescent="0.35">
      <c r="A39" s="38">
        <v>0.24452783041947504</v>
      </c>
      <c r="B39" s="38">
        <v>2.5177907128090107E-2</v>
      </c>
      <c r="C39" s="38">
        <v>1.013959344682672</v>
      </c>
      <c r="D39" s="38">
        <v>3.1782643044595585E-4</v>
      </c>
      <c r="E39" s="38">
        <v>5.758106844165161E-2</v>
      </c>
      <c r="F39" s="38">
        <v>5.2668379902472693E-4</v>
      </c>
      <c r="G39" s="39">
        <v>4.2074165554274154E-4</v>
      </c>
      <c r="H39" s="38">
        <v>0.16198251046557036</v>
      </c>
      <c r="I39" s="38">
        <v>3.0057299565031826E-3</v>
      </c>
      <c r="J39">
        <v>0.19399592920473108</v>
      </c>
    </row>
    <row r="40" spans="1:10" x14ac:dyDescent="0.35">
      <c r="A40" s="38">
        <v>0.16526351858818319</v>
      </c>
      <c r="B40" s="38">
        <v>2.972571345195664E-2</v>
      </c>
      <c r="C40" s="38">
        <v>1.3940916988349734</v>
      </c>
      <c r="D40" s="38">
        <v>1.1968365657560149E-3</v>
      </c>
      <c r="E40" s="38">
        <v>5.566462111238981E-2</v>
      </c>
      <c r="F40" s="38">
        <v>5.6478943190902558E-4</v>
      </c>
      <c r="G40" s="39">
        <v>1.2794299000576839E-4</v>
      </c>
      <c r="H40" s="38">
        <v>0.21877944578339117</v>
      </c>
      <c r="I40" s="38">
        <v>2.3321115215948706E-3</v>
      </c>
      <c r="J40">
        <v>0.1364654646869059</v>
      </c>
    </row>
    <row r="41" spans="1:10" x14ac:dyDescent="0.35">
      <c r="A41" s="38">
        <v>0.61154123969821839</v>
      </c>
      <c r="B41" s="38">
        <v>1.3825731477653756E-2</v>
      </c>
      <c r="C41" s="38">
        <v>0.93833321084028898</v>
      </c>
      <c r="D41" s="38">
        <v>1.071762130050679E-3</v>
      </c>
      <c r="E41" s="38">
        <v>0.10676281904061978</v>
      </c>
      <c r="F41" s="38">
        <v>1.6331613410296064E-4</v>
      </c>
      <c r="G41" s="39">
        <v>6.7878268236543006E-4</v>
      </c>
      <c r="H41" s="38">
        <v>0.20196591796426441</v>
      </c>
      <c r="I41" s="38">
        <v>3.0621775144305113E-3</v>
      </c>
      <c r="J41">
        <v>0.18501448575162349</v>
      </c>
    </row>
    <row r="42" spans="1:10" x14ac:dyDescent="0.35">
      <c r="A42" s="38">
        <v>0.30642538283820098</v>
      </c>
      <c r="B42" s="38">
        <v>2.0789304075423055E-2</v>
      </c>
      <c r="C42" s="38">
        <v>0.94141216985368892</v>
      </c>
      <c r="D42" s="38">
        <v>6.8498283795734218E-3</v>
      </c>
      <c r="E42" s="38">
        <v>5.3434656834090259E-2</v>
      </c>
      <c r="F42" s="38">
        <v>2.6979630379063809E-4</v>
      </c>
      <c r="G42" s="39">
        <v>5.2960015188532655E-4</v>
      </c>
      <c r="H42" s="38">
        <v>0.17872006634990578</v>
      </c>
      <c r="I42" s="38">
        <v>1.8985665822304158E-4</v>
      </c>
      <c r="J42">
        <v>0.22323839019319588</v>
      </c>
    </row>
    <row r="43" spans="1:10" x14ac:dyDescent="0.35">
      <c r="A43" s="38">
        <v>0.29730113401910513</v>
      </c>
      <c r="B43" s="38">
        <v>1.8832969630841974E-2</v>
      </c>
      <c r="C43" s="38">
        <v>0.98146790077926793</v>
      </c>
      <c r="D43" s="38">
        <v>3.1823967994180766E-4</v>
      </c>
      <c r="E43" s="38">
        <v>7.7817178881008683E-2</v>
      </c>
      <c r="F43" s="38">
        <v>2.3110262471964606E-4</v>
      </c>
      <c r="G43" s="39">
        <v>9.0925622840516468E-5</v>
      </c>
      <c r="H43" s="38">
        <v>0.16222267685033645</v>
      </c>
      <c r="I43" s="38">
        <v>1.1911256592107657E-2</v>
      </c>
      <c r="J43">
        <v>0.10265795562978404</v>
      </c>
    </row>
    <row r="44" spans="1:10" x14ac:dyDescent="0.35">
      <c r="A44" s="38">
        <v>0.39061128820859353</v>
      </c>
      <c r="B44" s="38">
        <v>1.6413895667709687E-2</v>
      </c>
      <c r="C44" s="38">
        <v>1.0419203152846872</v>
      </c>
      <c r="D44" s="38">
        <v>5.1217941999910171E-2</v>
      </c>
      <c r="E44" s="38">
        <v>3.0908927582231665E-2</v>
      </c>
      <c r="F44" s="38">
        <v>1.6793176929718182E-3</v>
      </c>
      <c r="G44" s="39">
        <v>4.3916777706246669E-4</v>
      </c>
      <c r="H44" s="38">
        <v>0.28582835526676947</v>
      </c>
      <c r="I44" s="38">
        <v>4.2544378402926443E-3</v>
      </c>
      <c r="J44">
        <v>1.9266859187434381E-2</v>
      </c>
    </row>
    <row r="45" spans="1:10" x14ac:dyDescent="0.35">
      <c r="A45" s="38">
        <v>0.21809911720568845</v>
      </c>
      <c r="B45" s="38">
        <v>1.9513108614232208E-2</v>
      </c>
      <c r="C45" s="38">
        <v>0.9969275639343792</v>
      </c>
      <c r="D45" s="38">
        <v>4.5250255362614912E-3</v>
      </c>
      <c r="E45" s="38">
        <v>8.4620360912495751E-2</v>
      </c>
      <c r="F45" s="38">
        <v>4.1538985359210076E-4</v>
      </c>
      <c r="G45" s="39">
        <v>1.4096016343207356E-3</v>
      </c>
      <c r="H45" s="38">
        <v>0.13063670411985021</v>
      </c>
      <c r="I45" s="38">
        <v>4.8825331971399377E-2</v>
      </c>
      <c r="J45">
        <v>0.37952743366615982</v>
      </c>
    </row>
    <row r="46" spans="1:10" x14ac:dyDescent="0.35">
      <c r="A46" s="38">
        <v>0.36775324653079805</v>
      </c>
      <c r="B46" s="38">
        <v>6.9541219506021315E-3</v>
      </c>
      <c r="C46" s="38">
        <v>1.3295912738404996</v>
      </c>
      <c r="D46" s="38">
        <v>6.4701041168538772E-3</v>
      </c>
      <c r="E46" s="38">
        <v>9.1699658553638416E-2</v>
      </c>
      <c r="F46" s="38">
        <v>1.1045184347513175E-3</v>
      </c>
      <c r="G46" s="39">
        <v>5.8287377293782749E-4</v>
      </c>
      <c r="H46" s="38">
        <v>0.32884616305551734</v>
      </c>
      <c r="I46" s="38">
        <v>1.0564245072424804E-2</v>
      </c>
      <c r="J46">
        <v>0.15172635281554528</v>
      </c>
    </row>
    <row r="47" spans="1:10" x14ac:dyDescent="0.35">
      <c r="A47" s="38">
        <v>0.30348195487294288</v>
      </c>
      <c r="B47" s="38">
        <v>4.872690094734667E-3</v>
      </c>
      <c r="C47" s="38">
        <v>0.82879598944726351</v>
      </c>
      <c r="D47" s="38">
        <v>9.7888863510294663E-5</v>
      </c>
      <c r="E47" s="38">
        <v>5.6840800078311104E-2</v>
      </c>
      <c r="F47" s="38">
        <v>5.1119739833153878E-4</v>
      </c>
      <c r="G47" s="39">
        <v>6.4171588301193164E-4</v>
      </c>
      <c r="H47" s="38">
        <v>0.24344960355010278</v>
      </c>
      <c r="I47" s="38">
        <v>1.1637898217335032E-3</v>
      </c>
      <c r="J47">
        <v>0.18830685983172499</v>
      </c>
    </row>
    <row r="48" spans="1:10" x14ac:dyDescent="0.35">
      <c r="A48" s="38">
        <v>0.33494251063493558</v>
      </c>
      <c r="B48" s="38">
        <v>2.9585798816568047E-3</v>
      </c>
      <c r="C48" s="38">
        <v>0.75903490909461835</v>
      </c>
      <c r="D48" s="38">
        <v>0</v>
      </c>
      <c r="E48" s="38">
        <v>8.3456607495069043E-2</v>
      </c>
      <c r="F48" s="38">
        <v>1.4088475626937167E-4</v>
      </c>
      <c r="G48" s="39">
        <v>3.1699070160608618E-4</v>
      </c>
      <c r="H48" s="38">
        <v>0.16599746407438717</v>
      </c>
      <c r="I48" s="38">
        <v>6.2869822485207101E-3</v>
      </c>
      <c r="J48">
        <v>0.29909332113485038</v>
      </c>
    </row>
    <row r="49" spans="1:10" x14ac:dyDescent="0.35">
      <c r="A49" s="38">
        <v>0.29641656727304644</v>
      </c>
      <c r="B49" s="38">
        <v>1.0795858901883905E-2</v>
      </c>
      <c r="C49" s="38">
        <v>0.95733294963483739</v>
      </c>
      <c r="D49" s="38">
        <v>3.0212291703033312E-3</v>
      </c>
      <c r="E49" s="38">
        <v>5.4579064448413067E-2</v>
      </c>
      <c r="F49" s="38">
        <v>2.1842367927526305E-3</v>
      </c>
      <c r="G49" s="39">
        <v>0</v>
      </c>
      <c r="H49" s="38">
        <v>0.56915034083940941</v>
      </c>
      <c r="I49" s="38">
        <v>4.4382975485522717E-2</v>
      </c>
      <c r="J49">
        <v>9.8185014704372173E-2</v>
      </c>
    </row>
    <row r="50" spans="1:10" x14ac:dyDescent="0.35">
      <c r="A50" s="38">
        <v>0.41389148520463931</v>
      </c>
      <c r="B50" s="38">
        <v>1.0607141231278169E-2</v>
      </c>
      <c r="C50" s="38">
        <v>0.93962627477980887</v>
      </c>
      <c r="D50" s="38">
        <v>7.2838738068862964E-4</v>
      </c>
      <c r="E50" s="38">
        <v>6.5787543564141085E-2</v>
      </c>
      <c r="F50" s="38">
        <v>1.8513179259169335E-3</v>
      </c>
      <c r="G50" s="39">
        <v>7.081543978917233E-5</v>
      </c>
      <c r="H50" s="38">
        <v>0.12538885263812805</v>
      </c>
      <c r="I50" s="38">
        <v>3.5706156390840529E-2</v>
      </c>
      <c r="J50">
        <v>0.29376212522215456</v>
      </c>
    </row>
    <row r="51" spans="1:10" x14ac:dyDescent="0.35">
      <c r="A51" s="38">
        <v>0.22649834640859498</v>
      </c>
      <c r="B51" s="38">
        <v>1.0435027266784172E-2</v>
      </c>
      <c r="C51" s="38">
        <v>1.0274071661187447</v>
      </c>
      <c r="D51" s="38">
        <v>3.9720960254214144E-4</v>
      </c>
      <c r="E51" s="38">
        <v>6.7644243632923151E-2</v>
      </c>
      <c r="F51" s="38">
        <v>7.0615040451936278E-4</v>
      </c>
      <c r="G51" s="39">
        <v>0</v>
      </c>
      <c r="H51" s="38">
        <v>0.20142940288914815</v>
      </c>
      <c r="I51" s="38">
        <v>2.2158227341812654E-2</v>
      </c>
      <c r="J51">
        <v>0.16613758696870448</v>
      </c>
    </row>
    <row r="52" spans="1:10" x14ac:dyDescent="0.35">
      <c r="A52" s="38">
        <v>0.10863497144726929</v>
      </c>
      <c r="B52" s="38">
        <v>7.2156079149668347E-3</v>
      </c>
      <c r="C52" s="38">
        <v>1.0645075064256559</v>
      </c>
      <c r="D52" s="38">
        <v>3.6504998623057073E-4</v>
      </c>
      <c r="E52" s="38">
        <v>6.1994453801963577E-2</v>
      </c>
      <c r="F52" s="38">
        <v>2.7645598372432107E-3</v>
      </c>
      <c r="G52" s="39">
        <v>4.0561109581174525E-5</v>
      </c>
      <c r="H52" s="38">
        <v>0.12232590211109901</v>
      </c>
      <c r="I52" s="38">
        <v>9.1924283082388154E-3</v>
      </c>
      <c r="J52">
        <v>0.24793310661108481</v>
      </c>
    </row>
    <row r="53" spans="1:10" x14ac:dyDescent="0.35">
      <c r="A53" s="38">
        <v>0.18768846388733165</v>
      </c>
      <c r="B53" s="38">
        <v>9.924090918865449E-3</v>
      </c>
      <c r="C53" s="38">
        <v>1.0311499010857559</v>
      </c>
      <c r="D53" s="38">
        <v>9.7574350041932788E-4</v>
      </c>
      <c r="E53" s="38">
        <v>6.3081951702040742E-2</v>
      </c>
      <c r="F53" s="38">
        <v>2.1530868976195085E-3</v>
      </c>
      <c r="G53" s="39">
        <v>8.8703954583575266E-5</v>
      </c>
      <c r="H53" s="38">
        <v>0.18323817818205279</v>
      </c>
      <c r="I53" s="38">
        <v>2.2885620282562417E-2</v>
      </c>
      <c r="J53">
        <v>0.20079282303037727</v>
      </c>
    </row>
    <row r="54" spans="1:10" x14ac:dyDescent="0.35">
      <c r="A54" s="38">
        <v>0.33876792249308713</v>
      </c>
      <c r="B54" s="38">
        <v>4.8274471822365835E-2</v>
      </c>
      <c r="C54" s="38">
        <v>1.7054402585933603</v>
      </c>
      <c r="D54" s="38">
        <v>1.1567273795534664E-4</v>
      </c>
      <c r="E54" s="38">
        <v>2.624557301867084E-2</v>
      </c>
      <c r="F54" s="38">
        <v>1.4459092244418328E-5</v>
      </c>
      <c r="G54" s="39">
        <v>6.4390137420028724E-5</v>
      </c>
      <c r="H54" s="38">
        <v>7.103257299418983E-2</v>
      </c>
      <c r="I54" s="38">
        <v>1.3516930653479566E-2</v>
      </c>
      <c r="J54">
        <v>0.26930192506208778</v>
      </c>
    </row>
    <row r="55" spans="1:10" x14ac:dyDescent="0.35">
      <c r="A55" s="38">
        <v>0.22814771558014765</v>
      </c>
      <c r="B55" s="38">
        <v>4.1405652734513168E-3</v>
      </c>
      <c r="C55" s="38">
        <v>1.1228887152319562</v>
      </c>
      <c r="D55" s="38">
        <v>1.4206004176222915E-3</v>
      </c>
      <c r="E55" s="38">
        <v>6.5186446673284729E-2</v>
      </c>
      <c r="F55" s="38">
        <v>2.2492839945686279E-3</v>
      </c>
      <c r="G55" s="39">
        <v>1.5404100913976655E-4</v>
      </c>
      <c r="H55" s="38">
        <v>0.12405008044363812</v>
      </c>
      <c r="I55" s="38">
        <v>1.3022170494871004E-3</v>
      </c>
      <c r="J55">
        <v>0.3709829131354348</v>
      </c>
    </row>
    <row r="56" spans="1:10" x14ac:dyDescent="0.35">
      <c r="A56" s="38">
        <v>0.1190659093419255</v>
      </c>
      <c r="B56" s="38">
        <v>1.315271832130939E-2</v>
      </c>
      <c r="C56" s="38">
        <v>1.3563907038032152</v>
      </c>
      <c r="D56" s="38">
        <v>2.8166732045094059E-3</v>
      </c>
      <c r="E56" s="38">
        <v>5.6042387961273234E-2</v>
      </c>
      <c r="F56" s="38">
        <v>3.2973467728639734E-3</v>
      </c>
      <c r="G56" s="39">
        <v>1.2961983865741138E-3</v>
      </c>
      <c r="H56" s="38">
        <v>0.12141029795507652</v>
      </c>
      <c r="I56" s="38">
        <v>2.5883319404885762E-2</v>
      </c>
      <c r="J56">
        <v>0.23314651740930814</v>
      </c>
    </row>
    <row r="57" spans="1:10" x14ac:dyDescent="0.35">
      <c r="A57" s="38">
        <v>0.18099384007605115</v>
      </c>
      <c r="B57" s="38">
        <v>9.785347614313494E-3</v>
      </c>
      <c r="C57" s="38">
        <v>1.0679793612512956</v>
      </c>
      <c r="D57" s="38">
        <v>3.8328550080346147E-3</v>
      </c>
      <c r="E57" s="38">
        <v>7.7086446616187201E-2</v>
      </c>
      <c r="F57" s="38">
        <v>5.0020946271251093E-4</v>
      </c>
      <c r="G57" s="39">
        <v>1.1463133520495042E-4</v>
      </c>
      <c r="H57" s="38">
        <v>0.20971073303612553</v>
      </c>
      <c r="I57" s="38">
        <v>1.0029199727385843E-2</v>
      </c>
      <c r="J57">
        <v>0.12550037411610585</v>
      </c>
    </row>
    <row r="58" spans="1:10" x14ac:dyDescent="0.35">
      <c r="A58" s="38">
        <v>8.325514792123033E-2</v>
      </c>
      <c r="B58" s="38">
        <v>3.3667014658426815E-2</v>
      </c>
      <c r="C58" s="38">
        <v>1.4257721512936377</v>
      </c>
      <c r="D58" s="38">
        <v>6.9154781348697786E-3</v>
      </c>
      <c r="E58" s="38">
        <v>8.4720943876163524E-2</v>
      </c>
      <c r="F58" s="38">
        <v>8.3222308648096908E-4</v>
      </c>
      <c r="G58" s="39">
        <v>9.5050860131075146E-6</v>
      </c>
      <c r="H58" s="38">
        <v>0.22358356176343286</v>
      </c>
      <c r="I58" s="38">
        <v>8.3537384647420273E-3</v>
      </c>
      <c r="J58">
        <v>0.20617585452559203</v>
      </c>
    </row>
    <row r="59" spans="1:10" x14ac:dyDescent="0.35">
      <c r="A59" s="38">
        <v>0.23057325003455384</v>
      </c>
      <c r="B59" s="38">
        <v>2.5544995995064185E-2</v>
      </c>
      <c r="C59" s="38">
        <v>1.0472324743653474</v>
      </c>
      <c r="D59" s="38">
        <v>7.2161005635774532E-4</v>
      </c>
      <c r="E59" s="38">
        <v>7.7808807010201167E-2</v>
      </c>
      <c r="F59" s="38">
        <v>1.2123048946810122E-3</v>
      </c>
      <c r="G59" s="39">
        <v>1.6597031296228143E-4</v>
      </c>
      <c r="H59" s="38">
        <v>0.14493537981945318</v>
      </c>
      <c r="I59" s="38">
        <v>5.0103791579772785E-3</v>
      </c>
      <c r="J59">
        <v>0.25724948113246304</v>
      </c>
    </row>
    <row r="60" spans="1:10" x14ac:dyDescent="0.35">
      <c r="A60" s="38">
        <v>8.3239760640647253E-2</v>
      </c>
      <c r="B60" s="38">
        <v>1.2776814125657539E-2</v>
      </c>
      <c r="C60" s="38">
        <v>1.072391082248674</v>
      </c>
      <c r="D60" s="38">
        <v>2.353198044662243E-3</v>
      </c>
      <c r="E60" s="38">
        <v>8.9787443949814597E-2</v>
      </c>
      <c r="F60" s="38">
        <v>6.7320871896265212E-4</v>
      </c>
      <c r="G60" s="39">
        <v>1.2938545950032951E-4</v>
      </c>
      <c r="H60" s="38">
        <v>0.15289318017329565</v>
      </c>
      <c r="I60" s="38">
        <v>1.1491046121873016E-2</v>
      </c>
      <c r="J60">
        <v>0.25149453505890756</v>
      </c>
    </row>
    <row r="61" spans="1:10" x14ac:dyDescent="0.35">
      <c r="A61" s="38">
        <v>0.3194252488414811</v>
      </c>
      <c r="B61" s="38">
        <v>5.742246606359469E-4</v>
      </c>
      <c r="C61" s="38">
        <v>1.0293597869395215</v>
      </c>
      <c r="D61" s="38">
        <v>6.2048920675353519E-4</v>
      </c>
      <c r="E61" s="38">
        <v>4.6640105374307385E-2</v>
      </c>
      <c r="F61" s="38">
        <v>2.2860128669867081E-4</v>
      </c>
      <c r="G61" s="39">
        <v>0</v>
      </c>
      <c r="H61" s="38">
        <v>0.12344197337339297</v>
      </c>
      <c r="I61" s="38">
        <v>0.3203792604204086</v>
      </c>
      <c r="J61">
        <v>0.34440253781717273</v>
      </c>
    </row>
    <row r="62" spans="1:10" x14ac:dyDescent="0.35">
      <c r="A62" s="38">
        <v>0.23005209765956733</v>
      </c>
      <c r="B62" s="38">
        <v>6.3451885907138119E-3</v>
      </c>
      <c r="C62" s="38">
        <v>1.0216743177343617</v>
      </c>
      <c r="D62" s="38">
        <v>5.3378791400848888E-4</v>
      </c>
      <c r="E62" s="38">
        <v>6.3253867810005943E-2</v>
      </c>
      <c r="F62" s="38">
        <v>1.0044396231342533E-4</v>
      </c>
      <c r="G62" s="39">
        <v>4.0464567674837075E-4</v>
      </c>
      <c r="H62" s="38">
        <v>0.12117272630742167</v>
      </c>
      <c r="I62" s="38">
        <v>6.9162842621530024E-3</v>
      </c>
      <c r="J62">
        <v>0.10540498206254741</v>
      </c>
    </row>
    <row r="63" spans="1:10" x14ac:dyDescent="0.35">
      <c r="A63" s="38">
        <v>0.12740925098770647</v>
      </c>
      <c r="B63" s="38">
        <v>9.1005023004516496E-3</v>
      </c>
      <c r="C63" s="38">
        <v>1.0245177990229148</v>
      </c>
      <c r="D63" s="38">
        <v>2.1020640749651771E-3</v>
      </c>
      <c r="E63" s="38">
        <v>9.5701602577631439E-2</v>
      </c>
      <c r="F63" s="38">
        <v>1.9163395382212657E-3</v>
      </c>
      <c r="G63" s="39">
        <v>8.1606235842021589E-5</v>
      </c>
      <c r="H63" s="38">
        <v>0.31140939597315437</v>
      </c>
      <c r="I63" s="38">
        <v>1.365638146694244E-2</v>
      </c>
      <c r="J63">
        <v>0.16130925488811632</v>
      </c>
    </row>
    <row r="64" spans="1:10" x14ac:dyDescent="0.35">
      <c r="A64" s="38">
        <v>0.31728646281417205</v>
      </c>
      <c r="B64" s="38">
        <v>1.7743627723261126E-2</v>
      </c>
      <c r="C64" s="38">
        <v>0.95953407098647714</v>
      </c>
      <c r="D64" s="38">
        <v>1.8250588515354301E-3</v>
      </c>
      <c r="E64" s="38">
        <v>8.8321386692058815E-2</v>
      </c>
      <c r="F64" s="38">
        <v>8.0232055792137265E-4</v>
      </c>
      <c r="G64" s="39">
        <v>2.8654305640049023E-4</v>
      </c>
      <c r="H64" s="38">
        <v>0.19132700293596427</v>
      </c>
      <c r="I64" s="38">
        <v>9.4691459253577401E-3</v>
      </c>
      <c r="J64">
        <v>0.21194185629235526</v>
      </c>
    </row>
    <row r="65" spans="1:10" x14ac:dyDescent="0.35">
      <c r="A65" s="38">
        <v>0.42745294019591357</v>
      </c>
      <c r="B65" s="38">
        <v>1.732405259087394E-2</v>
      </c>
      <c r="C65" s="38">
        <v>0.5448257567202438</v>
      </c>
      <c r="D65" s="38">
        <v>9.2807424593967529E-4</v>
      </c>
      <c r="E65" s="38">
        <v>0.18499613302397525</v>
      </c>
      <c r="F65" s="38">
        <v>2.4748646558391337E-3</v>
      </c>
      <c r="G65" s="39">
        <v>0</v>
      </c>
      <c r="H65" s="38">
        <v>1.4882443928847644</v>
      </c>
      <c r="I65" s="38">
        <v>0.29443155452436198</v>
      </c>
      <c r="J65">
        <v>7.647750140293956E-2</v>
      </c>
    </row>
    <row r="66" spans="1:10" x14ac:dyDescent="0.35">
      <c r="A66" s="38">
        <v>0.83211115312533701</v>
      </c>
      <c r="B66" s="38">
        <v>3.3399942906080504E-2</v>
      </c>
      <c r="C66" s="38">
        <v>0.51481337910589742</v>
      </c>
      <c r="D66" s="38">
        <v>5.1955466742791889E-2</v>
      </c>
      <c r="E66" s="38">
        <v>7.1367399371966886E-2</v>
      </c>
      <c r="F66" s="38">
        <v>8.3737748596441151E-3</v>
      </c>
      <c r="G66" s="39">
        <v>0</v>
      </c>
      <c r="H66" s="38">
        <v>0.76115710343515064</v>
      </c>
      <c r="I66" s="38">
        <v>1.9031306499191171E-4</v>
      </c>
      <c r="J66">
        <v>9.9397347958473051E-3</v>
      </c>
    </row>
    <row r="67" spans="1:10" x14ac:dyDescent="0.35">
      <c r="A67" s="38">
        <v>0.52998258888386685</v>
      </c>
      <c r="B67" s="38">
        <v>1.3759958248867129E-2</v>
      </c>
      <c r="C67" s="38">
        <v>1.0778117540783529</v>
      </c>
      <c r="D67" s="38">
        <v>8.8799051252241874E-3</v>
      </c>
      <c r="E67" s="38">
        <v>7.7192859465764652E-2</v>
      </c>
      <c r="F67" s="38">
        <v>3.6999604688434112E-4</v>
      </c>
      <c r="G67" s="39">
        <v>3.1157561842891893E-5</v>
      </c>
      <c r="H67" s="38">
        <v>0.42622376192506994</v>
      </c>
      <c r="I67" s="38">
        <v>9.4056889813229881E-4</v>
      </c>
      <c r="J67">
        <v>0.11388786310997186</v>
      </c>
    </row>
    <row r="68" spans="1:10" x14ac:dyDescent="0.35">
      <c r="A68" s="38">
        <v>0.3050458596491844</v>
      </c>
      <c r="B68" s="38">
        <v>1.7679355471099303E-2</v>
      </c>
      <c r="C68" s="38">
        <v>1.586423030882093</v>
      </c>
      <c r="D68" s="38">
        <v>3.0313036851385175E-3</v>
      </c>
      <c r="E68" s="38">
        <v>8.1962118393988134E-2</v>
      </c>
      <c r="F68" s="38">
        <v>1.0606835757500116E-4</v>
      </c>
      <c r="G68" s="39">
        <v>8.1936065498719446E-4</v>
      </c>
      <c r="H68" s="38">
        <v>0.42299196439352543</v>
      </c>
      <c r="I68" s="38">
        <v>1.3901859729935339E-2</v>
      </c>
      <c r="J68">
        <v>5.6136855098198268E-2</v>
      </c>
    </row>
    <row r="69" spans="1:10" x14ac:dyDescent="0.35">
      <c r="A69" s="38">
        <v>0.72423488200934816</v>
      </c>
      <c r="B69" s="38">
        <v>4.4952215674222973E-3</v>
      </c>
      <c r="C69" s="38">
        <v>0.81394549143837758</v>
      </c>
      <c r="D69" s="38">
        <v>0</v>
      </c>
      <c r="E69" s="38">
        <v>3.6708967545223369E-2</v>
      </c>
      <c r="F69" s="38">
        <v>8.4360726466370199E-5</v>
      </c>
      <c r="G69" s="39">
        <v>2.2897911469443337E-4</v>
      </c>
      <c r="H69" s="38">
        <v>5.9353796835267598E-2</v>
      </c>
      <c r="I69" s="38">
        <v>7.869650626077104E-3</v>
      </c>
      <c r="J69">
        <v>0.3959724246561338</v>
      </c>
    </row>
    <row r="70" spans="1:10" x14ac:dyDescent="0.35">
      <c r="A70" s="38">
        <v>0.19099608053426223</v>
      </c>
      <c r="B70" s="38">
        <v>9.1665864322905913E-3</v>
      </c>
      <c r="C70" s="38">
        <v>1.1128925229734803</v>
      </c>
      <c r="D70" s="38">
        <v>0</v>
      </c>
      <c r="E70" s="38">
        <v>5.4563960552195895E-2</v>
      </c>
      <c r="F70" s="38">
        <v>4.5848214899752878E-5</v>
      </c>
      <c r="G70" s="39">
        <v>1.6811012129909387E-5</v>
      </c>
      <c r="H70" s="38">
        <v>0.31824468580982462</v>
      </c>
      <c r="I70" s="38">
        <v>3.0641890291334836E-2</v>
      </c>
      <c r="J70">
        <v>4.6300172590498394E-2</v>
      </c>
    </row>
    <row r="71" spans="1:10" x14ac:dyDescent="0.35">
      <c r="A71" s="38">
        <v>8.3144104308085984E-2</v>
      </c>
      <c r="B71" s="38">
        <v>4.1886265847322721E-3</v>
      </c>
      <c r="C71" s="38">
        <v>1.1663500973726457</v>
      </c>
      <c r="D71" s="38">
        <v>3.0424324247235664E-4</v>
      </c>
      <c r="E71" s="38">
        <v>8.347990885379529E-2</v>
      </c>
      <c r="F71" s="38">
        <v>1.7219322403817406E-4</v>
      </c>
      <c r="G71" s="39">
        <v>5.5144087698114639E-4</v>
      </c>
      <c r="H71" s="38">
        <v>0.22118800647784573</v>
      </c>
      <c r="I71" s="38">
        <v>2.4184168576109933E-2</v>
      </c>
      <c r="J71">
        <v>0.18243935652663471</v>
      </c>
    </row>
    <row r="72" spans="1:10" x14ac:dyDescent="0.35">
      <c r="A72" s="38">
        <v>6.8494110995618251E-2</v>
      </c>
      <c r="B72" s="38">
        <v>9.3495741542560778E-3</v>
      </c>
      <c r="C72" s="38">
        <v>1.156232919969838</v>
      </c>
      <c r="D72" s="38">
        <v>1.2167021254902491E-3</v>
      </c>
      <c r="E72" s="38">
        <v>4.8601245703591422E-2</v>
      </c>
      <c r="F72" s="38">
        <v>2.5602856644394443E-4</v>
      </c>
      <c r="G72" s="39">
        <v>2.4923134786578667E-4</v>
      </c>
      <c r="H72" s="38">
        <v>0.16968349884560574</v>
      </c>
      <c r="I72" s="38">
        <v>1.0074610802592912E-2</v>
      </c>
      <c r="J72">
        <v>0.17064758029693347</v>
      </c>
    </row>
    <row r="73" spans="1:10" x14ac:dyDescent="0.35">
      <c r="A73" s="38">
        <v>0.17234422123321655</v>
      </c>
      <c r="B73" s="38">
        <v>7.5741946329237709E-3</v>
      </c>
      <c r="C73" s="38">
        <v>1.0805951586689091</v>
      </c>
      <c r="D73" s="38">
        <v>1.3914359068402715E-2</v>
      </c>
      <c r="E73" s="38">
        <v>7.9018048169203492E-2</v>
      </c>
      <c r="F73" s="38">
        <v>8.2141328932086306E-5</v>
      </c>
      <c r="G73" s="39">
        <v>8.0231065468549417E-5</v>
      </c>
      <c r="H73" s="38">
        <v>0.19311999510972555</v>
      </c>
      <c r="I73" s="38">
        <v>4.1276972920105133E-2</v>
      </c>
      <c r="J73">
        <v>0.16108906546008964</v>
      </c>
    </row>
    <row r="74" spans="1:10" x14ac:dyDescent="0.35">
      <c r="A74" s="38">
        <v>0.38688056046989566</v>
      </c>
      <c r="B74" s="38">
        <v>5.4574287317686486E-3</v>
      </c>
      <c r="C74" s="38">
        <v>1.0772168362587009</v>
      </c>
      <c r="D74" s="38">
        <v>1.4547928973256449E-3</v>
      </c>
      <c r="E74" s="38">
        <v>5.5243022762424883E-2</v>
      </c>
      <c r="F74" s="38">
        <v>1.0167907346899669E-4</v>
      </c>
      <c r="G74" s="39">
        <v>9.0924556082852808E-4</v>
      </c>
      <c r="H74" s="38">
        <v>0.11246683209069774</v>
      </c>
      <c r="I74" s="38">
        <v>2.9265974857893718E-2</v>
      </c>
      <c r="J74">
        <v>0.21387783971065025</v>
      </c>
    </row>
    <row r="75" spans="1:10" x14ac:dyDescent="0.35">
      <c r="A75" s="38">
        <v>0.23811446886608201</v>
      </c>
      <c r="B75" s="38">
        <v>8.8199633194577572E-3</v>
      </c>
      <c r="C75" s="38">
        <v>1.119602757163108</v>
      </c>
      <c r="D75" s="38">
        <v>2.070393374741201E-3</v>
      </c>
      <c r="E75" s="38">
        <v>7.0650167717912923E-2</v>
      </c>
      <c r="F75" s="38">
        <v>7.2952550202297426E-6</v>
      </c>
      <c r="G75" s="39">
        <v>2.0426714056643279E-5</v>
      </c>
      <c r="H75" s="38">
        <v>0.15238328686255886</v>
      </c>
      <c r="I75" s="38">
        <v>1.6541261232868917E-2</v>
      </c>
      <c r="J75">
        <v>0.2350983466530526</v>
      </c>
    </row>
    <row r="76" spans="1:10" x14ac:dyDescent="0.35">
      <c r="A76" s="38">
        <v>0.46286983442591145</v>
      </c>
      <c r="B76" s="38">
        <v>1.2055951438374242E-2</v>
      </c>
      <c r="C76" s="38">
        <v>0.93345778496378318</v>
      </c>
      <c r="D76" s="38">
        <v>5.2256532066508315E-4</v>
      </c>
      <c r="E76" s="38">
        <v>8.0976510952757985E-2</v>
      </c>
      <c r="F76" s="38">
        <v>5.2784375824755873E-5</v>
      </c>
      <c r="G76" s="39">
        <v>6.3341250989707048E-5</v>
      </c>
      <c r="H76" s="38">
        <v>0.14165742940089734</v>
      </c>
      <c r="I76" s="38">
        <v>2.5948799155449984E-2</v>
      </c>
      <c r="J76">
        <v>0.27344593268452566</v>
      </c>
    </row>
    <row r="77" spans="1:10" x14ac:dyDescent="0.35">
      <c r="A77" s="38">
        <v>0.10181908401445748</v>
      </c>
      <c r="B77" s="38">
        <v>1.2863475737840817E-2</v>
      </c>
      <c r="C77" s="38">
        <v>0.99241291784362884</v>
      </c>
      <c r="D77" s="38">
        <v>3.6145594031234849E-3</v>
      </c>
      <c r="E77" s="38">
        <v>0.10870374663659803</v>
      </c>
      <c r="F77" s="38">
        <v>4.6262145130355975E-3</v>
      </c>
      <c r="G77" s="39">
        <v>5.4446715984853261E-4</v>
      </c>
      <c r="H77" s="38">
        <v>0.21169234444046339</v>
      </c>
      <c r="I77" s="38">
        <v>5.6789681117878903E-2</v>
      </c>
      <c r="J77">
        <v>0.28210375775853752</v>
      </c>
    </row>
    <row r="78" spans="1:10" x14ac:dyDescent="0.35">
      <c r="A78" s="38">
        <v>0.26366216501966583</v>
      </c>
      <c r="B78" s="38">
        <v>7.271681073863237E-3</v>
      </c>
      <c r="C78" s="38">
        <v>1.3197847844518071</v>
      </c>
      <c r="D78" s="38">
        <v>4.2321139925504247E-3</v>
      </c>
      <c r="E78" s="38">
        <v>0.10740572363951555</v>
      </c>
      <c r="F78" s="38">
        <v>9.6633635533066286E-5</v>
      </c>
      <c r="G78" s="39">
        <v>4.5791165928737087E-4</v>
      </c>
      <c r="H78" s="38">
        <v>0.6016135620915033</v>
      </c>
      <c r="I78" s="38">
        <v>5.0280603579544135E-2</v>
      </c>
      <c r="J78">
        <v>9.489995027373932E-2</v>
      </c>
    </row>
    <row r="79" spans="1:10" x14ac:dyDescent="0.35">
      <c r="A79" s="38">
        <v>0.2423867918724627</v>
      </c>
      <c r="B79" s="38">
        <v>5.9901122120335623E-3</v>
      </c>
      <c r="C79" s="38">
        <v>0.99632596302063314</v>
      </c>
      <c r="D79" s="38">
        <v>1.7436970480234684E-4</v>
      </c>
      <c r="E79" s="38">
        <v>4.4071088135338242E-2</v>
      </c>
      <c r="F79" s="38">
        <v>2.9061617467057807E-4</v>
      </c>
      <c r="G79" s="39">
        <v>1.0598942840926963E-4</v>
      </c>
      <c r="H79" s="38">
        <v>0.16056030798476489</v>
      </c>
      <c r="I79" s="38">
        <v>1.9129382320963343E-2</v>
      </c>
      <c r="J79">
        <v>0.11330067310052834</v>
      </c>
    </row>
    <row r="80" spans="1:10" x14ac:dyDescent="0.35">
      <c r="A80" s="38">
        <v>0.19529052986715612</v>
      </c>
      <c r="B80" s="38">
        <v>7.5681829577261229E-3</v>
      </c>
      <c r="C80" s="38">
        <v>1.2770983417636204</v>
      </c>
      <c r="D80" s="38">
        <v>1.3744244966096546E-3</v>
      </c>
      <c r="E80" s="38">
        <v>0.10647611519604229</v>
      </c>
      <c r="F80" s="38">
        <v>7.7667764829873181E-5</v>
      </c>
      <c r="G80" s="39">
        <v>4.3749563733282993E-5</v>
      </c>
      <c r="H80" s="38">
        <v>0.29793157961486622</v>
      </c>
      <c r="I80" s="38">
        <v>5.2096390611835186E-3</v>
      </c>
      <c r="J80">
        <v>0.14908601325084742</v>
      </c>
    </row>
    <row r="81" spans="1:10" x14ac:dyDescent="0.35">
      <c r="A81" s="38">
        <v>0.14146782159628854</v>
      </c>
      <c r="B81" s="38">
        <v>8.2915210398369545E-3</v>
      </c>
      <c r="C81" s="38">
        <v>1.1293350779740721</v>
      </c>
      <c r="D81" s="38">
        <v>2.1649627986543669E-3</v>
      </c>
      <c r="E81" s="38">
        <v>9.3752302063467366E-2</v>
      </c>
      <c r="F81" s="38">
        <v>7.8167843958976211E-4</v>
      </c>
      <c r="G81" s="39">
        <v>6.9437055104919524E-4</v>
      </c>
      <c r="H81" s="38">
        <v>0.13195223167148223</v>
      </c>
      <c r="I81" s="38">
        <v>3.621503932947541E-2</v>
      </c>
      <c r="J81">
        <v>0.32571701659770291</v>
      </c>
    </row>
    <row r="82" spans="1:10" x14ac:dyDescent="0.35">
      <c r="A82" s="38">
        <v>0.2024513588012222</v>
      </c>
      <c r="B82" s="38">
        <v>6.4480952042291926E-3</v>
      </c>
      <c r="C82" s="38">
        <v>1.1344295711143928</v>
      </c>
      <c r="D82" s="38">
        <v>4.0695698899240618E-3</v>
      </c>
      <c r="E82" s="38">
        <v>0.11089116995524791</v>
      </c>
      <c r="F82" s="38">
        <v>2.27843233319373E-4</v>
      </c>
      <c r="G82" s="39">
        <v>3.1740011115588958E-4</v>
      </c>
      <c r="H82" s="38">
        <v>0.2445232018164242</v>
      </c>
      <c r="I82" s="38">
        <v>5.3826317605565168E-3</v>
      </c>
      <c r="J82">
        <v>0.23381397609745447</v>
      </c>
    </row>
    <row r="83" spans="1:10" x14ac:dyDescent="0.35">
      <c r="A83" s="38">
        <v>0.11462009174186066</v>
      </c>
      <c r="B83" s="38">
        <v>8.0809887535248752E-3</v>
      </c>
      <c r="C83" s="38">
        <v>1.1599553300295462</v>
      </c>
      <c r="D83" s="38">
        <v>7.7839828818623271E-3</v>
      </c>
      <c r="E83" s="38">
        <v>7.9566658496244946E-2</v>
      </c>
      <c r="F83" s="38">
        <v>6.4480085149043974E-4</v>
      </c>
      <c r="G83" s="39">
        <v>8.5458195043424702E-4</v>
      </c>
      <c r="H83" s="38">
        <v>0.17325379317350223</v>
      </c>
      <c r="I83" s="38">
        <v>3.9687271587027152E-2</v>
      </c>
      <c r="J83">
        <v>0.22374478112421134</v>
      </c>
    </row>
    <row r="84" spans="1:10" x14ac:dyDescent="0.35">
      <c r="A84" s="38">
        <v>0.26135899332596807</v>
      </c>
      <c r="B84" s="38">
        <v>5.6220617457471041E-3</v>
      </c>
      <c r="C84" s="38">
        <v>1.0532201393973653</v>
      </c>
      <c r="D84" s="38">
        <v>7.4637716279746047E-3</v>
      </c>
      <c r="E84" s="38">
        <v>7.794033136930438E-2</v>
      </c>
      <c r="F84" s="38">
        <v>1.2139591454281514E-3</v>
      </c>
      <c r="G84" s="39">
        <v>1.5878400989630575E-3</v>
      </c>
      <c r="H84" s="38">
        <v>0.12968591691995948</v>
      </c>
      <c r="I84" s="38">
        <v>3.6432621805568062E-2</v>
      </c>
      <c r="J84">
        <v>0.22651367422870602</v>
      </c>
    </row>
    <row r="85" spans="1:10" x14ac:dyDescent="0.35">
      <c r="A85" s="38">
        <v>0.27445277091097142</v>
      </c>
      <c r="B85" s="38">
        <v>1.1864951822064046E-2</v>
      </c>
      <c r="C85" s="38">
        <v>1.1003845839856299</v>
      </c>
      <c r="D85" s="38">
        <v>8.3876095312835838E-3</v>
      </c>
      <c r="E85" s="38">
        <v>8.9896046293473017E-2</v>
      </c>
      <c r="F85" s="38">
        <v>1.3096267563744333E-3</v>
      </c>
      <c r="G85" s="39">
        <v>3.7989173085670587E-4</v>
      </c>
      <c r="H85" s="38">
        <v>0.10957043909152558</v>
      </c>
      <c r="I85" s="38">
        <v>4.1499839212491098E-2</v>
      </c>
      <c r="J85">
        <v>0.39662783772790378</v>
      </c>
    </row>
    <row r="86" spans="1:10" x14ac:dyDescent="0.35">
      <c r="A86" s="38">
        <v>0.39551156271003146</v>
      </c>
      <c r="B86" s="38">
        <v>2.5710385185024245E-3</v>
      </c>
      <c r="C86" s="38">
        <v>1.0883528355021455</v>
      </c>
      <c r="D86" s="38">
        <v>4.3508489858882574E-3</v>
      </c>
      <c r="E86" s="38">
        <v>7.5472654651588075E-2</v>
      </c>
      <c r="F86" s="38">
        <v>9.3426470108961331E-4</v>
      </c>
      <c r="G86" s="39">
        <v>2.0332931382241004E-3</v>
      </c>
      <c r="H86" s="38">
        <v>0.16045634123112915</v>
      </c>
      <c r="I86" s="38">
        <v>3.8945801783793768E-2</v>
      </c>
      <c r="J86">
        <v>0.24732253446826188</v>
      </c>
    </row>
    <row r="87" spans="1:10" x14ac:dyDescent="0.35">
      <c r="A87" s="38">
        <v>0.14967536692027097</v>
      </c>
      <c r="B87" s="38">
        <v>4.3461841117375258E-3</v>
      </c>
      <c r="C87" s="38">
        <v>1.3481426789007642</v>
      </c>
      <c r="D87" s="38">
        <v>1.7721164740027895E-3</v>
      </c>
      <c r="E87" s="38">
        <v>7.441444775957716E-2</v>
      </c>
      <c r="F87" s="38">
        <v>1.025534546340891E-3</v>
      </c>
      <c r="G87" s="39">
        <v>6.5991703642182334E-4</v>
      </c>
      <c r="H87" s="38">
        <v>0.1318621366205808</v>
      </c>
      <c r="I87" s="38">
        <v>1.0961303223302023E-2</v>
      </c>
      <c r="J87">
        <v>0.18582965190651693</v>
      </c>
    </row>
    <row r="88" spans="1:10" x14ac:dyDescent="0.35">
      <c r="A88" s="38">
        <v>0.10125782877246083</v>
      </c>
      <c r="B88" s="38">
        <v>1.3463819298582723E-2</v>
      </c>
      <c r="C88" s="38">
        <v>1.0595851431280299</v>
      </c>
      <c r="D88" s="38">
        <v>2.7166170828833245E-3</v>
      </c>
      <c r="E88" s="38">
        <v>0.11456835604911114</v>
      </c>
      <c r="F88" s="38">
        <v>6.5375500531175939E-4</v>
      </c>
      <c r="G88" s="39">
        <v>7.1780532677811419E-4</v>
      </c>
      <c r="H88" s="38">
        <v>0.19661681784751164</v>
      </c>
      <c r="I88" s="38">
        <v>2.6348977072193549E-2</v>
      </c>
      <c r="J88">
        <v>0.25818459208128791</v>
      </c>
    </row>
    <row r="89" spans="1:10" x14ac:dyDescent="0.35">
      <c r="A89" s="38">
        <v>8.2183299459948816E-2</v>
      </c>
      <c r="B89" s="38">
        <v>5.2530074662816943E-3</v>
      </c>
      <c r="C89" s="38">
        <v>1.2658890062653869</v>
      </c>
      <c r="D89" s="38">
        <v>1.7288715169612658E-3</v>
      </c>
      <c r="E89" s="38">
        <v>6.2071002177156491E-2</v>
      </c>
      <c r="F89" s="38">
        <v>6.1134596498384534E-4</v>
      </c>
      <c r="G89" s="39">
        <v>2.1298847259645695E-4</v>
      </c>
      <c r="H89" s="38">
        <v>0.17486512943166069</v>
      </c>
      <c r="I89" s="38">
        <v>1.305656517048904E-2</v>
      </c>
      <c r="J89">
        <v>0.18629999737337952</v>
      </c>
    </row>
    <row r="90" spans="1:10" x14ac:dyDescent="0.35">
      <c r="A90" s="38">
        <v>0.19792612697218717</v>
      </c>
      <c r="B90" s="38">
        <v>1.2947206666460404E-2</v>
      </c>
      <c r="C90" s="38">
        <v>1.069484931186653</v>
      </c>
      <c r="D90" s="38">
        <v>1.9368212617183874E-3</v>
      </c>
      <c r="E90" s="38">
        <v>7.4840918700947792E-2</v>
      </c>
      <c r="F90" s="38">
        <v>5.1978589771356086E-4</v>
      </c>
      <c r="G90" s="39">
        <v>6.1879273537328674E-4</v>
      </c>
      <c r="H90" s="38">
        <v>0.15307075894928993</v>
      </c>
      <c r="I90" s="38">
        <v>2.9972257459030763E-2</v>
      </c>
      <c r="J90">
        <v>0.23940072577301219</v>
      </c>
    </row>
    <row r="91" spans="1:10" x14ac:dyDescent="0.35">
      <c r="A91" s="38">
        <v>9.4863561092288481E-2</v>
      </c>
      <c r="B91" s="38">
        <v>1.0376310452770043E-2</v>
      </c>
      <c r="C91" s="38">
        <v>1.1455714372817665</v>
      </c>
      <c r="D91" s="38">
        <v>2.9230245804782932E-3</v>
      </c>
      <c r="E91" s="38">
        <v>6.8075864499457947E-2</v>
      </c>
      <c r="F91" s="38">
        <v>5.370463184157865E-3</v>
      </c>
      <c r="G91" s="39">
        <v>1.536508540426637E-4</v>
      </c>
      <c r="H91" s="38">
        <v>0.15315819574874914</v>
      </c>
      <c r="I91" s="38">
        <v>9.9812082566603354E-3</v>
      </c>
      <c r="J91">
        <v>0.23016000754407262</v>
      </c>
    </row>
    <row r="92" spans="1:10" x14ac:dyDescent="0.35">
      <c r="A92" s="38">
        <v>0.33895027079339624</v>
      </c>
      <c r="B92" s="38">
        <v>1.0647761643423159E-2</v>
      </c>
      <c r="C92" s="38">
        <v>1.1136141770260863</v>
      </c>
      <c r="D92" s="38">
        <v>1.5921460212316549E-3</v>
      </c>
      <c r="E92" s="38">
        <v>5.0544173308211787E-2</v>
      </c>
      <c r="F92" s="38">
        <v>2.8467023416863971E-3</v>
      </c>
      <c r="G92" s="39">
        <v>5.930629878513327E-5</v>
      </c>
      <c r="H92" s="38">
        <v>0.10714519246414629</v>
      </c>
      <c r="I92" s="38">
        <v>8.0899874240233077E-3</v>
      </c>
      <c r="J92">
        <v>0.19489368025298434</v>
      </c>
    </row>
    <row r="93" spans="1:10" x14ac:dyDescent="0.35">
      <c r="A93" s="38">
        <v>0.34403258225409034</v>
      </c>
      <c r="B93" s="38">
        <v>7.2796626104708927E-3</v>
      </c>
      <c r="C93" s="38">
        <v>1.0799549400801924</v>
      </c>
      <c r="D93" s="38">
        <v>3.7242554367221945E-3</v>
      </c>
      <c r="E93" s="38">
        <v>6.7602623288012906E-2</v>
      </c>
      <c r="F93" s="38">
        <v>2.04536645829256E-3</v>
      </c>
      <c r="G93" s="39">
        <v>6.0440003223466833E-4</v>
      </c>
      <c r="H93" s="38">
        <v>0.12359117230581489</v>
      </c>
      <c r="I93" s="38">
        <v>1.06048221528921E-2</v>
      </c>
      <c r="J93">
        <v>0.24060921995683102</v>
      </c>
    </row>
    <row r="94" spans="1:10" x14ac:dyDescent="0.35">
      <c r="A94" s="38">
        <v>0.22763241810057125</v>
      </c>
      <c r="B94" s="38">
        <v>4.6924004825090468E-3</v>
      </c>
      <c r="C94" s="38">
        <v>1.0731948420714181</v>
      </c>
      <c r="D94" s="38">
        <v>4.2219541616405308E-4</v>
      </c>
      <c r="E94" s="38">
        <v>7.8862082830719743E-2</v>
      </c>
      <c r="F94" s="38">
        <v>4.2219541616405308E-4</v>
      </c>
      <c r="G94" s="39">
        <v>2.3723361479694412E-4</v>
      </c>
      <c r="H94" s="38">
        <v>8.2774427020506636E-2</v>
      </c>
      <c r="I94" s="38">
        <v>9.4511459589867331E-3</v>
      </c>
      <c r="J94">
        <v>0.37741836119384303</v>
      </c>
    </row>
    <row r="95" spans="1:10" x14ac:dyDescent="0.35">
      <c r="A95" s="38">
        <v>0.50491510220225477</v>
      </c>
      <c r="B95" s="38">
        <v>6.5304030883494802E-3</v>
      </c>
      <c r="C95" s="38">
        <v>1.1097050127259986</v>
      </c>
      <c r="D95" s="38">
        <v>1.7341501024085942E-3</v>
      </c>
      <c r="E95" s="38">
        <v>9.0755417656772641E-2</v>
      </c>
      <c r="F95" s="38">
        <v>5.1555813855390636E-4</v>
      </c>
      <c r="G95" s="39">
        <v>1.4060676506015629E-3</v>
      </c>
      <c r="H95" s="38">
        <v>0.10138997598748915</v>
      </c>
      <c r="I95" s="38">
        <v>3.4732995564637714E-2</v>
      </c>
      <c r="J95">
        <v>0.32300224674865752</v>
      </c>
    </row>
    <row r="96" spans="1:10" x14ac:dyDescent="0.35">
      <c r="A96" s="38">
        <v>0.53005191550857333</v>
      </c>
      <c r="B96" s="38">
        <v>2.6340041082296636E-3</v>
      </c>
      <c r="C96" s="38">
        <v>1.3890315056759637</v>
      </c>
      <c r="D96" s="38">
        <v>3.7121081153190139E-3</v>
      </c>
      <c r="E96" s="38">
        <v>8.4835124047754215E-2</v>
      </c>
      <c r="F96" s="38">
        <v>4.0496962387510336E-4</v>
      </c>
      <c r="G96" s="39">
        <v>1.801150612854031E-3</v>
      </c>
      <c r="H96" s="38">
        <v>0.16638602385168993</v>
      </c>
      <c r="I96" s="38">
        <v>1.6816562145935174E-2</v>
      </c>
      <c r="J96">
        <v>0.1942990422049955</v>
      </c>
    </row>
    <row r="97" spans="1:10" x14ac:dyDescent="0.35">
      <c r="A97" s="38">
        <v>0.34525503491662785</v>
      </c>
      <c r="B97" s="38">
        <v>5.8437176939600474E-3</v>
      </c>
      <c r="C97" s="38">
        <v>1.0694275890003446</v>
      </c>
      <c r="D97" s="38">
        <v>5.757052389176742E-4</v>
      </c>
      <c r="E97" s="38">
        <v>6.0473811602008161E-2</v>
      </c>
      <c r="F97" s="38">
        <v>4.5189766065580877E-3</v>
      </c>
      <c r="G97" s="39">
        <v>3.73486194423294E-4</v>
      </c>
      <c r="H97" s="38">
        <v>8.5398340565759387E-2</v>
      </c>
      <c r="I97" s="38">
        <v>3.4521679738683474E-3</v>
      </c>
      <c r="J97">
        <v>0.24849910228601546</v>
      </c>
    </row>
    <row r="98" spans="1:10" x14ac:dyDescent="0.35">
      <c r="A98" s="38">
        <v>0.66902079568967288</v>
      </c>
      <c r="B98" s="38">
        <v>1.0626174725095828E-2</v>
      </c>
      <c r="C98" s="38">
        <v>0.9848954093862553</v>
      </c>
      <c r="D98" s="38">
        <v>5.4943835190693962E-3</v>
      </c>
      <c r="E98" s="38">
        <v>6.9432728026165833E-2</v>
      </c>
      <c r="F98" s="38">
        <v>1.4873684677884826E-3</v>
      </c>
      <c r="G98" s="39">
        <v>5.9568737142772562E-4</v>
      </c>
      <c r="H98" s="38">
        <v>0.12067294173363523</v>
      </c>
      <c r="I98" s="38">
        <v>2.9059183945300358E-2</v>
      </c>
      <c r="J98">
        <v>0.32886195392566209</v>
      </c>
    </row>
    <row r="99" spans="1:10" x14ac:dyDescent="0.35">
      <c r="A99" s="38">
        <v>0.17564897414900218</v>
      </c>
      <c r="B99" s="38">
        <v>8.4274048046188207E-3</v>
      </c>
      <c r="C99" s="38">
        <v>1.2976426236385235</v>
      </c>
      <c r="D99" s="38">
        <v>7.1657253121569086E-4</v>
      </c>
      <c r="E99" s="38">
        <v>4.7981355465187801E-2</v>
      </c>
      <c r="F99" s="38">
        <v>6.3736567464024235E-3</v>
      </c>
      <c r="G99" s="39">
        <v>2.7298001189169182E-4</v>
      </c>
      <c r="H99" s="38">
        <v>0.10822377877699839</v>
      </c>
      <c r="I99" s="38">
        <v>1.2797217651228793E-2</v>
      </c>
      <c r="J99">
        <v>0.2605235287887101</v>
      </c>
    </row>
    <row r="100" spans="1:10" x14ac:dyDescent="0.35">
      <c r="A100" s="38">
        <v>0.55914644417609194</v>
      </c>
      <c r="B100" s="38">
        <v>1.8184133664864953E-3</v>
      </c>
      <c r="C100" s="38">
        <v>1.2267751799801117</v>
      </c>
      <c r="D100" s="38">
        <v>2.6764706496391361E-3</v>
      </c>
      <c r="E100" s="38">
        <v>0.1273613103154074</v>
      </c>
      <c r="F100" s="38">
        <v>3.6883240881662566E-4</v>
      </c>
      <c r="G100" s="39">
        <v>1.1343336346624523E-4</v>
      </c>
      <c r="H100" s="38">
        <v>0.29677717024816858</v>
      </c>
      <c r="I100" s="38">
        <v>1.7529978071869432E-3</v>
      </c>
      <c r="J100">
        <v>0.19725879953575917</v>
      </c>
    </row>
    <row r="101" spans="1:10" x14ac:dyDescent="0.35">
      <c r="A101" s="38">
        <v>0.13778568849738185</v>
      </c>
      <c r="B101" s="38">
        <v>5.9590448751246188E-3</v>
      </c>
      <c r="C101" s="38">
        <v>1.163763413169798</v>
      </c>
      <c r="D101" s="38">
        <v>1.5679998967572085E-3</v>
      </c>
      <c r="E101" s="38">
        <v>7.0783688069112463E-2</v>
      </c>
      <c r="F101" s="38">
        <v>3.3693715202608603E-3</v>
      </c>
      <c r="G101" s="39">
        <v>2.0196871098148409E-3</v>
      </c>
      <c r="H101" s="38">
        <v>0.13257557426114189</v>
      </c>
      <c r="I101" s="38">
        <v>2.2001469058888182E-2</v>
      </c>
      <c r="J101">
        <v>0.23556229611193191</v>
      </c>
    </row>
    <row r="102" spans="1:10" x14ac:dyDescent="0.35">
      <c r="A102" s="38">
        <v>0.33936250865902623</v>
      </c>
      <c r="B102" s="38">
        <v>3.918908247726114E-2</v>
      </c>
      <c r="C102" s="38">
        <v>0.888942248000403</v>
      </c>
      <c r="D102" s="38">
        <v>4.7164731979411189E-3</v>
      </c>
      <c r="E102" s="38">
        <v>0.14934780579903661</v>
      </c>
      <c r="F102" s="38">
        <v>4.0057717571554711E-3</v>
      </c>
      <c r="G102" s="39">
        <v>2.4695080366693221E-3</v>
      </c>
      <c r="H102" s="38">
        <v>0.21095628827199045</v>
      </c>
      <c r="I102" s="38">
        <v>0.17298042340576744</v>
      </c>
      <c r="J102">
        <v>0.50266828705498412</v>
      </c>
    </row>
    <row r="103" spans="1:10" x14ac:dyDescent="0.35">
      <c r="A103" s="38">
        <v>0.3818093308716381</v>
      </c>
      <c r="B103" s="38">
        <v>3.6630036630036626E-3</v>
      </c>
      <c r="C103" s="38">
        <v>1.039936651394074</v>
      </c>
      <c r="D103" s="38">
        <v>8.7502276728796072E-3</v>
      </c>
      <c r="E103" s="38">
        <v>5.460607532430737E-2</v>
      </c>
      <c r="F103" s="38">
        <v>8.095035719345113E-5</v>
      </c>
      <c r="G103" s="39">
        <v>3.2886082609839518E-5</v>
      </c>
      <c r="H103" s="38">
        <v>0.17913049197579586</v>
      </c>
      <c r="I103" s="38">
        <v>2.9483637909052268E-2</v>
      </c>
      <c r="J103">
        <v>0.16451028564743714</v>
      </c>
    </row>
    <row r="104" spans="1:10" x14ac:dyDescent="0.35">
      <c r="A104" s="38">
        <v>0.21259681531378516</v>
      </c>
      <c r="B104" s="38">
        <v>5.8909020094340984E-3</v>
      </c>
      <c r="C104" s="38">
        <v>1.2479891119432502</v>
      </c>
      <c r="D104" s="38">
        <v>4.6701671883790366E-3</v>
      </c>
      <c r="E104" s="38">
        <v>9.8738874543802202E-2</v>
      </c>
      <c r="F104" s="38">
        <v>1.4611552683332612E-3</v>
      </c>
      <c r="G104" s="39">
        <v>2.0513874664012427E-3</v>
      </c>
      <c r="H104" s="38">
        <v>0.19653530093427385</v>
      </c>
      <c r="I104" s="38">
        <v>8.4477734662377572E-3</v>
      </c>
      <c r="J104">
        <v>0.18168406147088301</v>
      </c>
    </row>
    <row r="105" spans="1:10" x14ac:dyDescent="0.35">
      <c r="A105" s="38">
        <v>7.014878785469629E-2</v>
      </c>
      <c r="B105" s="38">
        <v>7.7832608958106966E-3</v>
      </c>
      <c r="C105" s="38">
        <v>0.98207212831972301</v>
      </c>
      <c r="D105" s="38">
        <v>3.4860557768924302E-3</v>
      </c>
      <c r="E105" s="38">
        <v>0.10290655559579863</v>
      </c>
      <c r="F105" s="38">
        <v>1.3129300977906555E-3</v>
      </c>
      <c r="G105" s="39">
        <v>4.7159845466618376E-4</v>
      </c>
      <c r="H105" s="38">
        <v>0.39587106120970667</v>
      </c>
      <c r="I105" s="38">
        <v>1.3234939031751781E-2</v>
      </c>
      <c r="J105">
        <v>0.14606817975131345</v>
      </c>
    </row>
    <row r="106" spans="1:10" x14ac:dyDescent="0.35">
      <c r="A106" s="38">
        <v>3.8574175325381758E-2</v>
      </c>
      <c r="B106" s="38">
        <v>8.8911396178095025E-3</v>
      </c>
      <c r="C106" s="38">
        <v>1.3142924201961916</v>
      </c>
      <c r="D106" s="38">
        <v>4.2281007307645377E-3</v>
      </c>
      <c r="E106" s="38">
        <v>9.1003205387758399E-2</v>
      </c>
      <c r="F106" s="38">
        <v>6.2503350430508932E-4</v>
      </c>
      <c r="G106" s="39">
        <v>1.2561500597469682E-3</v>
      </c>
      <c r="H106" s="38">
        <v>0.16360175937046503</v>
      </c>
      <c r="I106" s="38">
        <v>2.040711580114354E-2</v>
      </c>
      <c r="J106">
        <v>0.24362323114446016</v>
      </c>
    </row>
    <row r="107" spans="1:10" x14ac:dyDescent="0.35">
      <c r="A107" s="38">
        <v>0.48456418457329048</v>
      </c>
      <c r="B107" s="38">
        <v>9.3422842924988977E-3</v>
      </c>
      <c r="C107" s="38">
        <v>1.3727145497377535</v>
      </c>
      <c r="D107" s="38">
        <v>4.8855964419632593E-3</v>
      </c>
      <c r="E107" s="38">
        <v>6.8783072813899379E-2</v>
      </c>
      <c r="F107" s="38">
        <v>9.6904392237287757E-4</v>
      </c>
      <c r="G107" s="39">
        <v>3.5424954709385855E-4</v>
      </c>
      <c r="H107" s="38">
        <v>0.15346725235925118</v>
      </c>
      <c r="I107" s="38">
        <v>2.3665393399835751E-2</v>
      </c>
      <c r="J107">
        <v>0.22133088380653113</v>
      </c>
    </row>
    <row r="108" spans="1:10" x14ac:dyDescent="0.35">
      <c r="A108" s="38">
        <v>0.30674246459649829</v>
      </c>
      <c r="B108" s="38">
        <v>6.0667225266139426E-3</v>
      </c>
      <c r="C108" s="38">
        <v>1.3695401636084596</v>
      </c>
      <c r="D108" s="38">
        <v>6.1448537725711048E-3</v>
      </c>
      <c r="E108" s="38">
        <v>4.9870317706045858E-2</v>
      </c>
      <c r="F108" s="38">
        <v>3.460098035245758E-4</v>
      </c>
      <c r="G108" s="39">
        <v>4.316686446071789E-4</v>
      </c>
      <c r="H108" s="38">
        <v>0.1264877383262574</v>
      </c>
      <c r="I108" s="38">
        <v>1.6996790648754104E-2</v>
      </c>
      <c r="J108">
        <v>0.15487960668223463</v>
      </c>
    </row>
    <row r="109" spans="1:10" x14ac:dyDescent="0.35">
      <c r="A109" s="38">
        <v>0.3153027209432781</v>
      </c>
      <c r="B109" s="38">
        <v>4.5125087225704802E-3</v>
      </c>
      <c r="C109" s="38">
        <v>1.2793698437885943</v>
      </c>
      <c r="D109" s="38">
        <v>4.0184313600241574E-3</v>
      </c>
      <c r="E109" s="38">
        <v>6.3357074210323064E-2</v>
      </c>
      <c r="F109" s="38">
        <v>4.182478594013583E-3</v>
      </c>
      <c r="G109" s="39">
        <v>8.8846820532326014E-4</v>
      </c>
      <c r="H109" s="38">
        <v>8.8048844459026429E-2</v>
      </c>
      <c r="I109" s="38">
        <v>9.4397327239873832E-3</v>
      </c>
      <c r="J109">
        <v>0.30488335108904091</v>
      </c>
    </row>
    <row r="110" spans="1:10" x14ac:dyDescent="0.35">
      <c r="A110" s="38">
        <v>0.28132477056962785</v>
      </c>
      <c r="B110" s="38">
        <v>5.9285794059104181E-4</v>
      </c>
      <c r="C110" s="38">
        <v>1.2684354785273295</v>
      </c>
      <c r="D110" s="38">
        <v>1.6955945853699777E-3</v>
      </c>
      <c r="E110" s="38">
        <v>0.12787830964510979</v>
      </c>
      <c r="F110" s="38">
        <v>2.0144644812336457E-4</v>
      </c>
      <c r="G110" s="39">
        <v>1.7743987658534702E-5</v>
      </c>
      <c r="H110" s="38">
        <v>0.35610513208311279</v>
      </c>
      <c r="I110" s="38">
        <v>3.7465908059006064E-3</v>
      </c>
      <c r="J110">
        <v>9.130311762117467E-2</v>
      </c>
    </row>
    <row r="111" spans="1:10" x14ac:dyDescent="0.35">
      <c r="A111" s="38">
        <v>0.34003411817501367</v>
      </c>
      <c r="B111" s="38">
        <v>1.4846434707903778E-2</v>
      </c>
      <c r="C111" s="38">
        <v>1.1242451016223141</v>
      </c>
      <c r="D111" s="38">
        <v>0</v>
      </c>
      <c r="E111" s="38">
        <v>4.4568977211068915E-2</v>
      </c>
      <c r="F111" s="38">
        <v>4.1316241635015374E-3</v>
      </c>
      <c r="G111" s="39">
        <v>0</v>
      </c>
      <c r="H111" s="38">
        <v>5.8860101284138176E-2</v>
      </c>
      <c r="I111" s="38">
        <v>2.7961939319949353E-2</v>
      </c>
      <c r="J111">
        <v>0.18648343000101764</v>
      </c>
    </row>
    <row r="112" spans="1:10" x14ac:dyDescent="0.35">
      <c r="A112" s="38">
        <v>8.4903247288041828E-2</v>
      </c>
      <c r="B112" s="38">
        <v>1.0703568976483164E-2</v>
      </c>
      <c r="C112" s="38">
        <v>1.344634943996794</v>
      </c>
      <c r="D112" s="38">
        <v>1.8498016550175407E-4</v>
      </c>
      <c r="E112" s="38">
        <v>8.4621026510432421E-2</v>
      </c>
      <c r="F112" s="38">
        <v>1.2732801392037406E-4</v>
      </c>
      <c r="G112" s="39">
        <v>1.3071931695457289E-4</v>
      </c>
      <c r="H112" s="38">
        <v>0.21920396252178528</v>
      </c>
      <c r="I112" s="38">
        <v>6.2288987729957335E-3</v>
      </c>
      <c r="J112">
        <v>0.16745199855961343</v>
      </c>
    </row>
    <row r="113" spans="1:10" x14ac:dyDescent="0.35">
      <c r="A113" s="38">
        <v>0.22655893165068863</v>
      </c>
      <c r="B113" s="38">
        <v>5.7010837045409221E-3</v>
      </c>
      <c r="C113" s="38">
        <v>0.92644556752884955</v>
      </c>
      <c r="D113" s="38">
        <v>3.8228841167475575E-4</v>
      </c>
      <c r="E113" s="38">
        <v>6.303326463222747E-2</v>
      </c>
      <c r="F113" s="38">
        <v>1.0526782350464288E-4</v>
      </c>
      <c r="G113" s="39">
        <v>3.0472264698712409E-4</v>
      </c>
      <c r="H113" s="38">
        <v>0.15242226802295947</v>
      </c>
      <c r="I113" s="38">
        <v>5.257850763468741E-3</v>
      </c>
      <c r="J113">
        <v>0.20677733184602984</v>
      </c>
    </row>
    <row r="114" spans="1:10" x14ac:dyDescent="0.35">
      <c r="A114" s="38">
        <v>0.61557261427440424</v>
      </c>
      <c r="B114" s="38">
        <v>1.7461189908035496E-2</v>
      </c>
      <c r="C114" s="38">
        <v>1.0579112972935991</v>
      </c>
      <c r="D114" s="38">
        <v>7.0380995790546156E-4</v>
      </c>
      <c r="E114" s="38">
        <v>8.3836054731837209E-2</v>
      </c>
      <c r="F114" s="38">
        <v>4.5535387117820025E-3</v>
      </c>
      <c r="G114" s="39">
        <v>4.3345756137669697E-4</v>
      </c>
      <c r="H114" s="38">
        <v>3.5020689778445094E-2</v>
      </c>
      <c r="I114" s="38">
        <v>2.6268868809823844E-2</v>
      </c>
      <c r="J114">
        <v>0.30312154102550543</v>
      </c>
    </row>
    <row r="115" spans="1:10" x14ac:dyDescent="0.35">
      <c r="A115" s="38">
        <v>0.37079831345884545</v>
      </c>
      <c r="B115" s="38">
        <v>2.0924418060513688E-2</v>
      </c>
      <c r="C115" s="38">
        <v>0.79891323290374283</v>
      </c>
      <c r="D115" s="38">
        <v>0</v>
      </c>
      <c r="E115" s="38">
        <v>7.9833674274330496E-2</v>
      </c>
      <c r="F115" s="38">
        <v>8.0221411094621143E-5</v>
      </c>
      <c r="G115" s="39">
        <v>0</v>
      </c>
      <c r="H115" s="38">
        <v>0.16823766930060299</v>
      </c>
      <c r="I115" s="38">
        <v>0.2286310216196703</v>
      </c>
      <c r="J115">
        <v>0.30078983386303298</v>
      </c>
    </row>
    <row r="116" spans="1:10" x14ac:dyDescent="0.35">
      <c r="A116" s="38">
        <v>0.16919376724099186</v>
      </c>
      <c r="B116" s="38">
        <v>1.5628453667225751E-2</v>
      </c>
      <c r="C116" s="38">
        <v>0.96199615270216066</v>
      </c>
      <c r="D116" s="38">
        <v>1.9503061980730979E-4</v>
      </c>
      <c r="E116" s="38">
        <v>8.7950141505549709E-2</v>
      </c>
      <c r="F116" s="38">
        <v>3.39353278464719E-3</v>
      </c>
      <c r="G116" s="39">
        <v>0</v>
      </c>
      <c r="H116" s="38">
        <v>0.15535272371095596</v>
      </c>
      <c r="I116" s="38">
        <v>8.798047960196417E-3</v>
      </c>
      <c r="J116">
        <v>0.23817011672192198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"/>
  <sheetViews>
    <sheetView zoomScale="85" zoomScaleNormal="85" workbookViewId="0">
      <selection activeCell="M6" sqref="M6"/>
    </sheetView>
  </sheetViews>
  <sheetFormatPr defaultRowHeight="14.5" x14ac:dyDescent="0.35"/>
  <cols>
    <col min="1" max="1" width="18" bestFit="1" customWidth="1"/>
    <col min="11" max="11" width="29.1796875" bestFit="1" customWidth="1"/>
    <col min="12" max="12" width="8.7265625" customWidth="1"/>
    <col min="13" max="13" width="9.1796875" customWidth="1"/>
    <col min="16" max="16" width="13.453125" bestFit="1" customWidth="1"/>
    <col min="17" max="17" width="11" bestFit="1" customWidth="1"/>
  </cols>
  <sheetData>
    <row r="1" spans="1:19" x14ac:dyDescent="0.35">
      <c r="A1" t="s">
        <v>55</v>
      </c>
      <c r="K1" t="s">
        <v>55</v>
      </c>
    </row>
    <row r="2" spans="1:19" ht="15" thickBot="1" x14ac:dyDescent="0.4"/>
    <row r="3" spans="1:19" x14ac:dyDescent="0.35">
      <c r="A3" s="15" t="s">
        <v>56</v>
      </c>
      <c r="B3" s="15"/>
      <c r="K3" s="15" t="s">
        <v>56</v>
      </c>
      <c r="L3" s="15"/>
    </row>
    <row r="4" spans="1:19" x14ac:dyDescent="0.35">
      <c r="A4" s="12" t="s">
        <v>57</v>
      </c>
      <c r="B4" s="12">
        <v>0.99060961202801889</v>
      </c>
      <c r="K4" s="17" t="s">
        <v>127</v>
      </c>
      <c r="L4" s="12">
        <f>Estimation!L4</f>
        <v>0.99060961202801889</v>
      </c>
    </row>
    <row r="5" spans="1:19" x14ac:dyDescent="0.35">
      <c r="A5" s="12" t="s">
        <v>58</v>
      </c>
      <c r="B5" s="12">
        <v>0.98130740344230216</v>
      </c>
      <c r="K5" s="12" t="s">
        <v>129</v>
      </c>
      <c r="L5" s="12">
        <f>L4^2</f>
        <v>0.98130740344230216</v>
      </c>
      <c r="M5">
        <f>Estimation!L8</f>
        <v>0.98130740344230216</v>
      </c>
    </row>
    <row r="6" spans="1:19" x14ac:dyDescent="0.35">
      <c r="A6" s="12" t="s">
        <v>59</v>
      </c>
      <c r="B6" s="12">
        <v>0.98088257170235449</v>
      </c>
      <c r="K6" s="12" t="s">
        <v>59</v>
      </c>
      <c r="L6" s="12"/>
    </row>
    <row r="7" spans="1:19" x14ac:dyDescent="0.35">
      <c r="A7" s="12" t="s">
        <v>60</v>
      </c>
      <c r="B7" s="12">
        <v>692.06543618084208</v>
      </c>
      <c r="K7" s="12" t="s">
        <v>60</v>
      </c>
      <c r="L7" s="12"/>
    </row>
    <row r="8" spans="1:19" ht="15" thickBot="1" x14ac:dyDescent="0.4">
      <c r="A8" s="13" t="s">
        <v>61</v>
      </c>
      <c r="B8" s="13">
        <v>46</v>
      </c>
      <c r="K8" s="13" t="s">
        <v>61</v>
      </c>
      <c r="L8" s="13"/>
    </row>
    <row r="10" spans="1:19" ht="15" thickBot="1" x14ac:dyDescent="0.4">
      <c r="A10" t="s">
        <v>62</v>
      </c>
      <c r="K10" t="s">
        <v>62</v>
      </c>
    </row>
    <row r="11" spans="1:19" x14ac:dyDescent="0.3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  <c r="K11" s="14"/>
      <c r="L11" s="14" t="s">
        <v>64</v>
      </c>
      <c r="M11" s="14" t="s">
        <v>65</v>
      </c>
      <c r="N11" s="14" t="s">
        <v>66</v>
      </c>
      <c r="O11" s="14" t="s">
        <v>67</v>
      </c>
      <c r="P11" s="14" t="s">
        <v>68</v>
      </c>
    </row>
    <row r="12" spans="1:19" x14ac:dyDescent="0.35">
      <c r="A12" s="12" t="s">
        <v>107</v>
      </c>
      <c r="B12" s="12">
        <v>1</v>
      </c>
      <c r="C12" s="17">
        <v>1106324267.3576865</v>
      </c>
      <c r="D12" s="12">
        <v>1106324267.3576865</v>
      </c>
      <c r="E12" s="12">
        <v>2309.873088962599</v>
      </c>
      <c r="F12" s="12">
        <v>1.143921096660442E-39</v>
      </c>
      <c r="K12" s="12" t="s">
        <v>107</v>
      </c>
      <c r="L12" s="12"/>
      <c r="M12" s="17">
        <f>Estimation!L5</f>
        <v>1106324267.3576865</v>
      </c>
      <c r="N12" s="12"/>
      <c r="O12" s="12"/>
      <c r="P12" s="12"/>
    </row>
    <row r="13" spans="1:19" x14ac:dyDescent="0.35">
      <c r="A13" s="12" t="s">
        <v>108</v>
      </c>
      <c r="B13" s="12">
        <v>44</v>
      </c>
      <c r="C13" s="17">
        <v>21074000.990071882</v>
      </c>
      <c r="D13" s="12">
        <v>478954.56795617915</v>
      </c>
      <c r="E13" s="12"/>
      <c r="F13" s="12"/>
      <c r="K13" s="12" t="s">
        <v>108</v>
      </c>
      <c r="L13" s="12"/>
      <c r="M13" s="17">
        <f>Estimation!L7</f>
        <v>21074000.990071774</v>
      </c>
      <c r="N13" s="12"/>
      <c r="O13" s="12"/>
      <c r="P13" s="12"/>
    </row>
    <row r="14" spans="1:19" ht="15" thickBot="1" x14ac:dyDescent="0.4">
      <c r="A14" s="13" t="s">
        <v>109</v>
      </c>
      <c r="B14" s="13">
        <v>45</v>
      </c>
      <c r="C14" s="16">
        <v>1127398268.3477583</v>
      </c>
      <c r="D14" s="13"/>
      <c r="E14" s="13"/>
      <c r="F14" s="13"/>
      <c r="K14" s="13" t="s">
        <v>109</v>
      </c>
      <c r="L14" s="13"/>
      <c r="M14" s="16">
        <f>Estimation!L6</f>
        <v>1127398268.3477583</v>
      </c>
      <c r="N14" s="13"/>
      <c r="O14" s="13"/>
      <c r="P14" s="13"/>
    </row>
    <row r="15" spans="1:19" ht="15" thickBot="1" x14ac:dyDescent="0.4"/>
    <row r="16" spans="1:19" x14ac:dyDescent="0.3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 t="s">
        <v>110</v>
      </c>
      <c r="G16" s="14" t="s">
        <v>111</v>
      </c>
      <c r="H16" s="14" t="s">
        <v>112</v>
      </c>
      <c r="I16" s="14" t="s">
        <v>113</v>
      </c>
      <c r="K16" s="14"/>
      <c r="L16" s="14" t="s">
        <v>69</v>
      </c>
      <c r="M16" s="14" t="s">
        <v>60</v>
      </c>
      <c r="N16" s="14" t="s">
        <v>70</v>
      </c>
      <c r="O16" s="14" t="s">
        <v>71</v>
      </c>
      <c r="P16" s="14" t="s">
        <v>110</v>
      </c>
      <c r="Q16" s="14" t="s">
        <v>111</v>
      </c>
      <c r="R16" s="14" t="s">
        <v>112</v>
      </c>
      <c r="S16" s="14" t="s">
        <v>113</v>
      </c>
    </row>
    <row r="17" spans="1:19" x14ac:dyDescent="0.35">
      <c r="A17" s="12" t="s">
        <v>63</v>
      </c>
      <c r="B17" s="12">
        <v>-1698.1076073809645</v>
      </c>
      <c r="C17" s="12">
        <v>171.12295071726075</v>
      </c>
      <c r="D17" s="12">
        <v>-9.9233188784050146</v>
      </c>
      <c r="E17" s="12">
        <v>8.4668418918394129E-13</v>
      </c>
      <c r="F17" s="12">
        <v>-2042.9832534996704</v>
      </c>
      <c r="G17" s="12">
        <v>-1353.2319612622587</v>
      </c>
      <c r="H17" s="12">
        <v>-2042.9832534996704</v>
      </c>
      <c r="I17" s="12">
        <v>-1353.2319612622587</v>
      </c>
      <c r="K17" s="12" t="s">
        <v>126</v>
      </c>
      <c r="L17" s="12">
        <f>Estimation!L3</f>
        <v>-1698.1076073809636</v>
      </c>
      <c r="M17" s="12"/>
      <c r="N17" s="12"/>
      <c r="O17" s="12"/>
      <c r="P17" s="12"/>
      <c r="Q17" s="12"/>
      <c r="R17" s="12"/>
      <c r="S17" s="12"/>
    </row>
    <row r="18" spans="1:19" ht="15" thickBot="1" x14ac:dyDescent="0.4">
      <c r="A18" s="13" t="s">
        <v>54</v>
      </c>
      <c r="B18" s="13">
        <v>0.38570078415721648</v>
      </c>
      <c r="C18" s="13">
        <v>8.0252110457477589E-3</v>
      </c>
      <c r="D18" s="13">
        <v>48.061139072670748</v>
      </c>
      <c r="E18" s="13">
        <v>1.143921096660442E-39</v>
      </c>
      <c r="F18" s="13">
        <v>0.3695270340375485</v>
      </c>
      <c r="G18" s="13">
        <v>0.40187453427688447</v>
      </c>
      <c r="H18" s="13">
        <v>0.3695270340375485</v>
      </c>
      <c r="I18" s="13">
        <v>0.40187453427688447</v>
      </c>
      <c r="K18" s="13" t="s">
        <v>124</v>
      </c>
      <c r="L18" s="13">
        <f>Estimation!L2</f>
        <v>0.38570078415721643</v>
      </c>
      <c r="M18" s="13"/>
      <c r="N18" s="13"/>
      <c r="O18" s="13"/>
      <c r="P18" s="13"/>
      <c r="Q18" s="13"/>
      <c r="R18" s="13"/>
      <c r="S18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"/>
  <sheetViews>
    <sheetView zoomScale="55" zoomScaleNormal="55" workbookViewId="0">
      <selection activeCell="L18" sqref="L18"/>
    </sheetView>
  </sheetViews>
  <sheetFormatPr defaultRowHeight="14.5" x14ac:dyDescent="0.35"/>
  <cols>
    <col min="1" max="1" width="18" bestFit="1" customWidth="1"/>
    <col min="11" max="11" width="18" bestFit="1" customWidth="1"/>
  </cols>
  <sheetData>
    <row r="1" spans="1:19" x14ac:dyDescent="0.35">
      <c r="A1" t="s">
        <v>55</v>
      </c>
      <c r="D1" t="s">
        <v>134</v>
      </c>
      <c r="K1" t="s">
        <v>55</v>
      </c>
      <c r="N1" t="s">
        <v>135</v>
      </c>
    </row>
    <row r="2" spans="1:19" ht="15" thickBot="1" x14ac:dyDescent="0.4"/>
    <row r="3" spans="1:19" x14ac:dyDescent="0.35">
      <c r="A3" s="15" t="s">
        <v>56</v>
      </c>
      <c r="B3" s="15"/>
      <c r="D3" t="s">
        <v>136</v>
      </c>
      <c r="K3" s="15" t="s">
        <v>56</v>
      </c>
      <c r="L3" s="15"/>
      <c r="N3" t="s">
        <v>139</v>
      </c>
    </row>
    <row r="4" spans="1:19" x14ac:dyDescent="0.35">
      <c r="A4" s="17" t="s">
        <v>57</v>
      </c>
      <c r="B4" s="17">
        <v>0.99060961202801889</v>
      </c>
      <c r="D4" t="s">
        <v>137</v>
      </c>
      <c r="K4" s="17" t="s">
        <v>57</v>
      </c>
      <c r="L4" s="17">
        <v>0.99060961202801889</v>
      </c>
      <c r="N4" t="s">
        <v>138</v>
      </c>
    </row>
    <row r="5" spans="1:19" x14ac:dyDescent="0.35">
      <c r="A5" s="12" t="s">
        <v>58</v>
      </c>
      <c r="B5" s="17">
        <v>0.98130740344230216</v>
      </c>
      <c r="K5" s="12" t="s">
        <v>58</v>
      </c>
      <c r="L5" s="17">
        <v>0.98130740344230216</v>
      </c>
    </row>
    <row r="6" spans="1:19" x14ac:dyDescent="0.35">
      <c r="A6" s="12" t="s">
        <v>59</v>
      </c>
      <c r="B6" s="17">
        <v>0.98088257170235449</v>
      </c>
      <c r="K6" s="12" t="s">
        <v>59</v>
      </c>
      <c r="L6" s="17">
        <v>0.98088257170235449</v>
      </c>
    </row>
    <row r="7" spans="1:19" x14ac:dyDescent="0.35">
      <c r="A7" s="12" t="s">
        <v>60</v>
      </c>
      <c r="B7" s="12">
        <v>692.06543618084208</v>
      </c>
      <c r="K7" s="12" t="s">
        <v>60</v>
      </c>
      <c r="L7" s="12">
        <v>1777.4572969332098</v>
      </c>
    </row>
    <row r="8" spans="1:19" ht="15" thickBot="1" x14ac:dyDescent="0.4">
      <c r="A8" s="13" t="s">
        <v>61</v>
      </c>
      <c r="B8" s="13">
        <v>46</v>
      </c>
      <c r="K8" s="13" t="s">
        <v>61</v>
      </c>
      <c r="L8" s="13">
        <v>46</v>
      </c>
    </row>
    <row r="10" spans="1:19" ht="15" thickBot="1" x14ac:dyDescent="0.4">
      <c r="A10" t="s">
        <v>62</v>
      </c>
      <c r="K10" t="s">
        <v>62</v>
      </c>
    </row>
    <row r="11" spans="1:19" x14ac:dyDescent="0.3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  <c r="K11" s="14"/>
      <c r="L11" s="14" t="s">
        <v>64</v>
      </c>
      <c r="M11" s="14" t="s">
        <v>65</v>
      </c>
      <c r="N11" s="14" t="s">
        <v>66</v>
      </c>
      <c r="O11" s="14" t="s">
        <v>67</v>
      </c>
      <c r="P11" s="14" t="s">
        <v>68</v>
      </c>
    </row>
    <row r="12" spans="1:19" x14ac:dyDescent="0.35">
      <c r="A12" s="12" t="s">
        <v>107</v>
      </c>
      <c r="B12" s="12">
        <v>1</v>
      </c>
      <c r="C12" s="12">
        <v>1106324267.3576865</v>
      </c>
      <c r="D12" s="12">
        <v>1106324267.3576865</v>
      </c>
      <c r="E12" s="17">
        <v>2309.873088962599</v>
      </c>
      <c r="F12" s="12">
        <v>1.143921096660442E-39</v>
      </c>
      <c r="K12" s="12" t="s">
        <v>107</v>
      </c>
      <c r="L12" s="12">
        <v>1</v>
      </c>
      <c r="M12" s="12">
        <v>7297707805.0429707</v>
      </c>
      <c r="N12" s="12">
        <v>7297707805.0429707</v>
      </c>
      <c r="O12" s="17">
        <v>2309.8730889626004</v>
      </c>
      <c r="P12" s="12">
        <v>1.1439210966604258E-39</v>
      </c>
    </row>
    <row r="13" spans="1:19" x14ac:dyDescent="0.35">
      <c r="A13" s="12" t="s">
        <v>108</v>
      </c>
      <c r="B13" s="12">
        <v>44</v>
      </c>
      <c r="C13" s="12">
        <v>21074000.990071882</v>
      </c>
      <c r="D13" s="12">
        <v>478954.56795617915</v>
      </c>
      <c r="E13" s="12"/>
      <c r="F13" s="12"/>
      <c r="K13" s="12" t="s">
        <v>108</v>
      </c>
      <c r="L13" s="12">
        <v>44</v>
      </c>
      <c r="M13" s="12">
        <v>139011595.46652898</v>
      </c>
      <c r="N13" s="12">
        <v>3159354.4424211131</v>
      </c>
      <c r="O13" s="12"/>
      <c r="P13" s="12"/>
    </row>
    <row r="14" spans="1:19" ht="15" thickBot="1" x14ac:dyDescent="0.4">
      <c r="A14" s="13" t="s">
        <v>109</v>
      </c>
      <c r="B14" s="13">
        <v>45</v>
      </c>
      <c r="C14" s="13">
        <v>1127398268.3477583</v>
      </c>
      <c r="D14" s="13"/>
      <c r="E14" s="13"/>
      <c r="F14" s="13"/>
      <c r="K14" s="13" t="s">
        <v>109</v>
      </c>
      <c r="L14" s="13">
        <v>45</v>
      </c>
      <c r="M14" s="13">
        <v>7436719400.5094995</v>
      </c>
      <c r="N14" s="13"/>
      <c r="O14" s="13"/>
      <c r="P14" s="13"/>
    </row>
    <row r="15" spans="1:19" ht="15" thickBot="1" x14ac:dyDescent="0.4"/>
    <row r="16" spans="1:19" x14ac:dyDescent="0.3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 t="s">
        <v>110</v>
      </c>
      <c r="G16" s="14" t="s">
        <v>111</v>
      </c>
      <c r="H16" s="14" t="s">
        <v>112</v>
      </c>
      <c r="I16" s="14" t="s">
        <v>113</v>
      </c>
      <c r="K16" s="14"/>
      <c r="L16" s="14" t="s">
        <v>69</v>
      </c>
      <c r="M16" s="14" t="s">
        <v>60</v>
      </c>
      <c r="N16" s="14" t="s">
        <v>70</v>
      </c>
      <c r="O16" s="14" t="s">
        <v>71</v>
      </c>
      <c r="P16" s="14" t="s">
        <v>110</v>
      </c>
      <c r="Q16" s="14" t="s">
        <v>111</v>
      </c>
      <c r="R16" s="14" t="s">
        <v>112</v>
      </c>
      <c r="S16" s="14" t="s">
        <v>113</v>
      </c>
    </row>
    <row r="17" spans="1:19" x14ac:dyDescent="0.35">
      <c r="A17" s="12" t="s">
        <v>63</v>
      </c>
      <c r="B17" s="31">
        <v>-1698.1076073809645</v>
      </c>
      <c r="C17" s="31">
        <v>171.12295071726075</v>
      </c>
      <c r="D17" s="31">
        <v>-9.9233188784050146</v>
      </c>
      <c r="E17" s="12">
        <v>8.4668418918394129E-13</v>
      </c>
      <c r="F17" s="12">
        <v>-2042.9832534996704</v>
      </c>
      <c r="G17" s="12">
        <v>-1353.2319612622587</v>
      </c>
      <c r="H17" s="12">
        <v>-2042.9832534996704</v>
      </c>
      <c r="I17" s="12">
        <v>-1353.2319612622587</v>
      </c>
      <c r="K17" s="12" t="s">
        <v>63</v>
      </c>
      <c r="L17" s="31">
        <v>4640.3293337341111</v>
      </c>
      <c r="M17" s="31">
        <v>368.88953688605278</v>
      </c>
      <c r="N17" s="31">
        <v>12.579183928351631</v>
      </c>
      <c r="O17" s="12">
        <v>3.593463544254888E-16</v>
      </c>
      <c r="P17" s="12">
        <v>3896.8813225423833</v>
      </c>
      <c r="Q17" s="12">
        <v>5383.7773449258393</v>
      </c>
      <c r="R17" s="12">
        <v>3896.8813225423833</v>
      </c>
      <c r="S17" s="12">
        <v>5383.7773449258393</v>
      </c>
    </row>
    <row r="18" spans="1:19" ht="15" thickBot="1" x14ac:dyDescent="0.4">
      <c r="A18" s="13" t="s">
        <v>54</v>
      </c>
      <c r="B18" s="32">
        <v>0.38570078415721648</v>
      </c>
      <c r="C18" s="32">
        <v>8.0252110457477589E-3</v>
      </c>
      <c r="D18" s="16">
        <v>48.061139072670748</v>
      </c>
      <c r="E18" s="13">
        <v>1.143921096660442E-39</v>
      </c>
      <c r="F18" s="13">
        <v>0.3695270340375485</v>
      </c>
      <c r="G18" s="13">
        <v>0.40187453427688447</v>
      </c>
      <c r="H18" s="13">
        <v>0.3695270340375485</v>
      </c>
      <c r="I18" s="13">
        <v>0.40187453427688447</v>
      </c>
      <c r="K18" s="13" t="s">
        <v>53</v>
      </c>
      <c r="L18" s="32">
        <v>2.5442193631691166</v>
      </c>
      <c r="M18" s="32">
        <v>5.2937142403598349E-2</v>
      </c>
      <c r="N18" s="16">
        <v>48.061139072670755</v>
      </c>
      <c r="O18" s="13">
        <v>1.143921096660442E-39</v>
      </c>
      <c r="P18" s="13">
        <v>2.4375315628851926</v>
      </c>
      <c r="Q18" s="13">
        <v>2.6509071634530406</v>
      </c>
      <c r="R18" s="13">
        <v>2.4375315628851926</v>
      </c>
      <c r="S18" s="13">
        <v>2.6509071634530406</v>
      </c>
    </row>
    <row r="20" spans="1:19" x14ac:dyDescent="0.35">
      <c r="B20" s="9">
        <f>B18*L18</f>
        <v>0.98130740344230216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9D23-B763-4C5F-AE30-D4326938FA3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sqref="A1:I18"/>
    </sheetView>
  </sheetViews>
  <sheetFormatPr defaultRowHeight="14.5" x14ac:dyDescent="0.35"/>
  <sheetData>
    <row r="1" spans="1:9" x14ac:dyDescent="0.35">
      <c r="A1" t="s">
        <v>55</v>
      </c>
    </row>
    <row r="2" spans="1:9" ht="15" thickBot="1" x14ac:dyDescent="0.4"/>
    <row r="3" spans="1:9" x14ac:dyDescent="0.35">
      <c r="A3" s="15" t="s">
        <v>56</v>
      </c>
      <c r="B3" s="15"/>
    </row>
    <row r="4" spans="1:9" x14ac:dyDescent="0.35">
      <c r="A4" s="12" t="s">
        <v>57</v>
      </c>
      <c r="B4" s="12">
        <v>0.99060961202801889</v>
      </c>
    </row>
    <row r="5" spans="1:9" x14ac:dyDescent="0.35">
      <c r="A5" s="12" t="s">
        <v>58</v>
      </c>
      <c r="B5" s="12">
        <v>0.98130740344230216</v>
      </c>
    </row>
    <row r="6" spans="1:9" x14ac:dyDescent="0.35">
      <c r="A6" s="12" t="s">
        <v>59</v>
      </c>
      <c r="B6" s="12">
        <v>0.98088257170235449</v>
      </c>
    </row>
    <row r="7" spans="1:9" x14ac:dyDescent="0.35">
      <c r="A7" s="12" t="s">
        <v>60</v>
      </c>
      <c r="B7" s="12">
        <v>1777.4572969332098</v>
      </c>
    </row>
    <row r="8" spans="1:9" ht="15" thickBot="1" x14ac:dyDescent="0.4">
      <c r="A8" s="13" t="s">
        <v>61</v>
      </c>
      <c r="B8" s="13">
        <v>46</v>
      </c>
    </row>
    <row r="10" spans="1:9" ht="15" thickBot="1" x14ac:dyDescent="0.4">
      <c r="A10" t="s">
        <v>62</v>
      </c>
    </row>
    <row r="11" spans="1:9" x14ac:dyDescent="0.3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</row>
    <row r="12" spans="1:9" x14ac:dyDescent="0.35">
      <c r="A12" s="12" t="s">
        <v>107</v>
      </c>
      <c r="B12" s="12">
        <v>1</v>
      </c>
      <c r="C12" s="12">
        <v>7297707805.0429707</v>
      </c>
      <c r="D12" s="12">
        <v>7297707805.0429707</v>
      </c>
      <c r="E12" s="12">
        <v>2309.8730889626004</v>
      </c>
      <c r="F12" s="12">
        <v>1.1439210966604258E-39</v>
      </c>
    </row>
    <row r="13" spans="1:9" x14ac:dyDescent="0.35">
      <c r="A13" s="12" t="s">
        <v>108</v>
      </c>
      <c r="B13" s="12">
        <v>44</v>
      </c>
      <c r="C13" s="12">
        <v>139011595.46652898</v>
      </c>
      <c r="D13" s="12">
        <v>3159354.4424211131</v>
      </c>
      <c r="E13" s="12"/>
      <c r="F13" s="12"/>
    </row>
    <row r="14" spans="1:9" ht="15" thickBot="1" x14ac:dyDescent="0.4">
      <c r="A14" s="13" t="s">
        <v>109</v>
      </c>
      <c r="B14" s="13">
        <v>45</v>
      </c>
      <c r="C14" s="13">
        <v>7436719400.5094995</v>
      </c>
      <c r="D14" s="13"/>
      <c r="E14" s="13"/>
      <c r="F14" s="13"/>
    </row>
    <row r="15" spans="1:9" ht="15" thickBot="1" x14ac:dyDescent="0.4"/>
    <row r="16" spans="1:9" x14ac:dyDescent="0.3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 t="s">
        <v>110</v>
      </c>
      <c r="G16" s="14" t="s">
        <v>111</v>
      </c>
      <c r="H16" s="14" t="s">
        <v>112</v>
      </c>
      <c r="I16" s="14" t="s">
        <v>113</v>
      </c>
    </row>
    <row r="17" spans="1:9" x14ac:dyDescent="0.35">
      <c r="A17" s="12" t="s">
        <v>63</v>
      </c>
      <c r="B17" s="12">
        <v>4640.3293337341111</v>
      </c>
      <c r="C17" s="12">
        <v>368.88953688605278</v>
      </c>
      <c r="D17" s="12">
        <v>12.579183928351631</v>
      </c>
      <c r="E17" s="12">
        <v>3.593463544254888E-16</v>
      </c>
      <c r="F17" s="12">
        <v>3896.8813225423833</v>
      </c>
      <c r="G17" s="12">
        <v>5383.7773449258393</v>
      </c>
      <c r="H17" s="12">
        <v>3896.8813225423833</v>
      </c>
      <c r="I17" s="12">
        <v>5383.7773449258393</v>
      </c>
    </row>
    <row r="18" spans="1:9" ht="15" thickBot="1" x14ac:dyDescent="0.4">
      <c r="A18" s="13" t="s">
        <v>53</v>
      </c>
      <c r="B18" s="13">
        <v>2.5442193631691166</v>
      </c>
      <c r="C18" s="13">
        <v>5.2937142403598349E-2</v>
      </c>
      <c r="D18" s="13">
        <v>48.061139072670755</v>
      </c>
      <c r="E18" s="13">
        <v>1.143921096660442E-39</v>
      </c>
      <c r="F18" s="13">
        <v>2.4375315628851926</v>
      </c>
      <c r="G18" s="13">
        <v>2.6509071634530406</v>
      </c>
      <c r="H18" s="13">
        <v>2.4375315628851926</v>
      </c>
      <c r="I18" s="13">
        <v>2.6509071634530406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7"/>
  <sheetViews>
    <sheetView zoomScale="55" zoomScaleNormal="55" workbookViewId="0">
      <selection activeCell="I1" sqref="I1"/>
    </sheetView>
  </sheetViews>
  <sheetFormatPr defaultRowHeight="14.5" x14ac:dyDescent="0.35"/>
  <cols>
    <col min="3" max="3" width="11.1796875" customWidth="1"/>
    <col min="5" max="5" width="9.1796875" style="9"/>
    <col min="6" max="6" width="11.7265625" customWidth="1"/>
  </cols>
  <sheetData>
    <row r="1" spans="1:16" ht="78" x14ac:dyDescent="0.35">
      <c r="A1" s="1" t="s">
        <v>0</v>
      </c>
      <c r="B1" s="1" t="s">
        <v>49</v>
      </c>
      <c r="C1" s="1" t="s">
        <v>47</v>
      </c>
      <c r="D1" s="1" t="s">
        <v>48</v>
      </c>
      <c r="E1" s="6" t="s">
        <v>51</v>
      </c>
      <c r="F1" s="1" t="s">
        <v>50</v>
      </c>
      <c r="G1" s="10" t="s">
        <v>52</v>
      </c>
      <c r="H1" s="10" t="s">
        <v>53</v>
      </c>
      <c r="I1" s="10" t="s">
        <v>54</v>
      </c>
      <c r="J1" t="s">
        <v>53</v>
      </c>
      <c r="L1" s="1" t="s">
        <v>0</v>
      </c>
      <c r="P1" t="s">
        <v>106</v>
      </c>
    </row>
    <row r="2" spans="1:16" x14ac:dyDescent="0.35">
      <c r="A2" s="4" t="s">
        <v>1</v>
      </c>
      <c r="B2" s="2">
        <v>306.13</v>
      </c>
      <c r="C2" s="3">
        <v>54.49</v>
      </c>
      <c r="D2" s="3">
        <v>45.26</v>
      </c>
      <c r="E2" s="7">
        <v>4751.8900000000003</v>
      </c>
      <c r="F2" s="3">
        <v>1103.27</v>
      </c>
      <c r="G2">
        <f>B2/E2</f>
        <v>6.4422787564526948E-2</v>
      </c>
      <c r="H2">
        <f>D2/G2</f>
        <v>702.54643909450238</v>
      </c>
      <c r="I2" s="27">
        <f>E2</f>
        <v>4751.8900000000003</v>
      </c>
      <c r="J2">
        <v>702.54643909450238</v>
      </c>
      <c r="L2" s="4" t="s">
        <v>1</v>
      </c>
      <c r="P2">
        <v>1</v>
      </c>
    </row>
    <row r="3" spans="1:16" x14ac:dyDescent="0.35">
      <c r="A3" s="5" t="s">
        <v>2</v>
      </c>
      <c r="B3" s="3">
        <v>359.76</v>
      </c>
      <c r="C3" s="3">
        <v>54.66</v>
      </c>
      <c r="D3" s="3">
        <v>46.29</v>
      </c>
      <c r="E3" s="7">
        <v>5138.6000000000004</v>
      </c>
      <c r="F3" s="3">
        <v>1057.44</v>
      </c>
      <c r="G3">
        <f t="shared" ref="G3:G47" si="0">B3/E3</f>
        <v>7.0011287121005711E-2</v>
      </c>
      <c r="H3">
        <f t="shared" ref="H3:H47" si="1">D3/G3</f>
        <v>661.1791027351569</v>
      </c>
      <c r="I3" s="11">
        <f t="shared" ref="I3:I47" si="2">E3</f>
        <v>5138.6000000000004</v>
      </c>
      <c r="J3">
        <v>661.1791027351569</v>
      </c>
      <c r="L3" s="5" t="s">
        <v>2</v>
      </c>
      <c r="P3">
        <v>2</v>
      </c>
    </row>
    <row r="4" spans="1:16" x14ac:dyDescent="0.35">
      <c r="A4" s="5" t="s">
        <v>3</v>
      </c>
      <c r="B4" s="3">
        <v>379.38</v>
      </c>
      <c r="C4" s="3">
        <v>52.97</v>
      </c>
      <c r="D4" s="3">
        <v>48.81</v>
      </c>
      <c r="E4" s="7">
        <v>5272.7</v>
      </c>
      <c r="F4" s="3">
        <v>1035.6300000000001</v>
      </c>
      <c r="G4">
        <f t="shared" si="0"/>
        <v>7.1951751474576595E-2</v>
      </c>
      <c r="H4">
        <f t="shared" si="1"/>
        <v>678.37125573303808</v>
      </c>
      <c r="I4" s="11">
        <f t="shared" si="2"/>
        <v>5272.7</v>
      </c>
      <c r="J4">
        <v>678.37125573303808</v>
      </c>
      <c r="L4" s="5" t="s">
        <v>3</v>
      </c>
      <c r="P4">
        <v>3</v>
      </c>
    </row>
    <row r="5" spans="1:16" x14ac:dyDescent="0.35">
      <c r="A5" s="5" t="s">
        <v>4</v>
      </c>
      <c r="B5" s="3">
        <v>417.22</v>
      </c>
      <c r="C5" s="3">
        <v>65.260000000000005</v>
      </c>
      <c r="D5" s="3">
        <v>62.85</v>
      </c>
      <c r="E5" s="7">
        <v>5616.3</v>
      </c>
      <c r="F5" s="3">
        <v>1149.95</v>
      </c>
      <c r="G5">
        <f t="shared" si="0"/>
        <v>7.4287342200381037E-2</v>
      </c>
      <c r="H5">
        <f t="shared" si="1"/>
        <v>846.03915200613585</v>
      </c>
      <c r="I5" s="11">
        <f t="shared" si="2"/>
        <v>5616.3</v>
      </c>
      <c r="J5">
        <v>846.03915200613585</v>
      </c>
      <c r="L5" s="5" t="s">
        <v>4</v>
      </c>
      <c r="P5">
        <v>4</v>
      </c>
    </row>
    <row r="6" spans="1:16" x14ac:dyDescent="0.35">
      <c r="A6" s="5" t="s">
        <v>5</v>
      </c>
      <c r="B6" s="3">
        <v>443.82</v>
      </c>
      <c r="C6" s="3">
        <v>72.150000000000006</v>
      </c>
      <c r="D6" s="3">
        <v>68.209999999999994</v>
      </c>
      <c r="E6" s="7">
        <v>5897.86</v>
      </c>
      <c r="F6" s="3">
        <v>1148.05</v>
      </c>
      <c r="G6">
        <f t="shared" si="0"/>
        <v>7.5251023252501756E-2</v>
      </c>
      <c r="H6">
        <f t="shared" si="1"/>
        <v>906.43285701410468</v>
      </c>
      <c r="I6" s="11">
        <f t="shared" si="2"/>
        <v>5897.86</v>
      </c>
      <c r="J6">
        <v>906.43285701410468</v>
      </c>
      <c r="L6" s="5" t="s">
        <v>5</v>
      </c>
      <c r="P6">
        <v>5</v>
      </c>
    </row>
    <row r="7" spans="1:16" x14ac:dyDescent="0.35">
      <c r="A7" s="5" t="s">
        <v>6</v>
      </c>
      <c r="B7" s="3">
        <v>472.21</v>
      </c>
      <c r="C7" s="3">
        <v>81.650000000000006</v>
      </c>
      <c r="D7" s="3">
        <v>76.87</v>
      </c>
      <c r="E7" s="7">
        <v>5957.41</v>
      </c>
      <c r="F7" s="3">
        <v>1244.04</v>
      </c>
      <c r="G7">
        <f t="shared" si="0"/>
        <v>7.9264311168779716E-2</v>
      </c>
      <c r="H7">
        <f t="shared" si="1"/>
        <v>969.79332648609738</v>
      </c>
      <c r="I7" s="11">
        <f t="shared" si="2"/>
        <v>5957.41</v>
      </c>
      <c r="J7">
        <v>969.79332648609738</v>
      </c>
      <c r="L7" s="5" t="s">
        <v>6</v>
      </c>
      <c r="P7">
        <v>6</v>
      </c>
    </row>
    <row r="8" spans="1:16" x14ac:dyDescent="0.35">
      <c r="A8" s="5" t="s">
        <v>7</v>
      </c>
      <c r="B8" s="3">
        <v>519.42999999999995</v>
      </c>
      <c r="C8" s="3">
        <v>82.49</v>
      </c>
      <c r="D8" s="3">
        <v>79.52</v>
      </c>
      <c r="E8" s="7">
        <v>5938.43</v>
      </c>
      <c r="F8" s="3">
        <v>1187.05</v>
      </c>
      <c r="G8">
        <f t="shared" si="0"/>
        <v>8.7469246922166288E-2</v>
      </c>
      <c r="H8">
        <f t="shared" si="1"/>
        <v>909.11952255356834</v>
      </c>
      <c r="I8" s="11">
        <f t="shared" si="2"/>
        <v>5938.43</v>
      </c>
      <c r="J8">
        <v>909.11952255356834</v>
      </c>
      <c r="L8" s="5" t="s">
        <v>7</v>
      </c>
      <c r="P8">
        <v>7</v>
      </c>
    </row>
    <row r="9" spans="1:16" x14ac:dyDescent="0.35">
      <c r="A9" s="5" t="s">
        <v>8</v>
      </c>
      <c r="B9" s="3">
        <v>636.58000000000004</v>
      </c>
      <c r="C9" s="3">
        <v>118.58</v>
      </c>
      <c r="D9" s="3">
        <v>114.66</v>
      </c>
      <c r="E9" s="8">
        <v>6208.72</v>
      </c>
      <c r="F9" s="3">
        <v>1417.82</v>
      </c>
      <c r="G9">
        <f t="shared" si="0"/>
        <v>0.10252999007847029</v>
      </c>
      <c r="H9">
        <f t="shared" si="1"/>
        <v>1118.3069452386187</v>
      </c>
      <c r="I9" s="11">
        <f t="shared" si="2"/>
        <v>6208.72</v>
      </c>
      <c r="J9">
        <v>1118.3069452386187</v>
      </c>
      <c r="L9" s="5" t="s">
        <v>8</v>
      </c>
      <c r="P9">
        <v>8</v>
      </c>
    </row>
    <row r="10" spans="1:16" x14ac:dyDescent="0.35">
      <c r="A10" s="5" t="s">
        <v>9</v>
      </c>
      <c r="B10" s="3">
        <v>749.3</v>
      </c>
      <c r="C10" s="3">
        <v>141.35</v>
      </c>
      <c r="D10" s="3">
        <v>134.82</v>
      </c>
      <c r="E10" s="8">
        <v>6280.79</v>
      </c>
      <c r="F10" s="2">
        <v>1344.85</v>
      </c>
      <c r="G10">
        <f t="shared" si="0"/>
        <v>0.11930027910501703</v>
      </c>
      <c r="H10">
        <f t="shared" si="1"/>
        <v>1130.089560656613</v>
      </c>
      <c r="I10" s="11">
        <f t="shared" si="2"/>
        <v>6280.79</v>
      </c>
      <c r="J10">
        <v>1130.089560656613</v>
      </c>
      <c r="L10" s="5" t="s">
        <v>9</v>
      </c>
      <c r="P10">
        <v>9</v>
      </c>
    </row>
    <row r="11" spans="1:16" x14ac:dyDescent="0.35">
      <c r="A11" s="5" t="s">
        <v>10</v>
      </c>
      <c r="B11" s="3">
        <v>795.82</v>
      </c>
      <c r="C11" s="3">
        <v>149.49</v>
      </c>
      <c r="D11" s="3">
        <v>150.66</v>
      </c>
      <c r="E11" s="7">
        <v>6846.34</v>
      </c>
      <c r="F11" s="3">
        <v>1209.45</v>
      </c>
      <c r="G11">
        <f t="shared" si="0"/>
        <v>0.11624021009765802</v>
      </c>
      <c r="H11">
        <f t="shared" si="1"/>
        <v>1296.109150812998</v>
      </c>
      <c r="I11" s="11">
        <f t="shared" si="2"/>
        <v>6846.34</v>
      </c>
      <c r="J11">
        <v>1296.109150812998</v>
      </c>
      <c r="L11" s="5" t="s">
        <v>10</v>
      </c>
      <c r="P11">
        <v>10</v>
      </c>
    </row>
    <row r="12" spans="1:16" x14ac:dyDescent="0.35">
      <c r="A12" s="5" t="s">
        <v>11</v>
      </c>
      <c r="B12" s="3">
        <v>855.45</v>
      </c>
      <c r="C12" s="3">
        <v>162.72999999999999</v>
      </c>
      <c r="D12" s="3">
        <v>175.82</v>
      </c>
      <c r="E12" s="7">
        <v>6931.91</v>
      </c>
      <c r="F12" s="3">
        <v>1430.53</v>
      </c>
      <c r="G12">
        <f t="shared" si="0"/>
        <v>0.12340754568365718</v>
      </c>
      <c r="H12">
        <f t="shared" si="1"/>
        <v>1424.7102883862294</v>
      </c>
      <c r="I12" s="11">
        <f t="shared" si="2"/>
        <v>6931.91</v>
      </c>
      <c r="J12">
        <v>1424.7102883862294</v>
      </c>
      <c r="L12" s="5" t="s">
        <v>11</v>
      </c>
      <c r="P12">
        <v>11</v>
      </c>
    </row>
    <row r="13" spans="1:16" x14ac:dyDescent="0.35">
      <c r="A13" s="5" t="s">
        <v>12</v>
      </c>
      <c r="B13" s="3">
        <v>976.33</v>
      </c>
      <c r="C13" s="3">
        <v>188.8</v>
      </c>
      <c r="D13" s="3">
        <v>203.45</v>
      </c>
      <c r="E13" s="7">
        <v>7449.72</v>
      </c>
      <c r="F13" s="3">
        <v>1668.43</v>
      </c>
      <c r="G13">
        <f t="shared" si="0"/>
        <v>0.13105593230349596</v>
      </c>
      <c r="H13">
        <f t="shared" si="1"/>
        <v>1552.3906199748035</v>
      </c>
      <c r="I13" s="11">
        <f t="shared" si="2"/>
        <v>7449.72</v>
      </c>
      <c r="J13">
        <v>1552.3906199748035</v>
      </c>
      <c r="L13" s="5" t="s">
        <v>12</v>
      </c>
      <c r="P13">
        <v>12</v>
      </c>
    </row>
    <row r="14" spans="1:16" x14ac:dyDescent="0.35">
      <c r="A14" s="4" t="s">
        <v>13</v>
      </c>
      <c r="B14" s="2">
        <v>1049.3</v>
      </c>
      <c r="C14" s="3">
        <v>242.38</v>
      </c>
      <c r="D14" s="3">
        <v>241.1</v>
      </c>
      <c r="E14" s="7">
        <v>7859.64</v>
      </c>
      <c r="F14" s="3">
        <v>1985.41</v>
      </c>
      <c r="G14">
        <f t="shared" si="0"/>
        <v>0.13350484246097785</v>
      </c>
      <c r="H14">
        <f t="shared" si="1"/>
        <v>1805.9270027637474</v>
      </c>
      <c r="I14" s="11">
        <f t="shared" si="2"/>
        <v>7859.64</v>
      </c>
      <c r="J14">
        <v>1805.9270027637474</v>
      </c>
      <c r="L14" s="4" t="s">
        <v>13</v>
      </c>
      <c r="P14">
        <v>13</v>
      </c>
    </row>
    <row r="15" spans="1:16" x14ac:dyDescent="0.35">
      <c r="A15" s="4" t="s">
        <v>14</v>
      </c>
      <c r="B15" s="2">
        <v>1145</v>
      </c>
      <c r="C15" s="2">
        <v>256.48</v>
      </c>
      <c r="D15" s="2">
        <v>250.68</v>
      </c>
      <c r="E15" s="7">
        <v>7450.83</v>
      </c>
      <c r="F15" s="3">
        <v>1754.45</v>
      </c>
      <c r="G15">
        <f t="shared" si="0"/>
        <v>0.15367415442306429</v>
      </c>
      <c r="H15">
        <f t="shared" si="1"/>
        <v>1631.2437243668121</v>
      </c>
      <c r="I15" s="11">
        <f t="shared" si="2"/>
        <v>7450.83</v>
      </c>
      <c r="J15">
        <v>1631.2437243668121</v>
      </c>
      <c r="L15" s="4" t="s">
        <v>14</v>
      </c>
      <c r="P15">
        <v>14</v>
      </c>
    </row>
    <row r="16" spans="1:16" x14ac:dyDescent="0.35">
      <c r="A16" s="5" t="s">
        <v>15</v>
      </c>
      <c r="B16" s="3">
        <v>1368.38</v>
      </c>
      <c r="C16" s="3">
        <v>286.83999999999997</v>
      </c>
      <c r="D16" s="3">
        <v>265.89999999999998</v>
      </c>
      <c r="E16" s="7">
        <v>7985.06</v>
      </c>
      <c r="F16" s="3">
        <v>1904.72</v>
      </c>
      <c r="G16">
        <f t="shared" si="0"/>
        <v>0.17136752886014633</v>
      </c>
      <c r="H16">
        <f t="shared" si="1"/>
        <v>1551.6358423829636</v>
      </c>
      <c r="I16" s="11">
        <f t="shared" si="2"/>
        <v>7985.06</v>
      </c>
      <c r="J16">
        <v>1551.6358423829636</v>
      </c>
      <c r="L16" s="5" t="s">
        <v>15</v>
      </c>
      <c r="P16">
        <v>15</v>
      </c>
    </row>
    <row r="17" spans="1:16" x14ac:dyDescent="0.35">
      <c r="A17" s="5" t="s">
        <v>16</v>
      </c>
      <c r="B17" s="3">
        <v>1602.13</v>
      </c>
      <c r="C17" s="3">
        <v>333.03</v>
      </c>
      <c r="D17" s="3">
        <v>306.92</v>
      </c>
      <c r="E17" s="7">
        <v>8434.26</v>
      </c>
      <c r="F17" s="3">
        <v>1800.32</v>
      </c>
      <c r="G17">
        <f t="shared" si="0"/>
        <v>0.18995501680052548</v>
      </c>
      <c r="H17">
        <f t="shared" si="1"/>
        <v>1615.7509560397721</v>
      </c>
      <c r="I17" s="11">
        <f t="shared" si="2"/>
        <v>8434.26</v>
      </c>
      <c r="J17">
        <v>1615.7509560397721</v>
      </c>
      <c r="L17" s="5" t="s">
        <v>16</v>
      </c>
      <c r="P17">
        <v>16</v>
      </c>
    </row>
    <row r="18" spans="1:16" x14ac:dyDescent="0.35">
      <c r="A18" s="5" t="s">
        <v>17</v>
      </c>
      <c r="B18" s="3">
        <v>1789.85</v>
      </c>
      <c r="C18" s="3">
        <v>375.22</v>
      </c>
      <c r="D18" s="3">
        <v>349.56</v>
      </c>
      <c r="E18" s="7">
        <v>8680.91</v>
      </c>
      <c r="F18" s="3">
        <v>1854.56</v>
      </c>
      <c r="G18">
        <f t="shared" si="0"/>
        <v>0.20618230116427885</v>
      </c>
      <c r="H18">
        <f t="shared" si="1"/>
        <v>1695.3928539263068</v>
      </c>
      <c r="I18" s="11">
        <f t="shared" si="2"/>
        <v>8680.91</v>
      </c>
      <c r="J18">
        <v>1695.3928539263068</v>
      </c>
      <c r="L18" s="5" t="s">
        <v>17</v>
      </c>
      <c r="P18">
        <v>17</v>
      </c>
    </row>
    <row r="19" spans="1:16" x14ac:dyDescent="0.35">
      <c r="A19" s="5" t="s">
        <v>18</v>
      </c>
      <c r="B19" s="3">
        <v>2093.56</v>
      </c>
      <c r="C19" s="3">
        <v>417.56</v>
      </c>
      <c r="D19" s="3">
        <v>392.39</v>
      </c>
      <c r="E19" s="7">
        <v>9362.69</v>
      </c>
      <c r="F19" s="3">
        <v>1980.2</v>
      </c>
      <c r="G19">
        <f t="shared" si="0"/>
        <v>0.22360667714086441</v>
      </c>
      <c r="H19">
        <f t="shared" si="1"/>
        <v>1754.8223738990048</v>
      </c>
      <c r="I19" s="11">
        <f t="shared" si="2"/>
        <v>9362.69</v>
      </c>
      <c r="J19">
        <v>1754.8223738990048</v>
      </c>
      <c r="L19" s="5" t="s">
        <v>18</v>
      </c>
      <c r="P19">
        <v>18</v>
      </c>
    </row>
    <row r="20" spans="1:16" x14ac:dyDescent="0.35">
      <c r="A20" s="5" t="s">
        <v>19</v>
      </c>
      <c r="B20" s="3">
        <v>2351.13</v>
      </c>
      <c r="C20" s="3">
        <v>490.78</v>
      </c>
      <c r="D20" s="3">
        <v>457.86</v>
      </c>
      <c r="E20" s="7">
        <v>9733.57</v>
      </c>
      <c r="F20" s="3">
        <v>2079.92</v>
      </c>
      <c r="G20">
        <f t="shared" si="0"/>
        <v>0.24154857878455696</v>
      </c>
      <c r="H20">
        <f t="shared" si="1"/>
        <v>1895.5193290885659</v>
      </c>
      <c r="I20" s="11">
        <f t="shared" si="2"/>
        <v>9733.57</v>
      </c>
      <c r="J20">
        <v>1895.5193290885659</v>
      </c>
      <c r="L20" s="5" t="s">
        <v>19</v>
      </c>
      <c r="P20">
        <v>19</v>
      </c>
    </row>
    <row r="21" spans="1:16" x14ac:dyDescent="0.35">
      <c r="A21" s="5" t="s">
        <v>20</v>
      </c>
      <c r="B21" s="3">
        <v>2627.17</v>
      </c>
      <c r="C21" s="3">
        <v>596.48</v>
      </c>
      <c r="D21" s="3">
        <v>534.14</v>
      </c>
      <c r="E21" s="7">
        <v>10138.66</v>
      </c>
      <c r="F21" s="3">
        <v>2245.67</v>
      </c>
      <c r="G21">
        <f t="shared" si="0"/>
        <v>0.25912398679904447</v>
      </c>
      <c r="H21">
        <f t="shared" si="1"/>
        <v>2061.3298158855346</v>
      </c>
      <c r="I21" s="11">
        <f t="shared" si="2"/>
        <v>10138.66</v>
      </c>
      <c r="J21">
        <v>2061.3298158855346</v>
      </c>
      <c r="L21" s="5" t="s">
        <v>20</v>
      </c>
      <c r="P21">
        <v>20</v>
      </c>
    </row>
    <row r="22" spans="1:16" x14ac:dyDescent="0.35">
      <c r="A22" s="5" t="s">
        <v>21</v>
      </c>
      <c r="B22" s="3">
        <v>2929.24</v>
      </c>
      <c r="C22" s="3">
        <v>650.48</v>
      </c>
      <c r="D22" s="3">
        <v>586.92999999999995</v>
      </c>
      <c r="E22" s="8">
        <v>10576.12</v>
      </c>
      <c r="F22" s="3">
        <v>2326.23</v>
      </c>
      <c r="G22">
        <f t="shared" si="0"/>
        <v>0.27696735664875205</v>
      </c>
      <c r="H22">
        <f t="shared" si="1"/>
        <v>2119.1305975611422</v>
      </c>
      <c r="I22" s="11">
        <f t="shared" si="2"/>
        <v>10576.12</v>
      </c>
      <c r="J22">
        <v>2119.1305975611422</v>
      </c>
      <c r="L22" s="5" t="s">
        <v>21</v>
      </c>
      <c r="P22">
        <v>21</v>
      </c>
    </row>
    <row r="23" spans="1:16" x14ac:dyDescent="0.35">
      <c r="A23" s="5" t="s">
        <v>22</v>
      </c>
      <c r="B23" s="3">
        <v>3320.68</v>
      </c>
      <c r="C23" s="3">
        <v>805.32</v>
      </c>
      <c r="D23" s="3">
        <v>737.07</v>
      </c>
      <c r="E23" s="8">
        <v>10949.92</v>
      </c>
      <c r="F23" s="3">
        <v>2632.65</v>
      </c>
      <c r="G23">
        <f t="shared" si="0"/>
        <v>0.30326066309160249</v>
      </c>
      <c r="H23">
        <f t="shared" si="1"/>
        <v>2430.4833752123063</v>
      </c>
      <c r="I23" s="11">
        <f t="shared" si="2"/>
        <v>10949.92</v>
      </c>
      <c r="J23">
        <v>2430.4833752123063</v>
      </c>
      <c r="L23" s="5" t="s">
        <v>22</v>
      </c>
      <c r="P23">
        <v>22</v>
      </c>
    </row>
    <row r="24" spans="1:16" x14ac:dyDescent="0.35">
      <c r="A24" s="5" t="s">
        <v>23</v>
      </c>
      <c r="B24" s="3">
        <v>3962.95</v>
      </c>
      <c r="C24" s="3">
        <v>997.96</v>
      </c>
      <c r="D24" s="3">
        <v>874.92</v>
      </c>
      <c r="E24" s="7">
        <v>12062.43</v>
      </c>
      <c r="F24" s="2">
        <v>2956.54</v>
      </c>
      <c r="G24">
        <f t="shared" si="0"/>
        <v>0.32853662155966912</v>
      </c>
      <c r="H24">
        <f t="shared" si="1"/>
        <v>2663.0821119620487</v>
      </c>
      <c r="I24" s="11">
        <f t="shared" si="2"/>
        <v>12062.43</v>
      </c>
      <c r="J24">
        <v>2663.0821119620487</v>
      </c>
      <c r="L24" s="5" t="s">
        <v>23</v>
      </c>
      <c r="P24">
        <v>23</v>
      </c>
    </row>
    <row r="25" spans="1:16" x14ac:dyDescent="0.35">
      <c r="A25" s="5" t="s">
        <v>24</v>
      </c>
      <c r="B25" s="3">
        <v>4565.3999999999996</v>
      </c>
      <c r="C25" s="3">
        <v>1190.0899999999999</v>
      </c>
      <c r="D25" s="3">
        <v>1067.3</v>
      </c>
      <c r="E25" s="7">
        <v>12802.28</v>
      </c>
      <c r="F25" s="3">
        <v>3196.89</v>
      </c>
      <c r="G25">
        <f t="shared" si="0"/>
        <v>0.35660835413691933</v>
      </c>
      <c r="H25">
        <f t="shared" si="1"/>
        <v>2992.9192281070664</v>
      </c>
      <c r="I25" s="11">
        <f t="shared" si="2"/>
        <v>12802.28</v>
      </c>
      <c r="J25">
        <v>2992.9192281070664</v>
      </c>
      <c r="L25" s="5" t="s">
        <v>24</v>
      </c>
      <c r="P25">
        <v>24</v>
      </c>
    </row>
    <row r="26" spans="1:16" x14ac:dyDescent="0.35">
      <c r="A26" s="5" t="s">
        <v>25</v>
      </c>
      <c r="B26" s="3">
        <v>5318.13</v>
      </c>
      <c r="C26" s="3">
        <v>1526.04</v>
      </c>
      <c r="D26" s="3">
        <v>1344.08</v>
      </c>
      <c r="E26" s="7">
        <v>13478.89</v>
      </c>
      <c r="F26" s="3">
        <v>3794.36</v>
      </c>
      <c r="G26">
        <f t="shared" si="0"/>
        <v>0.39455251879049391</v>
      </c>
      <c r="H26">
        <f t="shared" si="1"/>
        <v>3406.5933836141648</v>
      </c>
      <c r="I26" s="11">
        <f t="shared" si="2"/>
        <v>13478.89</v>
      </c>
      <c r="J26">
        <v>3406.5933836141648</v>
      </c>
      <c r="L26" s="5" t="s">
        <v>25</v>
      </c>
      <c r="P26">
        <v>25</v>
      </c>
    </row>
    <row r="27" spans="1:16" x14ac:dyDescent="0.35">
      <c r="A27" s="4" t="s">
        <v>26</v>
      </c>
      <c r="B27" s="2">
        <v>6135.28</v>
      </c>
      <c r="C27" s="3">
        <v>1469.07</v>
      </c>
      <c r="D27" s="3">
        <v>1435.3</v>
      </c>
      <c r="E27" s="7">
        <v>13671.71</v>
      </c>
      <c r="F27" s="3">
        <v>3167.69</v>
      </c>
      <c r="G27">
        <f t="shared" si="0"/>
        <v>0.4487573244312526</v>
      </c>
      <c r="H27">
        <f t="shared" si="1"/>
        <v>3198.3879078053483</v>
      </c>
      <c r="I27" s="11">
        <f t="shared" si="2"/>
        <v>13671.71</v>
      </c>
      <c r="J27">
        <v>3198.3879078053483</v>
      </c>
      <c r="L27" s="4" t="s">
        <v>26</v>
      </c>
      <c r="P27">
        <v>26</v>
      </c>
    </row>
    <row r="28" spans="1:16" x14ac:dyDescent="0.35">
      <c r="A28" s="4" t="s">
        <v>27</v>
      </c>
      <c r="B28" s="2">
        <v>7037.23</v>
      </c>
      <c r="C28" s="3">
        <v>1784.37</v>
      </c>
      <c r="D28" s="3">
        <v>1646.21</v>
      </c>
      <c r="E28" s="7">
        <v>14405.03</v>
      </c>
      <c r="F28" s="3">
        <v>3577.1</v>
      </c>
      <c r="G28">
        <f t="shared" si="0"/>
        <v>0.48852588297282262</v>
      </c>
      <c r="H28">
        <f t="shared" si="1"/>
        <v>3369.7498072821272</v>
      </c>
      <c r="I28" s="11">
        <f t="shared" si="2"/>
        <v>14405.03</v>
      </c>
      <c r="J28">
        <v>3369.7498072821272</v>
      </c>
      <c r="L28" s="4" t="s">
        <v>27</v>
      </c>
      <c r="P28">
        <v>27</v>
      </c>
    </row>
    <row r="29" spans="1:16" x14ac:dyDescent="0.35">
      <c r="A29" s="5" t="s">
        <v>28</v>
      </c>
      <c r="B29" s="3">
        <v>8179.61</v>
      </c>
      <c r="C29" s="2">
        <v>1977.85</v>
      </c>
      <c r="D29" s="2">
        <v>1929.94</v>
      </c>
      <c r="E29" s="7">
        <v>15223.43</v>
      </c>
      <c r="F29" s="3">
        <v>3659.48</v>
      </c>
      <c r="G29">
        <f t="shared" si="0"/>
        <v>0.53730401098832525</v>
      </c>
      <c r="H29">
        <f t="shared" si="1"/>
        <v>3591.8957620473348</v>
      </c>
      <c r="I29" s="11">
        <f t="shared" si="2"/>
        <v>15223.43</v>
      </c>
      <c r="J29">
        <v>3591.8957620473348</v>
      </c>
      <c r="L29" s="5" t="s">
        <v>28</v>
      </c>
      <c r="P29">
        <v>28</v>
      </c>
    </row>
    <row r="30" spans="1:16" x14ac:dyDescent="0.35">
      <c r="A30" s="5" t="s">
        <v>29</v>
      </c>
      <c r="B30" s="3">
        <v>9553.85</v>
      </c>
      <c r="C30" s="3">
        <v>2585.61</v>
      </c>
      <c r="D30" s="3">
        <v>2466.6799999999998</v>
      </c>
      <c r="E30" s="7">
        <v>16196.94</v>
      </c>
      <c r="F30" s="3">
        <v>4372.24</v>
      </c>
      <c r="G30">
        <f t="shared" si="0"/>
        <v>0.58985524426218783</v>
      </c>
      <c r="H30">
        <f t="shared" si="1"/>
        <v>4181.8395682578221</v>
      </c>
      <c r="I30" s="11">
        <f t="shared" si="2"/>
        <v>16196.94</v>
      </c>
      <c r="J30">
        <v>4181.8395682578221</v>
      </c>
      <c r="L30" s="5" t="s">
        <v>29</v>
      </c>
      <c r="P30">
        <v>29</v>
      </c>
    </row>
    <row r="31" spans="1:16" x14ac:dyDescent="0.35">
      <c r="A31" s="5" t="s">
        <v>30</v>
      </c>
      <c r="B31" s="3">
        <v>11185.86</v>
      </c>
      <c r="C31" s="3">
        <v>3100.45</v>
      </c>
      <c r="D31" s="3">
        <v>2892.65</v>
      </c>
      <c r="E31" s="7">
        <v>17377.400000000001</v>
      </c>
      <c r="F31" s="3">
        <v>4712.42</v>
      </c>
      <c r="G31">
        <f t="shared" si="0"/>
        <v>0.64370158942074185</v>
      </c>
      <c r="H31">
        <f t="shared" si="1"/>
        <v>4493.7748291146145</v>
      </c>
      <c r="I31" s="11">
        <f t="shared" si="2"/>
        <v>17377.400000000001</v>
      </c>
      <c r="J31">
        <v>4493.7748291146145</v>
      </c>
      <c r="L31" s="5" t="s">
        <v>30</v>
      </c>
      <c r="P31">
        <v>30</v>
      </c>
    </row>
    <row r="32" spans="1:16" x14ac:dyDescent="0.35">
      <c r="A32" s="5" t="s">
        <v>31</v>
      </c>
      <c r="B32" s="3">
        <v>13017.88</v>
      </c>
      <c r="C32" s="3">
        <v>3361.25</v>
      </c>
      <c r="D32" s="3">
        <v>3183.87</v>
      </c>
      <c r="E32" s="7">
        <v>18763.189999999999</v>
      </c>
      <c r="F32" s="3">
        <v>4755.26</v>
      </c>
      <c r="G32">
        <f t="shared" si="0"/>
        <v>0.69379886895565201</v>
      </c>
      <c r="H32">
        <f t="shared" si="1"/>
        <v>4589.0389022867012</v>
      </c>
      <c r="I32" s="11">
        <f t="shared" si="2"/>
        <v>18763.189999999999</v>
      </c>
      <c r="J32">
        <v>4589.0389022867012</v>
      </c>
      <c r="L32" s="5" t="s">
        <v>31</v>
      </c>
      <c r="P32">
        <v>31</v>
      </c>
    </row>
    <row r="33" spans="1:16" x14ac:dyDescent="0.35">
      <c r="A33" s="5" t="s">
        <v>32</v>
      </c>
      <c r="B33" s="3">
        <v>14476.13</v>
      </c>
      <c r="C33" s="3">
        <v>4020.92</v>
      </c>
      <c r="D33" s="3">
        <v>3797.9</v>
      </c>
      <c r="E33" s="7">
        <v>19570.310000000001</v>
      </c>
      <c r="F33" s="3">
        <v>5462.85</v>
      </c>
      <c r="G33">
        <f t="shared" si="0"/>
        <v>0.73969855357426628</v>
      </c>
      <c r="H33">
        <f t="shared" si="1"/>
        <v>5134.3888421145712</v>
      </c>
      <c r="I33" s="11">
        <f t="shared" si="2"/>
        <v>19570.310000000001</v>
      </c>
      <c r="J33">
        <v>5134.3888421145712</v>
      </c>
      <c r="L33" s="5" t="s">
        <v>32</v>
      </c>
      <c r="P33">
        <v>32</v>
      </c>
    </row>
    <row r="34" spans="1:16" x14ac:dyDescent="0.35">
      <c r="A34" s="5" t="s">
        <v>33</v>
      </c>
      <c r="B34" s="3">
        <v>16687.39</v>
      </c>
      <c r="C34" s="3">
        <v>4365.21</v>
      </c>
      <c r="D34" s="3">
        <v>4181.59</v>
      </c>
      <c r="E34" s="7">
        <v>20878.27</v>
      </c>
      <c r="F34" s="3">
        <v>5669.3</v>
      </c>
      <c r="G34">
        <f t="shared" si="0"/>
        <v>0.79927072501696739</v>
      </c>
      <c r="H34">
        <f t="shared" si="1"/>
        <v>5231.7567366316725</v>
      </c>
      <c r="I34" s="11">
        <f t="shared" si="2"/>
        <v>20878.27</v>
      </c>
      <c r="J34">
        <v>5231.7567366316725</v>
      </c>
      <c r="L34" s="5" t="s">
        <v>33</v>
      </c>
      <c r="P34">
        <v>33</v>
      </c>
    </row>
    <row r="35" spans="1:16" x14ac:dyDescent="0.35">
      <c r="A35" s="5" t="s">
        <v>34</v>
      </c>
      <c r="B35" s="3">
        <v>18582.05</v>
      </c>
      <c r="C35" s="3">
        <v>5388.34</v>
      </c>
      <c r="D35" s="3">
        <v>5168.46</v>
      </c>
      <c r="E35" s="8">
        <v>22549.42</v>
      </c>
      <c r="F35" s="3">
        <v>6669.08</v>
      </c>
      <c r="G35">
        <f t="shared" si="0"/>
        <v>0.82405888931954796</v>
      </c>
      <c r="H35">
        <f t="shared" si="1"/>
        <v>6271.9546709431952</v>
      </c>
      <c r="I35" s="11">
        <f t="shared" si="2"/>
        <v>22549.42</v>
      </c>
      <c r="J35">
        <v>6271.9546709431952</v>
      </c>
      <c r="L35" s="5" t="s">
        <v>34</v>
      </c>
      <c r="P35">
        <v>34</v>
      </c>
    </row>
    <row r="36" spans="1:16" x14ac:dyDescent="0.35">
      <c r="A36" s="5" t="s">
        <v>35</v>
      </c>
      <c r="B36" s="3">
        <v>20007.43</v>
      </c>
      <c r="C36" s="3">
        <v>5282.99</v>
      </c>
      <c r="D36" s="3">
        <v>5155.45</v>
      </c>
      <c r="E36" s="8">
        <v>23484.81</v>
      </c>
      <c r="F36" s="3">
        <v>6300.56</v>
      </c>
      <c r="G36">
        <f t="shared" si="0"/>
        <v>0.85193067348639395</v>
      </c>
      <c r="H36">
        <f t="shared" si="1"/>
        <v>6051.4900571687622</v>
      </c>
      <c r="I36" s="11">
        <f t="shared" si="2"/>
        <v>23484.81</v>
      </c>
      <c r="J36">
        <v>6051.4900571687622</v>
      </c>
      <c r="L36" s="5" t="s">
        <v>35</v>
      </c>
      <c r="P36">
        <v>35</v>
      </c>
    </row>
    <row r="37" spans="1:16" x14ac:dyDescent="0.35">
      <c r="A37" s="5" t="s">
        <v>36</v>
      </c>
      <c r="B37" s="3">
        <v>21752.6</v>
      </c>
      <c r="C37" s="3">
        <v>5711.46</v>
      </c>
      <c r="D37" s="3">
        <v>5853.75</v>
      </c>
      <c r="E37" s="7">
        <v>24749.62</v>
      </c>
      <c r="F37" s="3">
        <v>6588.27</v>
      </c>
      <c r="G37">
        <f t="shared" si="0"/>
        <v>0.87890642361377669</v>
      </c>
      <c r="H37">
        <f t="shared" si="1"/>
        <v>6660.2653510384962</v>
      </c>
      <c r="I37" s="11">
        <f t="shared" si="2"/>
        <v>24749.62</v>
      </c>
      <c r="J37">
        <v>6660.2653510384962</v>
      </c>
      <c r="L37" s="5" t="s">
        <v>36</v>
      </c>
      <c r="P37">
        <v>36</v>
      </c>
    </row>
    <row r="38" spans="1:16" x14ac:dyDescent="0.35">
      <c r="A38" s="5" t="s">
        <v>37</v>
      </c>
      <c r="B38" s="3">
        <v>23438.639999999999</v>
      </c>
      <c r="C38" s="3">
        <v>6277.43</v>
      </c>
      <c r="D38" s="3">
        <v>6562.29</v>
      </c>
      <c r="E38" s="7">
        <v>25709.35</v>
      </c>
      <c r="F38" s="2">
        <v>7086.37</v>
      </c>
      <c r="G38">
        <f t="shared" si="0"/>
        <v>0.91167765812826851</v>
      </c>
      <c r="H38">
        <f t="shared" si="1"/>
        <v>7198.0375316784593</v>
      </c>
      <c r="I38" s="11">
        <f t="shared" si="2"/>
        <v>25709.35</v>
      </c>
      <c r="J38">
        <v>7198.0375316784593</v>
      </c>
      <c r="L38" s="5" t="s">
        <v>37</v>
      </c>
      <c r="P38">
        <v>37</v>
      </c>
    </row>
    <row r="39" spans="1:16" x14ac:dyDescent="0.35">
      <c r="A39" s="5" t="s">
        <v>38</v>
      </c>
      <c r="B39" s="3">
        <v>26258.19</v>
      </c>
      <c r="C39" s="3">
        <v>7624.16</v>
      </c>
      <c r="D39" s="3">
        <v>8237.75</v>
      </c>
      <c r="E39" s="7">
        <v>27757.49</v>
      </c>
      <c r="F39" s="3">
        <v>8199.25</v>
      </c>
      <c r="G39">
        <f t="shared" si="0"/>
        <v>0.94598575015248132</v>
      </c>
      <c r="H39">
        <f t="shared" si="1"/>
        <v>8708.1121451059662</v>
      </c>
      <c r="I39" s="11">
        <f t="shared" si="2"/>
        <v>27757.49</v>
      </c>
      <c r="J39">
        <v>8708.1121451059662</v>
      </c>
      <c r="L39" s="5" t="s">
        <v>38</v>
      </c>
      <c r="P39">
        <v>38</v>
      </c>
    </row>
    <row r="40" spans="1:16" x14ac:dyDescent="0.35">
      <c r="A40" s="4" t="s">
        <v>39</v>
      </c>
      <c r="B40" s="2">
        <v>29714.639999999999</v>
      </c>
      <c r="C40" s="3">
        <v>10640.41</v>
      </c>
      <c r="D40" s="3">
        <v>10507.03</v>
      </c>
      <c r="E40" s="7">
        <v>29714.639999999999</v>
      </c>
      <c r="F40" s="3">
        <v>10640.41</v>
      </c>
      <c r="G40">
        <f t="shared" si="0"/>
        <v>1</v>
      </c>
      <c r="H40">
        <f t="shared" si="1"/>
        <v>10507.03</v>
      </c>
      <c r="I40" s="11">
        <f t="shared" si="2"/>
        <v>29714.639999999999</v>
      </c>
      <c r="J40">
        <v>10507.03</v>
      </c>
      <c r="L40" s="4" t="s">
        <v>39</v>
      </c>
      <c r="P40">
        <v>39</v>
      </c>
    </row>
    <row r="41" spans="1:16" x14ac:dyDescent="0.35">
      <c r="A41" s="4" t="s">
        <v>40</v>
      </c>
      <c r="B41" s="2">
        <v>33905.03</v>
      </c>
      <c r="C41" s="3">
        <v>12797.54</v>
      </c>
      <c r="D41" s="3">
        <v>12351.51</v>
      </c>
      <c r="E41" s="7">
        <v>32530.73</v>
      </c>
      <c r="F41" s="3">
        <v>12369.27</v>
      </c>
      <c r="G41">
        <f t="shared" si="0"/>
        <v>1.0422462084312278</v>
      </c>
      <c r="H41">
        <f t="shared" si="1"/>
        <v>11850.856256499406</v>
      </c>
      <c r="I41" s="11">
        <f t="shared" si="2"/>
        <v>32530.73</v>
      </c>
      <c r="J41">
        <v>11850.856256499406</v>
      </c>
      <c r="L41" s="4" t="s">
        <v>40</v>
      </c>
      <c r="P41">
        <v>40</v>
      </c>
    </row>
    <row r="42" spans="1:16" x14ac:dyDescent="0.35">
      <c r="A42" s="5" t="s">
        <v>41</v>
      </c>
      <c r="B42" s="3">
        <v>39532.76</v>
      </c>
      <c r="C42" s="3">
        <v>15314.33</v>
      </c>
      <c r="D42" s="3">
        <v>14859.09</v>
      </c>
      <c r="E42" s="7">
        <v>35643.64</v>
      </c>
      <c r="F42" s="3">
        <v>14023.69</v>
      </c>
      <c r="G42">
        <f t="shared" si="0"/>
        <v>1.1091111906640287</v>
      </c>
      <c r="H42">
        <f t="shared" si="1"/>
        <v>13397.295172095244</v>
      </c>
      <c r="I42" s="11">
        <f t="shared" si="2"/>
        <v>35643.64</v>
      </c>
      <c r="J42">
        <v>13397.295172095244</v>
      </c>
      <c r="L42" s="5" t="s">
        <v>41</v>
      </c>
      <c r="P42">
        <v>41</v>
      </c>
    </row>
    <row r="43" spans="1:16" x14ac:dyDescent="0.35">
      <c r="A43" s="5" t="s">
        <v>42</v>
      </c>
      <c r="B43" s="3">
        <v>45820.86</v>
      </c>
      <c r="C43" s="2">
        <v>19007.62</v>
      </c>
      <c r="D43" s="2">
        <v>18363.32</v>
      </c>
      <c r="E43" s="7">
        <v>38966.36</v>
      </c>
      <c r="F43" s="3">
        <v>16568.919999999998</v>
      </c>
      <c r="G43">
        <f t="shared" si="0"/>
        <v>1.1759081423053115</v>
      </c>
      <c r="H43">
        <f t="shared" si="1"/>
        <v>15616.287819896877</v>
      </c>
      <c r="I43" s="11">
        <f t="shared" si="2"/>
        <v>38966.36</v>
      </c>
      <c r="J43">
        <v>15616.287819896877</v>
      </c>
      <c r="L43" s="5" t="s">
        <v>42</v>
      </c>
      <c r="P43">
        <v>42</v>
      </c>
    </row>
    <row r="44" spans="1:16" x14ac:dyDescent="0.35">
      <c r="A44" s="5" t="s">
        <v>43</v>
      </c>
      <c r="B44" s="3">
        <v>53035.67</v>
      </c>
      <c r="C44" s="3">
        <v>19313.8</v>
      </c>
      <c r="D44" s="3">
        <v>18026.2</v>
      </c>
      <c r="E44" s="7">
        <v>41586.76</v>
      </c>
      <c r="F44" s="3">
        <v>15703.33</v>
      </c>
      <c r="G44">
        <f t="shared" si="0"/>
        <v>1.2753018027853094</v>
      </c>
      <c r="H44">
        <f t="shared" si="1"/>
        <v>14134.850245353742</v>
      </c>
      <c r="I44" s="11">
        <f t="shared" si="2"/>
        <v>41586.76</v>
      </c>
      <c r="J44">
        <v>14134.850245353742</v>
      </c>
      <c r="L44" s="5" t="s">
        <v>43</v>
      </c>
      <c r="P44">
        <v>43</v>
      </c>
    </row>
    <row r="45" spans="1:16" x14ac:dyDescent="0.35">
      <c r="A45" s="5" t="s">
        <v>44</v>
      </c>
      <c r="B45" s="3">
        <v>61089.03</v>
      </c>
      <c r="C45" s="3">
        <v>23631.32</v>
      </c>
      <c r="D45" s="3">
        <v>21823.38</v>
      </c>
      <c r="E45" s="7">
        <v>45160.71</v>
      </c>
      <c r="F45" s="3">
        <v>18412.63</v>
      </c>
      <c r="G45">
        <f t="shared" si="0"/>
        <v>1.3527030465198622</v>
      </c>
      <c r="H45">
        <f t="shared" si="1"/>
        <v>16133.163931393246</v>
      </c>
      <c r="I45" s="11">
        <f t="shared" si="2"/>
        <v>45160.71</v>
      </c>
      <c r="J45">
        <v>16133.163931393246</v>
      </c>
      <c r="L45" s="5" t="s">
        <v>44</v>
      </c>
      <c r="P45">
        <v>44</v>
      </c>
    </row>
    <row r="46" spans="1:16" x14ac:dyDescent="0.35">
      <c r="A46" s="4" t="s">
        <v>45</v>
      </c>
      <c r="B46" s="2">
        <v>72488.600000000006</v>
      </c>
      <c r="C46" s="3">
        <v>28414.57</v>
      </c>
      <c r="D46" s="3">
        <v>26217.42</v>
      </c>
      <c r="E46" s="7">
        <v>49185.33</v>
      </c>
      <c r="F46" s="3">
        <v>21004.97</v>
      </c>
      <c r="G46">
        <f t="shared" si="0"/>
        <v>1.4737849679975716</v>
      </c>
      <c r="H46">
        <f t="shared" si="1"/>
        <v>17789.175876601286</v>
      </c>
      <c r="I46" s="11">
        <f t="shared" si="2"/>
        <v>49185.33</v>
      </c>
      <c r="J46">
        <v>17789.175876601286</v>
      </c>
      <c r="L46" s="4" t="s">
        <v>45</v>
      </c>
      <c r="P46">
        <v>45</v>
      </c>
    </row>
    <row r="47" spans="1:16" x14ac:dyDescent="0.35">
      <c r="A47" s="5" t="s">
        <v>46</v>
      </c>
      <c r="B47" s="3">
        <v>83916.91</v>
      </c>
      <c r="C47" s="3">
        <v>32006.33</v>
      </c>
      <c r="D47" s="3">
        <v>28244.59</v>
      </c>
      <c r="E47" s="7">
        <v>52475.3</v>
      </c>
      <c r="F47" s="3">
        <v>21832.59</v>
      </c>
      <c r="G47">
        <f t="shared" si="0"/>
        <v>1.5991697046038802</v>
      </c>
      <c r="H47">
        <f t="shared" si="1"/>
        <v>17662.034191046834</v>
      </c>
      <c r="I47" s="11">
        <f t="shared" si="2"/>
        <v>52475.3</v>
      </c>
      <c r="J47">
        <v>17662.034191046834</v>
      </c>
      <c r="L47" s="5" t="s">
        <v>46</v>
      </c>
      <c r="P47">
        <v>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8"/>
  <sheetViews>
    <sheetView zoomScale="55" zoomScaleNormal="55" workbookViewId="0">
      <selection activeCell="L5" sqref="L5"/>
    </sheetView>
  </sheetViews>
  <sheetFormatPr defaultRowHeight="14.5" x14ac:dyDescent="0.35"/>
  <cols>
    <col min="2" max="2" width="30.26953125" bestFit="1" customWidth="1"/>
    <col min="3" max="3" width="31.81640625" bestFit="1" customWidth="1"/>
    <col min="5" max="5" width="12.7265625" bestFit="1" customWidth="1"/>
    <col min="6" max="6" width="11.453125" bestFit="1" customWidth="1"/>
    <col min="7" max="9" width="15.7265625" bestFit="1" customWidth="1"/>
    <col min="11" max="11" width="9.81640625" bestFit="1" customWidth="1"/>
    <col min="12" max="12" width="11" bestFit="1" customWidth="1"/>
  </cols>
  <sheetData>
    <row r="1" spans="2:12" ht="18.5" x14ac:dyDescent="0.45">
      <c r="B1" s="28" t="s">
        <v>114</v>
      </c>
      <c r="C1" s="28" t="s">
        <v>115</v>
      </c>
      <c r="D1" s="29"/>
      <c r="E1" s="29" t="s">
        <v>117</v>
      </c>
      <c r="F1" s="29" t="s">
        <v>118</v>
      </c>
      <c r="G1" s="29" t="s">
        <v>119</v>
      </c>
      <c r="H1" s="29" t="s">
        <v>120</v>
      </c>
      <c r="I1" s="29" t="s">
        <v>121</v>
      </c>
    </row>
    <row r="2" spans="2:12" ht="18.5" x14ac:dyDescent="0.45">
      <c r="B2" s="26">
        <v>4751.8900000000003</v>
      </c>
      <c r="C2" s="26">
        <v>702.54643909450238</v>
      </c>
      <c r="E2">
        <f>B2-$B$48</f>
        <v>-12365.639782608698</v>
      </c>
      <c r="F2">
        <f>C2-$C$48</f>
        <v>-4201.5906135112145</v>
      </c>
      <c r="G2">
        <f>E2*F2</f>
        <v>51955356.04066956</v>
      </c>
      <c r="H2">
        <f>E2^2</f>
        <v>152909047.23323488</v>
      </c>
      <c r="I2">
        <f>F2^2</f>
        <v>17653363.683545545</v>
      </c>
      <c r="K2" t="s">
        <v>123</v>
      </c>
      <c r="L2">
        <f>G48/H48</f>
        <v>0.38570078415721643</v>
      </c>
    </row>
    <row r="3" spans="2:12" ht="18.5" x14ac:dyDescent="0.45">
      <c r="B3" s="26">
        <v>5138.6000000000004</v>
      </c>
      <c r="C3" s="26">
        <v>661.1791027351569</v>
      </c>
      <c r="E3">
        <f t="shared" ref="E3:E47" si="0">B3-$B$48</f>
        <v>-11978.929782608697</v>
      </c>
      <c r="F3">
        <f t="shared" ref="F3:F47" si="1">C3-$C$48</f>
        <v>-4242.9579498705607</v>
      </c>
      <c r="G3">
        <f t="shared" ref="G3:G47" si="2">E3*F3</f>
        <v>50826095.352060795</v>
      </c>
      <c r="H3">
        <f t="shared" ref="H3:H47" si="3">E3^2</f>
        <v>143494758.73666963</v>
      </c>
      <c r="I3">
        <f t="shared" ref="I3:I47" si="4">F3^2</f>
        <v>18002692.164369792</v>
      </c>
      <c r="K3" t="s">
        <v>125</v>
      </c>
      <c r="L3">
        <f>C48-L2*B48</f>
        <v>-1698.1076073809636</v>
      </c>
    </row>
    <row r="4" spans="2:12" ht="18.5" x14ac:dyDescent="0.45">
      <c r="B4" s="26">
        <v>5272.7</v>
      </c>
      <c r="C4" s="26">
        <v>678.37125573303808</v>
      </c>
      <c r="E4">
        <f t="shared" si="0"/>
        <v>-11844.829782608696</v>
      </c>
      <c r="F4">
        <f t="shared" si="1"/>
        <v>-4225.7657968726789</v>
      </c>
      <c r="G4">
        <f t="shared" si="2"/>
        <v>50053476.56512668</v>
      </c>
      <c r="H4">
        <f t="shared" si="3"/>
        <v>140299992.57897398</v>
      </c>
      <c r="I4">
        <f t="shared" si="4"/>
        <v>17857096.570018988</v>
      </c>
      <c r="K4" t="s">
        <v>128</v>
      </c>
      <c r="L4">
        <f>G48/((H48*I48)^0.5)</f>
        <v>0.99060961202801889</v>
      </c>
    </row>
    <row r="5" spans="2:12" ht="18.5" x14ac:dyDescent="0.45">
      <c r="B5" s="26">
        <v>5616.3</v>
      </c>
      <c r="C5" s="26">
        <v>846.03915200613585</v>
      </c>
      <c r="E5">
        <f t="shared" si="0"/>
        <v>-11501.229782608698</v>
      </c>
      <c r="F5">
        <f t="shared" si="1"/>
        <v>-4058.0979005995814</v>
      </c>
      <c r="G5">
        <f t="shared" si="2"/>
        <v>46673116.435117736</v>
      </c>
      <c r="H5">
        <f t="shared" si="3"/>
        <v>132278286.51236531</v>
      </c>
      <c r="I5">
        <f t="shared" si="4"/>
        <v>16468158.57085073</v>
      </c>
      <c r="K5" t="s">
        <v>130</v>
      </c>
      <c r="L5">
        <f>(L2^2)*H48</f>
        <v>1106324267.3576865</v>
      </c>
    </row>
    <row r="6" spans="2:12" ht="18.5" x14ac:dyDescent="0.45">
      <c r="B6" s="26">
        <v>5897.86</v>
      </c>
      <c r="C6" s="26">
        <v>906.43285701410468</v>
      </c>
      <c r="E6">
        <f t="shared" si="0"/>
        <v>-11219.669782608697</v>
      </c>
      <c r="F6">
        <f t="shared" si="1"/>
        <v>-3997.7041955916125</v>
      </c>
      <c r="G6">
        <f t="shared" si="2"/>
        <v>44852920.963087223</v>
      </c>
      <c r="H6">
        <f t="shared" si="3"/>
        <v>125880990.03078267</v>
      </c>
      <c r="I6">
        <f t="shared" si="4"/>
        <v>15981638.835450782</v>
      </c>
      <c r="K6" t="s">
        <v>131</v>
      </c>
      <c r="L6">
        <f>I48</f>
        <v>1127398268.3477583</v>
      </c>
    </row>
    <row r="7" spans="2:12" ht="18.5" x14ac:dyDescent="0.45">
      <c r="B7" s="26">
        <v>5957.41</v>
      </c>
      <c r="C7" s="26">
        <v>969.79332648609738</v>
      </c>
      <c r="E7">
        <f t="shared" si="0"/>
        <v>-11160.119782608697</v>
      </c>
      <c r="F7">
        <f t="shared" si="1"/>
        <v>-3934.3437261196195</v>
      </c>
      <c r="G7">
        <f t="shared" si="2"/>
        <v>43907747.249449983</v>
      </c>
      <c r="H7">
        <f t="shared" si="3"/>
        <v>124548273.56217399</v>
      </c>
      <c r="I7">
        <f t="shared" si="4"/>
        <v>15479060.555256812</v>
      </c>
      <c r="K7" t="s">
        <v>132</v>
      </c>
      <c r="L7">
        <f>L6-L5</f>
        <v>21074000.990071774</v>
      </c>
    </row>
    <row r="8" spans="2:12" ht="18.5" x14ac:dyDescent="0.45">
      <c r="B8" s="26">
        <v>5938.43</v>
      </c>
      <c r="C8" s="26">
        <v>909.11952255356834</v>
      </c>
      <c r="E8">
        <f t="shared" si="0"/>
        <v>-11179.099782608697</v>
      </c>
      <c r="F8">
        <f t="shared" si="1"/>
        <v>-3995.0175300521487</v>
      </c>
      <c r="G8">
        <f t="shared" si="2"/>
        <v>44660699.601723909</v>
      </c>
      <c r="H8">
        <f t="shared" si="3"/>
        <v>124972271.94952181</v>
      </c>
      <c r="I8">
        <f t="shared" si="4"/>
        <v>15960165.065423971</v>
      </c>
      <c r="K8" t="s">
        <v>133</v>
      </c>
      <c r="L8">
        <f>L5/L6</f>
        <v>0.98130740344230216</v>
      </c>
    </row>
    <row r="9" spans="2:12" ht="18.5" x14ac:dyDescent="0.45">
      <c r="B9" s="26">
        <v>6208.72</v>
      </c>
      <c r="C9" s="26">
        <v>1118.3069452386187</v>
      </c>
      <c r="E9">
        <f t="shared" si="0"/>
        <v>-10908.809782608696</v>
      </c>
      <c r="F9">
        <f t="shared" si="1"/>
        <v>-3785.8301073670982</v>
      </c>
      <c r="G9">
        <f t="shared" si="2"/>
        <v>41298900.510540731</v>
      </c>
      <c r="H9">
        <f t="shared" si="3"/>
        <v>119002130.87313919</v>
      </c>
      <c r="I9">
        <f t="shared" si="4"/>
        <v>14332509.601847174</v>
      </c>
    </row>
    <row r="10" spans="2:12" ht="18.5" x14ac:dyDescent="0.45">
      <c r="B10" s="26">
        <v>6280.79</v>
      </c>
      <c r="C10" s="26">
        <v>1130.089560656613</v>
      </c>
      <c r="E10">
        <f t="shared" si="0"/>
        <v>-10836.739782608696</v>
      </c>
      <c r="F10">
        <f t="shared" si="1"/>
        <v>-3774.0474919491044</v>
      </c>
      <c r="G10">
        <f t="shared" si="2"/>
        <v>40898370.597459435</v>
      </c>
      <c r="H10">
        <f t="shared" si="3"/>
        <v>117434929.11597398</v>
      </c>
      <c r="I10">
        <f t="shared" si="4"/>
        <v>14243434.471487325</v>
      </c>
    </row>
    <row r="11" spans="2:12" ht="18.5" x14ac:dyDescent="0.45">
      <c r="B11" s="26">
        <v>6846.34</v>
      </c>
      <c r="C11" s="26">
        <v>1296.109150812998</v>
      </c>
      <c r="E11">
        <f t="shared" si="0"/>
        <v>-10271.189782608697</v>
      </c>
      <c r="F11">
        <f t="shared" si="1"/>
        <v>-3608.0279017927191</v>
      </c>
      <c r="G11">
        <f t="shared" si="2"/>
        <v>37058739.320260473</v>
      </c>
      <c r="H11">
        <f t="shared" si="3"/>
        <v>105497339.5503653</v>
      </c>
      <c r="I11">
        <f t="shared" si="4"/>
        <v>13017865.340114772</v>
      </c>
    </row>
    <row r="12" spans="2:12" ht="18.5" x14ac:dyDescent="0.45">
      <c r="B12" s="26">
        <v>6931.91</v>
      </c>
      <c r="C12" s="26">
        <v>1424.7102883862294</v>
      </c>
      <c r="E12">
        <f t="shared" si="0"/>
        <v>-10185.619782608697</v>
      </c>
      <c r="F12">
        <f t="shared" si="1"/>
        <v>-3479.4267642194877</v>
      </c>
      <c r="G12">
        <f t="shared" si="2"/>
        <v>35440118.081772178</v>
      </c>
      <c r="H12">
        <f t="shared" si="3"/>
        <v>103746850.35586965</v>
      </c>
      <c r="I12">
        <f t="shared" si="4"/>
        <v>12106410.607566895</v>
      </c>
    </row>
    <row r="13" spans="2:12" ht="18.5" x14ac:dyDescent="0.45">
      <c r="B13" s="26">
        <v>7449.72</v>
      </c>
      <c r="C13" s="26">
        <v>1552.3906199748035</v>
      </c>
      <c r="E13">
        <f t="shared" si="0"/>
        <v>-9667.809782608696</v>
      </c>
      <c r="F13">
        <f t="shared" si="1"/>
        <v>-3351.7464326309137</v>
      </c>
      <c r="G13">
        <f t="shared" si="2"/>
        <v>32404046.950212944</v>
      </c>
      <c r="H13">
        <f t="shared" si="3"/>
        <v>93466545.992704406</v>
      </c>
      <c r="I13">
        <f t="shared" si="4"/>
        <v>11234204.148654057</v>
      </c>
    </row>
    <row r="14" spans="2:12" ht="18.5" x14ac:dyDescent="0.45">
      <c r="B14" s="26">
        <v>7859.64</v>
      </c>
      <c r="C14" s="26">
        <v>1805.9270027637474</v>
      </c>
      <c r="E14">
        <f t="shared" si="0"/>
        <v>-9257.8897826086977</v>
      </c>
      <c r="F14">
        <f t="shared" si="1"/>
        <v>-3098.2100498419695</v>
      </c>
      <c r="G14">
        <f t="shared" si="2"/>
        <v>28682887.164807554</v>
      </c>
      <c r="H14">
        <f t="shared" si="3"/>
        <v>85708523.226930514</v>
      </c>
      <c r="I14">
        <f t="shared" si="4"/>
        <v>9598905.5129417796</v>
      </c>
    </row>
    <row r="15" spans="2:12" ht="18.5" x14ac:dyDescent="0.45">
      <c r="B15" s="26">
        <v>7450.83</v>
      </c>
      <c r="C15" s="26">
        <v>1631.2437243668121</v>
      </c>
      <c r="E15">
        <f t="shared" si="0"/>
        <v>-9666.6997826086972</v>
      </c>
      <c r="F15">
        <f t="shared" si="1"/>
        <v>-3272.8933282389053</v>
      </c>
      <c r="G15">
        <f t="shared" si="2"/>
        <v>31638077.22458848</v>
      </c>
      <c r="H15">
        <f t="shared" si="3"/>
        <v>93445084.687087029</v>
      </c>
      <c r="I15">
        <f t="shared" si="4"/>
        <v>10711830.738030739</v>
      </c>
    </row>
    <row r="16" spans="2:12" ht="18.5" x14ac:dyDescent="0.45">
      <c r="B16" s="26">
        <v>7985.06</v>
      </c>
      <c r="C16" s="26">
        <v>1551.6358423829636</v>
      </c>
      <c r="E16">
        <f t="shared" si="0"/>
        <v>-9132.4697826086958</v>
      </c>
      <c r="F16">
        <f t="shared" si="1"/>
        <v>-3352.5012102227538</v>
      </c>
      <c r="G16">
        <f t="shared" si="2"/>
        <v>30616615.998518381</v>
      </c>
      <c r="H16">
        <f t="shared" si="3"/>
        <v>83402004.330260918</v>
      </c>
      <c r="I16">
        <f t="shared" si="4"/>
        <v>11239264.364545029</v>
      </c>
    </row>
    <row r="17" spans="2:9" ht="18.5" x14ac:dyDescent="0.45">
      <c r="B17" s="26">
        <v>8434.26</v>
      </c>
      <c r="C17" s="26">
        <v>1615.7509560397721</v>
      </c>
      <c r="E17">
        <f t="shared" si="0"/>
        <v>-8683.2697826086969</v>
      </c>
      <c r="F17">
        <f t="shared" si="1"/>
        <v>-3288.3860965659451</v>
      </c>
      <c r="G17">
        <f t="shared" si="2"/>
        <v>28553943.625861634</v>
      </c>
      <c r="H17">
        <f t="shared" si="3"/>
        <v>75399174.117565289</v>
      </c>
      <c r="I17">
        <f t="shared" si="4"/>
        <v>10813483.120088212</v>
      </c>
    </row>
    <row r="18" spans="2:9" ht="18.5" x14ac:dyDescent="0.45">
      <c r="B18" s="26">
        <v>8680.91</v>
      </c>
      <c r="C18" s="26">
        <v>1695.3928539263068</v>
      </c>
      <c r="E18">
        <f t="shared" si="0"/>
        <v>-8436.6197826086973</v>
      </c>
      <c r="F18">
        <f t="shared" si="1"/>
        <v>-3208.7441986794101</v>
      </c>
      <c r="G18">
        <f t="shared" si="2"/>
        <v>27070954.783909604</v>
      </c>
      <c r="H18">
        <f t="shared" si="3"/>
        <v>71176553.356304422</v>
      </c>
      <c r="I18">
        <f t="shared" si="4"/>
        <v>10296039.33255877</v>
      </c>
    </row>
    <row r="19" spans="2:9" ht="18.5" x14ac:dyDescent="0.45">
      <c r="B19" s="26">
        <v>9362.69</v>
      </c>
      <c r="C19" s="26">
        <v>1754.8223738990048</v>
      </c>
      <c r="E19">
        <f t="shared" si="0"/>
        <v>-7754.8397826086966</v>
      </c>
      <c r="F19">
        <f t="shared" si="1"/>
        <v>-3149.3146787067126</v>
      </c>
      <c r="G19">
        <f t="shared" si="2"/>
        <v>24422430.75838834</v>
      </c>
      <c r="H19">
        <f t="shared" si="3"/>
        <v>60137540.053930499</v>
      </c>
      <c r="I19">
        <f t="shared" si="4"/>
        <v>9918182.9455175642</v>
      </c>
    </row>
    <row r="20" spans="2:9" ht="18.5" x14ac:dyDescent="0.45">
      <c r="B20" s="26">
        <v>9733.57</v>
      </c>
      <c r="C20" s="26">
        <v>1895.5193290885659</v>
      </c>
      <c r="E20">
        <f t="shared" si="0"/>
        <v>-7383.9597826086974</v>
      </c>
      <c r="F20">
        <f t="shared" si="1"/>
        <v>-3008.6177235171513</v>
      </c>
      <c r="G20">
        <f t="shared" si="2"/>
        <v>22215512.271694377</v>
      </c>
      <c r="H20">
        <f t="shared" si="3"/>
        <v>54522862.071182683</v>
      </c>
      <c r="I20">
        <f t="shared" si="4"/>
        <v>9051780.6062615253</v>
      </c>
    </row>
    <row r="21" spans="2:9" ht="18.5" x14ac:dyDescent="0.45">
      <c r="B21" s="26">
        <v>10138.66</v>
      </c>
      <c r="C21" s="26">
        <v>2061.3298158855346</v>
      </c>
      <c r="E21">
        <f t="shared" si="0"/>
        <v>-6978.8697826086973</v>
      </c>
      <c r="F21">
        <f t="shared" si="1"/>
        <v>-2842.8072367201826</v>
      </c>
      <c r="G21">
        <f t="shared" si="2"/>
        <v>19839581.522127811</v>
      </c>
      <c r="H21">
        <f t="shared" si="3"/>
        <v>48704623.442608766</v>
      </c>
      <c r="I21">
        <f t="shared" si="4"/>
        <v>8081552.9851486403</v>
      </c>
    </row>
    <row r="22" spans="2:9" ht="18.5" x14ac:dyDescent="0.45">
      <c r="B22" s="26">
        <v>10576.12</v>
      </c>
      <c r="C22" s="26">
        <v>2119.1305975611422</v>
      </c>
      <c r="E22">
        <f t="shared" si="0"/>
        <v>-6541.4097826086963</v>
      </c>
      <c r="F22">
        <f t="shared" si="1"/>
        <v>-2785.006455044575</v>
      </c>
      <c r="G22">
        <f t="shared" si="2"/>
        <v>18217868.469656948</v>
      </c>
      <c r="H22">
        <f t="shared" si="3"/>
        <v>42790041.944008753</v>
      </c>
      <c r="I22">
        <f t="shared" si="4"/>
        <v>7756260.9546399498</v>
      </c>
    </row>
    <row r="23" spans="2:9" ht="18.5" x14ac:dyDescent="0.45">
      <c r="B23" s="26">
        <v>10949.92</v>
      </c>
      <c r="C23" s="26">
        <v>2430.4833752123063</v>
      </c>
      <c r="E23">
        <f t="shared" si="0"/>
        <v>-6167.6097826086971</v>
      </c>
      <c r="F23">
        <f t="shared" si="1"/>
        <v>-2473.6536773934108</v>
      </c>
      <c r="G23">
        <f t="shared" si="2"/>
        <v>15256530.619477579</v>
      </c>
      <c r="H23">
        <f t="shared" si="3"/>
        <v>38039410.430530496</v>
      </c>
      <c r="I23">
        <f t="shared" si="4"/>
        <v>6118962.5156819448</v>
      </c>
    </row>
    <row r="24" spans="2:9" ht="18.5" x14ac:dyDescent="0.45">
      <c r="B24" s="26">
        <v>12062.43</v>
      </c>
      <c r="C24" s="26">
        <v>2663.0821119620487</v>
      </c>
      <c r="E24">
        <f t="shared" si="0"/>
        <v>-5055.0997826086968</v>
      </c>
      <c r="F24">
        <f t="shared" si="1"/>
        <v>-2241.0549406436685</v>
      </c>
      <c r="G24">
        <f t="shared" si="2"/>
        <v>11328756.343261955</v>
      </c>
      <c r="H24">
        <f t="shared" si="3"/>
        <v>25554033.812130496</v>
      </c>
      <c r="I24">
        <f t="shared" si="4"/>
        <v>5022327.2469833968</v>
      </c>
    </row>
    <row r="25" spans="2:9" ht="18.5" x14ac:dyDescent="0.45">
      <c r="B25" s="26">
        <v>12802.28</v>
      </c>
      <c r="C25" s="26">
        <v>2992.9192281070664</v>
      </c>
      <c r="E25">
        <f t="shared" si="0"/>
        <v>-4315.2497826086965</v>
      </c>
      <c r="F25">
        <f t="shared" si="1"/>
        <v>-1911.2178244986508</v>
      </c>
      <c r="G25">
        <f t="shared" si="2"/>
        <v>8247382.3016856685</v>
      </c>
      <c r="H25">
        <f t="shared" si="3"/>
        <v>18621380.686304402</v>
      </c>
      <c r="I25">
        <f t="shared" si="4"/>
        <v>3652753.5726813553</v>
      </c>
    </row>
    <row r="26" spans="2:9" ht="18.5" x14ac:dyDescent="0.45">
      <c r="B26" s="26">
        <v>13478.89</v>
      </c>
      <c r="C26" s="26">
        <v>3406.5933836141648</v>
      </c>
      <c r="E26">
        <f t="shared" si="0"/>
        <v>-3638.6397826086977</v>
      </c>
      <c r="F26">
        <f t="shared" si="1"/>
        <v>-1497.5436689915523</v>
      </c>
      <c r="G26">
        <f t="shared" si="2"/>
        <v>5449021.9701864533</v>
      </c>
      <c r="H26">
        <f t="shared" si="3"/>
        <v>13239699.467582671</v>
      </c>
      <c r="I26">
        <f t="shared" si="4"/>
        <v>2242637.0405366798</v>
      </c>
    </row>
    <row r="27" spans="2:9" ht="18.5" x14ac:dyDescent="0.45">
      <c r="B27" s="26">
        <v>13671.71</v>
      </c>
      <c r="C27" s="26">
        <v>3198.3879078053483</v>
      </c>
      <c r="E27">
        <f t="shared" si="0"/>
        <v>-3445.819782608698</v>
      </c>
      <c r="F27">
        <f t="shared" si="1"/>
        <v>-1705.7491448003689</v>
      </c>
      <c r="G27">
        <f t="shared" si="2"/>
        <v>5877704.1473209793</v>
      </c>
      <c r="H27">
        <f t="shared" si="3"/>
        <v>11873673.974217454</v>
      </c>
      <c r="I27">
        <f t="shared" si="4"/>
        <v>2909580.1449871897</v>
      </c>
    </row>
    <row r="28" spans="2:9" ht="18.5" x14ac:dyDescent="0.45">
      <c r="B28" s="26">
        <v>14405.03</v>
      </c>
      <c r="C28" s="26">
        <v>3369.7498072821272</v>
      </c>
      <c r="E28">
        <f t="shared" si="0"/>
        <v>-2712.4997826086965</v>
      </c>
      <c r="F28">
        <f t="shared" si="1"/>
        <v>-1534.3872453235899</v>
      </c>
      <c r="G28">
        <f t="shared" si="2"/>
        <v>4162025.0693777944</v>
      </c>
      <c r="H28">
        <f t="shared" si="3"/>
        <v>7357655.070652226</v>
      </c>
      <c r="I28">
        <f t="shared" si="4"/>
        <v>2354344.2186117144</v>
      </c>
    </row>
    <row r="29" spans="2:9" ht="18.5" x14ac:dyDescent="0.45">
      <c r="B29" s="26">
        <v>15223.43</v>
      </c>
      <c r="C29" s="26">
        <v>3591.8957620473348</v>
      </c>
      <c r="E29">
        <f t="shared" si="0"/>
        <v>-1894.0997826086968</v>
      </c>
      <c r="F29">
        <f t="shared" si="1"/>
        <v>-1312.2412905583824</v>
      </c>
      <c r="G29">
        <f t="shared" si="2"/>
        <v>2485515.9431767878</v>
      </c>
      <c r="H29">
        <f t="shared" si="3"/>
        <v>3587613.9864783124</v>
      </c>
      <c r="I29">
        <f t="shared" si="4"/>
        <v>1721977.2046463289</v>
      </c>
    </row>
    <row r="30" spans="2:9" ht="18.5" x14ac:dyDescent="0.45">
      <c r="B30" s="26">
        <v>16196.94</v>
      </c>
      <c r="C30" s="26">
        <v>4181.8395682578221</v>
      </c>
      <c r="E30">
        <f t="shared" si="0"/>
        <v>-920.58978260869662</v>
      </c>
      <c r="F30">
        <f t="shared" si="1"/>
        <v>-722.29748434789508</v>
      </c>
      <c r="G30">
        <f t="shared" si="2"/>
        <v>664939.68409463717</v>
      </c>
      <c r="H30">
        <f t="shared" si="3"/>
        <v>847485.54784352728</v>
      </c>
      <c r="I30">
        <f t="shared" si="4"/>
        <v>521713.65589529776</v>
      </c>
    </row>
    <row r="31" spans="2:9" ht="18.5" x14ac:dyDescent="0.45">
      <c r="B31" s="26">
        <v>17377.400000000001</v>
      </c>
      <c r="C31" s="26">
        <v>4493.7748291146145</v>
      </c>
      <c r="E31">
        <f t="shared" si="0"/>
        <v>259.87021739130432</v>
      </c>
      <c r="F31">
        <f t="shared" si="1"/>
        <v>-410.36222349110267</v>
      </c>
      <c r="G31">
        <f t="shared" si="2"/>
        <v>-106640.92022781186</v>
      </c>
      <c r="H31">
        <f t="shared" si="3"/>
        <v>67532.529887003766</v>
      </c>
      <c r="I31">
        <f t="shared" si="4"/>
        <v>168397.1544685617</v>
      </c>
    </row>
    <row r="32" spans="2:9" ht="18.5" x14ac:dyDescent="0.45">
      <c r="B32" s="26">
        <v>18763.189999999999</v>
      </c>
      <c r="C32" s="26">
        <v>4589.0389022867012</v>
      </c>
      <c r="E32">
        <f t="shared" si="0"/>
        <v>1645.6602173913016</v>
      </c>
      <c r="F32">
        <f t="shared" si="1"/>
        <v>-315.09815031901599</v>
      </c>
      <c r="G32">
        <f t="shared" si="2"/>
        <v>-518544.49055358884</v>
      </c>
      <c r="H32">
        <f t="shared" si="3"/>
        <v>2708197.5511043859</v>
      </c>
      <c r="I32">
        <f t="shared" si="4"/>
        <v>99286.84433446519</v>
      </c>
    </row>
    <row r="33" spans="1:9" ht="18.5" x14ac:dyDescent="0.45">
      <c r="B33" s="26">
        <v>19570.310000000001</v>
      </c>
      <c r="C33" s="26">
        <v>5134.3888421145712</v>
      </c>
      <c r="E33">
        <f t="shared" si="0"/>
        <v>2452.7802173913042</v>
      </c>
      <c r="F33">
        <f t="shared" si="1"/>
        <v>230.25178950885402</v>
      </c>
      <c r="G33">
        <f t="shared" si="2"/>
        <v>564757.03432626382</v>
      </c>
      <c r="H33">
        <f t="shared" si="3"/>
        <v>6016130.7948261332</v>
      </c>
      <c r="I33">
        <f t="shared" si="4"/>
        <v>53015.886572029616</v>
      </c>
    </row>
    <row r="34" spans="1:9" ht="18.5" x14ac:dyDescent="0.45">
      <c r="B34" s="26">
        <v>20878.27</v>
      </c>
      <c r="C34" s="26">
        <v>5231.7567366316725</v>
      </c>
      <c r="E34">
        <f t="shared" si="0"/>
        <v>3760.7402173913033</v>
      </c>
      <c r="F34">
        <f t="shared" si="1"/>
        <v>327.61968402595539</v>
      </c>
      <c r="G34">
        <f t="shared" si="2"/>
        <v>1232092.5217254416</v>
      </c>
      <c r="H34">
        <f t="shared" si="3"/>
        <v>14143166.982704388</v>
      </c>
      <c r="I34">
        <f t="shared" si="4"/>
        <v>107334.65736126686</v>
      </c>
    </row>
    <row r="35" spans="1:9" ht="18.5" x14ac:dyDescent="0.45">
      <c r="B35" s="26">
        <v>22549.42</v>
      </c>
      <c r="C35" s="26">
        <v>6271.9546709431952</v>
      </c>
      <c r="E35">
        <f t="shared" si="0"/>
        <v>5431.8902173913011</v>
      </c>
      <c r="F35">
        <f t="shared" si="1"/>
        <v>1367.8176183374781</v>
      </c>
      <c r="G35">
        <f t="shared" si="2"/>
        <v>7429835.1402228158</v>
      </c>
      <c r="H35">
        <f t="shared" si="3"/>
        <v>29505431.333791316</v>
      </c>
      <c r="I35">
        <f t="shared" si="4"/>
        <v>1870925.0370344108</v>
      </c>
    </row>
    <row r="36" spans="1:9" ht="18.5" x14ac:dyDescent="0.45">
      <c r="B36" s="26">
        <v>23484.81</v>
      </c>
      <c r="C36" s="26">
        <v>6051.4900571687622</v>
      </c>
      <c r="E36">
        <f t="shared" si="0"/>
        <v>6367.2802173913042</v>
      </c>
      <c r="F36">
        <f t="shared" si="1"/>
        <v>1147.353004563045</v>
      </c>
      <c r="G36">
        <f t="shared" si="2"/>
        <v>7305518.0883187512</v>
      </c>
      <c r="H36">
        <f t="shared" si="3"/>
        <v>40542257.36678265</v>
      </c>
      <c r="I36">
        <f t="shared" si="4"/>
        <v>1316418.9170798468</v>
      </c>
    </row>
    <row r="37" spans="1:9" ht="18.5" x14ac:dyDescent="0.45">
      <c r="B37" s="26">
        <v>24749.62</v>
      </c>
      <c r="C37" s="26">
        <v>6660.2653510384962</v>
      </c>
      <c r="E37">
        <f t="shared" si="0"/>
        <v>7632.0902173913018</v>
      </c>
      <c r="F37">
        <f t="shared" si="1"/>
        <v>1756.128298432779</v>
      </c>
      <c r="G37">
        <f t="shared" si="2"/>
        <v>13402929.606952846</v>
      </c>
      <c r="H37">
        <f t="shared" si="3"/>
        <v>58248801.08640001</v>
      </c>
      <c r="I37">
        <f t="shared" si="4"/>
        <v>3083986.6005564081</v>
      </c>
    </row>
    <row r="38" spans="1:9" ht="18.5" x14ac:dyDescent="0.45">
      <c r="B38" s="26">
        <v>25709.35</v>
      </c>
      <c r="C38" s="26">
        <v>7198.0375316784593</v>
      </c>
      <c r="E38">
        <f t="shared" si="0"/>
        <v>8591.8202173913014</v>
      </c>
      <c r="F38">
        <f t="shared" si="1"/>
        <v>2293.9004790727422</v>
      </c>
      <c r="G38">
        <f t="shared" si="2"/>
        <v>19708780.512780778</v>
      </c>
      <c r="H38">
        <f t="shared" si="3"/>
        <v>73819374.64797391</v>
      </c>
      <c r="I38">
        <f t="shared" si="4"/>
        <v>5261979.4078901559</v>
      </c>
    </row>
    <row r="39" spans="1:9" ht="18.5" x14ac:dyDescent="0.45">
      <c r="B39" s="26">
        <v>27757.49</v>
      </c>
      <c r="C39" s="26">
        <v>8708.1121451059662</v>
      </c>
      <c r="E39">
        <f t="shared" si="0"/>
        <v>10639.960217391304</v>
      </c>
      <c r="F39">
        <f t="shared" si="1"/>
        <v>3803.975092500249</v>
      </c>
      <c r="G39">
        <f t="shared" si="2"/>
        <v>40474143.652150057</v>
      </c>
      <c r="H39">
        <f t="shared" si="3"/>
        <v>113208753.42766961</v>
      </c>
      <c r="I39">
        <f t="shared" si="4"/>
        <v>14470226.504362278</v>
      </c>
    </row>
    <row r="40" spans="1:9" ht="18.5" x14ac:dyDescent="0.45">
      <c r="B40" s="26">
        <v>29714.639999999999</v>
      </c>
      <c r="C40" s="26">
        <v>10507.03</v>
      </c>
      <c r="E40">
        <f t="shared" si="0"/>
        <v>12597.110217391302</v>
      </c>
      <c r="F40">
        <f t="shared" si="1"/>
        <v>5602.8929473942835</v>
      </c>
      <c r="G40">
        <f t="shared" si="2"/>
        <v>70580259.994570196</v>
      </c>
      <c r="H40">
        <f t="shared" si="3"/>
        <v>158687185.82910433</v>
      </c>
      <c r="I40">
        <f t="shared" si="4"/>
        <v>31392409.3799606</v>
      </c>
    </row>
    <row r="41" spans="1:9" ht="18.5" x14ac:dyDescent="0.45">
      <c r="B41" s="26">
        <v>32530.73</v>
      </c>
      <c r="C41" s="26">
        <v>11850.856256499406</v>
      </c>
      <c r="E41">
        <f t="shared" si="0"/>
        <v>15413.200217391302</v>
      </c>
      <c r="F41">
        <f t="shared" si="1"/>
        <v>6946.7192038936892</v>
      </c>
      <c r="G41">
        <f t="shared" si="2"/>
        <v>107071173.94361055</v>
      </c>
      <c r="H41">
        <f t="shared" si="3"/>
        <v>237566740.94139129</v>
      </c>
      <c r="I41">
        <f t="shared" si="4"/>
        <v>48256907.697745368</v>
      </c>
    </row>
    <row r="42" spans="1:9" ht="18.5" x14ac:dyDescent="0.45">
      <c r="B42" s="26">
        <v>35643.64</v>
      </c>
      <c r="C42" s="26">
        <v>13397.295172095244</v>
      </c>
      <c r="E42">
        <f t="shared" si="0"/>
        <v>18526.110217391302</v>
      </c>
      <c r="F42">
        <f t="shared" si="1"/>
        <v>8493.1581194895261</v>
      </c>
      <c r="G42">
        <f t="shared" si="2"/>
        <v>157345183.41539481</v>
      </c>
      <c r="H42">
        <f t="shared" si="3"/>
        <v>343216759.78693038</v>
      </c>
      <c r="I42">
        <f t="shared" si="4"/>
        <v>72133734.842650861</v>
      </c>
    </row>
    <row r="43" spans="1:9" ht="18.5" x14ac:dyDescent="0.45">
      <c r="B43" s="26">
        <v>38966.36</v>
      </c>
      <c r="C43" s="26">
        <v>15616.287819896877</v>
      </c>
      <c r="E43">
        <f t="shared" si="0"/>
        <v>21848.830217391303</v>
      </c>
      <c r="F43">
        <f t="shared" si="1"/>
        <v>10712.150767291161</v>
      </c>
      <c r="G43">
        <f t="shared" si="2"/>
        <v>234047963.37764257</v>
      </c>
      <c r="H43">
        <f t="shared" si="3"/>
        <v>477371381.86839134</v>
      </c>
      <c r="I43">
        <f t="shared" si="4"/>
        <v>114750174.06117661</v>
      </c>
    </row>
    <row r="44" spans="1:9" ht="18.5" x14ac:dyDescent="0.45">
      <c r="B44" s="26">
        <v>41586.76</v>
      </c>
      <c r="C44" s="26">
        <v>14134.850245353742</v>
      </c>
      <c r="E44">
        <f t="shared" si="0"/>
        <v>24469.230217391305</v>
      </c>
      <c r="F44">
        <f t="shared" si="1"/>
        <v>9230.7131927480259</v>
      </c>
      <c r="G44">
        <f t="shared" si="2"/>
        <v>225868446.18406257</v>
      </c>
      <c r="H44">
        <f t="shared" si="3"/>
        <v>598743227.4316957</v>
      </c>
      <c r="I44">
        <f t="shared" si="4"/>
        <v>85206066.04677245</v>
      </c>
    </row>
    <row r="45" spans="1:9" ht="18.5" x14ac:dyDescent="0.45">
      <c r="B45" s="26">
        <v>45160.71</v>
      </c>
      <c r="C45" s="26">
        <v>16133.163931393246</v>
      </c>
      <c r="E45">
        <f t="shared" si="0"/>
        <v>28043.180217391302</v>
      </c>
      <c r="F45">
        <f t="shared" si="1"/>
        <v>11229.026878787528</v>
      </c>
      <c r="G45">
        <f t="shared" si="2"/>
        <v>314897624.4277696</v>
      </c>
      <c r="H45">
        <f t="shared" si="3"/>
        <v>786419956.70508683</v>
      </c>
      <c r="I45">
        <f t="shared" si="4"/>
        <v>126091044.64453278</v>
      </c>
    </row>
    <row r="46" spans="1:9" ht="18.5" x14ac:dyDescent="0.45">
      <c r="B46" s="26">
        <v>49185.33</v>
      </c>
      <c r="C46" s="26">
        <v>17789.175876601286</v>
      </c>
      <c r="E46">
        <f t="shared" si="0"/>
        <v>32067.800217391305</v>
      </c>
      <c r="F46">
        <f t="shared" si="1"/>
        <v>12885.038823995568</v>
      </c>
      <c r="G46">
        <f t="shared" si="2"/>
        <v>413194850.80122048</v>
      </c>
      <c r="H46">
        <f t="shared" si="3"/>
        <v>1028343810.7825218</v>
      </c>
      <c r="I46">
        <f t="shared" si="4"/>
        <v>166024225.49587309</v>
      </c>
    </row>
    <row r="47" spans="1:9" ht="18.5" x14ac:dyDescent="0.45">
      <c r="B47" s="26">
        <v>52475.3</v>
      </c>
      <c r="C47" s="26">
        <v>17662.034191046834</v>
      </c>
      <c r="E47">
        <f t="shared" si="0"/>
        <v>35357.770217391306</v>
      </c>
      <c r="F47">
        <f t="shared" si="1"/>
        <v>12757.897138441116</v>
      </c>
      <c r="G47">
        <f t="shared" si="2"/>
        <v>451090795.47811508</v>
      </c>
      <c r="H47">
        <f t="shared" si="3"/>
        <v>1250171914.7458436</v>
      </c>
      <c r="I47">
        <f t="shared" si="4"/>
        <v>162763939.39504403</v>
      </c>
    </row>
    <row r="48" spans="1:9" ht="18.5" x14ac:dyDescent="0.45">
      <c r="A48" t="s">
        <v>116</v>
      </c>
      <c r="B48" s="30">
        <f>AVERAGE(B2:B47)</f>
        <v>17117.529782608697</v>
      </c>
      <c r="C48" s="30">
        <f>AVERAGE(C2:C47)</f>
        <v>4904.1370526057171</v>
      </c>
      <c r="D48" s="26" t="s">
        <v>122</v>
      </c>
      <c r="E48" s="26">
        <f>SUM(E2:E47)</f>
        <v>0</v>
      </c>
      <c r="F48" s="26">
        <f>SUM(F2:F47)</f>
        <v>4.0017766878008842E-11</v>
      </c>
      <c r="G48" s="30">
        <f t="shared" ref="G48:I48" si="5">SUM(G2:G47)</f>
        <v>2868348504.3336983</v>
      </c>
      <c r="H48" s="30">
        <f t="shared" si="5"/>
        <v>7436719400.5094995</v>
      </c>
      <c r="I48" s="30">
        <f t="shared" si="5"/>
        <v>1127398268.3477583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BCD59-DBB3-434C-BE75-283859A33A8D}">
  <dimension ref="A1:T18"/>
  <sheetViews>
    <sheetView tabSelected="1" workbookViewId="0">
      <selection activeCell="M5" sqref="M5"/>
    </sheetView>
  </sheetViews>
  <sheetFormatPr defaultRowHeight="14.5" x14ac:dyDescent="0.35"/>
  <sheetData>
    <row r="1" spans="1:20" x14ac:dyDescent="0.35">
      <c r="A1" t="s">
        <v>55</v>
      </c>
      <c r="L1" t="s">
        <v>55</v>
      </c>
    </row>
    <row r="2" spans="1:20" ht="15" thickBot="1" x14ac:dyDescent="0.4"/>
    <row r="3" spans="1:20" x14ac:dyDescent="0.35">
      <c r="A3" s="15" t="s">
        <v>56</v>
      </c>
      <c r="B3" s="15"/>
      <c r="L3" s="15" t="s">
        <v>56</v>
      </c>
      <c r="M3" s="15"/>
    </row>
    <row r="4" spans="1:20" x14ac:dyDescent="0.35">
      <c r="A4" s="12" t="s">
        <v>57</v>
      </c>
      <c r="B4" s="12">
        <v>0.44370923686261315</v>
      </c>
      <c r="L4" s="12" t="s">
        <v>57</v>
      </c>
      <c r="M4" s="12">
        <v>0.4437092368626131</v>
      </c>
    </row>
    <row r="5" spans="1:20" x14ac:dyDescent="0.35">
      <c r="A5" s="12" t="s">
        <v>58</v>
      </c>
      <c r="B5" s="12">
        <v>0.19687788687720253</v>
      </c>
      <c r="L5" s="12" t="s">
        <v>58</v>
      </c>
      <c r="M5" s="12">
        <v>0.19687788687720251</v>
      </c>
    </row>
    <row r="6" spans="1:20" x14ac:dyDescent="0.35">
      <c r="A6" s="12" t="s">
        <v>59</v>
      </c>
      <c r="B6" s="12">
        <v>0.16037233628071174</v>
      </c>
      <c r="L6" s="12" t="s">
        <v>59</v>
      </c>
      <c r="M6" s="12">
        <v>0.16037233628071171</v>
      </c>
    </row>
    <row r="7" spans="1:20" x14ac:dyDescent="0.35">
      <c r="A7" s="12" t="s">
        <v>60</v>
      </c>
      <c r="B7" s="12">
        <v>0.37267854838442016</v>
      </c>
      <c r="L7" s="12" t="s">
        <v>60</v>
      </c>
      <c r="M7" s="12">
        <v>0.37267854838442016</v>
      </c>
    </row>
    <row r="8" spans="1:20" ht="15" thickBot="1" x14ac:dyDescent="0.4">
      <c r="A8" s="13" t="s">
        <v>61</v>
      </c>
      <c r="B8" s="13">
        <v>24</v>
      </c>
      <c r="L8" s="13" t="s">
        <v>61</v>
      </c>
      <c r="M8" s="13">
        <v>24</v>
      </c>
    </row>
    <row r="10" spans="1:20" ht="15" thickBot="1" x14ac:dyDescent="0.4">
      <c r="A10" t="s">
        <v>62</v>
      </c>
      <c r="L10" t="s">
        <v>62</v>
      </c>
    </row>
    <row r="11" spans="1:20" x14ac:dyDescent="0.3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  <c r="L11" s="14"/>
      <c r="M11" s="14" t="s">
        <v>64</v>
      </c>
      <c r="N11" s="14" t="s">
        <v>65</v>
      </c>
      <c r="O11" s="14" t="s">
        <v>66</v>
      </c>
      <c r="P11" s="14" t="s">
        <v>67</v>
      </c>
      <c r="Q11" s="14" t="s">
        <v>68</v>
      </c>
    </row>
    <row r="12" spans="1:20" x14ac:dyDescent="0.35">
      <c r="A12" s="12" t="s">
        <v>107</v>
      </c>
      <c r="B12" s="12">
        <v>1</v>
      </c>
      <c r="C12" s="12">
        <v>0.74904313264450106</v>
      </c>
      <c r="D12" s="12">
        <v>0.74904313264450106</v>
      </c>
      <c r="E12" s="12">
        <v>5.3930945749419266</v>
      </c>
      <c r="F12" s="12">
        <v>2.9863806383981777E-2</v>
      </c>
      <c r="L12" s="12" t="s">
        <v>107</v>
      </c>
      <c r="M12" s="12">
        <v>1</v>
      </c>
      <c r="N12" s="12">
        <v>0.74904313264450106</v>
      </c>
      <c r="O12" s="12">
        <v>0.74904313264450106</v>
      </c>
      <c r="P12" s="12">
        <v>5.3930945749419266</v>
      </c>
      <c r="Q12" s="12">
        <v>2.9863806383981777E-2</v>
      </c>
    </row>
    <row r="13" spans="1:20" x14ac:dyDescent="0.35">
      <c r="A13" s="12" t="s">
        <v>108</v>
      </c>
      <c r="B13" s="12">
        <v>22</v>
      </c>
      <c r="C13" s="12">
        <v>3.0555646093702089</v>
      </c>
      <c r="D13" s="12">
        <v>0.1388893004259186</v>
      </c>
      <c r="E13" s="12"/>
      <c r="F13" s="12"/>
      <c r="L13" s="12" t="s">
        <v>108</v>
      </c>
      <c r="M13" s="12">
        <v>22</v>
      </c>
      <c r="N13" s="12">
        <v>3.0555646093702094</v>
      </c>
      <c r="O13" s="12">
        <v>0.1388893004259186</v>
      </c>
      <c r="P13" s="12"/>
      <c r="Q13" s="12"/>
    </row>
    <row r="14" spans="1:20" ht="15" thickBot="1" x14ac:dyDescent="0.4">
      <c r="A14" s="13" t="s">
        <v>109</v>
      </c>
      <c r="B14" s="13">
        <v>23</v>
      </c>
      <c r="C14" s="13">
        <v>3.80460774201471</v>
      </c>
      <c r="D14" s="13"/>
      <c r="E14" s="13"/>
      <c r="F14" s="13"/>
      <c r="L14" s="13" t="s">
        <v>109</v>
      </c>
      <c r="M14" s="13">
        <v>23</v>
      </c>
      <c r="N14" s="13">
        <v>3.8046077420147104</v>
      </c>
      <c r="O14" s="13"/>
      <c r="P14" s="13"/>
      <c r="Q14" s="13"/>
    </row>
    <row r="15" spans="1:20" ht="15" thickBot="1" x14ac:dyDescent="0.4"/>
    <row r="16" spans="1:20" x14ac:dyDescent="0.3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 t="s">
        <v>110</v>
      </c>
      <c r="G16" s="14" t="s">
        <v>111</v>
      </c>
      <c r="H16" s="14" t="s">
        <v>112</v>
      </c>
      <c r="I16" s="14" t="s">
        <v>113</v>
      </c>
      <c r="L16" s="14"/>
      <c r="M16" s="14" t="s">
        <v>69</v>
      </c>
      <c r="N16" s="14" t="s">
        <v>60</v>
      </c>
      <c r="O16" s="14" t="s">
        <v>70</v>
      </c>
      <c r="P16" s="14" t="s">
        <v>71</v>
      </c>
      <c r="Q16" s="14" t="s">
        <v>110</v>
      </c>
      <c r="R16" s="14" t="s">
        <v>111</v>
      </c>
      <c r="S16" s="14" t="s">
        <v>112</v>
      </c>
      <c r="T16" s="14" t="s">
        <v>113</v>
      </c>
    </row>
    <row r="17" spans="1:20" x14ac:dyDescent="0.35">
      <c r="A17" s="12" t="s">
        <v>63</v>
      </c>
      <c r="B17" s="12">
        <v>-1.1292794226389939</v>
      </c>
      <c r="C17" s="12">
        <v>0.17175888535249151</v>
      </c>
      <c r="D17" s="12">
        <v>-6.5747947788636063</v>
      </c>
      <c r="E17" s="12">
        <v>1.3007948772438572E-6</v>
      </c>
      <c r="F17" s="12">
        <v>-1.4854855491447414</v>
      </c>
      <c r="G17" s="12">
        <v>-0.77307329613324649</v>
      </c>
      <c r="H17" s="12">
        <v>-1.4854855491447414</v>
      </c>
      <c r="I17" s="12">
        <v>-0.77307329613324649</v>
      </c>
      <c r="L17" s="12" t="s">
        <v>63</v>
      </c>
      <c r="M17" s="12">
        <v>-0.3387926660165182</v>
      </c>
      <c r="N17" s="12">
        <v>0.21271999386938717</v>
      </c>
      <c r="O17" s="12">
        <v>-1.5926695928006716</v>
      </c>
      <c r="P17" s="12">
        <v>0.12550184114258936</v>
      </c>
      <c r="Q17" s="12">
        <v>-0.77994693230694967</v>
      </c>
      <c r="R17" s="12">
        <v>0.10236160027391333</v>
      </c>
      <c r="S17" s="12">
        <v>-0.77994693230694967</v>
      </c>
      <c r="T17" s="12">
        <v>0.10236160027391333</v>
      </c>
    </row>
    <row r="18" spans="1:20" ht="15" thickBot="1" x14ac:dyDescent="0.4">
      <c r="A18" s="13" t="s">
        <v>174</v>
      </c>
      <c r="B18" s="13">
        <v>0.20934211140253653</v>
      </c>
      <c r="C18" s="13">
        <v>9.0144157055549012E-2</v>
      </c>
      <c r="D18" s="13">
        <v>2.3223037215105893</v>
      </c>
      <c r="E18" s="13">
        <v>2.9863806383981676E-2</v>
      </c>
      <c r="F18" s="13">
        <v>2.2394571856122758E-2</v>
      </c>
      <c r="G18" s="13">
        <v>0.3962896509489503</v>
      </c>
      <c r="H18" s="13">
        <v>2.2394571856122758E-2</v>
      </c>
      <c r="I18" s="13">
        <v>0.3962896509489503</v>
      </c>
      <c r="L18" s="13" t="s">
        <v>177</v>
      </c>
      <c r="M18" s="13">
        <v>0.20934211140253647</v>
      </c>
      <c r="N18" s="13">
        <v>9.0144157055548985E-2</v>
      </c>
      <c r="O18" s="13">
        <v>2.3223037215105897</v>
      </c>
      <c r="P18" s="13">
        <v>2.986380638398169E-2</v>
      </c>
      <c r="Q18" s="13">
        <v>2.2394571856122758E-2</v>
      </c>
      <c r="R18" s="13">
        <v>0.39628965094895019</v>
      </c>
      <c r="S18" s="13">
        <v>2.2394571856122758E-2</v>
      </c>
      <c r="T18" s="13">
        <v>0.39628965094895019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20F9-30A0-496B-BF38-90C1B17C2BCA}">
  <dimension ref="A1:I18"/>
  <sheetViews>
    <sheetView workbookViewId="0">
      <selection sqref="A1:I21"/>
    </sheetView>
  </sheetViews>
  <sheetFormatPr defaultRowHeight="14.5" x14ac:dyDescent="0.35"/>
  <sheetData>
    <row r="1" spans="1:9" x14ac:dyDescent="0.35">
      <c r="A1" t="s">
        <v>55</v>
      </c>
    </row>
    <row r="2" spans="1:9" ht="15" thickBot="1" x14ac:dyDescent="0.4"/>
    <row r="3" spans="1:9" x14ac:dyDescent="0.35">
      <c r="A3" s="15" t="s">
        <v>56</v>
      </c>
      <c r="B3" s="15"/>
    </row>
    <row r="4" spans="1:9" x14ac:dyDescent="0.35">
      <c r="A4" s="12" t="s">
        <v>57</v>
      </c>
      <c r="B4" s="12">
        <v>0.4437092368626131</v>
      </c>
    </row>
    <row r="5" spans="1:9" x14ac:dyDescent="0.35">
      <c r="A5" s="12" t="s">
        <v>58</v>
      </c>
      <c r="B5" s="12">
        <v>0.19687788687720251</v>
      </c>
    </row>
    <row r="6" spans="1:9" x14ac:dyDescent="0.35">
      <c r="A6" s="12" t="s">
        <v>59</v>
      </c>
      <c r="B6" s="12">
        <v>0.16037233628071171</v>
      </c>
    </row>
    <row r="7" spans="1:9" x14ac:dyDescent="0.35">
      <c r="A7" s="12" t="s">
        <v>60</v>
      </c>
      <c r="B7" s="12">
        <v>0.37267854838442016</v>
      </c>
    </row>
    <row r="8" spans="1:9" ht="15" thickBot="1" x14ac:dyDescent="0.4">
      <c r="A8" s="13" t="s">
        <v>61</v>
      </c>
      <c r="B8" s="13">
        <v>24</v>
      </c>
    </row>
    <row r="10" spans="1:9" ht="15" thickBot="1" x14ac:dyDescent="0.4">
      <c r="A10" t="s">
        <v>62</v>
      </c>
    </row>
    <row r="11" spans="1:9" x14ac:dyDescent="0.3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</row>
    <row r="12" spans="1:9" x14ac:dyDescent="0.35">
      <c r="A12" s="12" t="s">
        <v>107</v>
      </c>
      <c r="B12" s="12">
        <v>1</v>
      </c>
      <c r="C12" s="12">
        <v>0.74904313264450106</v>
      </c>
      <c r="D12" s="12">
        <v>0.74904313264450106</v>
      </c>
      <c r="E12" s="12">
        <v>5.3930945749419266</v>
      </c>
      <c r="F12" s="12">
        <v>2.9863806383981777E-2</v>
      </c>
    </row>
    <row r="13" spans="1:9" x14ac:dyDescent="0.35">
      <c r="A13" s="12" t="s">
        <v>108</v>
      </c>
      <c r="B13" s="12">
        <v>22</v>
      </c>
      <c r="C13" s="12">
        <v>3.0555646093702094</v>
      </c>
      <c r="D13" s="12">
        <v>0.1388893004259186</v>
      </c>
      <c r="E13" s="12"/>
      <c r="F13" s="12"/>
    </row>
    <row r="14" spans="1:9" ht="15" thickBot="1" x14ac:dyDescent="0.4">
      <c r="A14" s="13" t="s">
        <v>109</v>
      </c>
      <c r="B14" s="13">
        <v>23</v>
      </c>
      <c r="C14" s="13">
        <v>3.8046077420147104</v>
      </c>
      <c r="D14" s="13"/>
      <c r="E14" s="13"/>
      <c r="F14" s="13"/>
    </row>
    <row r="15" spans="1:9" ht="15" thickBot="1" x14ac:dyDescent="0.4"/>
    <row r="16" spans="1:9" x14ac:dyDescent="0.3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 t="s">
        <v>110</v>
      </c>
      <c r="G16" s="14" t="s">
        <v>111</v>
      </c>
      <c r="H16" s="14" t="s">
        <v>112</v>
      </c>
      <c r="I16" s="14" t="s">
        <v>113</v>
      </c>
    </row>
    <row r="17" spans="1:9" x14ac:dyDescent="0.35">
      <c r="A17" s="12" t="s">
        <v>63</v>
      </c>
      <c r="B17" s="12">
        <v>-0.3387926660165182</v>
      </c>
      <c r="C17" s="12">
        <v>0.21271999386938717</v>
      </c>
      <c r="D17" s="12">
        <v>-1.5926695928006716</v>
      </c>
      <c r="E17" s="12">
        <v>0.12550184114258936</v>
      </c>
      <c r="F17" s="12">
        <v>-0.77994693230694967</v>
      </c>
      <c r="G17" s="12">
        <v>0.10236160027391333</v>
      </c>
      <c r="H17" s="12">
        <v>-0.77994693230694967</v>
      </c>
      <c r="I17" s="12">
        <v>0.10236160027391333</v>
      </c>
    </row>
    <row r="18" spans="1:9" ht="15" thickBot="1" x14ac:dyDescent="0.4">
      <c r="A18" s="13" t="s">
        <v>177</v>
      </c>
      <c r="B18" s="13">
        <v>0.20934211140253647</v>
      </c>
      <c r="C18" s="13">
        <v>9.0144157055548985E-2</v>
      </c>
      <c r="D18" s="13">
        <v>2.3223037215105897</v>
      </c>
      <c r="E18" s="13">
        <v>2.986380638398169E-2</v>
      </c>
      <c r="F18" s="13">
        <v>2.2394571856122758E-2</v>
      </c>
      <c r="G18" s="13">
        <v>0.39628965094895019</v>
      </c>
      <c r="H18" s="13">
        <v>2.2394571856122758E-2</v>
      </c>
      <c r="I18" s="13">
        <v>0.39628965094895019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84B314E8938F40B34D5D360879B454" ma:contentTypeVersion="2" ma:contentTypeDescription="Create a new document." ma:contentTypeScope="" ma:versionID="08df8aa72c0161124e9b54d73fc7d2d9">
  <xsd:schema xmlns:xsd="http://www.w3.org/2001/XMLSchema" xmlns:xs="http://www.w3.org/2001/XMLSchema" xmlns:p="http://schemas.microsoft.com/office/2006/metadata/properties" xmlns:ns2="c234401f-98cc-4f23-97fe-68d80d0a91a7" targetNamespace="http://schemas.microsoft.com/office/2006/metadata/properties" ma:root="true" ma:fieldsID="ee4c5ba6d3490bb53b7318300b7933a8" ns2:_="">
    <xsd:import namespace="c234401f-98cc-4f23-97fe-68d80d0a91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34401f-98cc-4f23-97fe-68d80d0a91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2DE19A-B8D1-495C-9744-15EE746F73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B456A59-4341-43EE-9A93-03D4EE3066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5924F2-3619-4273-8B10-92ECA6E14A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34401f-98cc-4f23-97fe-68d80d0a91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Result Day 1</vt:lpstr>
      <vt:lpstr>Results-Verify</vt:lpstr>
      <vt:lpstr>Sheet1</vt:lpstr>
      <vt:lpstr>Sheet4</vt:lpstr>
      <vt:lpstr>Sheet2</vt:lpstr>
      <vt:lpstr>Data</vt:lpstr>
      <vt:lpstr>Estimation</vt:lpstr>
      <vt:lpstr>Results for the assignment</vt:lpstr>
      <vt:lpstr>Sheet7</vt:lpstr>
      <vt:lpstr>Sheet6</vt:lpstr>
      <vt:lpstr>Estimation 2nd Feb Lab Class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Faisal Rafiq</cp:lastModifiedBy>
  <dcterms:created xsi:type="dcterms:W3CDTF">2022-01-05T06:39:55Z</dcterms:created>
  <dcterms:modified xsi:type="dcterms:W3CDTF">2022-02-04T21:06:46Z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0x0101002984B314E8938F40B34D5D360879B454</vt:lpwstr>
  </property>
</Properties>
</file>