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MP\Teaching\Econometrics\Econometric Analysis I\Lab-Spring 2022\"/>
    </mc:Choice>
  </mc:AlternateContent>
  <bookViews>
    <workbookView xWindow="0" yWindow="0" windowWidth="24000" windowHeight="9630" firstSheet="2" activeTab="10"/>
  </bookViews>
  <sheets>
    <sheet name="Result Day 1" sheetId="3" r:id="rId1"/>
    <sheet name="Results-Verify" sheetId="4" r:id="rId2"/>
    <sheet name="Data 3" sheetId="16" r:id="rId3"/>
    <sheet name="t &amp; F" sheetId="11" r:id="rId4"/>
    <sheet name="Data 2" sheetId="8" r:id="rId5"/>
    <sheet name=" Data 1" sheetId="2" r:id="rId6"/>
    <sheet name="With Intercept" sheetId="9" r:id="rId7"/>
    <sheet name="Without Intercept" sheetId="10" r:id="rId8"/>
    <sheet name="Estimation" sheetId="5" r:id="rId9"/>
    <sheet name="Standardization" sheetId="12" r:id="rId10"/>
    <sheet name="Data 4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N11" i="18"/>
  <c r="O11" i="18"/>
  <c r="N12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N32" i="18"/>
  <c r="O32" i="18"/>
  <c r="N33" i="18"/>
  <c r="O33" i="18"/>
  <c r="N34" i="18"/>
  <c r="O34" i="18"/>
  <c r="N35" i="18"/>
  <c r="O35" i="18"/>
  <c r="N36" i="18"/>
  <c r="O36" i="18"/>
  <c r="O3" i="18"/>
  <c r="N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" i="18"/>
  <c r="T36" i="18"/>
  <c r="S36" i="18"/>
  <c r="Q36" i="18"/>
  <c r="P36" i="18"/>
  <c r="M36" i="18"/>
  <c r="J36" i="18"/>
  <c r="R36" i="18" s="1"/>
  <c r="T35" i="18"/>
  <c r="S35" i="18"/>
  <c r="Q35" i="18"/>
  <c r="P35" i="18"/>
  <c r="M35" i="18"/>
  <c r="J35" i="18"/>
  <c r="R35" i="18" s="1"/>
  <c r="T34" i="18"/>
  <c r="S34" i="18"/>
  <c r="Q34" i="18"/>
  <c r="P34" i="18"/>
  <c r="M34" i="18"/>
  <c r="J34" i="18"/>
  <c r="R34" i="18" s="1"/>
  <c r="T33" i="18"/>
  <c r="S33" i="18"/>
  <c r="Q33" i="18"/>
  <c r="P33" i="18"/>
  <c r="M33" i="18"/>
  <c r="J33" i="18"/>
  <c r="R33" i="18" s="1"/>
  <c r="T32" i="18"/>
  <c r="S32" i="18"/>
  <c r="Q32" i="18"/>
  <c r="P32" i="18"/>
  <c r="M32" i="18"/>
  <c r="J32" i="18"/>
  <c r="R32" i="18" s="1"/>
  <c r="T31" i="18"/>
  <c r="S31" i="18"/>
  <c r="Q31" i="18"/>
  <c r="P31" i="18"/>
  <c r="M31" i="18"/>
  <c r="J31" i="18"/>
  <c r="R31" i="18" s="1"/>
  <c r="T30" i="18"/>
  <c r="S30" i="18"/>
  <c r="Q30" i="18"/>
  <c r="P30" i="18"/>
  <c r="M30" i="18"/>
  <c r="J30" i="18"/>
  <c r="R30" i="18" s="1"/>
  <c r="T29" i="18"/>
  <c r="S29" i="18"/>
  <c r="Q29" i="18"/>
  <c r="P29" i="18"/>
  <c r="M29" i="18"/>
  <c r="J29" i="18"/>
  <c r="R29" i="18" s="1"/>
  <c r="T28" i="18"/>
  <c r="S28" i="18"/>
  <c r="Q28" i="18"/>
  <c r="P28" i="18"/>
  <c r="M28" i="18"/>
  <c r="J28" i="18"/>
  <c r="R28" i="18" s="1"/>
  <c r="T27" i="18"/>
  <c r="S27" i="18"/>
  <c r="Q27" i="18"/>
  <c r="P27" i="18"/>
  <c r="M27" i="18"/>
  <c r="J27" i="18"/>
  <c r="R27" i="18" s="1"/>
  <c r="T26" i="18"/>
  <c r="S26" i="18"/>
  <c r="Q26" i="18"/>
  <c r="P26" i="18"/>
  <c r="M26" i="18"/>
  <c r="J26" i="18"/>
  <c r="R26" i="18" s="1"/>
  <c r="T25" i="18"/>
  <c r="S25" i="18"/>
  <c r="Q25" i="18"/>
  <c r="P25" i="18"/>
  <c r="M25" i="18"/>
  <c r="J25" i="18"/>
  <c r="R25" i="18" s="1"/>
  <c r="T24" i="18"/>
  <c r="S24" i="18"/>
  <c r="Q24" i="18"/>
  <c r="P24" i="18"/>
  <c r="M24" i="18"/>
  <c r="J24" i="18"/>
  <c r="R24" i="18" s="1"/>
  <c r="T23" i="18"/>
  <c r="S23" i="18"/>
  <c r="Q23" i="18"/>
  <c r="P23" i="18"/>
  <c r="M23" i="18"/>
  <c r="J23" i="18"/>
  <c r="R23" i="18" s="1"/>
  <c r="T22" i="18"/>
  <c r="S22" i="18"/>
  <c r="Q22" i="18"/>
  <c r="P22" i="18"/>
  <c r="M22" i="18"/>
  <c r="J22" i="18"/>
  <c r="R22" i="18" s="1"/>
  <c r="T21" i="18"/>
  <c r="S21" i="18"/>
  <c r="Q21" i="18"/>
  <c r="P21" i="18"/>
  <c r="M21" i="18"/>
  <c r="J21" i="18"/>
  <c r="R21" i="18" s="1"/>
  <c r="T20" i="18"/>
  <c r="S20" i="18"/>
  <c r="Q20" i="18"/>
  <c r="P20" i="18"/>
  <c r="M20" i="18"/>
  <c r="J20" i="18"/>
  <c r="R20" i="18" s="1"/>
  <c r="T19" i="18"/>
  <c r="S19" i="18"/>
  <c r="Q19" i="18"/>
  <c r="P19" i="18"/>
  <c r="M19" i="18"/>
  <c r="J19" i="18"/>
  <c r="R19" i="18" s="1"/>
  <c r="T18" i="18"/>
  <c r="S18" i="18"/>
  <c r="Q18" i="18"/>
  <c r="P18" i="18"/>
  <c r="M18" i="18"/>
  <c r="J18" i="18"/>
  <c r="R18" i="18" s="1"/>
  <c r="T17" i="18"/>
  <c r="S17" i="18"/>
  <c r="Q17" i="18"/>
  <c r="P17" i="18"/>
  <c r="M17" i="18"/>
  <c r="J17" i="18"/>
  <c r="R17" i="18" s="1"/>
  <c r="T16" i="18"/>
  <c r="S16" i="18"/>
  <c r="Q16" i="18"/>
  <c r="P16" i="18"/>
  <c r="M16" i="18"/>
  <c r="J16" i="18"/>
  <c r="R16" i="18" s="1"/>
  <c r="T15" i="18"/>
  <c r="S15" i="18"/>
  <c r="Q15" i="18"/>
  <c r="P15" i="18"/>
  <c r="M15" i="18"/>
  <c r="J15" i="18"/>
  <c r="R15" i="18" s="1"/>
  <c r="T14" i="18"/>
  <c r="S14" i="18"/>
  <c r="Q14" i="18"/>
  <c r="P14" i="18"/>
  <c r="M14" i="18"/>
  <c r="J14" i="18"/>
  <c r="R14" i="18" s="1"/>
  <c r="T13" i="18"/>
  <c r="S13" i="18"/>
  <c r="Q13" i="18"/>
  <c r="P13" i="18"/>
  <c r="M13" i="18"/>
  <c r="J13" i="18"/>
  <c r="R13" i="18" s="1"/>
  <c r="T12" i="18"/>
  <c r="S12" i="18"/>
  <c r="Q12" i="18"/>
  <c r="P12" i="18"/>
  <c r="M12" i="18"/>
  <c r="J12" i="18"/>
  <c r="R12" i="18" s="1"/>
  <c r="T11" i="18"/>
  <c r="S11" i="18"/>
  <c r="Q11" i="18"/>
  <c r="P11" i="18"/>
  <c r="M11" i="18"/>
  <c r="J11" i="18"/>
  <c r="R11" i="18" s="1"/>
  <c r="T10" i="18"/>
  <c r="S10" i="18"/>
  <c r="Q10" i="18"/>
  <c r="P10" i="18"/>
  <c r="M10" i="18"/>
  <c r="J10" i="18"/>
  <c r="R10" i="18" s="1"/>
  <c r="T9" i="18"/>
  <c r="S9" i="18"/>
  <c r="Q9" i="18"/>
  <c r="P9" i="18"/>
  <c r="M9" i="18"/>
  <c r="J9" i="18"/>
  <c r="R9" i="18" s="1"/>
  <c r="T8" i="18"/>
  <c r="S8" i="18"/>
  <c r="Q8" i="18"/>
  <c r="P8" i="18"/>
  <c r="M8" i="18"/>
  <c r="J8" i="18"/>
  <c r="R8" i="18" s="1"/>
  <c r="T7" i="18"/>
  <c r="S7" i="18"/>
  <c r="Q7" i="18"/>
  <c r="P7" i="18"/>
  <c r="M7" i="18"/>
  <c r="J7" i="18"/>
  <c r="R7" i="18" s="1"/>
  <c r="T6" i="18"/>
  <c r="S6" i="18"/>
  <c r="Q6" i="18"/>
  <c r="P6" i="18"/>
  <c r="M6" i="18"/>
  <c r="J6" i="18"/>
  <c r="R6" i="18" s="1"/>
  <c r="T5" i="18"/>
  <c r="S5" i="18"/>
  <c r="Q5" i="18"/>
  <c r="P5" i="18"/>
  <c r="M5" i="18"/>
  <c r="J5" i="18"/>
  <c r="R5" i="18" s="1"/>
  <c r="T4" i="18"/>
  <c r="S4" i="18"/>
  <c r="Q4" i="18"/>
  <c r="P4" i="18"/>
  <c r="M4" i="18"/>
  <c r="J4" i="18"/>
  <c r="R4" i="18" s="1"/>
  <c r="T3" i="18"/>
  <c r="S3" i="18"/>
  <c r="Q3" i="18"/>
  <c r="P3" i="18"/>
  <c r="M3" i="18"/>
  <c r="J3" i="18"/>
  <c r="R3" i="18" s="1"/>
  <c r="AL13" i="11" l="1"/>
  <c r="AL12" i="11"/>
  <c r="AF12" i="11"/>
  <c r="T7" i="11"/>
  <c r="H3" i="11"/>
  <c r="J25" i="12" l="1"/>
  <c r="H26" i="12"/>
  <c r="H25" i="12"/>
  <c r="C49" i="12" l="1"/>
  <c r="B49" i="12"/>
  <c r="C48" i="12"/>
  <c r="E6" i="12" s="1"/>
  <c r="B48" i="12"/>
  <c r="AI4" i="11"/>
  <c r="AJ4" i="11"/>
  <c r="AI5" i="11"/>
  <c r="AJ5" i="11"/>
  <c r="AI6" i="11"/>
  <c r="AJ6" i="11"/>
  <c r="AI7" i="11"/>
  <c r="AJ7" i="11"/>
  <c r="AI8" i="11"/>
  <c r="AJ8" i="11"/>
  <c r="AI9" i="11"/>
  <c r="AJ9" i="11"/>
  <c r="AI10" i="11"/>
  <c r="AJ10" i="11"/>
  <c r="AI11" i="11"/>
  <c r="AJ11" i="11"/>
  <c r="AI12" i="11"/>
  <c r="AJ12" i="11"/>
  <c r="AI13" i="11"/>
  <c r="AJ13" i="11"/>
  <c r="AI14" i="11"/>
  <c r="AJ14" i="11"/>
  <c r="AI15" i="11"/>
  <c r="AJ15" i="11"/>
  <c r="AI16" i="11"/>
  <c r="AJ16" i="11"/>
  <c r="AI17" i="11"/>
  <c r="AJ17" i="11"/>
  <c r="AI18" i="11"/>
  <c r="AJ18" i="11"/>
  <c r="AI19" i="11"/>
  <c r="AJ19" i="11"/>
  <c r="AI20" i="11"/>
  <c r="AJ20" i="11"/>
  <c r="AI21" i="11"/>
  <c r="AJ21" i="11"/>
  <c r="AI22" i="11"/>
  <c r="AJ22" i="11"/>
  <c r="AI23" i="11"/>
  <c r="AJ23" i="11"/>
  <c r="AI24" i="11"/>
  <c r="AJ24" i="11"/>
  <c r="AI25" i="11"/>
  <c r="AJ25" i="11"/>
  <c r="AI26" i="11"/>
  <c r="AJ26" i="11"/>
  <c r="AI27" i="11"/>
  <c r="AJ27" i="11"/>
  <c r="AI28" i="11"/>
  <c r="AJ28" i="11"/>
  <c r="AI29" i="11"/>
  <c r="AJ29" i="11"/>
  <c r="AI30" i="11"/>
  <c r="AJ30" i="11"/>
  <c r="AI31" i="11"/>
  <c r="AJ31" i="11"/>
  <c r="AI32" i="11"/>
  <c r="AJ32" i="11"/>
  <c r="AI33" i="11"/>
  <c r="AJ33" i="11"/>
  <c r="AI34" i="11"/>
  <c r="AJ34" i="11"/>
  <c r="AI35" i="11"/>
  <c r="AJ35" i="11"/>
  <c r="AI36" i="11"/>
  <c r="AJ36" i="11"/>
  <c r="AI37" i="11"/>
  <c r="AJ37" i="11"/>
  <c r="AI38" i="11"/>
  <c r="AJ38" i="11"/>
  <c r="AI39" i="11"/>
  <c r="AJ39" i="11"/>
  <c r="AI40" i="11"/>
  <c r="AJ40" i="11"/>
  <c r="AI41" i="11"/>
  <c r="AJ41" i="11"/>
  <c r="AI42" i="11"/>
  <c r="AJ42" i="11"/>
  <c r="AI43" i="11"/>
  <c r="AJ43" i="11"/>
  <c r="AI44" i="11"/>
  <c r="AJ44" i="11"/>
  <c r="AI45" i="11"/>
  <c r="AJ45" i="11"/>
  <c r="AI46" i="11"/>
  <c r="AJ46" i="11"/>
  <c r="AI47" i="11"/>
  <c r="AJ47" i="11"/>
  <c r="AI48" i="11"/>
  <c r="AJ48" i="11"/>
  <c r="AI49" i="11"/>
  <c r="AJ49" i="11"/>
  <c r="AI50" i="11"/>
  <c r="AJ50" i="11"/>
  <c r="AI51" i="11"/>
  <c r="AJ51" i="11"/>
  <c r="AI52" i="11"/>
  <c r="AJ52" i="11"/>
  <c r="AI53" i="11"/>
  <c r="AJ53" i="11"/>
  <c r="AI54" i="11"/>
  <c r="AJ54" i="11"/>
  <c r="AI55" i="11"/>
  <c r="AJ55" i="11"/>
  <c r="AI56" i="11"/>
  <c r="AJ56" i="11"/>
  <c r="AI57" i="11"/>
  <c r="AJ57" i="11"/>
  <c r="AI58" i="11"/>
  <c r="AJ58" i="11"/>
  <c r="AI59" i="11"/>
  <c r="AJ59" i="11"/>
  <c r="AI60" i="11"/>
  <c r="AJ60" i="11"/>
  <c r="AI61" i="11"/>
  <c r="AJ61" i="11"/>
  <c r="AI62" i="11"/>
  <c r="AJ62" i="11"/>
  <c r="AJ3" i="11"/>
  <c r="AI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3" i="11"/>
  <c r="V62" i="11"/>
  <c r="W62" i="11"/>
  <c r="X62" i="11"/>
  <c r="Y62" i="11"/>
  <c r="Z62" i="11"/>
  <c r="AA62" i="11"/>
  <c r="AB62" i="11"/>
  <c r="AC62" i="11"/>
  <c r="AD62" i="11"/>
  <c r="AE62" i="11"/>
  <c r="V4" i="11"/>
  <c r="W4" i="11"/>
  <c r="X4" i="11"/>
  <c r="Y4" i="11"/>
  <c r="Z4" i="11"/>
  <c r="AA4" i="11"/>
  <c r="AB4" i="11"/>
  <c r="AC4" i="11"/>
  <c r="AD4" i="11"/>
  <c r="AE4" i="11"/>
  <c r="V5" i="11"/>
  <c r="W5" i="11"/>
  <c r="X5" i="11"/>
  <c r="Y5" i="11"/>
  <c r="Z5" i="11"/>
  <c r="AA5" i="11"/>
  <c r="AB5" i="11"/>
  <c r="AC5" i="11"/>
  <c r="AD5" i="11"/>
  <c r="AE5" i="11"/>
  <c r="V6" i="11"/>
  <c r="W6" i="11"/>
  <c r="X6" i="11"/>
  <c r="Y6" i="11"/>
  <c r="Z6" i="11"/>
  <c r="AA6" i="11"/>
  <c r="AB6" i="11"/>
  <c r="AC6" i="11"/>
  <c r="AD6" i="11"/>
  <c r="AE6" i="11"/>
  <c r="V7" i="11"/>
  <c r="W7" i="11"/>
  <c r="X7" i="11"/>
  <c r="Y7" i="11"/>
  <c r="Z7" i="11"/>
  <c r="AA7" i="11"/>
  <c r="AB7" i="11"/>
  <c r="AC7" i="11"/>
  <c r="AD7" i="11"/>
  <c r="AE7" i="11"/>
  <c r="V8" i="11"/>
  <c r="W8" i="11"/>
  <c r="X8" i="11"/>
  <c r="Y8" i="11"/>
  <c r="Z8" i="11"/>
  <c r="AA8" i="11"/>
  <c r="AB8" i="11"/>
  <c r="AC8" i="11"/>
  <c r="AD8" i="11"/>
  <c r="AE8" i="11"/>
  <c r="V9" i="11"/>
  <c r="W9" i="11"/>
  <c r="X9" i="11"/>
  <c r="Y9" i="11"/>
  <c r="Z9" i="11"/>
  <c r="AA9" i="11"/>
  <c r="AB9" i="11"/>
  <c r="AC9" i="11"/>
  <c r="AD9" i="11"/>
  <c r="AE9" i="11"/>
  <c r="V10" i="11"/>
  <c r="W10" i="11"/>
  <c r="X10" i="11"/>
  <c r="Y10" i="11"/>
  <c r="Z10" i="11"/>
  <c r="AA10" i="11"/>
  <c r="AB10" i="11"/>
  <c r="AC10" i="11"/>
  <c r="AD10" i="11"/>
  <c r="AE10" i="11"/>
  <c r="V11" i="11"/>
  <c r="W11" i="11"/>
  <c r="X11" i="11"/>
  <c r="Y11" i="11"/>
  <c r="Z11" i="11"/>
  <c r="AA11" i="11"/>
  <c r="AB11" i="11"/>
  <c r="AC11" i="11"/>
  <c r="AD11" i="11"/>
  <c r="AE11" i="11"/>
  <c r="V12" i="11"/>
  <c r="W12" i="11"/>
  <c r="X12" i="11"/>
  <c r="Y12" i="11"/>
  <c r="Z12" i="11"/>
  <c r="AA12" i="11"/>
  <c r="AB12" i="11"/>
  <c r="AC12" i="11"/>
  <c r="AD12" i="11"/>
  <c r="AE12" i="11"/>
  <c r="V13" i="11"/>
  <c r="W13" i="11"/>
  <c r="X13" i="11"/>
  <c r="Y13" i="11"/>
  <c r="Z13" i="11"/>
  <c r="AA13" i="11"/>
  <c r="AB13" i="11"/>
  <c r="AC13" i="11"/>
  <c r="AD13" i="11"/>
  <c r="AE13" i="11"/>
  <c r="V14" i="11"/>
  <c r="W14" i="11"/>
  <c r="X14" i="11"/>
  <c r="Y14" i="11"/>
  <c r="Z14" i="11"/>
  <c r="AA14" i="11"/>
  <c r="AB14" i="11"/>
  <c r="AC14" i="11"/>
  <c r="AD14" i="11"/>
  <c r="AE14" i="11"/>
  <c r="V15" i="11"/>
  <c r="W15" i="11"/>
  <c r="X15" i="11"/>
  <c r="Y15" i="11"/>
  <c r="Z15" i="11"/>
  <c r="AA15" i="11"/>
  <c r="AB15" i="11"/>
  <c r="AC15" i="11"/>
  <c r="AD15" i="11"/>
  <c r="AE15" i="11"/>
  <c r="V16" i="11"/>
  <c r="W16" i="11"/>
  <c r="X16" i="11"/>
  <c r="Y16" i="11"/>
  <c r="Z16" i="11"/>
  <c r="AA16" i="11"/>
  <c r="AB16" i="11"/>
  <c r="AC16" i="11"/>
  <c r="AD16" i="11"/>
  <c r="AE16" i="11"/>
  <c r="V17" i="11"/>
  <c r="W17" i="11"/>
  <c r="X17" i="11"/>
  <c r="Y17" i="11"/>
  <c r="Z17" i="11"/>
  <c r="AA17" i="11"/>
  <c r="AB17" i="11"/>
  <c r="AC17" i="11"/>
  <c r="AD17" i="11"/>
  <c r="AE17" i="11"/>
  <c r="V18" i="11"/>
  <c r="W18" i="11"/>
  <c r="X18" i="11"/>
  <c r="Y18" i="11"/>
  <c r="Z18" i="11"/>
  <c r="AA18" i="11"/>
  <c r="AB18" i="11"/>
  <c r="AC18" i="11"/>
  <c r="AD18" i="11"/>
  <c r="AE18" i="11"/>
  <c r="V19" i="11"/>
  <c r="W19" i="11"/>
  <c r="X19" i="11"/>
  <c r="Y19" i="11"/>
  <c r="Z19" i="11"/>
  <c r="AA19" i="11"/>
  <c r="AB19" i="11"/>
  <c r="AC19" i="11"/>
  <c r="AD19" i="11"/>
  <c r="AE19" i="11"/>
  <c r="V20" i="11"/>
  <c r="W20" i="11"/>
  <c r="X20" i="11"/>
  <c r="Y20" i="11"/>
  <c r="Z20" i="11"/>
  <c r="AA20" i="11"/>
  <c r="AB20" i="11"/>
  <c r="AC20" i="11"/>
  <c r="AD20" i="11"/>
  <c r="AE20" i="11"/>
  <c r="V21" i="11"/>
  <c r="W21" i="11"/>
  <c r="X21" i="11"/>
  <c r="Y21" i="11"/>
  <c r="Z21" i="11"/>
  <c r="AA21" i="11"/>
  <c r="AB21" i="11"/>
  <c r="AC21" i="11"/>
  <c r="AD21" i="11"/>
  <c r="AE21" i="11"/>
  <c r="V22" i="11"/>
  <c r="W22" i="11"/>
  <c r="X22" i="11"/>
  <c r="Y22" i="11"/>
  <c r="Z22" i="11"/>
  <c r="AA22" i="11"/>
  <c r="AB22" i="11"/>
  <c r="AC22" i="11"/>
  <c r="AD22" i="11"/>
  <c r="AE22" i="11"/>
  <c r="V23" i="11"/>
  <c r="W23" i="11"/>
  <c r="X23" i="11"/>
  <c r="Y23" i="11"/>
  <c r="Z23" i="11"/>
  <c r="AA23" i="11"/>
  <c r="AB23" i="11"/>
  <c r="AC23" i="11"/>
  <c r="AD23" i="11"/>
  <c r="AE23" i="11"/>
  <c r="V24" i="11"/>
  <c r="W24" i="11"/>
  <c r="X24" i="11"/>
  <c r="Y24" i="11"/>
  <c r="Z24" i="11"/>
  <c r="AA24" i="11"/>
  <c r="AB24" i="11"/>
  <c r="AC24" i="11"/>
  <c r="AD24" i="11"/>
  <c r="AE24" i="11"/>
  <c r="V25" i="11"/>
  <c r="W25" i="11"/>
  <c r="X25" i="11"/>
  <c r="Y25" i="11"/>
  <c r="Z25" i="11"/>
  <c r="AA25" i="11"/>
  <c r="AB25" i="11"/>
  <c r="AC25" i="11"/>
  <c r="AD25" i="11"/>
  <c r="AE25" i="11"/>
  <c r="V26" i="11"/>
  <c r="W26" i="11"/>
  <c r="X26" i="11"/>
  <c r="Y26" i="11"/>
  <c r="Z26" i="11"/>
  <c r="AA26" i="11"/>
  <c r="AB26" i="11"/>
  <c r="AC26" i="11"/>
  <c r="AD26" i="11"/>
  <c r="AE26" i="11"/>
  <c r="V27" i="11"/>
  <c r="W27" i="11"/>
  <c r="X27" i="11"/>
  <c r="Y27" i="11"/>
  <c r="Z27" i="11"/>
  <c r="AA27" i="11"/>
  <c r="AB27" i="11"/>
  <c r="AC27" i="11"/>
  <c r="AD27" i="11"/>
  <c r="AE27" i="11"/>
  <c r="V28" i="11"/>
  <c r="W28" i="11"/>
  <c r="X28" i="11"/>
  <c r="Y28" i="11"/>
  <c r="Z28" i="11"/>
  <c r="AA28" i="11"/>
  <c r="AB28" i="11"/>
  <c r="AC28" i="11"/>
  <c r="AD28" i="11"/>
  <c r="AE28" i="11"/>
  <c r="V29" i="11"/>
  <c r="W29" i="11"/>
  <c r="X29" i="11"/>
  <c r="Y29" i="11"/>
  <c r="Z29" i="11"/>
  <c r="AA29" i="11"/>
  <c r="AB29" i="11"/>
  <c r="AC29" i="11"/>
  <c r="AD29" i="11"/>
  <c r="AE29" i="11"/>
  <c r="V30" i="11"/>
  <c r="W30" i="11"/>
  <c r="X30" i="11"/>
  <c r="Y30" i="11"/>
  <c r="Z30" i="11"/>
  <c r="AA30" i="11"/>
  <c r="AB30" i="11"/>
  <c r="AC30" i="11"/>
  <c r="AD30" i="11"/>
  <c r="AE30" i="11"/>
  <c r="V31" i="11"/>
  <c r="W31" i="11"/>
  <c r="X31" i="11"/>
  <c r="Y31" i="11"/>
  <c r="Z31" i="11"/>
  <c r="AA31" i="11"/>
  <c r="AB31" i="11"/>
  <c r="AC31" i="11"/>
  <c r="AD31" i="11"/>
  <c r="AE31" i="11"/>
  <c r="V32" i="11"/>
  <c r="W32" i="11"/>
  <c r="X32" i="11"/>
  <c r="Y32" i="11"/>
  <c r="Z32" i="11"/>
  <c r="AA32" i="11"/>
  <c r="AB32" i="11"/>
  <c r="AC32" i="11"/>
  <c r="AD32" i="11"/>
  <c r="AE32" i="11"/>
  <c r="V33" i="11"/>
  <c r="W33" i="11"/>
  <c r="X33" i="11"/>
  <c r="Y33" i="11"/>
  <c r="Z33" i="11"/>
  <c r="AA33" i="11"/>
  <c r="AB33" i="11"/>
  <c r="AC33" i="11"/>
  <c r="AD33" i="11"/>
  <c r="AE33" i="11"/>
  <c r="V34" i="11"/>
  <c r="W34" i="11"/>
  <c r="X34" i="11"/>
  <c r="Y34" i="11"/>
  <c r="Z34" i="11"/>
  <c r="AA34" i="11"/>
  <c r="AB34" i="11"/>
  <c r="AC34" i="11"/>
  <c r="AD34" i="11"/>
  <c r="AE34" i="11"/>
  <c r="V35" i="11"/>
  <c r="W35" i="11"/>
  <c r="X35" i="11"/>
  <c r="Y35" i="11"/>
  <c r="Z35" i="11"/>
  <c r="AA35" i="11"/>
  <c r="AB35" i="11"/>
  <c r="AC35" i="11"/>
  <c r="AD35" i="11"/>
  <c r="AE35" i="11"/>
  <c r="V36" i="11"/>
  <c r="W36" i="11"/>
  <c r="X36" i="11"/>
  <c r="Y36" i="11"/>
  <c r="Z36" i="11"/>
  <c r="AA36" i="11"/>
  <c r="AB36" i="11"/>
  <c r="AC36" i="11"/>
  <c r="AD36" i="11"/>
  <c r="AE36" i="11"/>
  <c r="V37" i="11"/>
  <c r="W37" i="11"/>
  <c r="X37" i="11"/>
  <c r="Y37" i="11"/>
  <c r="Z37" i="11"/>
  <c r="AA37" i="11"/>
  <c r="AB37" i="11"/>
  <c r="AC37" i="11"/>
  <c r="AD37" i="11"/>
  <c r="AE37" i="11"/>
  <c r="V38" i="11"/>
  <c r="W38" i="11"/>
  <c r="X38" i="11"/>
  <c r="Y38" i="11"/>
  <c r="Z38" i="11"/>
  <c r="AA38" i="11"/>
  <c r="AB38" i="11"/>
  <c r="AC38" i="11"/>
  <c r="AD38" i="11"/>
  <c r="AE38" i="11"/>
  <c r="V39" i="11"/>
  <c r="W39" i="11"/>
  <c r="X39" i="11"/>
  <c r="Y39" i="11"/>
  <c r="Z39" i="11"/>
  <c r="AA39" i="11"/>
  <c r="AB39" i="11"/>
  <c r="AC39" i="11"/>
  <c r="AD39" i="11"/>
  <c r="AE39" i="11"/>
  <c r="V40" i="11"/>
  <c r="W40" i="11"/>
  <c r="X40" i="11"/>
  <c r="Y40" i="11"/>
  <c r="Z40" i="11"/>
  <c r="AA40" i="11"/>
  <c r="AB40" i="11"/>
  <c r="AC40" i="11"/>
  <c r="AD40" i="11"/>
  <c r="AE40" i="11"/>
  <c r="V41" i="11"/>
  <c r="W41" i="11"/>
  <c r="X41" i="11"/>
  <c r="Y41" i="11"/>
  <c r="Z41" i="11"/>
  <c r="AA41" i="11"/>
  <c r="AB41" i="11"/>
  <c r="AC41" i="11"/>
  <c r="AD41" i="11"/>
  <c r="AE41" i="11"/>
  <c r="V42" i="11"/>
  <c r="W42" i="11"/>
  <c r="X42" i="11"/>
  <c r="Y42" i="11"/>
  <c r="Z42" i="11"/>
  <c r="AA42" i="11"/>
  <c r="AB42" i="11"/>
  <c r="AC42" i="11"/>
  <c r="AD42" i="11"/>
  <c r="AE42" i="11"/>
  <c r="V43" i="11"/>
  <c r="W43" i="11"/>
  <c r="X43" i="11"/>
  <c r="Y43" i="11"/>
  <c r="Z43" i="11"/>
  <c r="AA43" i="11"/>
  <c r="AB43" i="11"/>
  <c r="AC43" i="11"/>
  <c r="AD43" i="11"/>
  <c r="AE43" i="11"/>
  <c r="V44" i="11"/>
  <c r="W44" i="11"/>
  <c r="X44" i="11"/>
  <c r="Y44" i="11"/>
  <c r="Z44" i="11"/>
  <c r="AA44" i="11"/>
  <c r="AB44" i="11"/>
  <c r="AC44" i="11"/>
  <c r="AD44" i="11"/>
  <c r="AE44" i="11"/>
  <c r="V45" i="11"/>
  <c r="W45" i="11"/>
  <c r="X45" i="11"/>
  <c r="Y45" i="11"/>
  <c r="Z45" i="11"/>
  <c r="AA45" i="11"/>
  <c r="AB45" i="11"/>
  <c r="AC45" i="11"/>
  <c r="AD45" i="11"/>
  <c r="AE45" i="11"/>
  <c r="V46" i="11"/>
  <c r="W46" i="11"/>
  <c r="X46" i="11"/>
  <c r="Y46" i="11"/>
  <c r="Z46" i="11"/>
  <c r="AA46" i="11"/>
  <c r="AB46" i="11"/>
  <c r="AC46" i="11"/>
  <c r="AD46" i="11"/>
  <c r="AE46" i="11"/>
  <c r="V47" i="11"/>
  <c r="W47" i="11"/>
  <c r="X47" i="11"/>
  <c r="Y47" i="11"/>
  <c r="Z47" i="11"/>
  <c r="AA47" i="11"/>
  <c r="AB47" i="11"/>
  <c r="AC47" i="11"/>
  <c r="AD47" i="11"/>
  <c r="AE47" i="11"/>
  <c r="V48" i="11"/>
  <c r="W48" i="11"/>
  <c r="X48" i="11"/>
  <c r="Y48" i="11"/>
  <c r="Z48" i="11"/>
  <c r="AA48" i="11"/>
  <c r="AB48" i="11"/>
  <c r="AC48" i="11"/>
  <c r="AD48" i="11"/>
  <c r="AE48" i="11"/>
  <c r="V49" i="11"/>
  <c r="W49" i="11"/>
  <c r="X49" i="11"/>
  <c r="Y49" i="11"/>
  <c r="Z49" i="11"/>
  <c r="AA49" i="11"/>
  <c r="AB49" i="11"/>
  <c r="AC49" i="11"/>
  <c r="AD49" i="11"/>
  <c r="AE49" i="11"/>
  <c r="V50" i="11"/>
  <c r="W50" i="11"/>
  <c r="X50" i="11"/>
  <c r="Y50" i="11"/>
  <c r="Z50" i="11"/>
  <c r="AA50" i="11"/>
  <c r="AB50" i="11"/>
  <c r="AC50" i="11"/>
  <c r="AD50" i="11"/>
  <c r="AE50" i="11"/>
  <c r="V51" i="11"/>
  <c r="W51" i="11"/>
  <c r="X51" i="11"/>
  <c r="Y51" i="11"/>
  <c r="Z51" i="11"/>
  <c r="AA51" i="11"/>
  <c r="AB51" i="11"/>
  <c r="AC51" i="11"/>
  <c r="AD51" i="11"/>
  <c r="AE51" i="11"/>
  <c r="V52" i="11"/>
  <c r="W52" i="11"/>
  <c r="X52" i="11"/>
  <c r="Y52" i="11"/>
  <c r="Z52" i="11"/>
  <c r="AA52" i="11"/>
  <c r="AB52" i="11"/>
  <c r="AC52" i="11"/>
  <c r="AD52" i="11"/>
  <c r="AE52" i="11"/>
  <c r="V53" i="11"/>
  <c r="W53" i="11"/>
  <c r="X53" i="11"/>
  <c r="Y53" i="11"/>
  <c r="Z53" i="11"/>
  <c r="AA53" i="11"/>
  <c r="AB53" i="11"/>
  <c r="AC53" i="11"/>
  <c r="AD53" i="11"/>
  <c r="AE53" i="11"/>
  <c r="V54" i="11"/>
  <c r="W54" i="11"/>
  <c r="X54" i="11"/>
  <c r="Y54" i="11"/>
  <c r="Z54" i="11"/>
  <c r="AA54" i="11"/>
  <c r="AB54" i="11"/>
  <c r="AC54" i="11"/>
  <c r="AD54" i="11"/>
  <c r="AE54" i="11"/>
  <c r="V55" i="11"/>
  <c r="W55" i="11"/>
  <c r="X55" i="11"/>
  <c r="Y55" i="11"/>
  <c r="Z55" i="11"/>
  <c r="AA55" i="11"/>
  <c r="AB55" i="11"/>
  <c r="AC55" i="11"/>
  <c r="AD55" i="11"/>
  <c r="AE55" i="11"/>
  <c r="V56" i="11"/>
  <c r="W56" i="11"/>
  <c r="X56" i="11"/>
  <c r="Y56" i="11"/>
  <c r="Z56" i="11"/>
  <c r="AA56" i="11"/>
  <c r="AB56" i="11"/>
  <c r="AC56" i="11"/>
  <c r="AD56" i="11"/>
  <c r="AE56" i="11"/>
  <c r="V57" i="11"/>
  <c r="W57" i="11"/>
  <c r="X57" i="11"/>
  <c r="Y57" i="11"/>
  <c r="Z57" i="11"/>
  <c r="AA57" i="11"/>
  <c r="AB57" i="11"/>
  <c r="AC57" i="11"/>
  <c r="AD57" i="11"/>
  <c r="AE57" i="11"/>
  <c r="V58" i="11"/>
  <c r="W58" i="11"/>
  <c r="X58" i="11"/>
  <c r="Y58" i="11"/>
  <c r="Z58" i="11"/>
  <c r="AA58" i="11"/>
  <c r="AB58" i="11"/>
  <c r="AC58" i="11"/>
  <c r="AD58" i="11"/>
  <c r="AE58" i="11"/>
  <c r="V59" i="11"/>
  <c r="W59" i="11"/>
  <c r="X59" i="11"/>
  <c r="Y59" i="11"/>
  <c r="Z59" i="11"/>
  <c r="AA59" i="11"/>
  <c r="AB59" i="11"/>
  <c r="AC59" i="11"/>
  <c r="AD59" i="11"/>
  <c r="AE59" i="11"/>
  <c r="V60" i="11"/>
  <c r="W60" i="11"/>
  <c r="X60" i="11"/>
  <c r="Y60" i="11"/>
  <c r="Z60" i="11"/>
  <c r="AA60" i="11"/>
  <c r="AB60" i="11"/>
  <c r="AC60" i="11"/>
  <c r="AD60" i="11"/>
  <c r="AE60" i="11"/>
  <c r="V61" i="11"/>
  <c r="W61" i="11"/>
  <c r="X61" i="11"/>
  <c r="Y61" i="11"/>
  <c r="Z61" i="11"/>
  <c r="AA61" i="11"/>
  <c r="AB61" i="11"/>
  <c r="AC61" i="11"/>
  <c r="AD61" i="11"/>
  <c r="AE61" i="11"/>
  <c r="AE3" i="11"/>
  <c r="AD3" i="11"/>
  <c r="AC3" i="11"/>
  <c r="AB3" i="11"/>
  <c r="AA3" i="11"/>
  <c r="Z3" i="11"/>
  <c r="Y3" i="11"/>
  <c r="X3" i="11"/>
  <c r="W3" i="11"/>
  <c r="V3" i="11"/>
  <c r="K4" i="11"/>
  <c r="L4" i="11"/>
  <c r="M4" i="11"/>
  <c r="N4" i="11"/>
  <c r="O4" i="11"/>
  <c r="P4" i="11"/>
  <c r="Q4" i="11"/>
  <c r="R4" i="11"/>
  <c r="S4" i="11"/>
  <c r="K5" i="11"/>
  <c r="L5" i="11"/>
  <c r="M5" i="11"/>
  <c r="N5" i="11"/>
  <c r="O5" i="11"/>
  <c r="P5" i="11"/>
  <c r="Q5" i="11"/>
  <c r="R5" i="11"/>
  <c r="S5" i="11"/>
  <c r="K6" i="11"/>
  <c r="L6" i="11"/>
  <c r="M6" i="11"/>
  <c r="N6" i="11"/>
  <c r="O6" i="11"/>
  <c r="P6" i="11"/>
  <c r="Q6" i="11"/>
  <c r="R6" i="11"/>
  <c r="S6" i="11"/>
  <c r="K7" i="11"/>
  <c r="L7" i="11"/>
  <c r="M7" i="11"/>
  <c r="N7" i="11"/>
  <c r="O7" i="11"/>
  <c r="P7" i="11"/>
  <c r="Q7" i="11"/>
  <c r="R7" i="11"/>
  <c r="S7" i="11"/>
  <c r="K8" i="11"/>
  <c r="L8" i="11"/>
  <c r="M8" i="11"/>
  <c r="N8" i="11"/>
  <c r="O8" i="11"/>
  <c r="P8" i="11"/>
  <c r="Q8" i="11"/>
  <c r="R8" i="11"/>
  <c r="S8" i="11"/>
  <c r="K9" i="11"/>
  <c r="L9" i="11"/>
  <c r="M9" i="11"/>
  <c r="N9" i="11"/>
  <c r="O9" i="11"/>
  <c r="P9" i="11"/>
  <c r="Q9" i="11"/>
  <c r="R9" i="11"/>
  <c r="S9" i="11"/>
  <c r="K10" i="11"/>
  <c r="L10" i="11"/>
  <c r="M10" i="11"/>
  <c r="N10" i="11"/>
  <c r="O10" i="11"/>
  <c r="P10" i="11"/>
  <c r="Q10" i="11"/>
  <c r="R10" i="11"/>
  <c r="S10" i="11"/>
  <c r="K11" i="11"/>
  <c r="L11" i="11"/>
  <c r="M11" i="11"/>
  <c r="N11" i="11"/>
  <c r="O11" i="11"/>
  <c r="P11" i="11"/>
  <c r="Q11" i="11"/>
  <c r="R11" i="11"/>
  <c r="S11" i="11"/>
  <c r="K12" i="11"/>
  <c r="L12" i="11"/>
  <c r="M12" i="11"/>
  <c r="N12" i="11"/>
  <c r="O12" i="11"/>
  <c r="P12" i="11"/>
  <c r="Q12" i="11"/>
  <c r="R12" i="11"/>
  <c r="S12" i="11"/>
  <c r="K13" i="11"/>
  <c r="L13" i="11"/>
  <c r="M13" i="11"/>
  <c r="N13" i="11"/>
  <c r="O13" i="11"/>
  <c r="P13" i="11"/>
  <c r="Q13" i="11"/>
  <c r="R13" i="11"/>
  <c r="S13" i="11"/>
  <c r="K14" i="11"/>
  <c r="L14" i="11"/>
  <c r="M14" i="11"/>
  <c r="N14" i="11"/>
  <c r="O14" i="11"/>
  <c r="P14" i="11"/>
  <c r="Q14" i="11"/>
  <c r="R14" i="11"/>
  <c r="S14" i="11"/>
  <c r="K15" i="11"/>
  <c r="L15" i="11"/>
  <c r="M15" i="11"/>
  <c r="N15" i="11"/>
  <c r="O15" i="11"/>
  <c r="P15" i="11"/>
  <c r="Q15" i="11"/>
  <c r="R15" i="11"/>
  <c r="S15" i="11"/>
  <c r="K16" i="11"/>
  <c r="L16" i="11"/>
  <c r="M16" i="11"/>
  <c r="N16" i="11"/>
  <c r="O16" i="11"/>
  <c r="P16" i="11"/>
  <c r="Q16" i="11"/>
  <c r="R16" i="11"/>
  <c r="S16" i="11"/>
  <c r="K17" i="11"/>
  <c r="L17" i="11"/>
  <c r="M17" i="11"/>
  <c r="N17" i="11"/>
  <c r="O17" i="11"/>
  <c r="P17" i="11"/>
  <c r="Q17" i="11"/>
  <c r="R17" i="11"/>
  <c r="S17" i="11"/>
  <c r="K18" i="11"/>
  <c r="L18" i="11"/>
  <c r="M18" i="11"/>
  <c r="N18" i="11"/>
  <c r="O18" i="11"/>
  <c r="P18" i="11"/>
  <c r="Q18" i="11"/>
  <c r="R18" i="11"/>
  <c r="S18" i="11"/>
  <c r="K19" i="11"/>
  <c r="L19" i="11"/>
  <c r="M19" i="11"/>
  <c r="N19" i="11"/>
  <c r="O19" i="11"/>
  <c r="P19" i="11"/>
  <c r="Q19" i="11"/>
  <c r="R19" i="11"/>
  <c r="S19" i="11"/>
  <c r="K20" i="11"/>
  <c r="L20" i="11"/>
  <c r="M20" i="11"/>
  <c r="N20" i="11"/>
  <c r="O20" i="11"/>
  <c r="P20" i="11"/>
  <c r="Q20" i="11"/>
  <c r="R20" i="11"/>
  <c r="S20" i="11"/>
  <c r="K21" i="11"/>
  <c r="L21" i="11"/>
  <c r="M21" i="11"/>
  <c r="N21" i="11"/>
  <c r="O21" i="11"/>
  <c r="P21" i="11"/>
  <c r="Q21" i="11"/>
  <c r="R21" i="11"/>
  <c r="S21" i="11"/>
  <c r="K22" i="11"/>
  <c r="L22" i="11"/>
  <c r="M22" i="11"/>
  <c r="N22" i="11"/>
  <c r="O22" i="11"/>
  <c r="P22" i="11"/>
  <c r="Q22" i="11"/>
  <c r="R22" i="11"/>
  <c r="S22" i="11"/>
  <c r="K23" i="11"/>
  <c r="L23" i="11"/>
  <c r="M23" i="11"/>
  <c r="N23" i="11"/>
  <c r="O23" i="11"/>
  <c r="P23" i="11"/>
  <c r="Q23" i="11"/>
  <c r="R23" i="11"/>
  <c r="S23" i="11"/>
  <c r="K24" i="11"/>
  <c r="L24" i="11"/>
  <c r="M24" i="11"/>
  <c r="N24" i="11"/>
  <c r="O24" i="11"/>
  <c r="P24" i="11"/>
  <c r="Q24" i="11"/>
  <c r="R24" i="11"/>
  <c r="S24" i="11"/>
  <c r="K25" i="11"/>
  <c r="L25" i="11"/>
  <c r="M25" i="11"/>
  <c r="N25" i="11"/>
  <c r="O25" i="11"/>
  <c r="P25" i="11"/>
  <c r="Q25" i="11"/>
  <c r="R25" i="11"/>
  <c r="S25" i="11"/>
  <c r="K26" i="11"/>
  <c r="L26" i="11"/>
  <c r="M26" i="11"/>
  <c r="N26" i="11"/>
  <c r="O26" i="11"/>
  <c r="P26" i="11"/>
  <c r="Q26" i="11"/>
  <c r="R26" i="11"/>
  <c r="S26" i="11"/>
  <c r="K27" i="11"/>
  <c r="L27" i="11"/>
  <c r="M27" i="11"/>
  <c r="N27" i="11"/>
  <c r="O27" i="11"/>
  <c r="P27" i="11"/>
  <c r="Q27" i="11"/>
  <c r="R27" i="11"/>
  <c r="S27" i="11"/>
  <c r="K28" i="11"/>
  <c r="L28" i="11"/>
  <c r="M28" i="11"/>
  <c r="N28" i="11"/>
  <c r="O28" i="11"/>
  <c r="P28" i="11"/>
  <c r="Q28" i="11"/>
  <c r="R28" i="11"/>
  <c r="S28" i="11"/>
  <c r="K29" i="11"/>
  <c r="L29" i="11"/>
  <c r="M29" i="11"/>
  <c r="N29" i="11"/>
  <c r="O29" i="11"/>
  <c r="P29" i="11"/>
  <c r="Q29" i="11"/>
  <c r="R29" i="11"/>
  <c r="S29" i="11"/>
  <c r="K30" i="11"/>
  <c r="L30" i="11"/>
  <c r="M30" i="11"/>
  <c r="N30" i="11"/>
  <c r="O30" i="11"/>
  <c r="P30" i="11"/>
  <c r="Q30" i="11"/>
  <c r="R30" i="11"/>
  <c r="S30" i="11"/>
  <c r="K31" i="11"/>
  <c r="L31" i="11"/>
  <c r="M31" i="11"/>
  <c r="N31" i="11"/>
  <c r="O31" i="11"/>
  <c r="P31" i="11"/>
  <c r="Q31" i="11"/>
  <c r="R31" i="11"/>
  <c r="S31" i="11"/>
  <c r="K32" i="11"/>
  <c r="L32" i="11"/>
  <c r="M32" i="11"/>
  <c r="N32" i="11"/>
  <c r="O32" i="11"/>
  <c r="P32" i="11"/>
  <c r="Q32" i="11"/>
  <c r="R32" i="11"/>
  <c r="S32" i="11"/>
  <c r="K33" i="11"/>
  <c r="L33" i="11"/>
  <c r="M33" i="11"/>
  <c r="N33" i="11"/>
  <c r="O33" i="11"/>
  <c r="P33" i="11"/>
  <c r="Q33" i="11"/>
  <c r="R33" i="11"/>
  <c r="S33" i="11"/>
  <c r="K34" i="11"/>
  <c r="L34" i="11"/>
  <c r="M34" i="11"/>
  <c r="N34" i="11"/>
  <c r="O34" i="11"/>
  <c r="P34" i="11"/>
  <c r="Q34" i="11"/>
  <c r="R34" i="11"/>
  <c r="S34" i="11"/>
  <c r="K35" i="11"/>
  <c r="L35" i="11"/>
  <c r="M35" i="11"/>
  <c r="N35" i="11"/>
  <c r="O35" i="11"/>
  <c r="P35" i="11"/>
  <c r="Q35" i="11"/>
  <c r="R35" i="11"/>
  <c r="S35" i="11"/>
  <c r="K36" i="11"/>
  <c r="L36" i="11"/>
  <c r="M36" i="11"/>
  <c r="N36" i="11"/>
  <c r="O36" i="11"/>
  <c r="P36" i="11"/>
  <c r="Q36" i="11"/>
  <c r="R36" i="11"/>
  <c r="S36" i="11"/>
  <c r="K37" i="11"/>
  <c r="L37" i="11"/>
  <c r="M37" i="11"/>
  <c r="N37" i="11"/>
  <c r="O37" i="11"/>
  <c r="P37" i="11"/>
  <c r="Q37" i="11"/>
  <c r="R37" i="11"/>
  <c r="S37" i="11"/>
  <c r="K38" i="11"/>
  <c r="L38" i="11"/>
  <c r="M38" i="11"/>
  <c r="N38" i="11"/>
  <c r="O38" i="11"/>
  <c r="P38" i="11"/>
  <c r="Q38" i="11"/>
  <c r="R38" i="11"/>
  <c r="S38" i="11"/>
  <c r="K39" i="11"/>
  <c r="L39" i="11"/>
  <c r="M39" i="11"/>
  <c r="N39" i="11"/>
  <c r="O39" i="11"/>
  <c r="P39" i="11"/>
  <c r="Q39" i="11"/>
  <c r="R39" i="11"/>
  <c r="S39" i="11"/>
  <c r="K40" i="11"/>
  <c r="L40" i="11"/>
  <c r="M40" i="11"/>
  <c r="N40" i="11"/>
  <c r="O40" i="11"/>
  <c r="P40" i="11"/>
  <c r="Q40" i="11"/>
  <c r="R40" i="11"/>
  <c r="S40" i="11"/>
  <c r="K41" i="11"/>
  <c r="L41" i="11"/>
  <c r="M41" i="11"/>
  <c r="N41" i="11"/>
  <c r="O41" i="11"/>
  <c r="P41" i="11"/>
  <c r="Q41" i="11"/>
  <c r="R41" i="11"/>
  <c r="S41" i="11"/>
  <c r="K42" i="11"/>
  <c r="L42" i="11"/>
  <c r="M42" i="11"/>
  <c r="N42" i="11"/>
  <c r="O42" i="11"/>
  <c r="P42" i="11"/>
  <c r="Q42" i="11"/>
  <c r="R42" i="11"/>
  <c r="S42" i="11"/>
  <c r="K43" i="11"/>
  <c r="L43" i="11"/>
  <c r="M43" i="11"/>
  <c r="N43" i="11"/>
  <c r="O43" i="11"/>
  <c r="P43" i="11"/>
  <c r="Q43" i="11"/>
  <c r="R43" i="11"/>
  <c r="S43" i="11"/>
  <c r="K44" i="11"/>
  <c r="L44" i="11"/>
  <c r="M44" i="11"/>
  <c r="N44" i="11"/>
  <c r="O44" i="11"/>
  <c r="P44" i="11"/>
  <c r="Q44" i="11"/>
  <c r="R44" i="11"/>
  <c r="S44" i="11"/>
  <c r="K45" i="11"/>
  <c r="L45" i="11"/>
  <c r="M45" i="11"/>
  <c r="N45" i="11"/>
  <c r="O45" i="11"/>
  <c r="P45" i="11"/>
  <c r="Q45" i="11"/>
  <c r="R45" i="11"/>
  <c r="S45" i="11"/>
  <c r="K46" i="11"/>
  <c r="L46" i="11"/>
  <c r="M46" i="11"/>
  <c r="N46" i="11"/>
  <c r="O46" i="11"/>
  <c r="P46" i="11"/>
  <c r="Q46" i="11"/>
  <c r="R46" i="11"/>
  <c r="S46" i="11"/>
  <c r="K47" i="11"/>
  <c r="L47" i="11"/>
  <c r="M47" i="11"/>
  <c r="N47" i="11"/>
  <c r="O47" i="11"/>
  <c r="P47" i="11"/>
  <c r="Q47" i="11"/>
  <c r="R47" i="11"/>
  <c r="S47" i="11"/>
  <c r="K48" i="11"/>
  <c r="L48" i="11"/>
  <c r="M48" i="11"/>
  <c r="N48" i="11"/>
  <c r="O48" i="11"/>
  <c r="P48" i="11"/>
  <c r="Q48" i="11"/>
  <c r="R48" i="11"/>
  <c r="S48" i="11"/>
  <c r="K49" i="11"/>
  <c r="L49" i="11"/>
  <c r="M49" i="11"/>
  <c r="N49" i="11"/>
  <c r="O49" i="11"/>
  <c r="P49" i="11"/>
  <c r="Q49" i="11"/>
  <c r="R49" i="11"/>
  <c r="S49" i="11"/>
  <c r="K50" i="11"/>
  <c r="L50" i="11"/>
  <c r="M50" i="11"/>
  <c r="N50" i="11"/>
  <c r="O50" i="11"/>
  <c r="P50" i="11"/>
  <c r="Q50" i="11"/>
  <c r="R50" i="11"/>
  <c r="S50" i="11"/>
  <c r="K51" i="11"/>
  <c r="L51" i="11"/>
  <c r="M51" i="11"/>
  <c r="N51" i="11"/>
  <c r="O51" i="11"/>
  <c r="P51" i="11"/>
  <c r="Q51" i="11"/>
  <c r="R51" i="11"/>
  <c r="S51" i="11"/>
  <c r="K52" i="11"/>
  <c r="L52" i="11"/>
  <c r="M52" i="11"/>
  <c r="N52" i="11"/>
  <c r="O52" i="11"/>
  <c r="P52" i="11"/>
  <c r="Q52" i="11"/>
  <c r="R52" i="11"/>
  <c r="S52" i="11"/>
  <c r="K53" i="11"/>
  <c r="L53" i="11"/>
  <c r="M53" i="11"/>
  <c r="N53" i="11"/>
  <c r="O53" i="11"/>
  <c r="P53" i="11"/>
  <c r="Q53" i="11"/>
  <c r="R53" i="11"/>
  <c r="S53" i="11"/>
  <c r="K54" i="11"/>
  <c r="L54" i="11"/>
  <c r="M54" i="11"/>
  <c r="N54" i="11"/>
  <c r="O54" i="11"/>
  <c r="P54" i="11"/>
  <c r="Q54" i="11"/>
  <c r="R54" i="11"/>
  <c r="S54" i="11"/>
  <c r="K55" i="11"/>
  <c r="L55" i="11"/>
  <c r="M55" i="11"/>
  <c r="N55" i="11"/>
  <c r="O55" i="11"/>
  <c r="P55" i="11"/>
  <c r="Q55" i="11"/>
  <c r="R55" i="11"/>
  <c r="S55" i="11"/>
  <c r="K56" i="11"/>
  <c r="L56" i="11"/>
  <c r="M56" i="11"/>
  <c r="N56" i="11"/>
  <c r="O56" i="11"/>
  <c r="P56" i="11"/>
  <c r="Q56" i="11"/>
  <c r="R56" i="11"/>
  <c r="S56" i="11"/>
  <c r="K57" i="11"/>
  <c r="L57" i="11"/>
  <c r="M57" i="11"/>
  <c r="N57" i="11"/>
  <c r="O57" i="11"/>
  <c r="P57" i="11"/>
  <c r="Q57" i="11"/>
  <c r="R57" i="11"/>
  <c r="S57" i="11"/>
  <c r="K58" i="11"/>
  <c r="L58" i="11"/>
  <c r="M58" i="11"/>
  <c r="N58" i="11"/>
  <c r="O58" i="11"/>
  <c r="P58" i="11"/>
  <c r="Q58" i="11"/>
  <c r="R58" i="11"/>
  <c r="S58" i="11"/>
  <c r="K59" i="11"/>
  <c r="L59" i="11"/>
  <c r="M59" i="11"/>
  <c r="N59" i="11"/>
  <c r="O59" i="11"/>
  <c r="P59" i="11"/>
  <c r="Q59" i="11"/>
  <c r="R59" i="11"/>
  <c r="S59" i="11"/>
  <c r="K60" i="11"/>
  <c r="L60" i="11"/>
  <c r="M60" i="11"/>
  <c r="N60" i="11"/>
  <c r="O60" i="11"/>
  <c r="P60" i="11"/>
  <c r="Q60" i="11"/>
  <c r="R60" i="11"/>
  <c r="S60" i="11"/>
  <c r="K61" i="11"/>
  <c r="L61" i="11"/>
  <c r="M61" i="11"/>
  <c r="N61" i="11"/>
  <c r="O61" i="11"/>
  <c r="P61" i="11"/>
  <c r="Q61" i="11"/>
  <c r="R61" i="11"/>
  <c r="S61" i="11"/>
  <c r="K62" i="11"/>
  <c r="L62" i="11"/>
  <c r="M62" i="11"/>
  <c r="N62" i="11"/>
  <c r="O62" i="11"/>
  <c r="P62" i="11"/>
  <c r="Q62" i="11"/>
  <c r="R62" i="11"/>
  <c r="S62" i="11"/>
  <c r="S3" i="11"/>
  <c r="R3" i="11"/>
  <c r="Q3" i="11"/>
  <c r="P3" i="11"/>
  <c r="O3" i="11"/>
  <c r="N3" i="11"/>
  <c r="M3" i="11"/>
  <c r="L3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3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E3" i="11"/>
  <c r="G3" i="11"/>
  <c r="F3" i="11"/>
  <c r="E4" i="11"/>
  <c r="E5" i="11"/>
  <c r="E6" i="11"/>
  <c r="E7" i="11"/>
  <c r="E8" i="11"/>
  <c r="E9" i="11"/>
  <c r="E10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D3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3" i="11"/>
  <c r="E26" i="12" l="1"/>
  <c r="E34" i="12"/>
  <c r="E18" i="12"/>
  <c r="E42" i="12"/>
  <c r="E10" i="12"/>
  <c r="E40" i="12"/>
  <c r="E32" i="12"/>
  <c r="E24" i="12"/>
  <c r="E16" i="12"/>
  <c r="E8" i="12"/>
  <c r="D3" i="12"/>
  <c r="E46" i="12"/>
  <c r="E38" i="12"/>
  <c r="E30" i="12"/>
  <c r="E22" i="12"/>
  <c r="E14" i="12"/>
  <c r="E3" i="12"/>
  <c r="E44" i="12"/>
  <c r="E36" i="12"/>
  <c r="E28" i="12"/>
  <c r="E20" i="12"/>
  <c r="E12" i="12"/>
  <c r="E4" i="12"/>
  <c r="D2" i="12"/>
  <c r="E2" i="12"/>
  <c r="D46" i="12"/>
  <c r="D44" i="12"/>
  <c r="D42" i="12"/>
  <c r="D40" i="12"/>
  <c r="D38" i="12"/>
  <c r="D36" i="12"/>
  <c r="D34" i="12"/>
  <c r="D32" i="12"/>
  <c r="D30" i="12"/>
  <c r="D28" i="12"/>
  <c r="D26" i="12"/>
  <c r="D24" i="12"/>
  <c r="D22" i="12"/>
  <c r="D20" i="12"/>
  <c r="D18" i="12"/>
  <c r="D16" i="12"/>
  <c r="D14" i="12"/>
  <c r="D12" i="12"/>
  <c r="D10" i="12"/>
  <c r="D8" i="12"/>
  <c r="D6" i="12"/>
  <c r="D4" i="12"/>
  <c r="E47" i="12"/>
  <c r="E45" i="12"/>
  <c r="E43" i="12"/>
  <c r="E41" i="12"/>
  <c r="E39" i="12"/>
  <c r="E37" i="12"/>
  <c r="E35" i="12"/>
  <c r="E33" i="12"/>
  <c r="E31" i="12"/>
  <c r="E29" i="12"/>
  <c r="E27" i="12"/>
  <c r="E25" i="12"/>
  <c r="E23" i="12"/>
  <c r="E21" i="12"/>
  <c r="E19" i="12"/>
  <c r="E17" i="12"/>
  <c r="E15" i="12"/>
  <c r="E13" i="12"/>
  <c r="E11" i="12"/>
  <c r="E9" i="12"/>
  <c r="E7" i="12"/>
  <c r="E5" i="12"/>
  <c r="D47" i="12"/>
  <c r="D45" i="12"/>
  <c r="D43" i="12"/>
  <c r="D41" i="12"/>
  <c r="D39" i="12"/>
  <c r="D37" i="12"/>
  <c r="D35" i="12"/>
  <c r="D33" i="12"/>
  <c r="D31" i="12"/>
  <c r="D29" i="12"/>
  <c r="D27" i="12"/>
  <c r="D25" i="12"/>
  <c r="D23" i="12"/>
  <c r="D21" i="12"/>
  <c r="D19" i="12"/>
  <c r="D17" i="12"/>
  <c r="D15" i="12"/>
  <c r="D13" i="12"/>
  <c r="D11" i="12"/>
  <c r="D9" i="12"/>
  <c r="D7" i="12"/>
  <c r="D5" i="12"/>
  <c r="S9" i="5"/>
  <c r="U8" i="5"/>
  <c r="S8" i="5"/>
  <c r="S7" i="5"/>
  <c r="S4" i="5"/>
  <c r="S5" i="5"/>
  <c r="S6" i="5"/>
  <c r="S3" i="5"/>
  <c r="P48" i="5"/>
  <c r="O48" i="5"/>
  <c r="N48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P2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2" i="5"/>
  <c r="L6" i="4" l="1"/>
  <c r="L7" i="4"/>
  <c r="P22" i="4"/>
  <c r="Q17" i="4"/>
  <c r="P17" i="4"/>
  <c r="Q18" i="4"/>
  <c r="P18" i="4"/>
  <c r="P21" i="4"/>
  <c r="O17" i="4"/>
  <c r="O18" i="4"/>
  <c r="N17" i="4"/>
  <c r="M17" i="4"/>
  <c r="N18" i="4"/>
  <c r="M18" i="4"/>
  <c r="Q12" i="4"/>
  <c r="P12" i="4"/>
  <c r="O12" i="4"/>
  <c r="N13" i="4"/>
  <c r="N12" i="4"/>
  <c r="L12" i="4"/>
  <c r="L13" i="4"/>
  <c r="L14" i="4"/>
  <c r="M5" i="4" l="1"/>
  <c r="L8" i="5"/>
  <c r="M13" i="4"/>
  <c r="L7" i="5"/>
  <c r="M14" i="4"/>
  <c r="L6" i="5"/>
  <c r="M12" i="4"/>
  <c r="L5" i="5"/>
  <c r="L5" i="4"/>
  <c r="L4" i="4"/>
  <c r="L4" i="5"/>
  <c r="L17" i="4"/>
  <c r="L3" i="5"/>
  <c r="L18" i="4"/>
  <c r="L2" i="5"/>
  <c r="G48" i="5"/>
  <c r="H48" i="5"/>
  <c r="I48" i="5"/>
  <c r="F48" i="5"/>
  <c r="E48" i="5"/>
  <c r="E3" i="5"/>
  <c r="G3" i="5" s="1"/>
  <c r="F3" i="5"/>
  <c r="I3" i="5" s="1"/>
  <c r="H3" i="5"/>
  <c r="E4" i="5"/>
  <c r="H4" i="5" s="1"/>
  <c r="F4" i="5"/>
  <c r="G4" i="5"/>
  <c r="I4" i="5"/>
  <c r="E5" i="5"/>
  <c r="F5" i="5"/>
  <c r="G5" i="5" s="1"/>
  <c r="H5" i="5"/>
  <c r="E6" i="5"/>
  <c r="G6" i="5" s="1"/>
  <c r="F6" i="5"/>
  <c r="I6" i="5"/>
  <c r="E7" i="5"/>
  <c r="G7" i="5" s="1"/>
  <c r="F7" i="5"/>
  <c r="I7" i="5" s="1"/>
  <c r="H7" i="5"/>
  <c r="E8" i="5"/>
  <c r="H8" i="5" s="1"/>
  <c r="F8" i="5"/>
  <c r="G8" i="5"/>
  <c r="I8" i="5"/>
  <c r="E9" i="5"/>
  <c r="G9" i="5" s="1"/>
  <c r="F9" i="5"/>
  <c r="I9" i="5" s="1"/>
  <c r="H9" i="5"/>
  <c r="E10" i="5"/>
  <c r="G10" i="5" s="1"/>
  <c r="F10" i="5"/>
  <c r="I10" i="5"/>
  <c r="E11" i="5"/>
  <c r="G11" i="5" s="1"/>
  <c r="F11" i="5"/>
  <c r="I11" i="5" s="1"/>
  <c r="H11" i="5"/>
  <c r="E12" i="5"/>
  <c r="H12" i="5" s="1"/>
  <c r="F12" i="5"/>
  <c r="G12" i="5"/>
  <c r="I12" i="5"/>
  <c r="E13" i="5"/>
  <c r="G13" i="5" s="1"/>
  <c r="F13" i="5"/>
  <c r="I13" i="5" s="1"/>
  <c r="H13" i="5"/>
  <c r="E14" i="5"/>
  <c r="G14" i="5" s="1"/>
  <c r="F14" i="5"/>
  <c r="I14" i="5"/>
  <c r="E15" i="5"/>
  <c r="G15" i="5" s="1"/>
  <c r="F15" i="5"/>
  <c r="I15" i="5" s="1"/>
  <c r="H15" i="5"/>
  <c r="E16" i="5"/>
  <c r="H16" i="5" s="1"/>
  <c r="F16" i="5"/>
  <c r="G16" i="5"/>
  <c r="I16" i="5"/>
  <c r="E17" i="5"/>
  <c r="G17" i="5" s="1"/>
  <c r="F17" i="5"/>
  <c r="I17" i="5" s="1"/>
  <c r="H17" i="5"/>
  <c r="E18" i="5"/>
  <c r="G18" i="5" s="1"/>
  <c r="F18" i="5"/>
  <c r="I18" i="5"/>
  <c r="E19" i="5"/>
  <c r="G19" i="5" s="1"/>
  <c r="F19" i="5"/>
  <c r="I19" i="5" s="1"/>
  <c r="H19" i="5"/>
  <c r="E20" i="5"/>
  <c r="H20" i="5" s="1"/>
  <c r="F20" i="5"/>
  <c r="G20" i="5"/>
  <c r="I20" i="5"/>
  <c r="E21" i="5"/>
  <c r="G21" i="5" s="1"/>
  <c r="F21" i="5"/>
  <c r="I21" i="5" s="1"/>
  <c r="H21" i="5"/>
  <c r="E22" i="5"/>
  <c r="G22" i="5" s="1"/>
  <c r="F22" i="5"/>
  <c r="I22" i="5"/>
  <c r="E23" i="5"/>
  <c r="G23" i="5" s="1"/>
  <c r="F23" i="5"/>
  <c r="I23" i="5" s="1"/>
  <c r="H23" i="5"/>
  <c r="E24" i="5"/>
  <c r="H24" i="5" s="1"/>
  <c r="F24" i="5"/>
  <c r="G24" i="5"/>
  <c r="I24" i="5"/>
  <c r="E25" i="5"/>
  <c r="G25" i="5" s="1"/>
  <c r="F25" i="5"/>
  <c r="I25" i="5" s="1"/>
  <c r="H25" i="5"/>
  <c r="E26" i="5"/>
  <c r="G26" i="5" s="1"/>
  <c r="F26" i="5"/>
  <c r="I26" i="5"/>
  <c r="E27" i="5"/>
  <c r="G27" i="5" s="1"/>
  <c r="F27" i="5"/>
  <c r="I27" i="5" s="1"/>
  <c r="H27" i="5"/>
  <c r="E28" i="5"/>
  <c r="H28" i="5" s="1"/>
  <c r="F28" i="5"/>
  <c r="G28" i="5"/>
  <c r="I28" i="5"/>
  <c r="E29" i="5"/>
  <c r="G29" i="5" s="1"/>
  <c r="F29" i="5"/>
  <c r="I29" i="5" s="1"/>
  <c r="H29" i="5"/>
  <c r="E30" i="5"/>
  <c r="G30" i="5" s="1"/>
  <c r="F30" i="5"/>
  <c r="I30" i="5"/>
  <c r="E31" i="5"/>
  <c r="G31" i="5" s="1"/>
  <c r="F31" i="5"/>
  <c r="H31" i="5"/>
  <c r="I31" i="5"/>
  <c r="E32" i="5"/>
  <c r="F32" i="5"/>
  <c r="G32" i="5"/>
  <c r="H32" i="5"/>
  <c r="I32" i="5"/>
  <c r="E33" i="5"/>
  <c r="F33" i="5"/>
  <c r="G33" i="5" s="1"/>
  <c r="H33" i="5"/>
  <c r="E34" i="5"/>
  <c r="G34" i="5" s="1"/>
  <c r="F34" i="5"/>
  <c r="I34" i="5"/>
  <c r="E35" i="5"/>
  <c r="G35" i="5" s="1"/>
  <c r="F35" i="5"/>
  <c r="H35" i="5"/>
  <c r="I35" i="5"/>
  <c r="E36" i="5"/>
  <c r="F36" i="5"/>
  <c r="G36" i="5"/>
  <c r="H36" i="5"/>
  <c r="I36" i="5"/>
  <c r="E37" i="5"/>
  <c r="F37" i="5"/>
  <c r="G37" i="5" s="1"/>
  <c r="H37" i="5"/>
  <c r="E38" i="5"/>
  <c r="G38" i="5" s="1"/>
  <c r="F38" i="5"/>
  <c r="I38" i="5"/>
  <c r="E39" i="5"/>
  <c r="G39" i="5" s="1"/>
  <c r="F39" i="5"/>
  <c r="H39" i="5"/>
  <c r="I39" i="5"/>
  <c r="E40" i="5"/>
  <c r="F40" i="5"/>
  <c r="G40" i="5"/>
  <c r="H40" i="5"/>
  <c r="I40" i="5"/>
  <c r="E41" i="5"/>
  <c r="F41" i="5"/>
  <c r="G41" i="5" s="1"/>
  <c r="H41" i="5"/>
  <c r="E42" i="5"/>
  <c r="G42" i="5" s="1"/>
  <c r="F42" i="5"/>
  <c r="I42" i="5"/>
  <c r="E43" i="5"/>
  <c r="G43" i="5" s="1"/>
  <c r="F43" i="5"/>
  <c r="H43" i="5"/>
  <c r="I43" i="5"/>
  <c r="E44" i="5"/>
  <c r="F44" i="5"/>
  <c r="G44" i="5"/>
  <c r="H44" i="5"/>
  <c r="I44" i="5"/>
  <c r="E45" i="5"/>
  <c r="F45" i="5"/>
  <c r="G45" i="5" s="1"/>
  <c r="H45" i="5"/>
  <c r="E46" i="5"/>
  <c r="G46" i="5" s="1"/>
  <c r="F46" i="5"/>
  <c r="I46" i="5"/>
  <c r="E47" i="5"/>
  <c r="G47" i="5" s="1"/>
  <c r="F47" i="5"/>
  <c r="H47" i="5"/>
  <c r="I47" i="5"/>
  <c r="I2" i="5"/>
  <c r="H2" i="5"/>
  <c r="G2" i="5"/>
  <c r="F2" i="5"/>
  <c r="E2" i="5"/>
  <c r="C48" i="5"/>
  <c r="B48" i="5"/>
  <c r="H46" i="5" l="1"/>
  <c r="I45" i="5"/>
  <c r="H42" i="5"/>
  <c r="I41" i="5"/>
  <c r="H38" i="5"/>
  <c r="I37" i="5"/>
  <c r="H34" i="5"/>
  <c r="I33" i="5"/>
  <c r="H30" i="5"/>
  <c r="H26" i="5"/>
  <c r="H22" i="5"/>
  <c r="H18" i="5"/>
  <c r="H14" i="5"/>
  <c r="H10" i="5"/>
  <c r="H6" i="5"/>
  <c r="I5" i="5"/>
  <c r="G18" i="3" l="1"/>
  <c r="G12" i="3"/>
  <c r="I20" i="3"/>
  <c r="I19" i="3"/>
  <c r="G3" i="2" l="1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</calcChain>
</file>

<file path=xl/sharedStrings.xml><?xml version="1.0" encoding="utf-8"?>
<sst xmlns="http://schemas.openxmlformats.org/spreadsheetml/2006/main" count="470" uniqueCount="231">
  <si>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</si>
  <si>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</si>
  <si>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</si>
  <si>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</si>
  <si>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</si>
  <si>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</si>
  <si>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</si>
  <si>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</si>
  <si>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</si>
  <si>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</si>
  <si>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</si>
  <si>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</si>
  <si>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</si>
  <si>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</si>
  <si>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</si>
  <si>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</si>
  <si>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</si>
  <si>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</si>
  <si>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</si>
  <si>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</si>
  <si>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</si>
  <si>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</si>
  <si>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</si>
  <si>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</si>
  <si>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</si>
  <si>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</si>
  <si>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</si>
  <si>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</si>
  <si>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</si>
  <si>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</si>
  <si>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</si>
  <si>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</si>
  <si>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</si>
  <si>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</si>
  <si>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</si>
  <si>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</si>
  <si>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</si>
  <si>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</si>
  <si>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</si>
  <si>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</si>
  <si>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</si>
  <si>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</si>
  <si>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</si>
  <si>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</si>
  <si>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</si>
  <si>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</si>
  <si>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</si>
  <si>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</si>
  <si>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</si>
  <si>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</si>
  <si>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</si>
  <si>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</si>
  <si>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</si>
  <si>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</si>
  <si>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</si>
  <si>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</si>
  <si>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</si>
  <si>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</si>
  <si>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</si>
  <si>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</si>
  <si>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</si>
  <si>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</si>
  <si>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</si>
  <si>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</si>
  <si>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</si>
  <si>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</si>
  <si>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</si>
  <si>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</si>
  <si>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</si>
  <si>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</si>
  <si>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</si>
  <si>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</si>
  <si>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</si>
  <si>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</si>
  <si>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</si>
  <si>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</si>
  <si>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</si>
  <si>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</si>
  <si>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</si>
  <si>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</si>
  <si>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</si>
  <si>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</si>
  <si>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</si>
  <si>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</si>
  <si>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</si>
  <si>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</si>
  <si>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</si>
  <si>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</si>
  <si>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</si>
  <si>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</si>
  <si>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</si>
  <si>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</si>
  <si>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</si>
  <si>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</si>
  <si>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</si>
  <si>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</si>
  <si>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</si>
  <si>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</si>
  <si>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</si>
  <si>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</si>
  <si>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</si>
  <si>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</si>
  <si>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</si>
  <si>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</si>
  <si>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</si>
  <si>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</si>
  <si>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</si>
  <si>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</si>
  <si>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</si>
  <si>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</si>
  <si>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</si>
  <si>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</si>
  <si>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</si>
  <si>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</si>
  <si>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</si>
  <si>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</si>
  <si>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</si>
  <si>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</si>
  <si>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</si>
  <si>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</si>
  <si>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</si>
  <si>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</si>
  <si>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</si>
  <si>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</si>
  <si>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</si>
  <si>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</si>
  <si>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</si>
  <si>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</si>
  <si>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</si>
  <si>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</si>
  <si>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</si>
  <si>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</si>
  <si>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</si>
  <si>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</si>
  <si>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</si>
  <si>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</si>
  <si>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</si>
  <si>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</si>
  <si>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</si>
  <si>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</si>
  <si>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</si>
  <si>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</si>
  <si>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</si>
  <si>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</si>
  <si>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</si>
  <si>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</si>
  <si>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</si>
  <si>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</si>
  <si>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</si>
  <si>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</si>
  <si>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</si>
  <si>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</si>
  <si>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</si>
  <si>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</si>
  <si>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</si>
  <si>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</si>
  <si>
    <t>Regression (Explained Sum of Squares)</t>
  </si>
  <si>
    <t>Residual (Residual Sum of Squares)</t>
  </si>
  <si>
    <t>Total (Total Sum of Squares)</t>
  </si>
  <si>
    <t>&lt;0.01</t>
  </si>
  <si>
    <t>Significant at 1 percent level</t>
  </si>
  <si>
    <t>Sigficance&gt;0.10</t>
  </si>
  <si>
    <t>Estimated model is not statistically significant</t>
  </si>
  <si>
    <t>0.05&lt;Sigficance&lt;0.10</t>
  </si>
  <si>
    <t>Estimated model is statistically significant at 10 percent</t>
  </si>
  <si>
    <t>0.01&lt;Sigficance&lt;0.05</t>
  </si>
  <si>
    <t>Estimated model is statistically significant at 5 percent</t>
  </si>
  <si>
    <t>Sigficance&lt;0.01</t>
  </si>
  <si>
    <t>Estimated model is statistically significant at 1 percent</t>
  </si>
  <si>
    <t>Sum of Squares</t>
  </si>
  <si>
    <t>Mean of SS</t>
  </si>
  <si>
    <t>F-Stat</t>
  </si>
  <si>
    <t>Both are statistically significant at 1 percent</t>
  </si>
  <si>
    <t>Critical value of t at 5 percent significance level</t>
  </si>
  <si>
    <t>Critical value of t at 1 percent significance level</t>
  </si>
  <si>
    <t>XY</t>
  </si>
  <si>
    <t>Xi2</t>
  </si>
  <si>
    <t>Yi2</t>
  </si>
  <si>
    <t>Theta</t>
  </si>
  <si>
    <t>Corr</t>
  </si>
  <si>
    <t>Df</t>
  </si>
  <si>
    <t>Critical Value of t (2-tailed)</t>
  </si>
  <si>
    <t>10 Percent</t>
  </si>
  <si>
    <t>5 Percent</t>
  </si>
  <si>
    <t>1 Percent</t>
  </si>
  <si>
    <t>Critical Value of t (1-tailed)</t>
  </si>
  <si>
    <t>Critical Value of F (1 percent)</t>
  </si>
  <si>
    <t>Df1\Df2</t>
  </si>
  <si>
    <t>Critical Value of F (5 percent)</t>
  </si>
  <si>
    <t>GDP (X)</t>
  </si>
  <si>
    <t>SAVING (Y)</t>
  </si>
  <si>
    <t>Mean</t>
  </si>
  <si>
    <t>SD</t>
  </si>
  <si>
    <t>X*</t>
  </si>
  <si>
    <t>Y*</t>
  </si>
  <si>
    <t>Chi-Square</t>
  </si>
  <si>
    <t>Testing Statistical Significance of Correlation Coefficient</t>
  </si>
  <si>
    <t>t-Statistic</t>
  </si>
  <si>
    <t>Significance of t</t>
  </si>
  <si>
    <t>Work Experience</t>
  </si>
  <si>
    <t>Capital Stock</t>
  </si>
  <si>
    <t>Turnover</t>
  </si>
  <si>
    <t>Profit</t>
  </si>
  <si>
    <t>Firm</t>
  </si>
  <si>
    <t>Location</t>
  </si>
  <si>
    <t>Urban</t>
  </si>
  <si>
    <t>Rural</t>
  </si>
  <si>
    <t xml:space="preserve">Rural </t>
  </si>
  <si>
    <t xml:space="preserve">Urban </t>
  </si>
  <si>
    <t>Df2\Df1</t>
  </si>
  <si>
    <t xml:space="preserve">              (Value Figures in Rs. Lakh &amp; Others in Number)</t>
  </si>
  <si>
    <t>States</t>
  </si>
  <si>
    <t>Factories</t>
  </si>
  <si>
    <t>Fixed Capital</t>
  </si>
  <si>
    <t>Invested Capital</t>
  </si>
  <si>
    <t>Workers Engaged</t>
  </si>
  <si>
    <t>Total Input Costs</t>
  </si>
  <si>
    <t>Value of Output</t>
  </si>
  <si>
    <t>Net Value Added</t>
  </si>
  <si>
    <t>Depreciation</t>
  </si>
  <si>
    <t>Gross Value Added</t>
  </si>
  <si>
    <t>PROF</t>
  </si>
  <si>
    <t>KI-INV</t>
  </si>
  <si>
    <t>KI-FIX</t>
  </si>
  <si>
    <t>VI-GVA</t>
  </si>
  <si>
    <t>VI-NVA</t>
  </si>
  <si>
    <t>SHARE</t>
  </si>
  <si>
    <t>ROCE-FIX</t>
  </si>
  <si>
    <t>ROCE-INV</t>
  </si>
  <si>
    <t>LAB-INT</t>
  </si>
  <si>
    <t>COST-INT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</si>
</sst>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  <numFmt numFmtId="170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8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  <xf numFmtId="0" fontId="12" fillId="4" borderId="0" xfId="0" applyFont="1" applyFill="1" applyBorder="1" applyAlignment="1"/>
    <xf numFmtId="0" fontId="5" fillId="0" borderId="0" xfId="0" applyFont="1" applyFill="1" applyBorder="1" applyAlignment="1"/>
    <xf numFmtId="0" fontId="13" fillId="4" borderId="0" xfId="0" applyFont="1" applyFill="1"/>
    <xf numFmtId="0" fontId="5" fillId="0" borderId="0" xfId="0" applyFont="1"/>
    <xf numFmtId="170" fontId="0" fillId="0" borderId="0" xfId="0" applyNumberFormat="1"/>
    <xf numFmtId="0" fontId="7" fillId="6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170" fontId="0" fillId="0" borderId="1" xfId="0" applyNumberFormat="1" applyBorder="1"/>
    <xf numFmtId="0" fontId="7" fillId="0" borderId="0" xfId="0" applyFont="1" applyFill="1" applyAlignment="1">
      <alignment horizontal="center"/>
    </xf>
    <xf numFmtId="0" fontId="0" fillId="4" borderId="1" xfId="0" applyFill="1" applyBorder="1"/>
    <xf numFmtId="1" fontId="0" fillId="0" borderId="1" xfId="0" applyNumberFormat="1" applyBorder="1"/>
    <xf numFmtId="0" fontId="14" fillId="0" borderId="4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3" xfId="0" applyFont="1" applyFill="1" applyBorder="1" applyAlignment="1"/>
    <xf numFmtId="0" fontId="14" fillId="0" borderId="4" xfId="0" applyFont="1" applyFill="1" applyBorder="1" applyAlignment="1">
      <alignment horizontal="center"/>
    </xf>
    <xf numFmtId="0" fontId="15" fillId="0" borderId="0" xfId="0" applyFont="1"/>
    <xf numFmtId="170" fontId="0" fillId="4" borderId="1" xfId="0" applyNumberFormat="1" applyFill="1" applyBorder="1"/>
    <xf numFmtId="170" fontId="0" fillId="4" borderId="0" xfId="0" applyNumberFormat="1" applyFill="1"/>
    <xf numFmtId="0" fontId="16" fillId="0" borderId="0" xfId="0" applyFont="1" applyBorder="1" applyAlignment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0" fillId="0" borderId="0" xfId="0" applyFont="1" applyBorder="1"/>
    <xf numFmtId="3" fontId="18" fillId="0" borderId="0" xfId="0" applyNumberFormat="1" applyFont="1" applyBorder="1"/>
    <xf numFmtId="3" fontId="18" fillId="0" borderId="9" xfId="1" applyNumberFormat="1" applyFont="1" applyBorder="1"/>
    <xf numFmtId="3" fontId="0" fillId="0" borderId="0" xfId="0" applyNumberFormat="1"/>
    <xf numFmtId="3" fontId="0" fillId="0" borderId="0" xfId="0" applyNumberFormat="1" applyBorder="1"/>
    <xf numFmtId="3" fontId="18" fillId="0" borderId="2" xfId="1" applyNumberFormat="1" applyFont="1" applyBorder="1"/>
    <xf numFmtId="3" fontId="18" fillId="0" borderId="10" xfId="1" applyNumberFormat="1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150" zoomScaleNormal="150" workbookViewId="0">
      <selection activeCell="J16" sqref="J16"/>
    </sheetView>
  </sheetViews>
  <sheetFormatPr defaultRowHeight="15" x14ac:dyDescent="0.25"/>
  <cols>
    <col min="1" max="1" width="25.140625" bestFit="1" customWidth="1"/>
    <col min="5" max="5" width="11.28515625" customWidth="1"/>
    <col min="6" max="6" width="13.42578125" bestFit="1" customWidth="1"/>
    <col min="7" max="7" width="12.42578125" bestFit="1" customWidth="1"/>
    <col min="8" max="8" width="9.140625" customWidth="1"/>
    <col min="9" max="9" width="13.28515625" customWidth="1"/>
  </cols>
  <sheetData>
    <row r="1" spans="1:15" x14ac:dyDescent="0.25">
      <c r="A1" t="s">
        <v>55</v>
      </c>
    </row>
    <row r="2" spans="1:15" ht="15.75" thickBot="1" x14ac:dyDescent="0.3"/>
    <row r="3" spans="1:15" x14ac:dyDescent="0.25">
      <c r="A3" s="15" t="s">
        <v>56</v>
      </c>
      <c r="B3" s="15"/>
    </row>
    <row r="4" spans="1:15" x14ac:dyDescent="0.25">
      <c r="A4" s="12" t="s">
        <v>57</v>
      </c>
      <c r="B4" s="12">
        <v>0.99060961202801889</v>
      </c>
    </row>
    <row r="5" spans="1:15" x14ac:dyDescent="0.2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2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2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.75" thickBot="1" x14ac:dyDescent="0.3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.75" thickBot="1" x14ac:dyDescent="0.3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2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2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.75" thickBot="1" x14ac:dyDescent="0.3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.75" thickBot="1" x14ac:dyDescent="0.3"/>
    <row r="16" spans="1:15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2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.75" thickBot="1" x14ac:dyDescent="0.3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2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25">
      <c r="A20" t="s">
        <v>95</v>
      </c>
      <c r="E20" t="s">
        <v>78</v>
      </c>
      <c r="I20" s="21">
        <f>_xlfn.T.DIST.2T(ABS(D17),44)</f>
        <v>8.4668418918394129E-13</v>
      </c>
    </row>
    <row r="21" spans="1:12" ht="15.75" thickBot="1" x14ac:dyDescent="0.3">
      <c r="A21" t="s">
        <v>96</v>
      </c>
    </row>
    <row r="22" spans="1:12" x14ac:dyDescent="0.25">
      <c r="A22" t="s">
        <v>97</v>
      </c>
      <c r="I22" s="14"/>
      <c r="J22" s="14"/>
      <c r="L22" s="18" t="s">
        <v>98</v>
      </c>
    </row>
    <row r="24" spans="1:12" x14ac:dyDescent="0.25">
      <c r="E24" s="25" t="s">
        <v>99</v>
      </c>
    </row>
    <row r="25" spans="1:12" x14ac:dyDescent="0.25">
      <c r="E25" t="s">
        <v>100</v>
      </c>
    </row>
    <row r="26" spans="1:12" x14ac:dyDescent="0.25">
      <c r="E26" t="s">
        <v>101</v>
      </c>
    </row>
    <row r="27" spans="1:12" x14ac:dyDescent="0.25">
      <c r="E27" t="s">
        <v>105</v>
      </c>
    </row>
    <row r="28" spans="1:12" x14ac:dyDescent="0.25">
      <c r="E28" t="s">
        <v>102</v>
      </c>
    </row>
    <row r="29" spans="1:12" x14ac:dyDescent="0.25">
      <c r="E29" t="s">
        <v>103</v>
      </c>
    </row>
    <row r="30" spans="1:12" x14ac:dyDescent="0.25">
      <c r="E30" t="s">
        <v>104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7" workbookViewId="0">
      <selection activeCell="B1" sqref="B1:C47"/>
    </sheetView>
  </sheetViews>
  <sheetFormatPr defaultRowHeight="18.75" x14ac:dyDescent="0.3"/>
  <cols>
    <col min="2" max="2" width="12.7109375" bestFit="1" customWidth="1"/>
    <col min="3" max="3" width="17.140625" bestFit="1" customWidth="1"/>
    <col min="4" max="5" width="16.5703125" style="26" bestFit="1" customWidth="1"/>
    <col min="7" max="7" width="23.42578125" bestFit="1" customWidth="1"/>
    <col min="8" max="8" width="17.140625" bestFit="1" customWidth="1"/>
    <col min="9" max="9" width="19" bestFit="1" customWidth="1"/>
    <col min="10" max="11" width="12" bestFit="1" customWidth="1"/>
    <col min="12" max="12" width="13.42578125" bestFit="1" customWidth="1"/>
    <col min="13" max="13" width="12" bestFit="1" customWidth="1"/>
    <col min="14" max="14" width="12.7109375" bestFit="1" customWidth="1"/>
    <col min="15" max="15" width="12.5703125" bestFit="1" customWidth="1"/>
  </cols>
  <sheetData>
    <row r="1" spans="2:15" x14ac:dyDescent="0.3">
      <c r="B1" s="28" t="s">
        <v>189</v>
      </c>
      <c r="C1" s="28" t="s">
        <v>190</v>
      </c>
      <c r="D1" s="26" t="s">
        <v>193</v>
      </c>
      <c r="E1" s="26" t="s">
        <v>194</v>
      </c>
      <c r="G1" s="26" t="s">
        <v>55</v>
      </c>
      <c r="H1" s="26"/>
      <c r="I1" s="26"/>
      <c r="J1" s="26"/>
      <c r="K1" s="26"/>
      <c r="L1" s="26"/>
      <c r="M1" s="26"/>
      <c r="N1" s="26"/>
      <c r="O1" s="26"/>
    </row>
    <row r="2" spans="2:15" ht="19.5" thickBot="1" x14ac:dyDescent="0.35">
      <c r="B2" s="26">
        <v>4751.8900000000003</v>
      </c>
      <c r="C2" s="26">
        <v>702.54643909450238</v>
      </c>
      <c r="D2" s="26">
        <f>(B2-$B$48)/$B$49</f>
        <v>-0.9619049296186799</v>
      </c>
      <c r="E2" s="26">
        <f>(C2-$C$48)/$C$49</f>
        <v>-0.83942385963450794</v>
      </c>
      <c r="G2" s="26"/>
      <c r="H2" s="26"/>
      <c r="I2" s="26"/>
      <c r="J2" s="26"/>
      <c r="K2" s="26"/>
      <c r="L2" s="26"/>
      <c r="M2" s="26"/>
      <c r="N2" s="26"/>
      <c r="O2" s="26"/>
    </row>
    <row r="3" spans="2:15" x14ac:dyDescent="0.3">
      <c r="B3" s="26">
        <v>5138.6000000000004</v>
      </c>
      <c r="C3" s="26">
        <v>661.1791027351569</v>
      </c>
      <c r="D3" s="26">
        <f t="shared" ref="D3:D47" si="0">(B3-$B$48)/$B$49</f>
        <v>-0.93182332754451969</v>
      </c>
      <c r="E3" s="26">
        <f t="shared" ref="E3:E47" si="1">(C3-$C$48)/$C$49</f>
        <v>-0.84768852231675396</v>
      </c>
      <c r="G3" s="50" t="s">
        <v>56</v>
      </c>
      <c r="H3" s="50"/>
      <c r="I3" s="26"/>
      <c r="J3" s="26"/>
      <c r="K3" s="26"/>
      <c r="L3" s="26"/>
      <c r="M3" s="26"/>
      <c r="N3" s="26"/>
      <c r="O3" s="26"/>
    </row>
    <row r="4" spans="2:15" x14ac:dyDescent="0.3">
      <c r="B4" s="26">
        <v>5272.7</v>
      </c>
      <c r="C4" s="26">
        <v>678.37125573303808</v>
      </c>
      <c r="D4" s="26">
        <f t="shared" si="0"/>
        <v>-0.92139188579709941</v>
      </c>
      <c r="E4" s="26">
        <f t="shared" si="1"/>
        <v>-0.84425375088078847</v>
      </c>
      <c r="G4" s="51" t="s">
        <v>57</v>
      </c>
      <c r="H4" s="51">
        <v>0.99060961202801889</v>
      </c>
      <c r="I4" s="26"/>
      <c r="J4" s="26"/>
      <c r="K4" s="26"/>
      <c r="L4" s="26"/>
      <c r="M4" s="26"/>
      <c r="N4" s="26"/>
      <c r="O4" s="26"/>
    </row>
    <row r="5" spans="2:15" x14ac:dyDescent="0.3">
      <c r="B5" s="26">
        <v>5616.3</v>
      </c>
      <c r="C5" s="26">
        <v>846.03915200613585</v>
      </c>
      <c r="D5" s="26">
        <f t="shared" si="0"/>
        <v>-0.89466374721086839</v>
      </c>
      <c r="E5" s="26">
        <f t="shared" si="1"/>
        <v>-0.81075585792240157</v>
      </c>
      <c r="G5" s="51" t="s">
        <v>58</v>
      </c>
      <c r="H5" s="51">
        <v>0.98130740344230216</v>
      </c>
      <c r="I5" s="26"/>
      <c r="J5" s="26"/>
      <c r="K5" s="26"/>
      <c r="L5" s="26"/>
      <c r="M5" s="26"/>
      <c r="N5" s="26"/>
      <c r="O5" s="26"/>
    </row>
    <row r="6" spans="2:15" x14ac:dyDescent="0.3">
      <c r="B6" s="26">
        <v>5897.86</v>
      </c>
      <c r="C6" s="26">
        <v>906.43285701410468</v>
      </c>
      <c r="D6" s="26">
        <f t="shared" si="0"/>
        <v>-0.87276160896773891</v>
      </c>
      <c r="E6" s="26">
        <f t="shared" si="1"/>
        <v>-0.79868997106698247</v>
      </c>
      <c r="G6" s="51" t="s">
        <v>59</v>
      </c>
      <c r="H6" s="51">
        <v>0.98088257170235449</v>
      </c>
      <c r="I6" s="26"/>
      <c r="J6" s="26"/>
      <c r="K6" s="26"/>
      <c r="L6" s="26"/>
      <c r="M6" s="26"/>
      <c r="N6" s="26"/>
      <c r="O6" s="26"/>
    </row>
    <row r="7" spans="2:15" x14ac:dyDescent="0.3">
      <c r="B7" s="26">
        <v>5957.41</v>
      </c>
      <c r="C7" s="26">
        <v>969.79332648609738</v>
      </c>
      <c r="D7" s="26">
        <f t="shared" si="0"/>
        <v>-0.86812930206200534</v>
      </c>
      <c r="E7" s="26">
        <f t="shared" si="1"/>
        <v>-0.78603136276245089</v>
      </c>
      <c r="G7" s="51" t="s">
        <v>60</v>
      </c>
      <c r="H7" s="51">
        <v>0.13826578860168406</v>
      </c>
      <c r="I7" s="26"/>
      <c r="J7" s="26"/>
      <c r="K7" s="26"/>
      <c r="L7" s="26"/>
      <c r="M7" s="26"/>
      <c r="N7" s="26"/>
      <c r="O7" s="26"/>
    </row>
    <row r="8" spans="2:15" ht="19.5" thickBot="1" x14ac:dyDescent="0.35">
      <c r="B8" s="26">
        <v>5938.43</v>
      </c>
      <c r="C8" s="26">
        <v>909.11952255356834</v>
      </c>
      <c r="D8" s="26">
        <f t="shared" si="0"/>
        <v>-0.86960572834363126</v>
      </c>
      <c r="E8" s="26">
        <f t="shared" si="1"/>
        <v>-0.79815320978675885</v>
      </c>
      <c r="G8" s="52" t="s">
        <v>61</v>
      </c>
      <c r="H8" s="52">
        <v>46</v>
      </c>
      <c r="I8" s="26"/>
      <c r="J8" s="26"/>
      <c r="K8" s="26"/>
      <c r="L8" s="26"/>
      <c r="M8" s="26"/>
      <c r="N8" s="26"/>
      <c r="O8" s="26"/>
    </row>
    <row r="9" spans="2:15" x14ac:dyDescent="0.3">
      <c r="B9" s="26">
        <v>6208.72</v>
      </c>
      <c r="C9" s="26">
        <v>1118.3069452386187</v>
      </c>
      <c r="D9" s="26">
        <f t="shared" si="0"/>
        <v>-0.84858026682304788</v>
      </c>
      <c r="E9" s="26">
        <f t="shared" si="1"/>
        <v>-0.75636024852760941</v>
      </c>
      <c r="G9" s="26"/>
      <c r="H9" s="26"/>
      <c r="I9" s="26"/>
      <c r="J9" s="26"/>
      <c r="K9" s="26"/>
      <c r="L9" s="26"/>
      <c r="M9" s="26"/>
      <c r="N9" s="26"/>
      <c r="O9" s="26"/>
    </row>
    <row r="10" spans="2:15" ht="19.5" thickBot="1" x14ac:dyDescent="0.35">
      <c r="B10" s="26">
        <v>6280.79</v>
      </c>
      <c r="C10" s="26">
        <v>1130.089560656613</v>
      </c>
      <c r="D10" s="26">
        <f t="shared" si="0"/>
        <v>-0.84297404753343885</v>
      </c>
      <c r="E10" s="26">
        <f t="shared" si="1"/>
        <v>-0.75400623324612148</v>
      </c>
      <c r="G10" s="26" t="s">
        <v>62</v>
      </c>
      <c r="H10" s="26"/>
      <c r="I10" s="26"/>
      <c r="J10" s="26"/>
      <c r="K10" s="26"/>
      <c r="L10" s="26"/>
      <c r="M10" s="26"/>
      <c r="N10" s="26"/>
      <c r="O10" s="26"/>
    </row>
    <row r="11" spans="2:15" x14ac:dyDescent="0.3">
      <c r="B11" s="26">
        <v>6846.34</v>
      </c>
      <c r="C11" s="26">
        <v>1296.109150812998</v>
      </c>
      <c r="D11" s="26">
        <f t="shared" si="0"/>
        <v>-0.7989807449215558</v>
      </c>
      <c r="E11" s="26">
        <f t="shared" si="1"/>
        <v>-0.72083765068696781</v>
      </c>
      <c r="G11" s="53"/>
      <c r="H11" s="53" t="s">
        <v>64</v>
      </c>
      <c r="I11" s="53" t="s">
        <v>65</v>
      </c>
      <c r="J11" s="53" t="s">
        <v>66</v>
      </c>
      <c r="K11" s="53" t="s">
        <v>67</v>
      </c>
      <c r="L11" s="53" t="s">
        <v>68</v>
      </c>
      <c r="M11" s="26"/>
      <c r="N11" s="26"/>
      <c r="O11" s="26"/>
    </row>
    <row r="12" spans="2:15" x14ac:dyDescent="0.3">
      <c r="B12" s="26">
        <v>6931.91</v>
      </c>
      <c r="C12" s="26">
        <v>1424.7102883862294</v>
      </c>
      <c r="D12" s="26">
        <f t="shared" si="0"/>
        <v>-0.79232438048958909</v>
      </c>
      <c r="E12" s="26">
        <f t="shared" si="1"/>
        <v>-0.69514479453197531</v>
      </c>
      <c r="G12" s="51" t="s">
        <v>107</v>
      </c>
      <c r="H12" s="51">
        <v>1</v>
      </c>
      <c r="I12" s="51">
        <v>44.158833154903597</v>
      </c>
      <c r="J12" s="51">
        <v>44.158833154903597</v>
      </c>
      <c r="K12" s="51">
        <v>2309.8730889625986</v>
      </c>
      <c r="L12" s="51">
        <v>1.143921096660442E-39</v>
      </c>
      <c r="M12" s="26"/>
      <c r="N12" s="26"/>
      <c r="O12" s="26"/>
    </row>
    <row r="13" spans="2:15" x14ac:dyDescent="0.3">
      <c r="B13" s="26">
        <v>7449.72</v>
      </c>
      <c r="C13" s="26">
        <v>1552.3906199748035</v>
      </c>
      <c r="D13" s="26">
        <f t="shared" si="0"/>
        <v>-0.75204470225519915</v>
      </c>
      <c r="E13" s="26">
        <f t="shared" si="1"/>
        <v>-0.66963590359033087</v>
      </c>
      <c r="G13" s="51" t="s">
        <v>108</v>
      </c>
      <c r="H13" s="51">
        <v>44</v>
      </c>
      <c r="I13" s="51">
        <v>0.84116684509640571</v>
      </c>
      <c r="J13" s="51">
        <v>1.9117428297645584E-2</v>
      </c>
      <c r="K13" s="51"/>
      <c r="L13" s="51"/>
      <c r="M13" s="26"/>
      <c r="N13" s="26"/>
      <c r="O13" s="26"/>
    </row>
    <row r="14" spans="2:15" ht="19.5" thickBot="1" x14ac:dyDescent="0.35">
      <c r="B14" s="26">
        <v>7859.64</v>
      </c>
      <c r="C14" s="26">
        <v>1805.9270027637474</v>
      </c>
      <c r="D14" s="26">
        <f t="shared" si="0"/>
        <v>-0.72015762842147435</v>
      </c>
      <c r="E14" s="26">
        <f t="shared" si="1"/>
        <v>-0.61898258950635521</v>
      </c>
      <c r="G14" s="52" t="s">
        <v>109</v>
      </c>
      <c r="H14" s="52">
        <v>45</v>
      </c>
      <c r="I14" s="52">
        <v>45</v>
      </c>
      <c r="J14" s="52"/>
      <c r="K14" s="52"/>
      <c r="L14" s="52"/>
      <c r="M14" s="26"/>
      <c r="N14" s="26"/>
      <c r="O14" s="26"/>
    </row>
    <row r="15" spans="2:15" ht="19.5" thickBot="1" x14ac:dyDescent="0.35">
      <c r="B15" s="26">
        <v>7450.83</v>
      </c>
      <c r="C15" s="26">
        <v>1631.2437243668121</v>
      </c>
      <c r="D15" s="26">
        <f t="shared" si="0"/>
        <v>-0.75195835698793867</v>
      </c>
      <c r="E15" s="26">
        <f t="shared" si="1"/>
        <v>-0.65388206574138641</v>
      </c>
      <c r="G15" s="26"/>
      <c r="H15" s="26"/>
      <c r="I15" s="26"/>
      <c r="J15" s="26"/>
      <c r="K15" s="26"/>
      <c r="L15" s="26"/>
      <c r="M15" s="26"/>
      <c r="N15" s="26"/>
      <c r="O15" s="26"/>
    </row>
    <row r="16" spans="2:15" x14ac:dyDescent="0.3">
      <c r="B16" s="26">
        <v>7985.06</v>
      </c>
      <c r="C16" s="26">
        <v>1551.6358423829636</v>
      </c>
      <c r="D16" s="26">
        <f t="shared" si="0"/>
        <v>-0.7104013911063255</v>
      </c>
      <c r="E16" s="26">
        <f t="shared" si="1"/>
        <v>-0.66978669846246108</v>
      </c>
      <c r="G16" s="53"/>
      <c r="H16" s="53" t="s">
        <v>69</v>
      </c>
      <c r="I16" s="53" t="s">
        <v>60</v>
      </c>
      <c r="J16" s="53" t="s">
        <v>70</v>
      </c>
      <c r="K16" s="53" t="s">
        <v>71</v>
      </c>
      <c r="L16" s="53" t="s">
        <v>110</v>
      </c>
      <c r="M16" s="53" t="s">
        <v>111</v>
      </c>
      <c r="N16" s="53" t="s">
        <v>112</v>
      </c>
      <c r="O16" s="53" t="s">
        <v>113</v>
      </c>
    </row>
    <row r="17" spans="2:15" x14ac:dyDescent="0.3">
      <c r="B17" s="26">
        <v>8434.26</v>
      </c>
      <c r="C17" s="26">
        <v>1615.7509560397721</v>
      </c>
      <c r="D17" s="26">
        <f t="shared" si="0"/>
        <v>-0.6754587838509849</v>
      </c>
      <c r="E17" s="26">
        <f t="shared" si="1"/>
        <v>-0.65697732193880998</v>
      </c>
      <c r="G17" s="51" t="s">
        <v>63</v>
      </c>
      <c r="H17" s="51">
        <v>6.7125513458198367E-17</v>
      </c>
      <c r="I17" s="51">
        <v>2.0386178340731777E-2</v>
      </c>
      <c r="J17" s="51">
        <v>3.2926972547905635E-15</v>
      </c>
      <c r="K17" s="51">
        <v>1</v>
      </c>
      <c r="L17" s="51">
        <v>-4.1085642794738551E-2</v>
      </c>
      <c r="M17" s="51">
        <v>4.108564279473869E-2</v>
      </c>
      <c r="N17" s="51">
        <v>-4.1085642794738551E-2</v>
      </c>
      <c r="O17" s="51">
        <v>4.108564279473869E-2</v>
      </c>
    </row>
    <row r="18" spans="2:15" ht="19.5" thickBot="1" x14ac:dyDescent="0.35">
      <c r="B18" s="26">
        <v>8680.91</v>
      </c>
      <c r="C18" s="26">
        <v>1695.3928539263068</v>
      </c>
      <c r="D18" s="26">
        <f t="shared" si="0"/>
        <v>-0.65627224315746369</v>
      </c>
      <c r="E18" s="26">
        <f t="shared" si="1"/>
        <v>-0.64106589327711461</v>
      </c>
      <c r="G18" s="52" t="s">
        <v>193</v>
      </c>
      <c r="H18" s="52">
        <v>0.99060961202801878</v>
      </c>
      <c r="I18" s="52">
        <v>2.061144681839874E-2</v>
      </c>
      <c r="J18" s="52">
        <v>48.061139072670748</v>
      </c>
      <c r="K18" s="52">
        <v>1.143921096660442E-39</v>
      </c>
      <c r="L18" s="52">
        <v>0.9490699704478458</v>
      </c>
      <c r="M18" s="52">
        <v>1.0321492536081918</v>
      </c>
      <c r="N18" s="52">
        <v>0.9490699704478458</v>
      </c>
      <c r="O18" s="52">
        <v>1.0321492536081918</v>
      </c>
    </row>
    <row r="19" spans="2:15" x14ac:dyDescent="0.3">
      <c r="B19" s="26">
        <v>9362.69</v>
      </c>
      <c r="C19" s="26">
        <v>1754.8223738990048</v>
      </c>
      <c r="D19" s="26">
        <f t="shared" si="0"/>
        <v>-0.60323757981252568</v>
      </c>
      <c r="E19" s="26">
        <f t="shared" si="1"/>
        <v>-0.62919263821240512</v>
      </c>
    </row>
    <row r="20" spans="2:15" ht="19.5" thickBot="1" x14ac:dyDescent="0.35">
      <c r="B20" s="26">
        <v>9733.57</v>
      </c>
      <c r="C20" s="26">
        <v>1895.5193290885659</v>
      </c>
      <c r="D20" s="26">
        <f t="shared" si="0"/>
        <v>-0.57438737015344132</v>
      </c>
      <c r="E20" s="26">
        <f t="shared" si="1"/>
        <v>-0.6010831929979541</v>
      </c>
      <c r="G20" s="9" t="s">
        <v>196</v>
      </c>
      <c r="H20" s="9"/>
      <c r="I20" s="9"/>
    </row>
    <row r="21" spans="2:15" x14ac:dyDescent="0.3">
      <c r="B21" s="26">
        <v>10138.66</v>
      </c>
      <c r="C21" s="26">
        <v>2061.3298158855346</v>
      </c>
      <c r="D21" s="26">
        <f t="shared" si="0"/>
        <v>-0.5428760149150933</v>
      </c>
      <c r="E21" s="26">
        <f t="shared" si="1"/>
        <v>-0.56795638660529779</v>
      </c>
      <c r="G21" s="14"/>
      <c r="H21" s="14" t="s">
        <v>189</v>
      </c>
      <c r="I21" s="14" t="s">
        <v>190</v>
      </c>
    </row>
    <row r="22" spans="2:15" x14ac:dyDescent="0.3">
      <c r="B22" s="26">
        <v>10576.12</v>
      </c>
      <c r="C22" s="26">
        <v>2119.1305975611422</v>
      </c>
      <c r="D22" s="26">
        <f t="shared" si="0"/>
        <v>-0.50884664499095855</v>
      </c>
      <c r="E22" s="26">
        <f t="shared" si="1"/>
        <v>-0.55640853254069556</v>
      </c>
      <c r="G22" s="12" t="s">
        <v>189</v>
      </c>
      <c r="H22" s="12">
        <v>1</v>
      </c>
      <c r="I22" s="12"/>
    </row>
    <row r="23" spans="2:15" ht="19.5" thickBot="1" x14ac:dyDescent="0.35">
      <c r="B23" s="26">
        <v>10949.92</v>
      </c>
      <c r="C23" s="26">
        <v>2430.4833752123063</v>
      </c>
      <c r="D23" s="26">
        <f t="shared" si="0"/>
        <v>-0.4797692928270087</v>
      </c>
      <c r="E23" s="26">
        <f t="shared" si="1"/>
        <v>-0.4942042450778929</v>
      </c>
      <c r="G23" s="13" t="s">
        <v>190</v>
      </c>
      <c r="H23" s="16">
        <v>0.99060961202801878</v>
      </c>
      <c r="I23" s="13">
        <v>1</v>
      </c>
    </row>
    <row r="24" spans="2:15" x14ac:dyDescent="0.3">
      <c r="B24" s="26">
        <v>12062.43</v>
      </c>
      <c r="C24" s="26">
        <v>2663.0821119620487</v>
      </c>
      <c r="D24" s="26">
        <f t="shared" si="0"/>
        <v>-0.3932287763585337</v>
      </c>
      <c r="E24" s="26">
        <f t="shared" si="1"/>
        <v>-0.44773400385050866</v>
      </c>
    </row>
    <row r="25" spans="2:15" x14ac:dyDescent="0.3">
      <c r="B25" s="26">
        <v>12802.28</v>
      </c>
      <c r="C25" s="26">
        <v>2992.9192281070664</v>
      </c>
      <c r="D25" s="26">
        <f t="shared" si="0"/>
        <v>-0.33567693313087615</v>
      </c>
      <c r="E25" s="26">
        <f t="shared" si="1"/>
        <v>-0.38183678288023737</v>
      </c>
      <c r="G25" s="9" t="s">
        <v>197</v>
      </c>
      <c r="H25" s="9">
        <f>H23*((46-2)/(1-H23^2))*0.5</f>
        <v>1165.8846537102072</v>
      </c>
      <c r="J25">
        <f>H25^2</f>
        <v>1359287.0257569698</v>
      </c>
    </row>
    <row r="26" spans="2:15" x14ac:dyDescent="0.3">
      <c r="B26" s="26">
        <v>13478.89</v>
      </c>
      <c r="C26" s="26">
        <v>3406.5933836141648</v>
      </c>
      <c r="D26" s="26">
        <f t="shared" si="0"/>
        <v>-0.28304443648119681</v>
      </c>
      <c r="E26" s="26">
        <f t="shared" si="1"/>
        <v>-0.29918999784360012</v>
      </c>
      <c r="G26" s="9" t="s">
        <v>198</v>
      </c>
      <c r="H26" s="9">
        <f>_xlfn.T.DIST.2T(H25,44)</f>
        <v>1.9978225502047353E-100</v>
      </c>
    </row>
    <row r="27" spans="2:15" x14ac:dyDescent="0.3">
      <c r="B27" s="26">
        <v>13671.71</v>
      </c>
      <c r="C27" s="26">
        <v>3198.3879078053483</v>
      </c>
      <c r="D27" s="26">
        <f t="shared" si="0"/>
        <v>-0.26804525230716575</v>
      </c>
      <c r="E27" s="26">
        <f t="shared" si="1"/>
        <v>-0.340786778724263</v>
      </c>
    </row>
    <row r="28" spans="2:15" x14ac:dyDescent="0.3">
      <c r="B28" s="26">
        <v>14405.03</v>
      </c>
      <c r="C28" s="26">
        <v>3369.7498072821272</v>
      </c>
      <c r="D28" s="26">
        <f t="shared" si="0"/>
        <v>-0.21100136817429305</v>
      </c>
      <c r="E28" s="26">
        <f t="shared" si="1"/>
        <v>-0.30655087135372344</v>
      </c>
    </row>
    <row r="29" spans="2:15" x14ac:dyDescent="0.3">
      <c r="B29" s="26">
        <v>15223.43</v>
      </c>
      <c r="C29" s="26">
        <v>3591.8957620473348</v>
      </c>
      <c r="D29" s="26">
        <f t="shared" si="0"/>
        <v>-0.14733923598869481</v>
      </c>
      <c r="E29" s="26">
        <f t="shared" si="1"/>
        <v>-0.26216896176178228</v>
      </c>
    </row>
    <row r="30" spans="2:15" x14ac:dyDescent="0.3">
      <c r="B30" s="26">
        <v>16196.94</v>
      </c>
      <c r="C30" s="26">
        <v>4181.8395682578221</v>
      </c>
      <c r="D30" s="26">
        <f t="shared" si="0"/>
        <v>-7.1611325060051356E-2</v>
      </c>
      <c r="E30" s="26">
        <f t="shared" si="1"/>
        <v>-0.14430576367099154</v>
      </c>
    </row>
    <row r="31" spans="2:15" x14ac:dyDescent="0.3">
      <c r="B31" s="26">
        <v>17377.400000000001</v>
      </c>
      <c r="C31" s="26">
        <v>4493.7748291146145</v>
      </c>
      <c r="D31" s="26">
        <f t="shared" si="0"/>
        <v>2.0214921958291027E-2</v>
      </c>
      <c r="E31" s="26">
        <f t="shared" si="1"/>
        <v>-8.1985103542306481E-2</v>
      </c>
    </row>
    <row r="32" spans="2:15" x14ac:dyDescent="0.3">
      <c r="B32" s="26">
        <v>18763.189999999999</v>
      </c>
      <c r="C32" s="26">
        <v>4589.0389022867012</v>
      </c>
      <c r="D32" s="26">
        <f t="shared" si="0"/>
        <v>0.12801348764924908</v>
      </c>
      <c r="E32" s="26">
        <f t="shared" si="1"/>
        <v>-6.2952564834355143E-2</v>
      </c>
    </row>
    <row r="33" spans="1:5" x14ac:dyDescent="0.3">
      <c r="B33" s="26">
        <v>19570.310000000001</v>
      </c>
      <c r="C33" s="26">
        <v>5134.3888421145712</v>
      </c>
      <c r="D33" s="26">
        <f t="shared" si="0"/>
        <v>0.19079816522701085</v>
      </c>
      <c r="E33" s="26">
        <f t="shared" si="1"/>
        <v>4.6001351301514337E-2</v>
      </c>
    </row>
    <row r="34" spans="1:5" x14ac:dyDescent="0.3">
      <c r="B34" s="26">
        <v>20878.27</v>
      </c>
      <c r="C34" s="26">
        <v>5231.7567366316725</v>
      </c>
      <c r="D34" s="26">
        <f t="shared" si="0"/>
        <v>0.292542449700954</v>
      </c>
      <c r="E34" s="26">
        <f t="shared" si="1"/>
        <v>6.545420650287527E-2</v>
      </c>
    </row>
    <row r="35" spans="1:5" x14ac:dyDescent="0.3">
      <c r="B35" s="26">
        <v>22549.42</v>
      </c>
      <c r="C35" s="26">
        <v>6271.9546709431952</v>
      </c>
      <c r="D35" s="26">
        <f t="shared" si="0"/>
        <v>0.42253875004548286</v>
      </c>
      <c r="E35" s="26">
        <f t="shared" si="1"/>
        <v>0.27327239849800788</v>
      </c>
    </row>
    <row r="36" spans="1:5" x14ac:dyDescent="0.3">
      <c r="B36" s="26">
        <v>23484.81</v>
      </c>
      <c r="C36" s="26">
        <v>6051.4900571687622</v>
      </c>
      <c r="D36" s="26">
        <f t="shared" si="0"/>
        <v>0.49530136224622451</v>
      </c>
      <c r="E36" s="26">
        <f t="shared" si="1"/>
        <v>0.22922639924899713</v>
      </c>
    </row>
    <row r="37" spans="1:5" x14ac:dyDescent="0.3">
      <c r="B37" s="26">
        <v>24749.62</v>
      </c>
      <c r="C37" s="26">
        <v>6660.2653510384962</v>
      </c>
      <c r="D37" s="26">
        <f t="shared" si="0"/>
        <v>0.59368907169107599</v>
      </c>
      <c r="E37" s="26">
        <f t="shared" si="1"/>
        <v>0.35085188679339419</v>
      </c>
    </row>
    <row r="38" spans="1:5" x14ac:dyDescent="0.3">
      <c r="B38" s="26">
        <v>25709.35</v>
      </c>
      <c r="C38" s="26">
        <v>7198.0375316784593</v>
      </c>
      <c r="D38" s="26">
        <f t="shared" si="0"/>
        <v>0.66834505668922384</v>
      </c>
      <c r="E38" s="26">
        <f t="shared" si="1"/>
        <v>0.45829186393567434</v>
      </c>
    </row>
    <row r="39" spans="1:5" x14ac:dyDescent="0.3">
      <c r="B39" s="26">
        <v>27757.49</v>
      </c>
      <c r="C39" s="26">
        <v>8708.1121451059662</v>
      </c>
      <c r="D39" s="26">
        <f t="shared" si="0"/>
        <v>0.82766685460541567</v>
      </c>
      <c r="E39" s="26">
        <f t="shared" si="1"/>
        <v>0.75998538359062584</v>
      </c>
    </row>
    <row r="40" spans="1:5" x14ac:dyDescent="0.3">
      <c r="B40" s="26">
        <v>29714.639999999999</v>
      </c>
      <c r="C40" s="26">
        <v>10507.03</v>
      </c>
      <c r="D40" s="26">
        <f t="shared" si="0"/>
        <v>0.97991067426211598</v>
      </c>
      <c r="E40" s="26">
        <f t="shared" si="1"/>
        <v>1.1193860743824988</v>
      </c>
    </row>
    <row r="41" spans="1:5" x14ac:dyDescent="0.3">
      <c r="B41" s="26">
        <v>32530.73</v>
      </c>
      <c r="C41" s="26">
        <v>11850.856256499406</v>
      </c>
      <c r="D41" s="26">
        <f t="shared" si="0"/>
        <v>1.1989701730726505</v>
      </c>
      <c r="E41" s="26">
        <f t="shared" si="1"/>
        <v>1.3878653068144837</v>
      </c>
    </row>
    <row r="42" spans="1:5" x14ac:dyDescent="0.3">
      <c r="B42" s="26">
        <v>35643.64</v>
      </c>
      <c r="C42" s="26">
        <v>13397.295172095244</v>
      </c>
      <c r="D42" s="26">
        <f t="shared" si="0"/>
        <v>1.441118863079824</v>
      </c>
      <c r="E42" s="26">
        <f t="shared" si="1"/>
        <v>1.6968239471551332</v>
      </c>
    </row>
    <row r="43" spans="1:5" x14ac:dyDescent="0.3">
      <c r="B43" s="26">
        <v>38966.36</v>
      </c>
      <c r="C43" s="26">
        <v>15616.287819896877</v>
      </c>
      <c r="D43" s="26">
        <f t="shared" si="0"/>
        <v>1.699588364369818</v>
      </c>
      <c r="E43" s="26">
        <f t="shared" si="1"/>
        <v>2.1401501881573788</v>
      </c>
    </row>
    <row r="44" spans="1:5" x14ac:dyDescent="0.3">
      <c r="B44" s="26">
        <v>41586.76</v>
      </c>
      <c r="C44" s="26">
        <v>14134.850245353742</v>
      </c>
      <c r="D44" s="26">
        <f t="shared" si="0"/>
        <v>1.9034254259279093</v>
      </c>
      <c r="E44" s="26">
        <f t="shared" si="1"/>
        <v>1.8441779811956536</v>
      </c>
    </row>
    <row r="45" spans="1:5" x14ac:dyDescent="0.3">
      <c r="B45" s="26">
        <v>45160.71</v>
      </c>
      <c r="C45" s="26">
        <v>16133.163931393246</v>
      </c>
      <c r="D45" s="26">
        <f t="shared" si="0"/>
        <v>2.1814377393745352</v>
      </c>
      <c r="E45" s="26">
        <f t="shared" si="1"/>
        <v>2.2434153989729966</v>
      </c>
    </row>
    <row r="46" spans="1:5" x14ac:dyDescent="0.3">
      <c r="B46" s="26">
        <v>49185.33</v>
      </c>
      <c r="C46" s="26">
        <v>17789.175876601286</v>
      </c>
      <c r="D46" s="26">
        <f t="shared" si="0"/>
        <v>2.4945070092142259</v>
      </c>
      <c r="E46" s="26">
        <f t="shared" si="1"/>
        <v>2.5742653238031781</v>
      </c>
    </row>
    <row r="47" spans="1:5" x14ac:dyDescent="0.3">
      <c r="B47" s="26">
        <v>52475.3</v>
      </c>
      <c r="C47" s="26">
        <v>17662.034191046834</v>
      </c>
      <c r="D47" s="26">
        <f t="shared" si="0"/>
        <v>2.7504289361773893</v>
      </c>
      <c r="E47" s="26">
        <f t="shared" si="1"/>
        <v>2.5488640474233821</v>
      </c>
    </row>
    <row r="48" spans="1:5" x14ac:dyDescent="0.3">
      <c r="A48" t="s">
        <v>191</v>
      </c>
      <c r="B48" s="30">
        <f>AVERAGE(B2:B47)</f>
        <v>17117.529782608697</v>
      </c>
      <c r="C48" s="30">
        <f>AVERAGE(C2:C47)</f>
        <v>4904.1370526057171</v>
      </c>
    </row>
    <row r="49" spans="1:3" x14ac:dyDescent="0.3">
      <c r="A49" t="s">
        <v>192</v>
      </c>
      <c r="B49" s="30">
        <f>STDEV(B2:B47)</f>
        <v>12855.36584941997</v>
      </c>
      <c r="C49" s="30">
        <f>STDEV(C2:C47)</f>
        <v>5005.3266478994556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topLeftCell="C1" workbookViewId="0">
      <selection activeCell="M2" sqref="M2:V36"/>
    </sheetView>
  </sheetViews>
  <sheetFormatPr defaultRowHeight="15" x14ac:dyDescent="0.25"/>
  <cols>
    <col min="3" max="3" width="14" bestFit="1" customWidth="1"/>
    <col min="4" max="4" width="17.140625" bestFit="1" customWidth="1"/>
    <col min="5" max="5" width="11.5703125" customWidth="1"/>
    <col min="6" max="6" width="11.28515625" bestFit="1" customWidth="1"/>
    <col min="7" max="7" width="17" bestFit="1" customWidth="1"/>
    <col min="8" max="8" width="11.28515625" bestFit="1" customWidth="1"/>
    <col min="9" max="9" width="11.28515625" customWidth="1"/>
    <col min="10" max="11" width="10.7109375" bestFit="1" customWidth="1"/>
    <col min="14" max="14" width="10.5703125" bestFit="1" customWidth="1"/>
    <col min="15" max="15" width="11.140625" bestFit="1" customWidth="1"/>
  </cols>
  <sheetData>
    <row r="1" spans="1:22" x14ac:dyDescent="0.25">
      <c r="A1" s="57" t="s">
        <v>210</v>
      </c>
    </row>
    <row r="2" spans="1:22" ht="15.75" x14ac:dyDescent="0.25">
      <c r="A2" s="58" t="s">
        <v>211</v>
      </c>
      <c r="B2" s="59" t="s">
        <v>212</v>
      </c>
      <c r="C2" s="59" t="s">
        <v>213</v>
      </c>
      <c r="D2" s="60" t="s">
        <v>214</v>
      </c>
      <c r="E2" s="59" t="s">
        <v>215</v>
      </c>
      <c r="F2" s="59" t="s">
        <v>216</v>
      </c>
      <c r="G2" s="59" t="s">
        <v>217</v>
      </c>
      <c r="H2" s="59" t="s">
        <v>218</v>
      </c>
      <c r="I2" s="59" t="s">
        <v>219</v>
      </c>
      <c r="J2" s="60" t="s">
        <v>220</v>
      </c>
      <c r="K2" s="60" t="s">
        <v>202</v>
      </c>
      <c r="M2" s="60" t="s">
        <v>221</v>
      </c>
      <c r="N2" s="60" t="s">
        <v>227</v>
      </c>
      <c r="O2" s="60" t="s">
        <v>228</v>
      </c>
      <c r="P2" s="60" t="s">
        <v>222</v>
      </c>
      <c r="Q2" s="60" t="s">
        <v>223</v>
      </c>
      <c r="R2" s="60" t="s">
        <v>224</v>
      </c>
      <c r="S2" s="60" t="s">
        <v>225</v>
      </c>
      <c r="T2" s="60" t="s">
        <v>226</v>
      </c>
      <c r="U2" s="60" t="s">
        <v>230</v>
      </c>
      <c r="V2" s="60" t="s">
        <v>229</v>
      </c>
    </row>
    <row r="3" spans="1:22" x14ac:dyDescent="0.25">
      <c r="A3" s="61">
        <v>1</v>
      </c>
      <c r="B3" s="62">
        <v>26393</v>
      </c>
      <c r="C3" s="62">
        <v>35844136</v>
      </c>
      <c r="D3" s="63">
        <v>53725099</v>
      </c>
      <c r="E3" s="62">
        <v>1414565</v>
      </c>
      <c r="F3" s="62">
        <v>94108687</v>
      </c>
      <c r="G3" s="62">
        <v>119971795</v>
      </c>
      <c r="H3" s="62">
        <v>22372401</v>
      </c>
      <c r="I3" s="63">
        <v>3490707</v>
      </c>
      <c r="J3" s="64">
        <f>I3+H3</f>
        <v>25863108</v>
      </c>
      <c r="K3" s="65">
        <v>12135683</v>
      </c>
      <c r="M3">
        <f>K3/G3</f>
        <v>0.10115446718122371</v>
      </c>
      <c r="N3">
        <f>K3/C3</f>
        <v>0.33856815519280475</v>
      </c>
      <c r="O3">
        <f>K3/D3</f>
        <v>0.22588479548450902</v>
      </c>
      <c r="P3">
        <f>D3/G3</f>
        <v>0.44781441337941141</v>
      </c>
      <c r="Q3">
        <f>C3/G3</f>
        <v>0.29877135705104685</v>
      </c>
      <c r="R3">
        <f>J3/G3</f>
        <v>0.21557656947618398</v>
      </c>
      <c r="S3">
        <f>H3/G3</f>
        <v>0.18648050568885796</v>
      </c>
      <c r="T3">
        <f>G3/SUM($G$3:$G$36)</f>
        <v>0.1486239226283339</v>
      </c>
      <c r="U3">
        <f>F3/G3</f>
        <v>0.78442343052381602</v>
      </c>
      <c r="V3">
        <f>LN(E3/B3)</f>
        <v>3.9814785188410307</v>
      </c>
    </row>
    <row r="4" spans="1:22" x14ac:dyDescent="0.25">
      <c r="A4" s="61">
        <v>2</v>
      </c>
      <c r="B4" s="62">
        <v>26586</v>
      </c>
      <c r="C4" s="62">
        <v>67266206</v>
      </c>
      <c r="D4" s="66">
        <v>86313999</v>
      </c>
      <c r="E4" s="62">
        <v>1403204</v>
      </c>
      <c r="F4" s="62">
        <v>113920424</v>
      </c>
      <c r="G4" s="62">
        <v>135997115</v>
      </c>
      <c r="H4" s="62">
        <v>18304059</v>
      </c>
      <c r="I4" s="66">
        <v>3772632</v>
      </c>
      <c r="J4" s="64">
        <f t="shared" ref="J4:J36" si="0">I4+H4</f>
        <v>22076691</v>
      </c>
      <c r="K4" s="65">
        <v>9730396</v>
      </c>
      <c r="M4">
        <f t="shared" ref="M4:M36" si="1">K4/G4</f>
        <v>7.1548547187931161E-2</v>
      </c>
      <c r="N4">
        <f t="shared" ref="N4:N36" si="2">K4/C4</f>
        <v>0.14465504416883568</v>
      </c>
      <c r="O4">
        <f t="shared" ref="O4:O36" si="3">K4/D4</f>
        <v>0.11273253600496486</v>
      </c>
      <c r="P4">
        <f t="shared" ref="P4:P36" si="4">D4/G4</f>
        <v>0.63467522086773676</v>
      </c>
      <c r="Q4">
        <f t="shared" ref="Q4:Q36" si="5">C4/G4</f>
        <v>0.49461494826563046</v>
      </c>
      <c r="R4">
        <f t="shared" ref="R4:R36" si="6">J4/G4</f>
        <v>0.16233205388217242</v>
      </c>
      <c r="S4">
        <f t="shared" ref="S4:S36" si="7">H4/G4</f>
        <v>0.13459152423931933</v>
      </c>
      <c r="T4">
        <f t="shared" ref="T4:T36" si="8">G4/SUM($G$3:$G$36)</f>
        <v>0.16847647146928682</v>
      </c>
      <c r="U4">
        <f t="shared" ref="U4:U36" si="9">F4/G4</f>
        <v>0.83766794611782758</v>
      </c>
      <c r="V4">
        <f t="shared" ref="V4:V36" si="10">LN(E4/B4)</f>
        <v>3.9661287107955863</v>
      </c>
    </row>
    <row r="5" spans="1:22" x14ac:dyDescent="0.25">
      <c r="A5" s="61">
        <v>3</v>
      </c>
      <c r="B5" s="62">
        <v>37787</v>
      </c>
      <c r="C5" s="62">
        <v>27754189</v>
      </c>
      <c r="D5" s="66">
        <v>40448082</v>
      </c>
      <c r="E5" s="62">
        <v>2095223</v>
      </c>
      <c r="F5" s="62">
        <v>69972582</v>
      </c>
      <c r="G5" s="62">
        <v>86380870</v>
      </c>
      <c r="H5" s="62">
        <v>13701555</v>
      </c>
      <c r="I5" s="66">
        <v>2706733</v>
      </c>
      <c r="J5" s="64">
        <f t="shared" si="0"/>
        <v>16408288</v>
      </c>
      <c r="K5" s="65">
        <v>5922052</v>
      </c>
      <c r="M5">
        <f t="shared" si="1"/>
        <v>6.8557447962726004E-2</v>
      </c>
      <c r="N5">
        <f t="shared" si="2"/>
        <v>0.21337506925531133</v>
      </c>
      <c r="O5">
        <f t="shared" si="3"/>
        <v>0.14641119447888779</v>
      </c>
      <c r="P5">
        <f t="shared" si="4"/>
        <v>0.46825277402276683</v>
      </c>
      <c r="Q5">
        <f t="shared" si="5"/>
        <v>0.3213001790790021</v>
      </c>
      <c r="R5">
        <f t="shared" si="6"/>
        <v>0.18995279857681452</v>
      </c>
      <c r="S5">
        <f t="shared" si="7"/>
        <v>0.15861793241952762</v>
      </c>
      <c r="T5">
        <f t="shared" si="8"/>
        <v>0.10701068313138241</v>
      </c>
      <c r="U5">
        <f t="shared" si="9"/>
        <v>0.81004720142318543</v>
      </c>
      <c r="V5">
        <f t="shared" si="10"/>
        <v>4.0154501424763858</v>
      </c>
    </row>
    <row r="6" spans="1:22" x14ac:dyDescent="0.25">
      <c r="A6" s="61">
        <v>4</v>
      </c>
      <c r="B6" s="62">
        <v>13518</v>
      </c>
      <c r="C6" s="62">
        <v>19018695</v>
      </c>
      <c r="D6" s="66">
        <v>26857251</v>
      </c>
      <c r="E6" s="62">
        <v>828689</v>
      </c>
      <c r="F6" s="62">
        <v>42675431</v>
      </c>
      <c r="G6" s="62">
        <v>52893789</v>
      </c>
      <c r="H6" s="62">
        <v>8721906</v>
      </c>
      <c r="I6" s="66">
        <v>1496452</v>
      </c>
      <c r="J6" s="64">
        <f t="shared" si="0"/>
        <v>10218358</v>
      </c>
      <c r="K6" s="65">
        <v>4191932</v>
      </c>
      <c r="M6">
        <f t="shared" si="1"/>
        <v>7.9251875867694027E-2</v>
      </c>
      <c r="N6">
        <f t="shared" si="2"/>
        <v>0.2204111270515669</v>
      </c>
      <c r="O6">
        <f t="shared" si="3"/>
        <v>0.15608194598918557</v>
      </c>
      <c r="P6">
        <f t="shared" si="4"/>
        <v>0.50775812260301489</v>
      </c>
      <c r="Q6">
        <f t="shared" si="5"/>
        <v>0.35956386108017335</v>
      </c>
      <c r="R6">
        <f t="shared" si="6"/>
        <v>0.19318634934623422</v>
      </c>
      <c r="S6">
        <f t="shared" si="7"/>
        <v>0.1648947100386399</v>
      </c>
      <c r="T6">
        <f t="shared" si="8"/>
        <v>6.552608805974286E-2</v>
      </c>
      <c r="U6">
        <f t="shared" si="9"/>
        <v>0.80681365065376576</v>
      </c>
      <c r="V6">
        <f t="shared" si="10"/>
        <v>4.1158228032863953</v>
      </c>
    </row>
    <row r="7" spans="1:22" x14ac:dyDescent="0.25">
      <c r="A7" s="61">
        <v>5</v>
      </c>
      <c r="B7" s="62">
        <v>15830</v>
      </c>
      <c r="C7" s="62">
        <v>13845026</v>
      </c>
      <c r="D7" s="66">
        <v>21692859</v>
      </c>
      <c r="E7" s="62">
        <v>839121</v>
      </c>
      <c r="F7" s="62">
        <v>43032444</v>
      </c>
      <c r="G7" s="62">
        <v>51463543</v>
      </c>
      <c r="H7" s="62">
        <v>7285531</v>
      </c>
      <c r="I7" s="66">
        <v>1145568</v>
      </c>
      <c r="J7" s="64">
        <f t="shared" si="0"/>
        <v>8431099</v>
      </c>
      <c r="K7" s="65">
        <v>3241342</v>
      </c>
      <c r="M7">
        <f t="shared" si="1"/>
        <v>6.2983265648849707E-2</v>
      </c>
      <c r="N7">
        <f t="shared" si="2"/>
        <v>0.23411599227043706</v>
      </c>
      <c r="O7">
        <f t="shared" si="3"/>
        <v>0.14941976988833053</v>
      </c>
      <c r="P7">
        <f t="shared" si="4"/>
        <v>0.42151895760460956</v>
      </c>
      <c r="Q7">
        <f t="shared" si="5"/>
        <v>0.26902590052923486</v>
      </c>
      <c r="R7">
        <f t="shared" si="6"/>
        <v>0.16382663354522636</v>
      </c>
      <c r="S7">
        <f t="shared" si="7"/>
        <v>0.14156683693542046</v>
      </c>
      <c r="T7">
        <f t="shared" si="8"/>
        <v>6.3754265183845374E-2</v>
      </c>
      <c r="U7">
        <f t="shared" si="9"/>
        <v>0.83617336645477358</v>
      </c>
      <c r="V7">
        <f t="shared" si="10"/>
        <v>3.9704480414843815</v>
      </c>
    </row>
    <row r="8" spans="1:22" x14ac:dyDescent="0.25">
      <c r="A8" s="61">
        <v>6</v>
      </c>
      <c r="B8" s="62">
        <v>8891</v>
      </c>
      <c r="C8" s="62">
        <v>11801700</v>
      </c>
      <c r="D8" s="66">
        <v>17973079</v>
      </c>
      <c r="E8" s="62">
        <v>674373</v>
      </c>
      <c r="F8" s="62">
        <v>43118410</v>
      </c>
      <c r="G8" s="62">
        <v>50333586</v>
      </c>
      <c r="H8" s="62">
        <v>6007400</v>
      </c>
      <c r="I8" s="66">
        <v>1207775</v>
      </c>
      <c r="J8" s="64">
        <f t="shared" si="0"/>
        <v>7215175</v>
      </c>
      <c r="K8" s="65">
        <v>2664725</v>
      </c>
      <c r="M8">
        <f t="shared" si="1"/>
        <v>5.2941290533124345E-2</v>
      </c>
      <c r="N8">
        <f t="shared" si="2"/>
        <v>0.22579162324071955</v>
      </c>
      <c r="O8">
        <f t="shared" si="3"/>
        <v>0.14826202010239869</v>
      </c>
      <c r="P8">
        <f t="shared" si="4"/>
        <v>0.35707924724457346</v>
      </c>
      <c r="Q8">
        <f t="shared" si="5"/>
        <v>0.23446968392039463</v>
      </c>
      <c r="R8">
        <f t="shared" si="6"/>
        <v>0.14334712809852251</v>
      </c>
      <c r="S8">
        <f t="shared" si="7"/>
        <v>0.11935171875097475</v>
      </c>
      <c r="T8">
        <f t="shared" si="8"/>
        <v>6.2354447487183051E-2</v>
      </c>
      <c r="U8">
        <f t="shared" si="9"/>
        <v>0.85665285203402752</v>
      </c>
      <c r="V8">
        <f t="shared" si="10"/>
        <v>4.3287438411600094</v>
      </c>
    </row>
    <row r="9" spans="1:22" x14ac:dyDescent="0.25">
      <c r="A9" s="61">
        <v>7</v>
      </c>
      <c r="B9" s="62">
        <v>2998</v>
      </c>
      <c r="C9" s="62">
        <v>5842010</v>
      </c>
      <c r="D9" s="66">
        <v>8054019</v>
      </c>
      <c r="E9" s="62">
        <v>339694</v>
      </c>
      <c r="F9" s="62">
        <v>18641893</v>
      </c>
      <c r="G9" s="62">
        <v>23618613</v>
      </c>
      <c r="H9" s="62">
        <v>4445813</v>
      </c>
      <c r="I9" s="66">
        <v>530907</v>
      </c>
      <c r="J9" s="64">
        <f t="shared" si="0"/>
        <v>4976720</v>
      </c>
      <c r="K9" s="65">
        <v>3136132</v>
      </c>
      <c r="M9">
        <f t="shared" si="1"/>
        <v>0.13278222561163944</v>
      </c>
      <c r="N9">
        <f t="shared" si="2"/>
        <v>0.5368241410062633</v>
      </c>
      <c r="O9">
        <f t="shared" si="3"/>
        <v>0.38938721152756156</v>
      </c>
      <c r="P9">
        <f t="shared" si="4"/>
        <v>0.34100304704598866</v>
      </c>
      <c r="Q9">
        <f t="shared" si="5"/>
        <v>0.24734771681978107</v>
      </c>
      <c r="R9">
        <f t="shared" si="6"/>
        <v>0.21071178057746237</v>
      </c>
      <c r="S9">
        <f t="shared" si="7"/>
        <v>0.18823344961027136</v>
      </c>
      <c r="T9">
        <f t="shared" si="8"/>
        <v>2.9259301414141226E-2</v>
      </c>
      <c r="U9">
        <f t="shared" si="9"/>
        <v>0.78928821942253768</v>
      </c>
      <c r="V9">
        <f t="shared" si="10"/>
        <v>4.7300998126866372</v>
      </c>
    </row>
    <row r="10" spans="1:22" x14ac:dyDescent="0.25">
      <c r="A10" s="61">
        <v>8</v>
      </c>
      <c r="B10" s="62">
        <v>9212</v>
      </c>
      <c r="C10" s="62">
        <v>10937405</v>
      </c>
      <c r="D10" s="66">
        <v>15286579</v>
      </c>
      <c r="E10" s="62">
        <v>432434</v>
      </c>
      <c r="F10" s="62">
        <v>24566286</v>
      </c>
      <c r="G10" s="62">
        <v>29745019</v>
      </c>
      <c r="H10" s="62">
        <v>4248614</v>
      </c>
      <c r="I10" s="66">
        <v>930119</v>
      </c>
      <c r="J10" s="64">
        <f t="shared" si="0"/>
        <v>5178733</v>
      </c>
      <c r="K10" s="65">
        <v>1969060</v>
      </c>
      <c r="M10">
        <f t="shared" si="1"/>
        <v>6.6197974188552375E-2</v>
      </c>
      <c r="N10">
        <f t="shared" si="2"/>
        <v>0.18002990654547399</v>
      </c>
      <c r="O10">
        <f t="shared" si="3"/>
        <v>0.12880972256775045</v>
      </c>
      <c r="P10">
        <f t="shared" si="4"/>
        <v>0.51392063323274395</v>
      </c>
      <c r="Q10">
        <f t="shared" si="5"/>
        <v>0.36770542994106004</v>
      </c>
      <c r="R10">
        <f t="shared" si="6"/>
        <v>0.17410420884249561</v>
      </c>
      <c r="S10">
        <f t="shared" si="7"/>
        <v>0.14283446919297649</v>
      </c>
      <c r="T10">
        <f t="shared" si="8"/>
        <v>3.6848839366238721E-2</v>
      </c>
      <c r="U10">
        <f t="shared" si="9"/>
        <v>0.82589579115750433</v>
      </c>
      <c r="V10">
        <f t="shared" si="10"/>
        <v>3.8489227316126846</v>
      </c>
    </row>
    <row r="11" spans="1:22" x14ac:dyDescent="0.25">
      <c r="A11" s="61">
        <v>9</v>
      </c>
      <c r="B11" s="62">
        <v>4533</v>
      </c>
      <c r="C11" s="62">
        <v>15416401</v>
      </c>
      <c r="D11" s="66">
        <v>19274964</v>
      </c>
      <c r="E11" s="62">
        <v>281063</v>
      </c>
      <c r="F11" s="62">
        <v>20824573</v>
      </c>
      <c r="G11" s="62">
        <v>25723164</v>
      </c>
      <c r="H11" s="62">
        <v>3991861</v>
      </c>
      <c r="I11" s="66">
        <v>906731</v>
      </c>
      <c r="J11" s="64">
        <f t="shared" si="0"/>
        <v>4898592</v>
      </c>
      <c r="K11" s="65">
        <v>2197135</v>
      </c>
      <c r="M11">
        <f t="shared" si="1"/>
        <v>8.5414648058069378E-2</v>
      </c>
      <c r="N11">
        <f t="shared" si="2"/>
        <v>0.14251932081943119</v>
      </c>
      <c r="O11">
        <f t="shared" si="3"/>
        <v>0.11398905855284606</v>
      </c>
      <c r="P11">
        <f t="shared" si="4"/>
        <v>0.74932321700394244</v>
      </c>
      <c r="Q11">
        <f t="shared" si="5"/>
        <v>0.59931978041270506</v>
      </c>
      <c r="R11">
        <f t="shared" si="6"/>
        <v>0.19043504912537199</v>
      </c>
      <c r="S11">
        <f t="shared" si="7"/>
        <v>0.15518545852290955</v>
      </c>
      <c r="T11">
        <f t="shared" si="8"/>
        <v>3.1866469415515068E-2</v>
      </c>
      <c r="U11">
        <f t="shared" si="9"/>
        <v>0.8095649897500945</v>
      </c>
      <c r="V11">
        <f t="shared" si="10"/>
        <v>4.1271948715343854</v>
      </c>
    </row>
    <row r="12" spans="1:22" x14ac:dyDescent="0.25">
      <c r="A12" s="61">
        <v>10</v>
      </c>
      <c r="B12" s="62">
        <v>15263</v>
      </c>
      <c r="C12" s="62">
        <v>8101026</v>
      </c>
      <c r="D12" s="66">
        <v>12123370</v>
      </c>
      <c r="E12" s="62">
        <v>669220</v>
      </c>
      <c r="F12" s="62">
        <v>17523505</v>
      </c>
      <c r="G12" s="62">
        <v>22240202</v>
      </c>
      <c r="H12" s="62">
        <v>3948741</v>
      </c>
      <c r="I12" s="66">
        <v>767956</v>
      </c>
      <c r="J12" s="64">
        <f t="shared" si="0"/>
        <v>4716697</v>
      </c>
      <c r="K12" s="65">
        <v>1866032</v>
      </c>
      <c r="M12">
        <f t="shared" si="1"/>
        <v>8.3903554473111347E-2</v>
      </c>
      <c r="N12">
        <f t="shared" si="2"/>
        <v>0.23034514393608907</v>
      </c>
      <c r="O12">
        <f t="shared" si="3"/>
        <v>0.15392023834956781</v>
      </c>
      <c r="P12">
        <f t="shared" si="4"/>
        <v>0.54511060645941978</v>
      </c>
      <c r="Q12">
        <f t="shared" si="5"/>
        <v>0.36425145778801832</v>
      </c>
      <c r="R12">
        <f t="shared" si="6"/>
        <v>0.21207977337615908</v>
      </c>
      <c r="S12">
        <f t="shared" si="7"/>
        <v>0.1775496913202497</v>
      </c>
      <c r="T12">
        <f t="shared" si="8"/>
        <v>2.7551692973223556E-2</v>
      </c>
      <c r="U12">
        <f t="shared" si="9"/>
        <v>0.78792022662384087</v>
      </c>
      <c r="V12">
        <f t="shared" si="10"/>
        <v>3.7806812561646534</v>
      </c>
    </row>
    <row r="13" spans="1:22" x14ac:dyDescent="0.25">
      <c r="A13" s="61">
        <v>11</v>
      </c>
      <c r="B13" s="62">
        <v>9534</v>
      </c>
      <c r="C13" s="62">
        <v>11743291</v>
      </c>
      <c r="D13" s="66">
        <v>16923715</v>
      </c>
      <c r="E13" s="62">
        <v>516740</v>
      </c>
      <c r="F13" s="62">
        <v>27391759</v>
      </c>
      <c r="G13" s="62">
        <v>31912464</v>
      </c>
      <c r="H13" s="62">
        <v>3715370</v>
      </c>
      <c r="I13" s="66">
        <v>805336</v>
      </c>
      <c r="J13" s="64">
        <f t="shared" si="0"/>
        <v>4520706</v>
      </c>
      <c r="K13" s="65">
        <v>1346456</v>
      </c>
      <c r="M13">
        <f t="shared" si="1"/>
        <v>4.219216667193107E-2</v>
      </c>
      <c r="N13">
        <f t="shared" si="2"/>
        <v>0.11465746697412164</v>
      </c>
      <c r="O13">
        <f t="shared" si="3"/>
        <v>7.9560309305610505E-2</v>
      </c>
      <c r="P13">
        <f t="shared" si="4"/>
        <v>0.5303167752888025</v>
      </c>
      <c r="Q13">
        <f t="shared" si="5"/>
        <v>0.36798446525470424</v>
      </c>
      <c r="R13">
        <f t="shared" si="6"/>
        <v>0.14165957225991702</v>
      </c>
      <c r="S13">
        <f t="shared" si="7"/>
        <v>0.11642378977693481</v>
      </c>
      <c r="T13">
        <f t="shared" si="8"/>
        <v>3.9533921955702093E-2</v>
      </c>
      <c r="U13">
        <f t="shared" si="9"/>
        <v>0.85834045907580181</v>
      </c>
      <c r="V13">
        <f t="shared" si="10"/>
        <v>3.9926754898745318</v>
      </c>
    </row>
    <row r="14" spans="1:22" x14ac:dyDescent="0.25">
      <c r="A14" s="61">
        <v>12</v>
      </c>
      <c r="B14" s="62">
        <v>16296</v>
      </c>
      <c r="C14" s="62">
        <v>18444500</v>
      </c>
      <c r="D14" s="66">
        <v>23994086</v>
      </c>
      <c r="E14" s="62">
        <v>486846</v>
      </c>
      <c r="F14" s="62">
        <v>26499187</v>
      </c>
      <c r="G14" s="62">
        <v>31121259</v>
      </c>
      <c r="H14" s="62">
        <v>3536269</v>
      </c>
      <c r="I14" s="66">
        <v>1085803</v>
      </c>
      <c r="J14" s="64">
        <f t="shared" si="0"/>
        <v>4622072</v>
      </c>
      <c r="K14" s="65">
        <v>1311223</v>
      </c>
      <c r="M14">
        <f t="shared" si="1"/>
        <v>4.2132710633589726E-2</v>
      </c>
      <c r="N14">
        <f t="shared" si="2"/>
        <v>7.1090189487381064E-2</v>
      </c>
      <c r="O14">
        <f t="shared" si="3"/>
        <v>5.4647757784980849E-2</v>
      </c>
      <c r="P14">
        <f t="shared" si="4"/>
        <v>0.77098699638083412</v>
      </c>
      <c r="Q14">
        <f t="shared" si="5"/>
        <v>0.59266561163222864</v>
      </c>
      <c r="R14">
        <f t="shared" si="6"/>
        <v>0.14851815602961307</v>
      </c>
      <c r="S14">
        <f t="shared" si="7"/>
        <v>0.11362872562449997</v>
      </c>
      <c r="T14">
        <f t="shared" si="8"/>
        <v>3.8553758320548095E-2</v>
      </c>
      <c r="U14">
        <f t="shared" si="9"/>
        <v>0.85148184397038695</v>
      </c>
      <c r="V14">
        <f t="shared" si="10"/>
        <v>3.3970281723835258</v>
      </c>
    </row>
    <row r="15" spans="1:22" x14ac:dyDescent="0.25">
      <c r="A15" s="61">
        <v>13</v>
      </c>
      <c r="B15" s="62">
        <v>2671</v>
      </c>
      <c r="C15" s="62">
        <v>4534824</v>
      </c>
      <c r="D15" s="66">
        <v>5849113</v>
      </c>
      <c r="E15" s="62">
        <v>146633</v>
      </c>
      <c r="F15" s="62">
        <v>7966319</v>
      </c>
      <c r="G15" s="62">
        <v>11291885</v>
      </c>
      <c r="H15" s="62">
        <v>2964376</v>
      </c>
      <c r="I15" s="66">
        <v>361190</v>
      </c>
      <c r="J15" s="64">
        <f t="shared" si="0"/>
        <v>3325566</v>
      </c>
      <c r="K15" s="65">
        <v>2081986</v>
      </c>
      <c r="M15">
        <f t="shared" si="1"/>
        <v>0.18437895887179157</v>
      </c>
      <c r="N15">
        <f t="shared" si="2"/>
        <v>0.4591106512623202</v>
      </c>
      <c r="O15">
        <f t="shared" si="3"/>
        <v>0.35594901312387023</v>
      </c>
      <c r="P15">
        <f t="shared" si="4"/>
        <v>0.51799261150817599</v>
      </c>
      <c r="Q15">
        <f t="shared" si="5"/>
        <v>0.40160026426057299</v>
      </c>
      <c r="R15">
        <f t="shared" si="6"/>
        <v>0.29450937553827372</v>
      </c>
      <c r="S15">
        <f t="shared" si="7"/>
        <v>0.2625226877531962</v>
      </c>
      <c r="T15">
        <f t="shared" si="8"/>
        <v>1.3988656605229955E-2</v>
      </c>
      <c r="U15">
        <f t="shared" si="9"/>
        <v>0.70549062446172628</v>
      </c>
      <c r="V15">
        <f t="shared" si="10"/>
        <v>4.0054799323122374</v>
      </c>
    </row>
    <row r="16" spans="1:22" x14ac:dyDescent="0.25">
      <c r="A16" s="61">
        <v>14</v>
      </c>
      <c r="B16" s="62">
        <v>3066</v>
      </c>
      <c r="C16" s="62">
        <v>33907302</v>
      </c>
      <c r="D16" s="66">
        <v>37714048</v>
      </c>
      <c r="E16" s="62">
        <v>229036</v>
      </c>
      <c r="F16" s="62">
        <v>18895455</v>
      </c>
      <c r="G16" s="62">
        <v>22997037</v>
      </c>
      <c r="H16" s="62">
        <v>2698489</v>
      </c>
      <c r="I16" s="66">
        <v>1403094</v>
      </c>
      <c r="J16" s="64">
        <f t="shared" si="0"/>
        <v>4101583</v>
      </c>
      <c r="K16" s="65">
        <v>28991</v>
      </c>
      <c r="M16">
        <f t="shared" si="1"/>
        <v>1.2606406642734018E-3</v>
      </c>
      <c r="N16">
        <f t="shared" si="2"/>
        <v>8.5500757329497938E-4</v>
      </c>
      <c r="O16">
        <f t="shared" si="3"/>
        <v>7.6870560275046581E-4</v>
      </c>
      <c r="P16">
        <f t="shared" si="4"/>
        <v>1.6399524860528771</v>
      </c>
      <c r="Q16">
        <f t="shared" si="5"/>
        <v>1.4744204655582369</v>
      </c>
      <c r="R16">
        <f t="shared" si="6"/>
        <v>0.17835267212902253</v>
      </c>
      <c r="S16">
        <f t="shared" si="7"/>
        <v>0.11734072524212576</v>
      </c>
      <c r="T16">
        <f t="shared" si="8"/>
        <v>2.8489278232178922E-2</v>
      </c>
      <c r="U16">
        <f t="shared" si="9"/>
        <v>0.82164737135484023</v>
      </c>
      <c r="V16">
        <f t="shared" si="10"/>
        <v>4.3135054159893427</v>
      </c>
    </row>
    <row r="17" spans="1:22" x14ac:dyDescent="0.25">
      <c r="A17" s="61">
        <v>15</v>
      </c>
      <c r="B17" s="62">
        <v>12726</v>
      </c>
      <c r="C17" s="62">
        <v>4725230</v>
      </c>
      <c r="D17" s="66">
        <v>8660706</v>
      </c>
      <c r="E17" s="62">
        <v>569266</v>
      </c>
      <c r="F17" s="62">
        <v>18056120</v>
      </c>
      <c r="G17" s="62">
        <v>21210410</v>
      </c>
      <c r="H17" s="62">
        <v>2679446</v>
      </c>
      <c r="I17" s="66">
        <v>474844</v>
      </c>
      <c r="J17" s="64">
        <f t="shared" si="0"/>
        <v>3154290</v>
      </c>
      <c r="K17" s="65">
        <v>919835</v>
      </c>
      <c r="M17">
        <f t="shared" si="1"/>
        <v>4.336714848982174E-2</v>
      </c>
      <c r="N17">
        <f t="shared" si="2"/>
        <v>0.19466459833701216</v>
      </c>
      <c r="O17">
        <f t="shared" si="3"/>
        <v>0.10620785418648318</v>
      </c>
      <c r="P17">
        <f t="shared" si="4"/>
        <v>0.40832336574351935</v>
      </c>
      <c r="Q17">
        <f t="shared" si="5"/>
        <v>0.22277881474238356</v>
      </c>
      <c r="R17">
        <f t="shared" si="6"/>
        <v>0.14871423984732027</v>
      </c>
      <c r="S17">
        <f t="shared" si="7"/>
        <v>0.12632693097398873</v>
      </c>
      <c r="T17">
        <f t="shared" si="8"/>
        <v>2.6275962068878271E-2</v>
      </c>
      <c r="U17">
        <f t="shared" si="9"/>
        <v>0.85128576015267976</v>
      </c>
      <c r="V17">
        <f t="shared" si="10"/>
        <v>3.800700666896792</v>
      </c>
    </row>
    <row r="18" spans="1:22" x14ac:dyDescent="0.25">
      <c r="A18" s="61">
        <v>16</v>
      </c>
      <c r="B18" s="62">
        <v>2866</v>
      </c>
      <c r="C18" s="62">
        <v>10547093</v>
      </c>
      <c r="D18" s="66">
        <v>12682788</v>
      </c>
      <c r="E18" s="62">
        <v>153026</v>
      </c>
      <c r="F18" s="62">
        <v>11138310</v>
      </c>
      <c r="G18" s="62">
        <v>14153289</v>
      </c>
      <c r="H18" s="62">
        <v>2341836</v>
      </c>
      <c r="I18" s="66">
        <v>673144</v>
      </c>
      <c r="J18" s="64">
        <f t="shared" si="0"/>
        <v>3014980</v>
      </c>
      <c r="K18" s="65">
        <v>1057928</v>
      </c>
      <c r="M18">
        <f t="shared" si="1"/>
        <v>7.474785542780904E-2</v>
      </c>
      <c r="N18">
        <f t="shared" si="2"/>
        <v>0.10030517413660807</v>
      </c>
      <c r="O18">
        <f t="shared" si="3"/>
        <v>8.3414466913741672E-2</v>
      </c>
      <c r="P18">
        <f t="shared" si="4"/>
        <v>0.89610181774709752</v>
      </c>
      <c r="Q18">
        <f t="shared" si="5"/>
        <v>0.74520438323558569</v>
      </c>
      <c r="R18">
        <f t="shared" si="6"/>
        <v>0.21302327678040064</v>
      </c>
      <c r="S18">
        <f t="shared" si="7"/>
        <v>0.16546231762807925</v>
      </c>
      <c r="T18">
        <f t="shared" si="8"/>
        <v>1.7533432164388716E-2</v>
      </c>
      <c r="U18">
        <f t="shared" si="9"/>
        <v>0.78697679387455455</v>
      </c>
      <c r="V18">
        <f t="shared" si="10"/>
        <v>3.9776905121897226</v>
      </c>
    </row>
    <row r="19" spans="1:22" x14ac:dyDescent="0.25">
      <c r="A19" s="61">
        <v>17</v>
      </c>
      <c r="B19" s="62">
        <v>7649</v>
      </c>
      <c r="C19" s="62">
        <v>4346595</v>
      </c>
      <c r="D19" s="66">
        <v>6169720</v>
      </c>
      <c r="E19" s="62">
        <v>241789</v>
      </c>
      <c r="F19" s="62">
        <v>14173049</v>
      </c>
      <c r="G19" s="62">
        <v>16356600</v>
      </c>
      <c r="H19" s="62">
        <v>1887210</v>
      </c>
      <c r="I19" s="66">
        <v>296340</v>
      </c>
      <c r="J19" s="64">
        <f t="shared" si="0"/>
        <v>2183550</v>
      </c>
      <c r="K19" s="65">
        <v>923616</v>
      </c>
      <c r="M19">
        <f t="shared" si="1"/>
        <v>5.646748101683724E-2</v>
      </c>
      <c r="N19">
        <f t="shared" si="2"/>
        <v>0.21249184706649688</v>
      </c>
      <c r="O19">
        <f t="shared" si="3"/>
        <v>0.14970144512230701</v>
      </c>
      <c r="P19">
        <f t="shared" si="4"/>
        <v>0.37720064071995402</v>
      </c>
      <c r="Q19">
        <f t="shared" si="5"/>
        <v>0.26573951799273687</v>
      </c>
      <c r="R19">
        <f t="shared" si="6"/>
        <v>0.13349657019184916</v>
      </c>
      <c r="S19">
        <f t="shared" si="7"/>
        <v>0.115379113018598</v>
      </c>
      <c r="T19">
        <f t="shared" si="8"/>
        <v>2.0262946410550965E-2</v>
      </c>
      <c r="U19">
        <f t="shared" si="9"/>
        <v>0.86650336867075062</v>
      </c>
      <c r="V19">
        <f t="shared" si="10"/>
        <v>3.4534905246638981</v>
      </c>
    </row>
    <row r="20" spans="1:22" x14ac:dyDescent="0.25">
      <c r="A20" s="61">
        <v>18</v>
      </c>
      <c r="B20" s="62">
        <v>1355</v>
      </c>
      <c r="C20" s="62">
        <v>3016960</v>
      </c>
      <c r="D20" s="66">
        <v>4033945</v>
      </c>
      <c r="E20" s="62">
        <v>93928</v>
      </c>
      <c r="F20" s="62">
        <v>9138745</v>
      </c>
      <c r="G20" s="62">
        <v>10831397</v>
      </c>
      <c r="H20" s="62">
        <v>1473519</v>
      </c>
      <c r="I20" s="66">
        <v>219133</v>
      </c>
      <c r="J20" s="64">
        <f t="shared" si="0"/>
        <v>1692652</v>
      </c>
      <c r="K20" s="65">
        <v>698248</v>
      </c>
      <c r="M20">
        <f t="shared" si="1"/>
        <v>6.4465183946262883E-2</v>
      </c>
      <c r="N20">
        <f t="shared" si="2"/>
        <v>0.23144092066185828</v>
      </c>
      <c r="O20">
        <f t="shared" si="3"/>
        <v>0.17309308877537993</v>
      </c>
      <c r="P20">
        <f t="shared" si="4"/>
        <v>0.37243072154035162</v>
      </c>
      <c r="Q20">
        <f t="shared" si="5"/>
        <v>0.27853840090987342</v>
      </c>
      <c r="R20">
        <f t="shared" si="6"/>
        <v>0.15627273194768873</v>
      </c>
      <c r="S20">
        <f t="shared" si="7"/>
        <v>0.13604145430178582</v>
      </c>
      <c r="T20">
        <f t="shared" si="8"/>
        <v>1.3418193081838677E-2</v>
      </c>
      <c r="U20">
        <f t="shared" si="9"/>
        <v>0.84372726805231124</v>
      </c>
      <c r="V20">
        <f t="shared" si="10"/>
        <v>4.2387270769962466</v>
      </c>
    </row>
    <row r="21" spans="1:22" x14ac:dyDescent="0.25">
      <c r="A21" s="61">
        <v>19</v>
      </c>
      <c r="B21" s="62">
        <v>3352</v>
      </c>
      <c r="C21" s="62">
        <v>11276704</v>
      </c>
      <c r="D21" s="66">
        <v>13233410</v>
      </c>
      <c r="E21" s="62">
        <v>147310</v>
      </c>
      <c r="F21" s="62">
        <v>10604081</v>
      </c>
      <c r="G21" s="62">
        <v>12560528</v>
      </c>
      <c r="H21" s="62">
        <v>1449542</v>
      </c>
      <c r="I21" s="66">
        <v>506905</v>
      </c>
      <c r="J21" s="64">
        <f t="shared" si="0"/>
        <v>1956447</v>
      </c>
      <c r="K21" s="65">
        <v>-13285</v>
      </c>
      <c r="M21">
        <f t="shared" si="1"/>
        <v>-1.0576784670198577E-3</v>
      </c>
      <c r="N21">
        <f t="shared" si="2"/>
        <v>-1.1780924638972522E-3</v>
      </c>
      <c r="O21">
        <f t="shared" si="3"/>
        <v>-1.0038984660794158E-3</v>
      </c>
      <c r="P21">
        <f t="shared" si="4"/>
        <v>1.0535711556074714</v>
      </c>
      <c r="Q21">
        <f t="shared" si="5"/>
        <v>0.89778901014352264</v>
      </c>
      <c r="R21">
        <f t="shared" si="6"/>
        <v>0.15576152531167481</v>
      </c>
      <c r="S21">
        <f t="shared" si="7"/>
        <v>0.11540454350326675</v>
      </c>
      <c r="T21">
        <f t="shared" si="8"/>
        <v>1.5560281828266565E-2</v>
      </c>
      <c r="U21">
        <f t="shared" si="9"/>
        <v>0.84423847468832525</v>
      </c>
      <c r="V21">
        <f t="shared" si="10"/>
        <v>3.7829820272070105</v>
      </c>
    </row>
    <row r="22" spans="1:22" x14ac:dyDescent="0.25">
      <c r="A22" s="61">
        <v>20</v>
      </c>
      <c r="B22" s="62">
        <v>715</v>
      </c>
      <c r="C22" s="62">
        <v>1055445</v>
      </c>
      <c r="D22" s="66">
        <v>1840228</v>
      </c>
      <c r="E22" s="62">
        <v>51377</v>
      </c>
      <c r="F22" s="62">
        <v>3499376</v>
      </c>
      <c r="G22" s="62">
        <v>5044696</v>
      </c>
      <c r="H22" s="62">
        <v>1411722</v>
      </c>
      <c r="I22" s="66">
        <v>133597</v>
      </c>
      <c r="J22" s="64">
        <f t="shared" si="0"/>
        <v>1545319</v>
      </c>
      <c r="K22" s="65">
        <v>1040405</v>
      </c>
      <c r="M22">
        <f t="shared" si="1"/>
        <v>0.20623740261058346</v>
      </c>
      <c r="N22">
        <f t="shared" si="2"/>
        <v>0.98575008645642359</v>
      </c>
      <c r="O22">
        <f t="shared" si="3"/>
        <v>0.56536744359938007</v>
      </c>
      <c r="P22">
        <f t="shared" si="4"/>
        <v>0.36478471646259752</v>
      </c>
      <c r="Q22">
        <f t="shared" si="5"/>
        <v>0.209218751734495</v>
      </c>
      <c r="R22">
        <f t="shared" si="6"/>
        <v>0.30632549513389906</v>
      </c>
      <c r="S22">
        <f t="shared" si="7"/>
        <v>0.27984282898315377</v>
      </c>
      <c r="T22">
        <f t="shared" si="8"/>
        <v>6.2494897903916961E-3</v>
      </c>
      <c r="U22">
        <f t="shared" si="9"/>
        <v>0.6936743066381007</v>
      </c>
      <c r="V22">
        <f t="shared" si="10"/>
        <v>4.2746633377871861</v>
      </c>
    </row>
    <row r="23" spans="1:22" x14ac:dyDescent="0.25">
      <c r="A23" s="61">
        <v>21</v>
      </c>
      <c r="B23" s="62">
        <v>4538</v>
      </c>
      <c r="C23" s="62">
        <v>2733666</v>
      </c>
      <c r="D23" s="66">
        <v>3660320</v>
      </c>
      <c r="E23" s="62">
        <v>180489</v>
      </c>
      <c r="F23" s="62">
        <v>5154627</v>
      </c>
      <c r="G23" s="62">
        <v>6732646</v>
      </c>
      <c r="H23" s="62">
        <v>1364876</v>
      </c>
      <c r="I23" s="66">
        <v>213143</v>
      </c>
      <c r="J23" s="64">
        <f t="shared" si="0"/>
        <v>1578019</v>
      </c>
      <c r="K23" s="65">
        <v>986650</v>
      </c>
      <c r="M23">
        <f t="shared" si="1"/>
        <v>0.14654713763355448</v>
      </c>
      <c r="N23">
        <f t="shared" si="2"/>
        <v>0.3609255849105194</v>
      </c>
      <c r="O23">
        <f t="shared" si="3"/>
        <v>0.26955293526249069</v>
      </c>
      <c r="P23">
        <f t="shared" si="4"/>
        <v>0.54366737832347045</v>
      </c>
      <c r="Q23">
        <f t="shared" si="5"/>
        <v>0.4060314473685383</v>
      </c>
      <c r="R23">
        <f t="shared" si="6"/>
        <v>0.23438318307542086</v>
      </c>
      <c r="S23">
        <f t="shared" si="7"/>
        <v>0.20272505044821901</v>
      </c>
      <c r="T23">
        <f t="shared" si="8"/>
        <v>8.3405625312846388E-3</v>
      </c>
      <c r="U23">
        <f t="shared" si="9"/>
        <v>0.76561681692457917</v>
      </c>
      <c r="V23">
        <f t="shared" si="10"/>
        <v>3.6831834477300021</v>
      </c>
    </row>
    <row r="24" spans="1:22" x14ac:dyDescent="0.25">
      <c r="A24" s="61">
        <v>22</v>
      </c>
      <c r="B24" s="62">
        <v>82</v>
      </c>
      <c r="C24" s="62">
        <v>705218</v>
      </c>
      <c r="D24" s="66">
        <v>890869</v>
      </c>
      <c r="E24" s="62">
        <v>15069</v>
      </c>
      <c r="F24" s="62">
        <v>694393</v>
      </c>
      <c r="G24" s="62">
        <v>1836037</v>
      </c>
      <c r="H24" s="62">
        <v>1064105</v>
      </c>
      <c r="I24" s="66">
        <v>77539</v>
      </c>
      <c r="J24" s="64">
        <f t="shared" si="0"/>
        <v>1141644</v>
      </c>
      <c r="K24" s="65">
        <v>992616</v>
      </c>
      <c r="M24">
        <f t="shared" si="1"/>
        <v>0.54062962783429747</v>
      </c>
      <c r="N24">
        <f t="shared" si="2"/>
        <v>1.4075307209969117</v>
      </c>
      <c r="O24">
        <f t="shared" si="3"/>
        <v>1.1142109558195425</v>
      </c>
      <c r="P24">
        <f t="shared" si="4"/>
        <v>0.48521298862713552</v>
      </c>
      <c r="Q24">
        <f t="shared" si="5"/>
        <v>0.38409792395251297</v>
      </c>
      <c r="R24">
        <f t="shared" si="6"/>
        <v>0.62179792673023471</v>
      </c>
      <c r="S24">
        <f t="shared" si="7"/>
        <v>0.57956620699909644</v>
      </c>
      <c r="T24">
        <f t="shared" si="8"/>
        <v>2.2745264504107675E-3</v>
      </c>
      <c r="U24">
        <f t="shared" si="9"/>
        <v>0.37820207326976524</v>
      </c>
      <c r="V24">
        <f t="shared" si="10"/>
        <v>5.213675685153901</v>
      </c>
    </row>
    <row r="25" spans="1:22" x14ac:dyDescent="0.25">
      <c r="A25" s="61">
        <v>23</v>
      </c>
      <c r="B25" s="62">
        <v>1745</v>
      </c>
      <c r="C25" s="62">
        <v>1149170</v>
      </c>
      <c r="D25" s="66">
        <v>1772332</v>
      </c>
      <c r="E25" s="62">
        <v>89854</v>
      </c>
      <c r="F25" s="62">
        <v>3470568</v>
      </c>
      <c r="G25" s="62">
        <v>4364063</v>
      </c>
      <c r="H25" s="62">
        <v>765817</v>
      </c>
      <c r="I25" s="66">
        <v>127678</v>
      </c>
      <c r="J25" s="64">
        <f t="shared" si="0"/>
        <v>893495</v>
      </c>
      <c r="K25" s="65">
        <v>370897</v>
      </c>
      <c r="M25">
        <f t="shared" si="1"/>
        <v>8.4988919729160645E-2</v>
      </c>
      <c r="N25">
        <f t="shared" si="2"/>
        <v>0.32275207323546562</v>
      </c>
      <c r="O25">
        <f t="shared" si="3"/>
        <v>0.20927061069822134</v>
      </c>
      <c r="P25">
        <f t="shared" si="4"/>
        <v>0.40611971000418645</v>
      </c>
      <c r="Q25">
        <f t="shared" si="5"/>
        <v>0.26332571275895877</v>
      </c>
      <c r="R25">
        <f t="shared" si="6"/>
        <v>0.20473925330592158</v>
      </c>
      <c r="S25">
        <f t="shared" si="7"/>
        <v>0.17548257208935802</v>
      </c>
      <c r="T25">
        <f t="shared" si="8"/>
        <v>5.4063053875052442E-3</v>
      </c>
      <c r="U25">
        <f t="shared" si="9"/>
        <v>0.79526074669407842</v>
      </c>
      <c r="V25">
        <f t="shared" si="10"/>
        <v>3.9414315752264337</v>
      </c>
    </row>
    <row r="26" spans="1:22" x14ac:dyDescent="0.25">
      <c r="A26" s="61">
        <v>24</v>
      </c>
      <c r="B26" s="62">
        <v>1019</v>
      </c>
      <c r="C26" s="62">
        <v>920266</v>
      </c>
      <c r="D26" s="66">
        <v>1361994</v>
      </c>
      <c r="E26" s="62">
        <v>58005</v>
      </c>
      <c r="F26" s="62">
        <v>2566395</v>
      </c>
      <c r="G26" s="62">
        <v>3288427</v>
      </c>
      <c r="H26" s="62">
        <v>640797</v>
      </c>
      <c r="I26" s="66">
        <v>81236</v>
      </c>
      <c r="J26" s="64">
        <f t="shared" si="0"/>
        <v>722033</v>
      </c>
      <c r="K26" s="65">
        <v>445455</v>
      </c>
      <c r="M26">
        <f t="shared" si="1"/>
        <v>0.13546142274102482</v>
      </c>
      <c r="N26">
        <f t="shared" si="2"/>
        <v>0.48405026372809601</v>
      </c>
      <c r="O26">
        <f t="shared" si="3"/>
        <v>0.32706091216260863</v>
      </c>
      <c r="P26">
        <f t="shared" si="4"/>
        <v>0.4141779641147576</v>
      </c>
      <c r="Q26">
        <f t="shared" si="5"/>
        <v>0.27984991000256354</v>
      </c>
      <c r="R26">
        <f t="shared" si="6"/>
        <v>0.2195678967482021</v>
      </c>
      <c r="S26">
        <f t="shared" si="7"/>
        <v>0.19486429225888244</v>
      </c>
      <c r="T26">
        <f t="shared" si="8"/>
        <v>4.0737818419481356E-3</v>
      </c>
      <c r="U26">
        <f t="shared" si="9"/>
        <v>0.78043240734855901</v>
      </c>
      <c r="V26">
        <f t="shared" si="10"/>
        <v>4.0417074594867826</v>
      </c>
    </row>
    <row r="27" spans="1:22" x14ac:dyDescent="0.25">
      <c r="A27" s="61">
        <v>25</v>
      </c>
      <c r="B27" s="62">
        <v>3461</v>
      </c>
      <c r="C27" s="62">
        <v>1997672</v>
      </c>
      <c r="D27" s="66">
        <v>2642616</v>
      </c>
      <c r="E27" s="62">
        <v>104057</v>
      </c>
      <c r="F27" s="62">
        <v>5242202</v>
      </c>
      <c r="G27" s="62">
        <v>6002667</v>
      </c>
      <c r="H27" s="62">
        <v>640408</v>
      </c>
      <c r="I27" s="66">
        <v>120058</v>
      </c>
      <c r="J27" s="64">
        <f t="shared" si="0"/>
        <v>760466</v>
      </c>
      <c r="K27" s="65">
        <v>393951</v>
      </c>
      <c r="M27">
        <f t="shared" si="1"/>
        <v>6.5629327763808989E-2</v>
      </c>
      <c r="N27">
        <f t="shared" si="2"/>
        <v>0.19720504667432892</v>
      </c>
      <c r="O27">
        <f t="shared" si="3"/>
        <v>0.14907614273129355</v>
      </c>
      <c r="P27">
        <f t="shared" si="4"/>
        <v>0.44024031318079115</v>
      </c>
      <c r="Q27">
        <f t="shared" si="5"/>
        <v>0.3327974048868611</v>
      </c>
      <c r="R27">
        <f t="shared" si="6"/>
        <v>0.12668802050821742</v>
      </c>
      <c r="S27">
        <f t="shared" si="7"/>
        <v>0.10668724418662572</v>
      </c>
      <c r="T27">
        <f t="shared" si="8"/>
        <v>7.4362471260153535E-3</v>
      </c>
      <c r="U27">
        <f t="shared" si="9"/>
        <v>0.87331214608439878</v>
      </c>
      <c r="V27">
        <f t="shared" si="10"/>
        <v>3.4033812612719418</v>
      </c>
    </row>
    <row r="28" spans="1:22" x14ac:dyDescent="0.25">
      <c r="A28" s="61">
        <v>26</v>
      </c>
      <c r="B28" s="62">
        <v>3432</v>
      </c>
      <c r="C28" s="62">
        <v>641472</v>
      </c>
      <c r="D28" s="66">
        <v>1303627</v>
      </c>
      <c r="E28" s="62">
        <v>68630</v>
      </c>
      <c r="F28" s="62">
        <v>4027708</v>
      </c>
      <c r="G28" s="62">
        <v>4655142</v>
      </c>
      <c r="H28" s="62">
        <v>555781</v>
      </c>
      <c r="I28" s="66">
        <v>71653</v>
      </c>
      <c r="J28" s="64">
        <f t="shared" si="0"/>
        <v>627434</v>
      </c>
      <c r="K28" s="65">
        <v>140311</v>
      </c>
      <c r="M28">
        <f t="shared" si="1"/>
        <v>3.0141078403193716E-2</v>
      </c>
      <c r="N28">
        <f t="shared" si="2"/>
        <v>0.21873285194053677</v>
      </c>
      <c r="O28">
        <f t="shared" si="3"/>
        <v>0.10763124728162274</v>
      </c>
      <c r="P28">
        <f t="shared" si="4"/>
        <v>0.28004022218871089</v>
      </c>
      <c r="Q28">
        <f t="shared" si="5"/>
        <v>0.13779858917300483</v>
      </c>
      <c r="R28">
        <f t="shared" si="6"/>
        <v>0.13478299910077932</v>
      </c>
      <c r="S28">
        <f t="shared" si="7"/>
        <v>0.11939077261230699</v>
      </c>
      <c r="T28">
        <f t="shared" si="8"/>
        <v>5.7669009989548591E-3</v>
      </c>
      <c r="U28">
        <f t="shared" si="9"/>
        <v>0.86521700089922071</v>
      </c>
      <c r="V28">
        <f t="shared" si="10"/>
        <v>2.9955865752948276</v>
      </c>
    </row>
    <row r="29" spans="1:22" x14ac:dyDescent="0.25">
      <c r="A29" s="61">
        <v>27</v>
      </c>
      <c r="B29" s="62">
        <v>681</v>
      </c>
      <c r="C29" s="62">
        <v>447633</v>
      </c>
      <c r="D29" s="66">
        <v>785802</v>
      </c>
      <c r="E29" s="62">
        <v>39738</v>
      </c>
      <c r="F29" s="62">
        <v>2508208</v>
      </c>
      <c r="G29" s="62">
        <v>3069202</v>
      </c>
      <c r="H29" s="62">
        <v>500796</v>
      </c>
      <c r="I29" s="66">
        <v>60198</v>
      </c>
      <c r="J29" s="64">
        <f t="shared" si="0"/>
        <v>560994</v>
      </c>
      <c r="K29" s="65">
        <v>330272</v>
      </c>
      <c r="M29">
        <f t="shared" si="1"/>
        <v>0.10760842720681141</v>
      </c>
      <c r="N29">
        <f t="shared" si="2"/>
        <v>0.73781870416166817</v>
      </c>
      <c r="O29">
        <f t="shared" si="3"/>
        <v>0.42029926113702942</v>
      </c>
      <c r="P29">
        <f t="shared" si="4"/>
        <v>0.2560281141482379</v>
      </c>
      <c r="Q29">
        <f t="shared" si="5"/>
        <v>0.14584670543027145</v>
      </c>
      <c r="R29">
        <f t="shared" si="6"/>
        <v>0.1827817132922499</v>
      </c>
      <c r="S29">
        <f t="shared" si="7"/>
        <v>0.16316814598713281</v>
      </c>
      <c r="T29">
        <f t="shared" si="8"/>
        <v>3.8022006804076546E-3</v>
      </c>
      <c r="U29">
        <f t="shared" si="9"/>
        <v>0.8172182867077501</v>
      </c>
      <c r="V29">
        <f t="shared" si="10"/>
        <v>4.0665008815635222</v>
      </c>
    </row>
    <row r="30" spans="1:22" x14ac:dyDescent="0.25">
      <c r="A30" s="61">
        <v>28</v>
      </c>
      <c r="B30" s="62">
        <v>133</v>
      </c>
      <c r="C30" s="62">
        <v>361974</v>
      </c>
      <c r="D30" s="66">
        <v>495077</v>
      </c>
      <c r="E30" s="62">
        <v>10758</v>
      </c>
      <c r="F30" s="62">
        <v>404219</v>
      </c>
      <c r="G30" s="62">
        <v>568899</v>
      </c>
      <c r="H30" s="62">
        <v>122400</v>
      </c>
      <c r="I30" s="66">
        <v>42279</v>
      </c>
      <c r="J30" s="64">
        <f t="shared" si="0"/>
        <v>164679</v>
      </c>
      <c r="K30" s="65">
        <v>60132</v>
      </c>
      <c r="M30">
        <f t="shared" si="1"/>
        <v>0.10569890261716051</v>
      </c>
      <c r="N30">
        <f t="shared" si="2"/>
        <v>0.16612242868272306</v>
      </c>
      <c r="O30">
        <f t="shared" si="3"/>
        <v>0.12145989411748072</v>
      </c>
      <c r="P30">
        <f t="shared" si="4"/>
        <v>0.87023707195829136</v>
      </c>
      <c r="Q30">
        <f t="shared" si="5"/>
        <v>0.6362711131501374</v>
      </c>
      <c r="R30">
        <f t="shared" si="6"/>
        <v>0.28946965981659312</v>
      </c>
      <c r="S30">
        <f t="shared" si="7"/>
        <v>0.21515242600180348</v>
      </c>
      <c r="T30">
        <f t="shared" si="8"/>
        <v>7.047656572891697E-4</v>
      </c>
      <c r="U30">
        <f t="shared" si="9"/>
        <v>0.71052858240214867</v>
      </c>
      <c r="V30">
        <f t="shared" si="10"/>
        <v>4.3930558146114338</v>
      </c>
    </row>
    <row r="31" spans="1:22" x14ac:dyDescent="0.25">
      <c r="A31" s="61">
        <v>29</v>
      </c>
      <c r="B31" s="62">
        <v>233</v>
      </c>
      <c r="C31" s="62">
        <v>103779</v>
      </c>
      <c r="D31" s="66">
        <v>162600</v>
      </c>
      <c r="E31" s="62">
        <v>5414</v>
      </c>
      <c r="F31" s="62">
        <v>415725</v>
      </c>
      <c r="G31" s="62">
        <v>486470</v>
      </c>
      <c r="H31" s="62">
        <v>61891</v>
      </c>
      <c r="I31" s="66">
        <v>8855</v>
      </c>
      <c r="J31" s="64">
        <f t="shared" si="0"/>
        <v>70746</v>
      </c>
      <c r="K31" s="65">
        <v>17487</v>
      </c>
      <c r="M31">
        <f t="shared" si="1"/>
        <v>3.5946718194338811E-2</v>
      </c>
      <c r="N31">
        <f t="shared" si="2"/>
        <v>0.16850229815280549</v>
      </c>
      <c r="O31">
        <f t="shared" si="3"/>
        <v>0.10754612546125461</v>
      </c>
      <c r="P31">
        <f t="shared" si="4"/>
        <v>0.33424466051349516</v>
      </c>
      <c r="Q31">
        <f t="shared" si="5"/>
        <v>0.21333072954139001</v>
      </c>
      <c r="R31">
        <f t="shared" si="6"/>
        <v>0.14542726170164655</v>
      </c>
      <c r="S31">
        <f t="shared" si="7"/>
        <v>0.12722470039262443</v>
      </c>
      <c r="T31">
        <f t="shared" si="8"/>
        <v>6.0265064502040323E-4</v>
      </c>
      <c r="U31">
        <f t="shared" si="9"/>
        <v>0.85457479392357183</v>
      </c>
      <c r="V31">
        <f t="shared" si="10"/>
        <v>3.1457050166085461</v>
      </c>
    </row>
    <row r="32" spans="1:22" x14ac:dyDescent="0.25">
      <c r="A32" s="61">
        <v>30</v>
      </c>
      <c r="B32" s="62">
        <v>607</v>
      </c>
      <c r="C32" s="62">
        <v>45161</v>
      </c>
      <c r="D32" s="66">
        <v>76863</v>
      </c>
      <c r="E32" s="62">
        <v>23393</v>
      </c>
      <c r="F32" s="62">
        <v>120572</v>
      </c>
      <c r="G32" s="62">
        <v>155929</v>
      </c>
      <c r="H32" s="62">
        <v>30480</v>
      </c>
      <c r="I32" s="66">
        <v>4878</v>
      </c>
      <c r="J32" s="64">
        <f t="shared" si="0"/>
        <v>35358</v>
      </c>
      <c r="K32" s="65">
        <v>11907</v>
      </c>
      <c r="M32">
        <f t="shared" si="1"/>
        <v>7.6361677430112421E-2</v>
      </c>
      <c r="N32">
        <f t="shared" si="2"/>
        <v>0.263656694935896</v>
      </c>
      <c r="O32">
        <f t="shared" si="3"/>
        <v>0.15491198626127006</v>
      </c>
      <c r="P32">
        <f t="shared" si="4"/>
        <v>0.49293588748725381</v>
      </c>
      <c r="Q32">
        <f t="shared" si="5"/>
        <v>0.28962540643498003</v>
      </c>
      <c r="R32">
        <f t="shared" si="6"/>
        <v>0.22675704968286847</v>
      </c>
      <c r="S32">
        <f t="shared" si="7"/>
        <v>0.19547358092465161</v>
      </c>
      <c r="T32">
        <f t="shared" si="8"/>
        <v>1.9316856625770646E-4</v>
      </c>
      <c r="U32">
        <f t="shared" si="9"/>
        <v>0.77324936349235873</v>
      </c>
      <c r="V32">
        <f t="shared" si="10"/>
        <v>3.651663320234269</v>
      </c>
    </row>
    <row r="33" spans="1:22" x14ac:dyDescent="0.25">
      <c r="A33" s="61">
        <v>31</v>
      </c>
      <c r="B33" s="62">
        <v>186</v>
      </c>
      <c r="C33" s="62">
        <v>20764</v>
      </c>
      <c r="D33" s="66">
        <v>32133</v>
      </c>
      <c r="E33" s="62">
        <v>5227</v>
      </c>
      <c r="F33" s="62">
        <v>39617</v>
      </c>
      <c r="G33" s="62">
        <v>54104</v>
      </c>
      <c r="H33" s="62">
        <v>13167</v>
      </c>
      <c r="I33" s="66">
        <v>1320</v>
      </c>
      <c r="J33" s="64">
        <f t="shared" si="0"/>
        <v>14487</v>
      </c>
      <c r="K33" s="65">
        <v>8875</v>
      </c>
      <c r="M33">
        <f t="shared" si="1"/>
        <v>0.16403593079994086</v>
      </c>
      <c r="N33">
        <f t="shared" si="2"/>
        <v>0.42742246195338085</v>
      </c>
      <c r="O33">
        <f t="shared" si="3"/>
        <v>0.2761958111598668</v>
      </c>
      <c r="P33">
        <f t="shared" si="4"/>
        <v>0.59391172556557736</v>
      </c>
      <c r="Q33">
        <f t="shared" si="5"/>
        <v>0.38377938784563065</v>
      </c>
      <c r="R33">
        <f t="shared" si="6"/>
        <v>0.26776208783084432</v>
      </c>
      <c r="S33">
        <f t="shared" si="7"/>
        <v>0.24336463108088127</v>
      </c>
      <c r="T33">
        <f t="shared" si="8"/>
        <v>6.7025326326770201E-5</v>
      </c>
      <c r="U33">
        <f t="shared" si="9"/>
        <v>0.73223791216915568</v>
      </c>
      <c r="V33">
        <f t="shared" si="10"/>
        <v>3.3358461049997206</v>
      </c>
    </row>
    <row r="34" spans="1:22" x14ac:dyDescent="0.25">
      <c r="A34" s="61">
        <v>32</v>
      </c>
      <c r="B34" s="62">
        <v>117</v>
      </c>
      <c r="C34" s="62">
        <v>19343</v>
      </c>
      <c r="D34" s="66">
        <v>33113</v>
      </c>
      <c r="E34" s="62">
        <v>2671</v>
      </c>
      <c r="F34" s="62">
        <v>84207</v>
      </c>
      <c r="G34" s="62">
        <v>99998</v>
      </c>
      <c r="H34" s="62">
        <v>12206</v>
      </c>
      <c r="I34" s="66">
        <v>3585</v>
      </c>
      <c r="J34" s="64">
        <f t="shared" si="0"/>
        <v>15791</v>
      </c>
      <c r="K34" s="65">
        <v>6369</v>
      </c>
      <c r="M34">
        <f t="shared" si="1"/>
        <v>6.3691273825476513E-2</v>
      </c>
      <c r="N34">
        <f t="shared" si="2"/>
        <v>0.32926640128211754</v>
      </c>
      <c r="O34">
        <f t="shared" si="3"/>
        <v>0.19234137649865612</v>
      </c>
      <c r="P34">
        <f t="shared" si="4"/>
        <v>0.33113662273245464</v>
      </c>
      <c r="Q34">
        <f t="shared" si="5"/>
        <v>0.19343386867737355</v>
      </c>
      <c r="R34">
        <f t="shared" si="6"/>
        <v>0.15791315826316527</v>
      </c>
      <c r="S34">
        <f t="shared" si="7"/>
        <v>0.12206244124882498</v>
      </c>
      <c r="T34">
        <f t="shared" si="8"/>
        <v>1.2387990873178261E-4</v>
      </c>
      <c r="U34">
        <f t="shared" si="9"/>
        <v>0.84208684173683479</v>
      </c>
      <c r="V34">
        <f t="shared" si="10"/>
        <v>3.1280342783122048</v>
      </c>
    </row>
    <row r="35" spans="1:22" x14ac:dyDescent="0.25">
      <c r="A35" s="61">
        <v>33</v>
      </c>
      <c r="B35" s="62">
        <v>191</v>
      </c>
      <c r="C35" s="62">
        <v>15929</v>
      </c>
      <c r="D35" s="66">
        <v>22625</v>
      </c>
      <c r="E35" s="62">
        <v>7334</v>
      </c>
      <c r="F35" s="62">
        <v>31824</v>
      </c>
      <c r="G35" s="62">
        <v>42083</v>
      </c>
      <c r="H35" s="62">
        <v>8376</v>
      </c>
      <c r="I35" s="66">
        <v>1883</v>
      </c>
      <c r="J35" s="64">
        <f t="shared" si="0"/>
        <v>10259</v>
      </c>
      <c r="K35" s="65">
        <v>1246</v>
      </c>
      <c r="M35">
        <f t="shared" si="1"/>
        <v>2.9608155312121284E-2</v>
      </c>
      <c r="N35">
        <f t="shared" si="2"/>
        <v>7.8222110615857876E-2</v>
      </c>
      <c r="O35">
        <f t="shared" si="3"/>
        <v>5.507182320441989E-2</v>
      </c>
      <c r="P35">
        <f t="shared" si="4"/>
        <v>0.53762802081600647</v>
      </c>
      <c r="Q35">
        <f t="shared" si="5"/>
        <v>0.37851388921892448</v>
      </c>
      <c r="R35">
        <f t="shared" si="6"/>
        <v>0.2437801487536535</v>
      </c>
      <c r="S35">
        <f t="shared" si="7"/>
        <v>0.19903523988308819</v>
      </c>
      <c r="T35">
        <f t="shared" si="8"/>
        <v>5.2133424660089276E-5</v>
      </c>
      <c r="U35">
        <f t="shared" si="9"/>
        <v>0.7562198512463465</v>
      </c>
      <c r="V35">
        <f t="shared" si="10"/>
        <v>3.6480029205846414</v>
      </c>
    </row>
    <row r="36" spans="1:22" x14ac:dyDescent="0.25">
      <c r="A36" s="61">
        <v>34</v>
      </c>
      <c r="B36" s="62">
        <v>18</v>
      </c>
      <c r="C36" s="62">
        <v>2142</v>
      </c>
      <c r="D36" s="67">
        <v>3449</v>
      </c>
      <c r="E36" s="62">
        <v>249</v>
      </c>
      <c r="F36" s="62">
        <v>13314</v>
      </c>
      <c r="G36" s="62">
        <v>14328</v>
      </c>
      <c r="H36" s="62">
        <v>659</v>
      </c>
      <c r="I36" s="67">
        <v>354</v>
      </c>
      <c r="J36" s="64">
        <f t="shared" si="0"/>
        <v>1013</v>
      </c>
      <c r="K36" s="65">
        <v>-97</v>
      </c>
      <c r="M36">
        <f t="shared" si="1"/>
        <v>-6.7699609156895591E-3</v>
      </c>
      <c r="N36">
        <f t="shared" si="2"/>
        <v>-4.5284780578898225E-2</v>
      </c>
      <c r="O36">
        <f t="shared" si="3"/>
        <v>-2.8124093940272543E-2</v>
      </c>
      <c r="P36">
        <f t="shared" si="4"/>
        <v>0.24071747627024009</v>
      </c>
      <c r="Q36">
        <f t="shared" si="5"/>
        <v>0.14949748743718594</v>
      </c>
      <c r="R36">
        <f t="shared" si="6"/>
        <v>7.0700725851479615E-2</v>
      </c>
      <c r="S36">
        <f t="shared" si="7"/>
        <v>4.5993858179787829E-2</v>
      </c>
      <c r="T36">
        <f t="shared" si="8"/>
        <v>1.7749868320456223E-5</v>
      </c>
      <c r="U36">
        <f t="shared" si="9"/>
        <v>0.92922948073701839</v>
      </c>
      <c r="V36">
        <f t="shared" si="10"/>
        <v>2.6270811385685429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H7" zoomScale="160" zoomScaleNormal="160" workbookViewId="0">
      <selection activeCell="M13" sqref="M13"/>
    </sheetView>
  </sheetViews>
  <sheetFormatPr defaultRowHeight="15" x14ac:dyDescent="0.25"/>
  <cols>
    <col min="1" max="1" width="18" bestFit="1" customWidth="1"/>
    <col min="11" max="11" width="36.140625" bestFit="1" customWidth="1"/>
    <col min="12" max="13" width="8.7109375" customWidth="1"/>
    <col min="14" max="14" width="9" customWidth="1"/>
    <col min="15" max="15" width="8.28515625" customWidth="1"/>
    <col min="16" max="16" width="9" customWidth="1"/>
    <col min="17" max="17" width="8.85546875" customWidth="1"/>
  </cols>
  <sheetData>
    <row r="1" spans="1:19" x14ac:dyDescent="0.25">
      <c r="A1" t="s">
        <v>55</v>
      </c>
      <c r="K1" t="s">
        <v>55</v>
      </c>
    </row>
    <row r="2" spans="1:19" ht="15.75" thickBot="1" x14ac:dyDescent="0.3"/>
    <row r="3" spans="1:19" x14ac:dyDescent="0.25">
      <c r="A3" s="15" t="s">
        <v>56</v>
      </c>
      <c r="B3" s="15"/>
      <c r="K3" s="15" t="s">
        <v>56</v>
      </c>
      <c r="L3" s="15"/>
    </row>
    <row r="4" spans="1:19" x14ac:dyDescent="0.2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2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25">
      <c r="A6" s="12" t="s">
        <v>59</v>
      </c>
      <c r="B6" s="12">
        <v>0.98088257170235449</v>
      </c>
      <c r="K6" s="12" t="s">
        <v>59</v>
      </c>
      <c r="L6" s="12">
        <f>1-((L8-1)/(L8-2))*(1-L5)</f>
        <v>0.98088257170235449</v>
      </c>
      <c r="Q6" t="s">
        <v>161</v>
      </c>
      <c r="R6" t="s">
        <v>162</v>
      </c>
    </row>
    <row r="7" spans="1:19" x14ac:dyDescent="0.25">
      <c r="A7" s="12" t="s">
        <v>60</v>
      </c>
      <c r="B7" s="12">
        <v>692.06543618084208</v>
      </c>
      <c r="K7" s="12" t="s">
        <v>60</v>
      </c>
      <c r="L7" s="12">
        <f>N13^0.5</f>
        <v>692.06543618084027</v>
      </c>
      <c r="Q7" t="s">
        <v>163</v>
      </c>
      <c r="R7" t="s">
        <v>164</v>
      </c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>
        <v>46</v>
      </c>
      <c r="Q8" t="s">
        <v>165</v>
      </c>
      <c r="R8" t="s">
        <v>166</v>
      </c>
    </row>
    <row r="9" spans="1:19" x14ac:dyDescent="0.25">
      <c r="Q9" t="s">
        <v>167</v>
      </c>
      <c r="R9" t="s">
        <v>168</v>
      </c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169</v>
      </c>
      <c r="N11" s="14" t="s">
        <v>170</v>
      </c>
      <c r="O11" s="14" t="s">
        <v>171</v>
      </c>
      <c r="P11" s="14" t="s">
        <v>68</v>
      </c>
    </row>
    <row r="12" spans="1:19" x14ac:dyDescent="0.2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156</v>
      </c>
      <c r="L12" s="12">
        <f>2-1</f>
        <v>1</v>
      </c>
      <c r="M12" s="17">
        <f>Estimation!L5</f>
        <v>1106324267.3576865</v>
      </c>
      <c r="N12" s="12">
        <f>M12/L12</f>
        <v>1106324267.3576865</v>
      </c>
      <c r="O12" s="17">
        <f>N12/N13</f>
        <v>2309.8730889626108</v>
      </c>
      <c r="P12" s="17">
        <f>_xlfn.F.DIST.RT(O12,1,44)</f>
        <v>1.1439210966603118E-39</v>
      </c>
      <c r="Q12">
        <f>_xlfn.F.DIST.RT(O12,L12,L13)</f>
        <v>1.1439210966603118E-39</v>
      </c>
      <c r="R12" t="s">
        <v>159</v>
      </c>
      <c r="S12" t="s">
        <v>160</v>
      </c>
    </row>
    <row r="13" spans="1:19" x14ac:dyDescent="0.2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157</v>
      </c>
      <c r="L13" s="12">
        <f>L8-2</f>
        <v>44</v>
      </c>
      <c r="M13" s="38">
        <f>Estimation!L7</f>
        <v>21074000.990071774</v>
      </c>
      <c r="N13" s="39">
        <f t="shared" ref="N13" si="0">M13/L13</f>
        <v>478954.56795617664</v>
      </c>
      <c r="O13" s="12"/>
      <c r="P13" s="12"/>
    </row>
    <row r="14" spans="1:19" ht="15.75" thickBot="1" x14ac:dyDescent="0.3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158</v>
      </c>
      <c r="L14" s="13">
        <f>L8-1</f>
        <v>45</v>
      </c>
      <c r="M14" s="16">
        <f>Estimation!L6</f>
        <v>1127398268.3477583</v>
      </c>
      <c r="N14" s="12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>
        <f>(N13*((1/L8)+((Estimation!B48^2)/Estimation!H48)))^0.5</f>
        <v>171.12295071726024</v>
      </c>
      <c r="N17" s="12">
        <f>L17/M17</f>
        <v>-9.9233188784050395</v>
      </c>
      <c r="O17" s="17">
        <f>_xlfn.T.DIST.2T(ABS(N17),L13)</f>
        <v>8.4668418918387444E-13</v>
      </c>
      <c r="P17" s="12">
        <f>L17-P21*M17</f>
        <v>-2042.9832534996683</v>
      </c>
      <c r="Q17" s="12">
        <f>L17+P21*M17</f>
        <v>-1353.2319612622589</v>
      </c>
      <c r="R17" s="12"/>
      <c r="S17" s="12"/>
    </row>
    <row r="18" spans="1:19" ht="15.75" thickBot="1" x14ac:dyDescent="0.3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>
        <f>(N13/Estimation!H48)^0.5</f>
        <v>8.0252110457477363E-3</v>
      </c>
      <c r="N18" s="13">
        <f>L18/M18</f>
        <v>48.061139072670876</v>
      </c>
      <c r="O18" s="16">
        <f>_xlfn.T.DIST.2T(N18,L13)</f>
        <v>1.1439210966603118E-39</v>
      </c>
      <c r="P18" s="13">
        <f>L18-P21*M18</f>
        <v>0.3695270340375485</v>
      </c>
      <c r="Q18" s="13">
        <f>L18+P21*M18</f>
        <v>0.40187453427688435</v>
      </c>
      <c r="R18" s="13"/>
      <c r="S18" s="13"/>
    </row>
    <row r="19" spans="1:19" x14ac:dyDescent="0.25">
      <c r="O19" s="25" t="s">
        <v>172</v>
      </c>
      <c r="P19" s="25"/>
      <c r="Q19" s="25"/>
    </row>
    <row r="21" spans="1:19" x14ac:dyDescent="0.25">
      <c r="L21" t="s">
        <v>173</v>
      </c>
      <c r="P21" s="41">
        <f>_xlfn.T.INV.2T(0.05,L13)</f>
        <v>2.0153675744437649</v>
      </c>
    </row>
    <row r="22" spans="1:19" x14ac:dyDescent="0.25">
      <c r="L22" t="s">
        <v>174</v>
      </c>
      <c r="P22">
        <f>_xlfn.T.INV.2T(0.01,L13)</f>
        <v>2.6922782656930231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203</v>
      </c>
      <c r="B1" s="54" t="s">
        <v>199</v>
      </c>
      <c r="C1" s="54" t="s">
        <v>200</v>
      </c>
      <c r="D1" s="54" t="s">
        <v>201</v>
      </c>
      <c r="E1" s="54" t="s">
        <v>202</v>
      </c>
      <c r="F1" s="54" t="s">
        <v>204</v>
      </c>
    </row>
    <row r="2" spans="1:6" x14ac:dyDescent="0.25">
      <c r="A2">
        <v>1</v>
      </c>
      <c r="B2">
        <v>15</v>
      </c>
      <c r="C2">
        <v>1000000</v>
      </c>
      <c r="D2">
        <v>1900000</v>
      </c>
      <c r="E2">
        <v>10000</v>
      </c>
      <c r="F2" t="s">
        <v>205</v>
      </c>
    </row>
    <row r="3" spans="1:6" x14ac:dyDescent="0.25">
      <c r="A3">
        <v>2</v>
      </c>
      <c r="B3">
        <v>3</v>
      </c>
      <c r="C3">
        <v>800000</v>
      </c>
      <c r="D3">
        <v>500000</v>
      </c>
      <c r="E3">
        <v>40000</v>
      </c>
      <c r="F3" t="s">
        <v>205</v>
      </c>
    </row>
    <row r="4" spans="1:6" x14ac:dyDescent="0.25">
      <c r="A4">
        <v>3</v>
      </c>
      <c r="B4">
        <v>18</v>
      </c>
      <c r="C4">
        <v>500000</v>
      </c>
      <c r="D4">
        <v>1000000</v>
      </c>
      <c r="E4">
        <v>70000</v>
      </c>
      <c r="F4" t="s">
        <v>205</v>
      </c>
    </row>
    <row r="5" spans="1:6" x14ac:dyDescent="0.25">
      <c r="A5">
        <v>4</v>
      </c>
      <c r="B5">
        <v>7</v>
      </c>
      <c r="C5">
        <v>300000</v>
      </c>
      <c r="D5">
        <v>1800000</v>
      </c>
      <c r="E5">
        <v>90000</v>
      </c>
      <c r="F5" t="s">
        <v>205</v>
      </c>
    </row>
    <row r="6" spans="1:6" x14ac:dyDescent="0.25">
      <c r="A6">
        <v>5</v>
      </c>
      <c r="B6">
        <v>16</v>
      </c>
      <c r="C6">
        <v>900000</v>
      </c>
      <c r="D6">
        <v>1500000</v>
      </c>
      <c r="E6">
        <v>70000</v>
      </c>
      <c r="F6" t="s">
        <v>206</v>
      </c>
    </row>
    <row r="7" spans="1:6" x14ac:dyDescent="0.25">
      <c r="A7">
        <v>6</v>
      </c>
      <c r="B7">
        <v>30</v>
      </c>
      <c r="C7">
        <v>1000000</v>
      </c>
      <c r="D7">
        <v>1700000</v>
      </c>
      <c r="E7">
        <v>12000</v>
      </c>
      <c r="F7" t="s">
        <v>207</v>
      </c>
    </row>
    <row r="8" spans="1:6" x14ac:dyDescent="0.25">
      <c r="A8">
        <v>7</v>
      </c>
      <c r="B8">
        <v>6</v>
      </c>
      <c r="C8">
        <v>500000</v>
      </c>
      <c r="D8">
        <v>1200000</v>
      </c>
      <c r="E8">
        <v>65000</v>
      </c>
      <c r="F8" t="s">
        <v>205</v>
      </c>
    </row>
    <row r="9" spans="1:6" x14ac:dyDescent="0.25">
      <c r="A9">
        <v>8</v>
      </c>
      <c r="B9">
        <v>2</v>
      </c>
      <c r="C9">
        <v>500000</v>
      </c>
      <c r="D9">
        <v>1000000</v>
      </c>
      <c r="E9">
        <v>72000</v>
      </c>
      <c r="F9" t="s">
        <v>206</v>
      </c>
    </row>
    <row r="10" spans="1:6" x14ac:dyDescent="0.25">
      <c r="A10">
        <v>9</v>
      </c>
      <c r="B10">
        <v>7</v>
      </c>
      <c r="C10">
        <v>600000</v>
      </c>
      <c r="D10">
        <v>400000</v>
      </c>
      <c r="E10">
        <v>84000</v>
      </c>
      <c r="F10" t="s">
        <v>205</v>
      </c>
    </row>
    <row r="11" spans="1:6" x14ac:dyDescent="0.25">
      <c r="A11">
        <v>10</v>
      </c>
      <c r="B11">
        <v>22</v>
      </c>
      <c r="C11">
        <v>900000</v>
      </c>
      <c r="D11">
        <v>500000</v>
      </c>
      <c r="E11">
        <v>36000</v>
      </c>
      <c r="F11" t="s">
        <v>206</v>
      </c>
    </row>
    <row r="12" spans="1:6" x14ac:dyDescent="0.25">
      <c r="A12">
        <v>11</v>
      </c>
      <c r="B12">
        <v>7</v>
      </c>
      <c r="C12">
        <v>200000</v>
      </c>
      <c r="D12">
        <v>800000</v>
      </c>
      <c r="E12">
        <v>52000</v>
      </c>
      <c r="F12" t="s">
        <v>206</v>
      </c>
    </row>
    <row r="13" spans="1:6" x14ac:dyDescent="0.25">
      <c r="A13">
        <v>12</v>
      </c>
      <c r="B13">
        <v>9</v>
      </c>
      <c r="C13">
        <v>500000</v>
      </c>
      <c r="D13">
        <v>900000</v>
      </c>
      <c r="E13">
        <v>44000</v>
      </c>
      <c r="F13" t="s">
        <v>206</v>
      </c>
    </row>
    <row r="14" spans="1:6" x14ac:dyDescent="0.25">
      <c r="A14">
        <v>13</v>
      </c>
      <c r="B14">
        <v>16</v>
      </c>
      <c r="C14">
        <v>500000</v>
      </c>
      <c r="D14">
        <v>200000</v>
      </c>
      <c r="E14">
        <v>41000</v>
      </c>
      <c r="F14" t="s">
        <v>206</v>
      </c>
    </row>
    <row r="15" spans="1:6" x14ac:dyDescent="0.25">
      <c r="A15">
        <v>14</v>
      </c>
      <c r="B15">
        <v>6</v>
      </c>
      <c r="C15">
        <v>900000</v>
      </c>
      <c r="D15">
        <v>700000</v>
      </c>
      <c r="E15">
        <v>10000</v>
      </c>
      <c r="F15" t="s">
        <v>206</v>
      </c>
    </row>
    <row r="16" spans="1:6" x14ac:dyDescent="0.25">
      <c r="A16">
        <v>15</v>
      </c>
      <c r="B16">
        <v>8</v>
      </c>
      <c r="C16">
        <v>600000</v>
      </c>
      <c r="D16">
        <v>400000</v>
      </c>
      <c r="E16">
        <v>12000</v>
      </c>
      <c r="F16" t="s">
        <v>206</v>
      </c>
    </row>
    <row r="17" spans="1:6" x14ac:dyDescent="0.25">
      <c r="A17">
        <v>16</v>
      </c>
      <c r="B17">
        <v>6</v>
      </c>
      <c r="C17">
        <v>500000</v>
      </c>
      <c r="D17">
        <v>700000</v>
      </c>
      <c r="E17">
        <v>13000</v>
      </c>
      <c r="F17" t="s">
        <v>206</v>
      </c>
    </row>
    <row r="18" spans="1:6" x14ac:dyDescent="0.25">
      <c r="A18">
        <v>17</v>
      </c>
      <c r="B18">
        <v>12</v>
      </c>
      <c r="C18">
        <v>500000</v>
      </c>
      <c r="D18">
        <v>1000000</v>
      </c>
      <c r="E18">
        <v>22000</v>
      </c>
      <c r="F18" t="s">
        <v>205</v>
      </c>
    </row>
    <row r="19" spans="1:6" x14ac:dyDescent="0.25">
      <c r="A19">
        <v>18</v>
      </c>
      <c r="B19">
        <v>7</v>
      </c>
      <c r="C19">
        <v>300000</v>
      </c>
      <c r="D19">
        <v>200000</v>
      </c>
      <c r="E19">
        <v>5000</v>
      </c>
      <c r="F19" t="s">
        <v>205</v>
      </c>
    </row>
    <row r="20" spans="1:6" x14ac:dyDescent="0.25">
      <c r="A20">
        <v>19</v>
      </c>
      <c r="B20">
        <v>9</v>
      </c>
      <c r="C20">
        <v>300000</v>
      </c>
      <c r="D20">
        <v>600000</v>
      </c>
      <c r="E20">
        <v>90000</v>
      </c>
      <c r="F20" t="s">
        <v>206</v>
      </c>
    </row>
    <row r="21" spans="1:6" x14ac:dyDescent="0.25">
      <c r="A21">
        <v>20</v>
      </c>
      <c r="B21">
        <v>3</v>
      </c>
      <c r="C21">
        <v>600000</v>
      </c>
      <c r="D21">
        <v>900000</v>
      </c>
      <c r="E21">
        <v>55000</v>
      </c>
      <c r="F21" t="s">
        <v>205</v>
      </c>
    </row>
    <row r="22" spans="1:6" x14ac:dyDescent="0.25">
      <c r="A22">
        <v>21</v>
      </c>
      <c r="B22">
        <v>22</v>
      </c>
      <c r="C22">
        <v>500000</v>
      </c>
      <c r="D22">
        <v>400000</v>
      </c>
      <c r="E22">
        <v>62000</v>
      </c>
      <c r="F22" t="s">
        <v>205</v>
      </c>
    </row>
    <row r="23" spans="1:6" x14ac:dyDescent="0.25">
      <c r="A23">
        <v>22</v>
      </c>
      <c r="B23">
        <v>9</v>
      </c>
      <c r="C23">
        <v>1000000</v>
      </c>
      <c r="D23">
        <v>2000000</v>
      </c>
      <c r="E23">
        <v>150000</v>
      </c>
      <c r="F23" t="s">
        <v>205</v>
      </c>
    </row>
    <row r="24" spans="1:6" x14ac:dyDescent="0.25">
      <c r="A24">
        <v>23</v>
      </c>
      <c r="B24">
        <v>6</v>
      </c>
      <c r="C24">
        <v>500000</v>
      </c>
      <c r="D24">
        <v>600000</v>
      </c>
      <c r="E24">
        <v>44000</v>
      </c>
      <c r="F24" t="s">
        <v>205</v>
      </c>
    </row>
    <row r="25" spans="1:6" x14ac:dyDescent="0.25">
      <c r="A25">
        <v>24</v>
      </c>
      <c r="B25">
        <v>4</v>
      </c>
      <c r="C25">
        <v>800000</v>
      </c>
      <c r="D25">
        <v>900000</v>
      </c>
      <c r="E25">
        <v>54000</v>
      </c>
      <c r="F25" t="s">
        <v>205</v>
      </c>
    </row>
    <row r="26" spans="1:6" x14ac:dyDescent="0.25">
      <c r="A26">
        <v>25</v>
      </c>
      <c r="B26">
        <v>6</v>
      </c>
      <c r="C26">
        <v>300000</v>
      </c>
      <c r="D26">
        <v>500000</v>
      </c>
      <c r="E26">
        <v>70000</v>
      </c>
      <c r="F26" t="s">
        <v>205</v>
      </c>
    </row>
    <row r="27" spans="1:6" x14ac:dyDescent="0.25">
      <c r="A27">
        <v>26</v>
      </c>
      <c r="B27">
        <v>5</v>
      </c>
      <c r="C27">
        <v>500000</v>
      </c>
      <c r="D27">
        <v>400000</v>
      </c>
      <c r="E27">
        <v>90000</v>
      </c>
      <c r="F27" t="s">
        <v>205</v>
      </c>
    </row>
    <row r="28" spans="1:6" x14ac:dyDescent="0.25">
      <c r="A28">
        <v>27</v>
      </c>
      <c r="B28">
        <v>6</v>
      </c>
      <c r="C28">
        <v>500000</v>
      </c>
      <c r="D28">
        <v>800000</v>
      </c>
      <c r="E28">
        <v>22900</v>
      </c>
      <c r="F28" t="s">
        <v>206</v>
      </c>
    </row>
    <row r="29" spans="1:6" x14ac:dyDescent="0.25">
      <c r="A29">
        <v>28</v>
      </c>
      <c r="B29">
        <v>9</v>
      </c>
      <c r="C29">
        <v>500000</v>
      </c>
      <c r="D29">
        <v>700000</v>
      </c>
      <c r="E29">
        <v>12000</v>
      </c>
      <c r="F29" t="s">
        <v>206</v>
      </c>
    </row>
    <row r="30" spans="1:6" x14ac:dyDescent="0.25">
      <c r="A30">
        <v>29</v>
      </c>
      <c r="B30">
        <v>9</v>
      </c>
      <c r="C30">
        <v>200000</v>
      </c>
      <c r="D30">
        <v>400000</v>
      </c>
      <c r="E30">
        <v>60000</v>
      </c>
      <c r="F30" t="s">
        <v>207</v>
      </c>
    </row>
    <row r="31" spans="1:6" x14ac:dyDescent="0.25">
      <c r="A31">
        <v>30</v>
      </c>
      <c r="B31">
        <v>2</v>
      </c>
      <c r="C31">
        <v>700000</v>
      </c>
      <c r="D31">
        <v>900000</v>
      </c>
      <c r="E31">
        <v>14000</v>
      </c>
      <c r="F31" t="s">
        <v>207</v>
      </c>
    </row>
    <row r="32" spans="1:6" x14ac:dyDescent="0.25">
      <c r="A32">
        <v>31</v>
      </c>
      <c r="B32">
        <v>17</v>
      </c>
      <c r="C32">
        <v>300000</v>
      </c>
      <c r="D32">
        <v>500000</v>
      </c>
      <c r="E32">
        <v>45000</v>
      </c>
      <c r="F32" t="s">
        <v>207</v>
      </c>
    </row>
    <row r="33" spans="1:6" x14ac:dyDescent="0.25">
      <c r="A33">
        <v>32</v>
      </c>
      <c r="B33">
        <v>3</v>
      </c>
      <c r="C33">
        <v>700000</v>
      </c>
      <c r="D33">
        <v>900000</v>
      </c>
      <c r="E33">
        <v>52000</v>
      </c>
      <c r="F33" t="s">
        <v>207</v>
      </c>
    </row>
    <row r="34" spans="1:6" x14ac:dyDescent="0.25">
      <c r="A34">
        <v>33</v>
      </c>
      <c r="B34">
        <v>6</v>
      </c>
      <c r="C34">
        <v>650000</v>
      </c>
      <c r="D34">
        <v>500000</v>
      </c>
      <c r="E34">
        <v>43000</v>
      </c>
      <c r="F34" t="s">
        <v>207</v>
      </c>
    </row>
    <row r="35" spans="1:6" x14ac:dyDescent="0.25">
      <c r="A35">
        <v>34</v>
      </c>
      <c r="B35">
        <v>5</v>
      </c>
      <c r="C35">
        <v>500000</v>
      </c>
      <c r="D35">
        <v>1000000</v>
      </c>
      <c r="E35">
        <v>45000</v>
      </c>
      <c r="F35" t="s">
        <v>205</v>
      </c>
    </row>
    <row r="36" spans="1:6" x14ac:dyDescent="0.25">
      <c r="A36">
        <v>35</v>
      </c>
      <c r="B36">
        <v>7</v>
      </c>
      <c r="C36">
        <v>700000</v>
      </c>
      <c r="D36">
        <v>800000</v>
      </c>
      <c r="E36">
        <v>10000</v>
      </c>
      <c r="F36" t="s">
        <v>206</v>
      </c>
    </row>
    <row r="37" spans="1:6" x14ac:dyDescent="0.25">
      <c r="A37">
        <v>36</v>
      </c>
      <c r="B37">
        <v>8</v>
      </c>
      <c r="C37">
        <v>3500000</v>
      </c>
      <c r="D37">
        <v>400000</v>
      </c>
      <c r="E37">
        <v>12000</v>
      </c>
      <c r="F37" t="s">
        <v>205</v>
      </c>
    </row>
    <row r="38" spans="1:6" x14ac:dyDescent="0.25">
      <c r="A38">
        <v>37</v>
      </c>
      <c r="B38">
        <v>5</v>
      </c>
      <c r="C38">
        <v>2400000</v>
      </c>
      <c r="D38">
        <v>30000</v>
      </c>
      <c r="E38">
        <v>14000</v>
      </c>
      <c r="F38" t="s">
        <v>205</v>
      </c>
    </row>
    <row r="39" spans="1:6" x14ac:dyDescent="0.25">
      <c r="A39">
        <v>38</v>
      </c>
      <c r="B39">
        <v>7</v>
      </c>
      <c r="C39">
        <v>2800000</v>
      </c>
      <c r="D39">
        <v>50000</v>
      </c>
      <c r="E39">
        <v>20000</v>
      </c>
      <c r="F39" t="s">
        <v>206</v>
      </c>
    </row>
    <row r="40" spans="1:6" x14ac:dyDescent="0.25">
      <c r="A40">
        <v>39</v>
      </c>
      <c r="B40">
        <v>6</v>
      </c>
      <c r="C40">
        <v>2600000</v>
      </c>
      <c r="D40">
        <v>600000</v>
      </c>
      <c r="E40">
        <v>32000</v>
      </c>
      <c r="F40" t="s">
        <v>206</v>
      </c>
    </row>
    <row r="41" spans="1:6" x14ac:dyDescent="0.25">
      <c r="A41">
        <v>40</v>
      </c>
      <c r="B41">
        <v>10</v>
      </c>
      <c r="C41">
        <v>1800000</v>
      </c>
      <c r="D41">
        <v>200000</v>
      </c>
      <c r="E41">
        <v>10000</v>
      </c>
      <c r="F41" t="s">
        <v>206</v>
      </c>
    </row>
    <row r="42" spans="1:6" x14ac:dyDescent="0.25">
      <c r="A42">
        <v>41</v>
      </c>
      <c r="B42">
        <v>8</v>
      </c>
      <c r="C42">
        <v>3500000</v>
      </c>
      <c r="D42">
        <v>1000000</v>
      </c>
      <c r="E42">
        <v>25200</v>
      </c>
      <c r="F42" t="s">
        <v>205</v>
      </c>
    </row>
    <row r="43" spans="1:6" x14ac:dyDescent="0.25">
      <c r="A43">
        <v>42</v>
      </c>
      <c r="B43">
        <v>5</v>
      </c>
      <c r="C43">
        <v>1700000</v>
      </c>
      <c r="D43">
        <v>400000</v>
      </c>
      <c r="E43">
        <v>15000</v>
      </c>
      <c r="F43" t="s">
        <v>206</v>
      </c>
    </row>
    <row r="44" spans="1:6" x14ac:dyDescent="0.25">
      <c r="A44">
        <v>43</v>
      </c>
      <c r="B44">
        <v>10</v>
      </c>
      <c r="C44">
        <v>3000000</v>
      </c>
      <c r="D44">
        <v>1200000</v>
      </c>
      <c r="E44">
        <v>22500</v>
      </c>
      <c r="F44" t="s">
        <v>206</v>
      </c>
    </row>
    <row r="45" spans="1:6" x14ac:dyDescent="0.25">
      <c r="A45">
        <v>44</v>
      </c>
      <c r="B45">
        <v>7</v>
      </c>
      <c r="C45">
        <v>3500000</v>
      </c>
      <c r="D45">
        <v>1000000</v>
      </c>
      <c r="E45">
        <v>33000</v>
      </c>
      <c r="F45" t="s">
        <v>206</v>
      </c>
    </row>
    <row r="46" spans="1:6" x14ac:dyDescent="0.25">
      <c r="A46">
        <v>45</v>
      </c>
      <c r="B46">
        <v>7</v>
      </c>
      <c r="C46">
        <v>4000000</v>
      </c>
      <c r="D46">
        <v>400000</v>
      </c>
      <c r="E46">
        <v>10000</v>
      </c>
      <c r="F46" t="s">
        <v>205</v>
      </c>
    </row>
    <row r="47" spans="1:6" x14ac:dyDescent="0.25">
      <c r="A47">
        <v>46</v>
      </c>
      <c r="B47">
        <v>4</v>
      </c>
      <c r="C47">
        <v>1500000</v>
      </c>
      <c r="D47">
        <v>800000</v>
      </c>
      <c r="E47">
        <v>22000</v>
      </c>
      <c r="F47" t="s">
        <v>208</v>
      </c>
    </row>
    <row r="48" spans="1:6" x14ac:dyDescent="0.25">
      <c r="A48">
        <v>47</v>
      </c>
      <c r="B48">
        <v>1</v>
      </c>
      <c r="C48">
        <v>1300000</v>
      </c>
      <c r="D48">
        <v>100000</v>
      </c>
      <c r="E48">
        <v>155000</v>
      </c>
      <c r="F48" t="s">
        <v>205</v>
      </c>
    </row>
    <row r="49" spans="1:6" x14ac:dyDescent="0.25">
      <c r="A49">
        <v>48</v>
      </c>
      <c r="B49">
        <v>40</v>
      </c>
      <c r="C49">
        <v>8000000</v>
      </c>
      <c r="D49">
        <v>10000000</v>
      </c>
      <c r="E49">
        <v>420000</v>
      </c>
      <c r="F49" t="s">
        <v>206</v>
      </c>
    </row>
    <row r="50" spans="1:6" x14ac:dyDescent="0.25">
      <c r="A50">
        <v>49</v>
      </c>
      <c r="B50">
        <v>11</v>
      </c>
      <c r="C50">
        <v>3000000</v>
      </c>
      <c r="D50">
        <v>3500000</v>
      </c>
      <c r="E50">
        <v>77000</v>
      </c>
      <c r="F50" t="s">
        <v>206</v>
      </c>
    </row>
    <row r="51" spans="1:6" x14ac:dyDescent="0.25">
      <c r="A51">
        <v>50</v>
      </c>
      <c r="B51">
        <v>10</v>
      </c>
      <c r="C51">
        <v>2000000</v>
      </c>
      <c r="D51">
        <v>3000000</v>
      </c>
      <c r="E51">
        <v>100000</v>
      </c>
      <c r="F51" t="s">
        <v>206</v>
      </c>
    </row>
    <row r="52" spans="1:6" x14ac:dyDescent="0.25">
      <c r="A52">
        <v>51</v>
      </c>
      <c r="B52">
        <v>10</v>
      </c>
      <c r="C52">
        <v>1500000</v>
      </c>
      <c r="D52">
        <v>2600000</v>
      </c>
      <c r="E52">
        <v>300000</v>
      </c>
      <c r="F52" t="s">
        <v>205</v>
      </c>
    </row>
    <row r="53" spans="1:6" x14ac:dyDescent="0.25">
      <c r="A53">
        <v>52</v>
      </c>
      <c r="B53">
        <v>12</v>
      </c>
      <c r="C53">
        <v>2500000</v>
      </c>
      <c r="D53">
        <v>3500000</v>
      </c>
      <c r="E53">
        <v>500000</v>
      </c>
      <c r="F53" t="s">
        <v>205</v>
      </c>
    </row>
    <row r="54" spans="1:6" x14ac:dyDescent="0.25">
      <c r="A54">
        <v>53</v>
      </c>
      <c r="B54">
        <v>5</v>
      </c>
      <c r="C54">
        <v>2000000</v>
      </c>
      <c r="D54">
        <v>3500000</v>
      </c>
      <c r="E54">
        <v>200000</v>
      </c>
      <c r="F54" t="s">
        <v>206</v>
      </c>
    </row>
    <row r="55" spans="1:6" x14ac:dyDescent="0.25">
      <c r="A55">
        <v>54</v>
      </c>
      <c r="B55">
        <v>15</v>
      </c>
      <c r="C55">
        <v>300000</v>
      </c>
      <c r="D55">
        <v>4500000</v>
      </c>
      <c r="E55">
        <v>250000</v>
      </c>
      <c r="F55" t="s">
        <v>206</v>
      </c>
    </row>
    <row r="56" spans="1:6" x14ac:dyDescent="0.25">
      <c r="A56">
        <v>55</v>
      </c>
      <c r="B56">
        <v>20</v>
      </c>
      <c r="C56">
        <v>5000000</v>
      </c>
      <c r="D56">
        <v>8000000</v>
      </c>
      <c r="E56">
        <v>1200000</v>
      </c>
      <c r="F56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P1" workbookViewId="0">
      <selection activeCell="AH3" sqref="AH3:AH12"/>
    </sheetView>
  </sheetViews>
  <sheetFormatPr defaultRowHeight="15" x14ac:dyDescent="0.25"/>
  <cols>
    <col min="2" max="2" width="12" customWidth="1"/>
    <col min="3" max="3" width="9.28515625" bestFit="1" customWidth="1"/>
    <col min="4" max="4" width="10.28515625" bestFit="1" customWidth="1"/>
    <col min="10" max="10" width="11" customWidth="1"/>
    <col min="11" max="19" width="9.5703125" bestFit="1" customWidth="1"/>
    <col min="22" max="22" width="9.5703125" bestFit="1" customWidth="1"/>
    <col min="38" max="38" width="9.5703125" bestFit="1" customWidth="1"/>
  </cols>
  <sheetData>
    <row r="1" spans="1:38" x14ac:dyDescent="0.25">
      <c r="B1" s="41" t="s">
        <v>181</v>
      </c>
      <c r="E1" s="41" t="s">
        <v>185</v>
      </c>
      <c r="K1" s="41" t="s">
        <v>186</v>
      </c>
      <c r="W1" s="41" t="s">
        <v>188</v>
      </c>
      <c r="AG1" t="s">
        <v>195</v>
      </c>
    </row>
    <row r="2" spans="1:38" x14ac:dyDescent="0.25">
      <c r="A2" s="44" t="s">
        <v>180</v>
      </c>
      <c r="B2" s="44" t="s">
        <v>184</v>
      </c>
      <c r="C2" s="44" t="s">
        <v>183</v>
      </c>
      <c r="D2" s="44" t="s">
        <v>182</v>
      </c>
      <c r="E2" s="44" t="s">
        <v>184</v>
      </c>
      <c r="F2" s="44" t="s">
        <v>183</v>
      </c>
      <c r="G2" s="44" t="s">
        <v>182</v>
      </c>
      <c r="H2" s="43"/>
      <c r="I2" s="44" t="s">
        <v>209</v>
      </c>
      <c r="J2" s="44">
        <v>1</v>
      </c>
      <c r="K2" s="44">
        <v>2</v>
      </c>
      <c r="L2" s="48">
        <v>3</v>
      </c>
      <c r="M2" s="44">
        <v>4</v>
      </c>
      <c r="N2" s="44">
        <v>5</v>
      </c>
      <c r="O2" s="44">
        <v>6</v>
      </c>
      <c r="P2" s="44">
        <v>7</v>
      </c>
      <c r="Q2" s="44">
        <v>8</v>
      </c>
      <c r="R2" s="44">
        <v>9</v>
      </c>
      <c r="S2" s="44">
        <v>10</v>
      </c>
      <c r="T2" s="47"/>
      <c r="U2" s="44" t="s">
        <v>187</v>
      </c>
      <c r="V2" s="44">
        <v>1</v>
      </c>
      <c r="W2" s="44">
        <v>2</v>
      </c>
      <c r="X2" s="48">
        <v>3</v>
      </c>
      <c r="Y2" s="44">
        <v>4</v>
      </c>
      <c r="Z2" s="44">
        <v>5</v>
      </c>
      <c r="AA2" s="44">
        <v>6</v>
      </c>
      <c r="AB2" s="44">
        <v>7</v>
      </c>
      <c r="AC2" s="44">
        <v>8</v>
      </c>
      <c r="AD2" s="44">
        <v>9</v>
      </c>
      <c r="AE2" s="44">
        <v>10</v>
      </c>
      <c r="AG2" s="44" t="s">
        <v>187</v>
      </c>
      <c r="AH2" s="44" t="s">
        <v>184</v>
      </c>
      <c r="AI2" s="44" t="s">
        <v>183</v>
      </c>
      <c r="AJ2" s="44" t="s">
        <v>182</v>
      </c>
    </row>
    <row r="3" spans="1:38" x14ac:dyDescent="0.25">
      <c r="A3" s="45">
        <v>1</v>
      </c>
      <c r="B3" s="46">
        <f>_xlfn.T.INV.2T(0.01,A3)</f>
        <v>63.656741162871583</v>
      </c>
      <c r="C3" s="46">
        <f>_xlfn.T.INV.2T(0.05,A3)</f>
        <v>12.706204736174707</v>
      </c>
      <c r="D3" s="46">
        <f>_xlfn.T.INV.2T(0.1,A3)</f>
        <v>6.3137515146750438</v>
      </c>
      <c r="E3" s="46">
        <f>_xlfn.T.INV(0.01,A3)</f>
        <v>-31.820515953773956</v>
      </c>
      <c r="F3" s="46">
        <f>_xlfn.T.INV(0.05,A3)</f>
        <v>-6.3137515146750438</v>
      </c>
      <c r="G3" s="46">
        <f>_xlfn.T.INV(0.1,A3)</f>
        <v>-3.077683537175254</v>
      </c>
      <c r="H3" s="42">
        <f>ABS(_xlfn.T.INV(0.01,A3))</f>
        <v>31.820515953773956</v>
      </c>
      <c r="I3" s="49">
        <v>1</v>
      </c>
      <c r="J3" s="46">
        <f>_xlfn.F.INV.RT(0.01,$J$2,I3)</f>
        <v>4052.1806954768263</v>
      </c>
      <c r="K3" s="46">
        <f>_xlfn.F.INV.RT(0.01,$K$2,I3)</f>
        <v>4999.4999999999955</v>
      </c>
      <c r="L3" s="46">
        <f>_xlfn.F.INV.RT(0.01,$L$2,I3)</f>
        <v>5403.3520137385403</v>
      </c>
      <c r="M3" s="46">
        <f>_xlfn.F.INV.RT(0.01,$M$2,I3)</f>
        <v>5624.5833296294431</v>
      </c>
      <c r="N3" s="46">
        <f>_xlfn.F.INV.RT(0.01,$N$2,I3)</f>
        <v>5763.6495541557169</v>
      </c>
      <c r="O3" s="46">
        <f>_xlfn.F.INV.RT(0.01,$O$2,I3)</f>
        <v>5858.9861066861959</v>
      </c>
      <c r="P3" s="46">
        <f>_xlfn.F.INV.RT(0.01,$P$2,I3)</f>
        <v>5928.3557315865291</v>
      </c>
      <c r="Q3" s="46">
        <f>_xlfn.F.INV.RT(0.01,$Q$2,I3)</f>
        <v>5981.0703077977314</v>
      </c>
      <c r="R3" s="46">
        <f>_xlfn.F.INV.RT(0.01,$R$2,I3)</f>
        <v>6022.4732449682679</v>
      </c>
      <c r="S3" s="46">
        <f>_xlfn.F.INV.RT(0.01,$S$2,I3)</f>
        <v>6055.8467073958309</v>
      </c>
      <c r="U3" s="49">
        <v>1</v>
      </c>
      <c r="V3" s="46">
        <f>_xlfn.F.INV.RT(0.05,$J$2,U3)</f>
        <v>161.44763879758855</v>
      </c>
      <c r="W3" s="46">
        <f>_xlfn.F.INV.RT(0.05,$K$2,U3)</f>
        <v>199.49999999999994</v>
      </c>
      <c r="X3" s="46">
        <f>_xlfn.F.INV.RT(0.05,$L$2,U3)</f>
        <v>215.70734536960902</v>
      </c>
      <c r="Y3" s="46">
        <f>_xlfn.F.INV.RT(0.05,$M$2,U3)</f>
        <v>224.58324062625078</v>
      </c>
      <c r="Z3" s="46">
        <f>_xlfn.F.INV.RT(0.05,$N$2,U3)</f>
        <v>230.16187811010678</v>
      </c>
      <c r="AA3" s="46">
        <f>_xlfn.F.INV.RT(0.05,$O$2,U3)</f>
        <v>233.98600035626617</v>
      </c>
      <c r="AB3" s="46">
        <f>_xlfn.F.INV.RT(0.05,$P$2,U3)</f>
        <v>236.76840027699524</v>
      </c>
      <c r="AC3" s="46">
        <f>_xlfn.F.INV.RT(0.05,$Q$2,U3)</f>
        <v>238.88269480252418</v>
      </c>
      <c r="AD3" s="46">
        <f>_xlfn.F.INV.RT(0.05,$R$2,U3)</f>
        <v>240.5432547132632</v>
      </c>
      <c r="AE3" s="46">
        <f>_xlfn.F.INV.RT(0.05,$S$2,U3)</f>
        <v>241.88174725083331</v>
      </c>
      <c r="AG3" s="49">
        <v>1</v>
      </c>
      <c r="AH3" s="46">
        <f>_xlfn.CHISQ.INV.RT(0.01,AG3)</f>
        <v>6.6348966010212118</v>
      </c>
      <c r="AI3" s="46">
        <f>_xlfn.CHISQ.INV.RT(0.05,AG3)</f>
        <v>3.8414588206941236</v>
      </c>
      <c r="AJ3" s="46">
        <f>_xlfn.CHISQ.INV.RT(0.1,AG3)</f>
        <v>2.7055434540954142</v>
      </c>
    </row>
    <row r="4" spans="1:38" x14ac:dyDescent="0.25">
      <c r="A4" s="45">
        <v>2</v>
      </c>
      <c r="B4" s="46">
        <f t="shared" ref="B4:B62" si="0">_xlfn.T.INV.2T(0.01,A4)</f>
        <v>9.9248432009182928</v>
      </c>
      <c r="C4" s="46">
        <f t="shared" ref="C4:C62" si="1">_xlfn.T.INV.2T(0.05,A4)</f>
        <v>4.3026527297494637</v>
      </c>
      <c r="D4" s="46">
        <f t="shared" ref="D4:D62" si="2">_xlfn.T.INV.2T(0.1,A4)</f>
        <v>2.9199855803537269</v>
      </c>
      <c r="E4" s="46">
        <f t="shared" ref="E4:E11" si="3">_xlfn.T.INV(0.01,A4)</f>
        <v>-6.9645567342832733</v>
      </c>
      <c r="F4" s="46">
        <f t="shared" ref="F4:F11" si="4">_xlfn.T.INV(0.05,A4)</f>
        <v>-2.9199855803537269</v>
      </c>
      <c r="G4" s="46">
        <f t="shared" ref="G4:G11" si="5">_xlfn.T.INV(0.1,A4)</f>
        <v>-1.8856180831641267</v>
      </c>
      <c r="H4" s="42"/>
      <c r="I4" s="49">
        <v>2</v>
      </c>
      <c r="J4" s="46">
        <f t="shared" ref="J4:J62" si="6">_xlfn.F.INV.RT(0.01,$J$2,I4)</f>
        <v>98.50251256281409</v>
      </c>
      <c r="K4" s="46">
        <f t="shared" ref="K4:K62" si="7">_xlfn.F.INV.RT(0.01,$K$2,I4)</f>
        <v>98.999999999999957</v>
      </c>
      <c r="L4" s="46">
        <f t="shared" ref="L4:L62" si="8">_xlfn.F.INV.RT(0.01,$L$2,I4)</f>
        <v>99.166201374471555</v>
      </c>
      <c r="M4" s="46">
        <f t="shared" ref="M4:M62" si="9">_xlfn.F.INV.RT(0.01,$M$2,I4)</f>
        <v>99.24937185533102</v>
      </c>
      <c r="N4" s="46">
        <f t="shared" ref="N4:N62" si="10">_xlfn.F.INV.RT(0.01,$N$2,I4)</f>
        <v>99.299296477864175</v>
      </c>
      <c r="O4" s="46">
        <f t="shared" ref="O4:O62" si="11">_xlfn.F.INV.RT(0.01,$O$2,I4)</f>
        <v>99.332588865403423</v>
      </c>
      <c r="P4" s="46">
        <f t="shared" ref="P4:P62" si="12">_xlfn.F.INV.RT(0.01,$P$2,I4)</f>
        <v>99.356373700187277</v>
      </c>
      <c r="Q4" s="46">
        <f t="shared" ref="Q4:Q62" si="13">_xlfn.F.INV.RT(0.01,$Q$2,I4)</f>
        <v>99.374214818915945</v>
      </c>
      <c r="R4" s="46">
        <f t="shared" ref="R4:R62" si="14">_xlfn.F.INV.RT(0.01,$R$2,I4)</f>
        <v>99.388092721714372</v>
      </c>
      <c r="S4" s="46">
        <f t="shared" ref="S4:S62" si="15">_xlfn.F.INV.RT(0.01,$S$2,I4)</f>
        <v>99.399195974539353</v>
      </c>
      <c r="U4" s="49">
        <v>2</v>
      </c>
      <c r="V4" s="46">
        <f t="shared" ref="V4:V62" si="16">_xlfn.F.INV.RT(0.05,$J$2,U4)</f>
        <v>18.512820512820511</v>
      </c>
      <c r="W4" s="46">
        <f t="shared" ref="W4:W61" si="17">_xlfn.F.INV.RT(0.05,$K$2,U4)</f>
        <v>18.999999999999996</v>
      </c>
      <c r="X4" s="46">
        <f t="shared" ref="X4:X61" si="18">_xlfn.F.INV.RT(0.05,$L$2,U4)</f>
        <v>19.164292127511288</v>
      </c>
      <c r="Y4" s="46">
        <f t="shared" ref="Y4:Y61" si="19">_xlfn.F.INV.RT(0.05,$M$2,U4)</f>
        <v>19.246794344808965</v>
      </c>
      <c r="Z4" s="46">
        <f t="shared" ref="Z4:Z61" si="20">_xlfn.F.INV.RT(0.05,$N$2,U4)</f>
        <v>19.296409652017257</v>
      </c>
      <c r="AA4" s="46">
        <f t="shared" ref="AA4:AA61" si="21">_xlfn.F.INV.RT(0.05,$O$2,U4)</f>
        <v>19.329534015154028</v>
      </c>
      <c r="AB4" s="46">
        <f t="shared" ref="AB4:AB61" si="22">_xlfn.F.INV.RT(0.05,$P$2,U4)</f>
        <v>19.353217536092941</v>
      </c>
      <c r="AC4" s="46">
        <f t="shared" ref="AC4:AC61" si="23">_xlfn.F.INV.RT(0.05,$Q$2,U4)</f>
        <v>19.370992898066469</v>
      </c>
      <c r="AD4" s="46">
        <f t="shared" ref="AD4:AD61" si="24">_xlfn.F.INV.RT(0.05,$R$2,U4)</f>
        <v>19.384825718171481</v>
      </c>
      <c r="AE4" s="46">
        <f t="shared" ref="AE4:AE61" si="25">_xlfn.F.INV.RT(0.05,$S$2,U4)</f>
        <v>19.395896723571752</v>
      </c>
      <c r="AG4" s="49">
        <v>2</v>
      </c>
      <c r="AH4" s="46">
        <f t="shared" ref="AH4:AH62" si="26">_xlfn.CHISQ.INV.RT(0.01,AG4)</f>
        <v>9.2103403719761818</v>
      </c>
      <c r="AI4" s="46">
        <f t="shared" ref="AI4:AI62" si="27">_xlfn.CHISQ.INV.RT(0.05,AG4)</f>
        <v>5.9914645471079817</v>
      </c>
      <c r="AJ4" s="46">
        <f t="shared" ref="AJ4:AJ62" si="28">_xlfn.CHISQ.INV.RT(0.1,AG4)</f>
        <v>4.6051701859880909</v>
      </c>
    </row>
    <row r="5" spans="1:38" x14ac:dyDescent="0.25">
      <c r="A5" s="45">
        <v>3</v>
      </c>
      <c r="B5" s="46">
        <f t="shared" si="0"/>
        <v>5.8409093097333571</v>
      </c>
      <c r="C5" s="46">
        <f t="shared" si="1"/>
        <v>3.1824463052837091</v>
      </c>
      <c r="D5" s="46">
        <f t="shared" si="2"/>
        <v>2.3533634348018233</v>
      </c>
      <c r="E5" s="46">
        <f t="shared" si="3"/>
        <v>-4.5407028585681335</v>
      </c>
      <c r="F5" s="46">
        <f t="shared" si="4"/>
        <v>-2.3533634348018233</v>
      </c>
      <c r="G5" s="46">
        <f t="shared" si="5"/>
        <v>-1.63774435369621</v>
      </c>
      <c r="H5" s="42"/>
      <c r="I5" s="49">
        <v>3</v>
      </c>
      <c r="J5" s="46">
        <f t="shared" si="6"/>
        <v>34.116221564529795</v>
      </c>
      <c r="K5" s="46">
        <f t="shared" si="7"/>
        <v>30.816520350478257</v>
      </c>
      <c r="L5" s="46">
        <f t="shared" si="8"/>
        <v>29.456695126754646</v>
      </c>
      <c r="M5" s="46">
        <f t="shared" si="9"/>
        <v>28.7098983872982</v>
      </c>
      <c r="N5" s="46">
        <f t="shared" si="10"/>
        <v>28.237080837755048</v>
      </c>
      <c r="O5" s="46">
        <f t="shared" si="11"/>
        <v>27.910657357696032</v>
      </c>
      <c r="P5" s="46">
        <f t="shared" si="12"/>
        <v>27.671696070326174</v>
      </c>
      <c r="Q5" s="46">
        <f t="shared" si="13"/>
        <v>27.489177030536222</v>
      </c>
      <c r="R5" s="46">
        <f t="shared" si="14"/>
        <v>27.345206333571468</v>
      </c>
      <c r="S5" s="46">
        <f t="shared" si="15"/>
        <v>27.228734121474286</v>
      </c>
      <c r="U5" s="49">
        <v>3</v>
      </c>
      <c r="V5" s="46">
        <f t="shared" si="16"/>
        <v>10.127964486013932</v>
      </c>
      <c r="W5" s="46">
        <f t="shared" si="17"/>
        <v>9.5520944959211587</v>
      </c>
      <c r="X5" s="46">
        <f t="shared" si="18"/>
        <v>9.2766281531448112</v>
      </c>
      <c r="Y5" s="46">
        <f t="shared" si="19"/>
        <v>9.1171822532464244</v>
      </c>
      <c r="Z5" s="46">
        <f t="shared" si="20"/>
        <v>9.0134551675225882</v>
      </c>
      <c r="AA5" s="46">
        <f t="shared" si="21"/>
        <v>8.9406451207703839</v>
      </c>
      <c r="AB5" s="46">
        <f t="shared" si="22"/>
        <v>8.886742955634281</v>
      </c>
      <c r="AC5" s="46">
        <f t="shared" si="23"/>
        <v>8.8452384599594023</v>
      </c>
      <c r="AD5" s="46">
        <f t="shared" si="24"/>
        <v>8.8122995552064509</v>
      </c>
      <c r="AE5" s="46">
        <f t="shared" si="25"/>
        <v>8.7855247105240064</v>
      </c>
      <c r="AG5" s="49">
        <v>3</v>
      </c>
      <c r="AH5" s="46">
        <f t="shared" si="26"/>
        <v>11.344866730144371</v>
      </c>
      <c r="AI5" s="46">
        <f t="shared" si="27"/>
        <v>7.8147279032511792</v>
      </c>
      <c r="AJ5" s="46">
        <f t="shared" si="28"/>
        <v>6.2513886311703235</v>
      </c>
    </row>
    <row r="6" spans="1:38" x14ac:dyDescent="0.25">
      <c r="A6" s="45">
        <v>4</v>
      </c>
      <c r="B6" s="46">
        <f t="shared" si="0"/>
        <v>4.604094871349993</v>
      </c>
      <c r="C6" s="46">
        <f t="shared" si="1"/>
        <v>2.7764451051977934</v>
      </c>
      <c r="D6" s="46">
        <f t="shared" si="2"/>
        <v>2.1318467863266499</v>
      </c>
      <c r="E6" s="46">
        <f t="shared" si="3"/>
        <v>-3.7469473879791968</v>
      </c>
      <c r="F6" s="46">
        <f t="shared" si="4"/>
        <v>-2.1318467863266499</v>
      </c>
      <c r="G6" s="46">
        <f t="shared" si="5"/>
        <v>-1.5332062740589443</v>
      </c>
      <c r="H6" s="42"/>
      <c r="I6" s="49">
        <v>4</v>
      </c>
      <c r="J6" s="46">
        <f t="shared" si="6"/>
        <v>21.197689584391309</v>
      </c>
      <c r="K6" s="46">
        <f t="shared" si="7"/>
        <v>17.999999999999993</v>
      </c>
      <c r="L6" s="46">
        <f t="shared" si="8"/>
        <v>16.694369237175085</v>
      </c>
      <c r="M6" s="46">
        <f t="shared" si="9"/>
        <v>15.977024852557676</v>
      </c>
      <c r="N6" s="46">
        <f t="shared" si="10"/>
        <v>15.521857544425243</v>
      </c>
      <c r="O6" s="46">
        <f t="shared" si="11"/>
        <v>15.206864861157531</v>
      </c>
      <c r="P6" s="46">
        <f t="shared" si="12"/>
        <v>14.975757704446696</v>
      </c>
      <c r="Q6" s="46">
        <f t="shared" si="13"/>
        <v>14.798888790632594</v>
      </c>
      <c r="R6" s="46">
        <f t="shared" si="14"/>
        <v>14.659133574738862</v>
      </c>
      <c r="S6" s="46">
        <f t="shared" si="15"/>
        <v>14.545900803323377</v>
      </c>
      <c r="U6" s="49">
        <v>4</v>
      </c>
      <c r="V6" s="46">
        <f t="shared" si="16"/>
        <v>7.708647422176786</v>
      </c>
      <c r="W6" s="46">
        <f t="shared" si="17"/>
        <v>6.9442719099991574</v>
      </c>
      <c r="X6" s="46">
        <f t="shared" si="18"/>
        <v>6.5913821164255788</v>
      </c>
      <c r="Y6" s="46">
        <f t="shared" si="19"/>
        <v>6.38823290869587</v>
      </c>
      <c r="Z6" s="46">
        <f t="shared" si="20"/>
        <v>6.2560565021608845</v>
      </c>
      <c r="AA6" s="46">
        <f t="shared" si="21"/>
        <v>6.1631322826886326</v>
      </c>
      <c r="AB6" s="46">
        <f t="shared" si="22"/>
        <v>6.0942109256988832</v>
      </c>
      <c r="AC6" s="46">
        <f t="shared" si="23"/>
        <v>6.041044476119156</v>
      </c>
      <c r="AD6" s="46">
        <f t="shared" si="24"/>
        <v>5.9987790312102476</v>
      </c>
      <c r="AE6" s="46">
        <f t="shared" si="25"/>
        <v>5.9643705522380337</v>
      </c>
      <c r="AG6" s="49">
        <v>4</v>
      </c>
      <c r="AH6" s="46">
        <f t="shared" si="26"/>
        <v>13.276704135987623</v>
      </c>
      <c r="AI6" s="46">
        <f t="shared" si="27"/>
        <v>9.4877290367811575</v>
      </c>
      <c r="AJ6" s="46">
        <f t="shared" si="28"/>
        <v>7.7794403397348582</v>
      </c>
    </row>
    <row r="7" spans="1:38" x14ac:dyDescent="0.25">
      <c r="A7" s="45">
        <v>5</v>
      </c>
      <c r="B7" s="46">
        <f t="shared" si="0"/>
        <v>4.0321429835552278</v>
      </c>
      <c r="C7" s="46">
        <f t="shared" si="1"/>
        <v>2.570581835636315</v>
      </c>
      <c r="D7" s="46">
        <f t="shared" si="2"/>
        <v>2.0150483733330233</v>
      </c>
      <c r="E7" s="46">
        <f t="shared" si="3"/>
        <v>-3.3649299989072183</v>
      </c>
      <c r="F7" s="46">
        <f t="shared" si="4"/>
        <v>-2.0150483733330233</v>
      </c>
      <c r="G7" s="46">
        <f t="shared" si="5"/>
        <v>-1.4758840488244813</v>
      </c>
      <c r="H7" s="42"/>
      <c r="I7" s="49">
        <v>5</v>
      </c>
      <c r="J7" s="46">
        <f t="shared" si="6"/>
        <v>16.258177039833654</v>
      </c>
      <c r="K7" s="46">
        <f t="shared" si="7"/>
        <v>13.273933612004834</v>
      </c>
      <c r="L7" s="46">
        <f t="shared" si="8"/>
        <v>12.059953691651989</v>
      </c>
      <c r="M7" s="46">
        <f t="shared" si="9"/>
        <v>11.391928071349769</v>
      </c>
      <c r="N7" s="46">
        <f t="shared" si="10"/>
        <v>10.967020650907992</v>
      </c>
      <c r="O7" s="46">
        <f t="shared" si="11"/>
        <v>10.672254792434337</v>
      </c>
      <c r="P7" s="46">
        <f t="shared" si="12"/>
        <v>10.455510891760897</v>
      </c>
      <c r="Q7" s="46">
        <f t="shared" si="13"/>
        <v>10.28931104613593</v>
      </c>
      <c r="R7" s="46">
        <f t="shared" si="14"/>
        <v>10.157761547933342</v>
      </c>
      <c r="S7" s="46">
        <f t="shared" si="15"/>
        <v>10.051017219571275</v>
      </c>
      <c r="T7" s="56">
        <f>_xlfn.F.INV.RT(0.01,J2,J12)</f>
        <v>10.044289273396597</v>
      </c>
      <c r="U7" s="49">
        <v>5</v>
      </c>
      <c r="V7" s="46">
        <f t="shared" si="16"/>
        <v>6.607890973703368</v>
      </c>
      <c r="W7" s="46">
        <f t="shared" si="17"/>
        <v>5.786135043349967</v>
      </c>
      <c r="X7" s="46">
        <f t="shared" si="18"/>
        <v>5.4094513180564894</v>
      </c>
      <c r="Y7" s="46">
        <f t="shared" si="19"/>
        <v>5.1921677728039226</v>
      </c>
      <c r="Z7" s="46">
        <f t="shared" si="20"/>
        <v>5.0503290576326485</v>
      </c>
      <c r="AA7" s="46">
        <f t="shared" si="21"/>
        <v>4.9502880686943191</v>
      </c>
      <c r="AB7" s="46">
        <f t="shared" si="22"/>
        <v>4.8758716958339994</v>
      </c>
      <c r="AC7" s="46">
        <f t="shared" si="23"/>
        <v>4.8183195356568689</v>
      </c>
      <c r="AD7" s="46">
        <f t="shared" si="24"/>
        <v>4.7724656131008532</v>
      </c>
      <c r="AE7" s="46">
        <f t="shared" si="25"/>
        <v>4.7350630696934211</v>
      </c>
      <c r="AG7" s="49">
        <v>5</v>
      </c>
      <c r="AH7" s="46">
        <f t="shared" si="26"/>
        <v>15.086272469388991</v>
      </c>
      <c r="AI7" s="46">
        <f t="shared" si="27"/>
        <v>11.070497693516353</v>
      </c>
      <c r="AJ7" s="46">
        <f t="shared" si="28"/>
        <v>9.2363568997811178</v>
      </c>
    </row>
    <row r="8" spans="1:38" x14ac:dyDescent="0.25">
      <c r="A8" s="45">
        <v>6</v>
      </c>
      <c r="B8" s="46">
        <f t="shared" si="0"/>
        <v>3.7074280213247794</v>
      </c>
      <c r="C8" s="46">
        <f t="shared" si="1"/>
        <v>2.4469118511449697</v>
      </c>
      <c r="D8" s="46">
        <f t="shared" si="2"/>
        <v>1.9431802805153031</v>
      </c>
      <c r="E8" s="46">
        <f t="shared" si="3"/>
        <v>-3.1426684032909828</v>
      </c>
      <c r="F8" s="46">
        <f t="shared" si="4"/>
        <v>-1.9431802805153031</v>
      </c>
      <c r="G8" s="46">
        <f t="shared" si="5"/>
        <v>-1.4397557472651481</v>
      </c>
      <c r="H8" s="42"/>
      <c r="I8" s="49">
        <v>6</v>
      </c>
      <c r="J8" s="46">
        <f t="shared" si="6"/>
        <v>13.745022533304169</v>
      </c>
      <c r="K8" s="46">
        <f t="shared" si="7"/>
        <v>10.924766500838338</v>
      </c>
      <c r="L8" s="46">
        <f t="shared" si="8"/>
        <v>9.779538240923273</v>
      </c>
      <c r="M8" s="46">
        <f t="shared" si="9"/>
        <v>9.1483010302278522</v>
      </c>
      <c r="N8" s="46">
        <f t="shared" si="10"/>
        <v>8.7458952560199172</v>
      </c>
      <c r="O8" s="46">
        <f t="shared" si="11"/>
        <v>8.4661253404768946</v>
      </c>
      <c r="P8" s="46">
        <f t="shared" si="12"/>
        <v>8.2599952709689841</v>
      </c>
      <c r="Q8" s="46">
        <f t="shared" si="13"/>
        <v>8.1016513667387038</v>
      </c>
      <c r="R8" s="46">
        <f t="shared" si="14"/>
        <v>7.9761213666233548</v>
      </c>
      <c r="S8" s="46">
        <f t="shared" si="15"/>
        <v>7.874118533565623</v>
      </c>
      <c r="U8" s="49">
        <v>6</v>
      </c>
      <c r="V8" s="46">
        <f t="shared" si="16"/>
        <v>5.9873776072737011</v>
      </c>
      <c r="W8" s="46">
        <f t="shared" si="17"/>
        <v>5.1432528497847176</v>
      </c>
      <c r="X8" s="46">
        <f t="shared" si="18"/>
        <v>4.7570626630894131</v>
      </c>
      <c r="Y8" s="46">
        <f t="shared" si="19"/>
        <v>4.5336769502752441</v>
      </c>
      <c r="Z8" s="46">
        <f t="shared" si="20"/>
        <v>4.3873741874061292</v>
      </c>
      <c r="AA8" s="46">
        <f t="shared" si="21"/>
        <v>4.2838657138226397</v>
      </c>
      <c r="AB8" s="46">
        <f t="shared" si="22"/>
        <v>4.2066584878692064</v>
      </c>
      <c r="AC8" s="46">
        <f t="shared" si="23"/>
        <v>4.1468041622765357</v>
      </c>
      <c r="AD8" s="46">
        <f t="shared" si="24"/>
        <v>4.099015541716521</v>
      </c>
      <c r="AE8" s="46">
        <f t="shared" si="25"/>
        <v>4.059962794330696</v>
      </c>
      <c r="AG8" s="49">
        <v>6</v>
      </c>
      <c r="AH8" s="46">
        <f t="shared" si="26"/>
        <v>16.811893829770931</v>
      </c>
      <c r="AI8" s="46">
        <f t="shared" si="27"/>
        <v>12.591587243743978</v>
      </c>
      <c r="AJ8" s="46">
        <f t="shared" si="28"/>
        <v>10.64464067566842</v>
      </c>
    </row>
    <row r="9" spans="1:38" x14ac:dyDescent="0.25">
      <c r="A9" s="45">
        <v>7</v>
      </c>
      <c r="B9" s="46">
        <f t="shared" si="0"/>
        <v>3.4994832973504946</v>
      </c>
      <c r="C9" s="46">
        <f t="shared" si="1"/>
        <v>2.3646242515927849</v>
      </c>
      <c r="D9" s="46">
        <f t="shared" si="2"/>
        <v>1.8945786050900073</v>
      </c>
      <c r="E9" s="46">
        <f t="shared" si="3"/>
        <v>-2.997951566868529</v>
      </c>
      <c r="F9" s="46">
        <f t="shared" si="4"/>
        <v>-1.8945786050900073</v>
      </c>
      <c r="G9" s="46">
        <f t="shared" si="5"/>
        <v>-1.4149239276505079</v>
      </c>
      <c r="H9" s="42"/>
      <c r="I9" s="49">
        <v>7</v>
      </c>
      <c r="J9" s="46">
        <f t="shared" si="6"/>
        <v>12.246383348435085</v>
      </c>
      <c r="K9" s="46">
        <f t="shared" si="7"/>
        <v>9.5465780211022917</v>
      </c>
      <c r="L9" s="46">
        <f t="shared" si="8"/>
        <v>8.4512850530799906</v>
      </c>
      <c r="M9" s="46">
        <f t="shared" si="9"/>
        <v>7.8466450625466022</v>
      </c>
      <c r="N9" s="46">
        <f t="shared" si="10"/>
        <v>7.4604354929892667</v>
      </c>
      <c r="O9" s="46">
        <f t="shared" si="11"/>
        <v>7.1914047852039982</v>
      </c>
      <c r="P9" s="46">
        <f t="shared" si="12"/>
        <v>6.9928327787113798</v>
      </c>
      <c r="Q9" s="46">
        <f t="shared" si="13"/>
        <v>6.8400490718293492</v>
      </c>
      <c r="R9" s="46">
        <f t="shared" si="14"/>
        <v>6.7187524818244668</v>
      </c>
      <c r="S9" s="46">
        <f t="shared" si="15"/>
        <v>6.6200626702914338</v>
      </c>
      <c r="U9" s="49">
        <v>7</v>
      </c>
      <c r="V9" s="46">
        <f t="shared" si="16"/>
        <v>5.591447851220738</v>
      </c>
      <c r="W9" s="46">
        <f t="shared" si="17"/>
        <v>4.7374141277758826</v>
      </c>
      <c r="X9" s="46">
        <f t="shared" si="18"/>
        <v>4.3468313999078179</v>
      </c>
      <c r="Y9" s="46">
        <f t="shared" si="19"/>
        <v>4.1203117268976337</v>
      </c>
      <c r="Z9" s="46">
        <f t="shared" si="20"/>
        <v>3.971523150611342</v>
      </c>
      <c r="AA9" s="46">
        <f t="shared" si="21"/>
        <v>3.8659688531238445</v>
      </c>
      <c r="AB9" s="46">
        <f t="shared" si="22"/>
        <v>3.7870435399280704</v>
      </c>
      <c r="AC9" s="46">
        <f t="shared" si="23"/>
        <v>3.7257253171227038</v>
      </c>
      <c r="AD9" s="46">
        <f t="shared" si="24"/>
        <v>3.67667469893951</v>
      </c>
      <c r="AE9" s="46">
        <f t="shared" si="25"/>
        <v>3.6365231206283464</v>
      </c>
      <c r="AG9" s="49">
        <v>7</v>
      </c>
      <c r="AH9" s="46">
        <f t="shared" si="26"/>
        <v>18.475306906582361</v>
      </c>
      <c r="AI9" s="46">
        <f t="shared" si="27"/>
        <v>14.067140449340167</v>
      </c>
      <c r="AJ9" s="46">
        <f t="shared" si="28"/>
        <v>12.01703662378053</v>
      </c>
    </row>
    <row r="10" spans="1:38" x14ac:dyDescent="0.25">
      <c r="A10" s="45">
        <v>8</v>
      </c>
      <c r="B10" s="46">
        <f t="shared" si="0"/>
        <v>3.3553873313333953</v>
      </c>
      <c r="C10" s="46">
        <f t="shared" si="1"/>
        <v>2.3060041352041671</v>
      </c>
      <c r="D10" s="46">
        <f t="shared" si="2"/>
        <v>1.8595480375308981</v>
      </c>
      <c r="E10" s="46">
        <f t="shared" si="3"/>
        <v>-2.8964594477096224</v>
      </c>
      <c r="F10" s="46">
        <f t="shared" si="4"/>
        <v>-1.8595480375308981</v>
      </c>
      <c r="G10" s="46">
        <f t="shared" si="5"/>
        <v>-1.3968153097438645</v>
      </c>
      <c r="H10" s="42"/>
      <c r="I10" s="49">
        <v>8</v>
      </c>
      <c r="J10" s="46">
        <f t="shared" si="6"/>
        <v>11.258624143272641</v>
      </c>
      <c r="K10" s="46">
        <f t="shared" si="7"/>
        <v>8.6491106406735145</v>
      </c>
      <c r="L10" s="46">
        <f t="shared" si="8"/>
        <v>7.5909919475988543</v>
      </c>
      <c r="M10" s="46">
        <f t="shared" si="9"/>
        <v>7.006076622955586</v>
      </c>
      <c r="N10" s="46">
        <f t="shared" si="10"/>
        <v>6.6318251645095909</v>
      </c>
      <c r="O10" s="46">
        <f t="shared" si="11"/>
        <v>6.3706807302391981</v>
      </c>
      <c r="P10" s="46">
        <f t="shared" si="12"/>
        <v>6.177624260952248</v>
      </c>
      <c r="Q10" s="46">
        <f t="shared" si="13"/>
        <v>6.0288701066125698</v>
      </c>
      <c r="R10" s="46">
        <f t="shared" si="14"/>
        <v>5.9106188491908576</v>
      </c>
      <c r="S10" s="46">
        <f t="shared" si="15"/>
        <v>5.8142938551226555</v>
      </c>
      <c r="U10" s="49">
        <v>8</v>
      </c>
      <c r="V10" s="46">
        <f t="shared" si="16"/>
        <v>5.3176550715787174</v>
      </c>
      <c r="W10" s="46">
        <f t="shared" si="17"/>
        <v>4.4589701075245118</v>
      </c>
      <c r="X10" s="46">
        <f t="shared" si="18"/>
        <v>4.0661805513511613</v>
      </c>
      <c r="Y10" s="46">
        <f t="shared" si="19"/>
        <v>3.8378533545558975</v>
      </c>
      <c r="Z10" s="46">
        <f t="shared" si="20"/>
        <v>3.6874986663400291</v>
      </c>
      <c r="AA10" s="46">
        <f t="shared" si="21"/>
        <v>3.5805803197614603</v>
      </c>
      <c r="AB10" s="46">
        <f t="shared" si="22"/>
        <v>3.500463855044941</v>
      </c>
      <c r="AC10" s="46">
        <f t="shared" si="23"/>
        <v>3.4381012333731586</v>
      </c>
      <c r="AD10" s="46">
        <f t="shared" si="24"/>
        <v>3.3881302347397284</v>
      </c>
      <c r="AE10" s="46">
        <f t="shared" si="25"/>
        <v>3.3471631202339767</v>
      </c>
      <c r="AG10" s="49">
        <v>8</v>
      </c>
      <c r="AH10" s="46">
        <f t="shared" si="26"/>
        <v>20.090235029663233</v>
      </c>
      <c r="AI10" s="46">
        <f t="shared" si="27"/>
        <v>15.507313055865453</v>
      </c>
      <c r="AJ10" s="46">
        <f t="shared" si="28"/>
        <v>13.361566136511726</v>
      </c>
    </row>
    <row r="11" spans="1:38" x14ac:dyDescent="0.25">
      <c r="A11" s="45">
        <v>9</v>
      </c>
      <c r="B11" s="46">
        <f t="shared" si="0"/>
        <v>3.2498355415921263</v>
      </c>
      <c r="C11" s="46">
        <f t="shared" si="1"/>
        <v>2.2621571627982053</v>
      </c>
      <c r="D11" s="46">
        <f t="shared" si="2"/>
        <v>1.8331129326562374</v>
      </c>
      <c r="E11" s="46">
        <f t="shared" si="3"/>
        <v>-2.8214379250258084</v>
      </c>
      <c r="F11" s="46">
        <f t="shared" si="4"/>
        <v>-1.8331129326562374</v>
      </c>
      <c r="G11" s="46">
        <f t="shared" si="5"/>
        <v>-1.383028738396632</v>
      </c>
      <c r="H11" s="42"/>
      <c r="I11" s="49">
        <v>9</v>
      </c>
      <c r="J11" s="46">
        <f t="shared" si="6"/>
        <v>10.56143104739539</v>
      </c>
      <c r="K11" s="46">
        <f t="shared" si="7"/>
        <v>8.0215173099320634</v>
      </c>
      <c r="L11" s="46">
        <f t="shared" si="8"/>
        <v>6.9919172222334662</v>
      </c>
      <c r="M11" s="46">
        <f t="shared" si="9"/>
        <v>6.422085458153199</v>
      </c>
      <c r="N11" s="46">
        <f t="shared" si="10"/>
        <v>6.05694071411867</v>
      </c>
      <c r="O11" s="46">
        <f t="shared" si="11"/>
        <v>5.8017703065351292</v>
      </c>
      <c r="P11" s="46">
        <f t="shared" si="12"/>
        <v>5.6128654773762401</v>
      </c>
      <c r="Q11" s="46">
        <f t="shared" si="13"/>
        <v>5.4671225154147729</v>
      </c>
      <c r="R11" s="46">
        <f t="shared" si="14"/>
        <v>5.3511288611485881</v>
      </c>
      <c r="S11" s="46">
        <f t="shared" si="15"/>
        <v>5.2565419912884597</v>
      </c>
      <c r="U11" s="49">
        <v>9</v>
      </c>
      <c r="V11" s="46">
        <f t="shared" si="16"/>
        <v>5.1173550291992269</v>
      </c>
      <c r="W11" s="46">
        <f t="shared" si="17"/>
        <v>4.2564947290937507</v>
      </c>
      <c r="X11" s="46">
        <f t="shared" si="18"/>
        <v>3.8625483576247648</v>
      </c>
      <c r="Y11" s="46">
        <f t="shared" si="19"/>
        <v>3.6330885114190816</v>
      </c>
      <c r="Z11" s="46">
        <f t="shared" si="20"/>
        <v>3.4816586539015244</v>
      </c>
      <c r="AA11" s="46">
        <f t="shared" si="21"/>
        <v>3.373753647039214</v>
      </c>
      <c r="AB11" s="46">
        <f t="shared" si="22"/>
        <v>3.2927458389171207</v>
      </c>
      <c r="AC11" s="46">
        <f t="shared" si="23"/>
        <v>3.229582612686777</v>
      </c>
      <c r="AD11" s="46">
        <f t="shared" si="24"/>
        <v>3.17889310445827</v>
      </c>
      <c r="AE11" s="46">
        <f t="shared" si="25"/>
        <v>3.1372801078886967</v>
      </c>
      <c r="AG11" s="49">
        <v>9</v>
      </c>
      <c r="AH11" s="46">
        <f t="shared" si="26"/>
        <v>21.665994333461931</v>
      </c>
      <c r="AI11" s="46">
        <f t="shared" si="27"/>
        <v>16.918977604620451</v>
      </c>
      <c r="AJ11" s="46">
        <f t="shared" si="28"/>
        <v>14.683656573259835</v>
      </c>
    </row>
    <row r="12" spans="1:38" x14ac:dyDescent="0.25">
      <c r="A12" s="45">
        <v>10</v>
      </c>
      <c r="B12" s="46">
        <f t="shared" si="0"/>
        <v>3.1692726726169518</v>
      </c>
      <c r="C12" s="46">
        <f t="shared" si="1"/>
        <v>2.2281388519862744</v>
      </c>
      <c r="D12" s="46">
        <f t="shared" si="2"/>
        <v>1.812461122811676</v>
      </c>
      <c r="E12" s="46">
        <f t="shared" ref="E12:E62" si="29">_xlfn.T.INV(0.01,A12)</f>
        <v>-2.7637694581126966</v>
      </c>
      <c r="F12" s="46">
        <f t="shared" ref="F12:F62" si="30">_xlfn.T.INV(0.05,A12)</f>
        <v>-1.812461122811676</v>
      </c>
      <c r="G12" s="46">
        <f t="shared" ref="G12:G62" si="31">_xlfn.T.INV(0.1,A12)</f>
        <v>-1.3721836411103363</v>
      </c>
      <c r="H12" s="42"/>
      <c r="I12" s="49">
        <v>10</v>
      </c>
      <c r="J12" s="55">
        <f t="shared" si="6"/>
        <v>10.044289273396597</v>
      </c>
      <c r="K12" s="46">
        <f t="shared" si="7"/>
        <v>7.5594321575479011</v>
      </c>
      <c r="L12" s="46">
        <f t="shared" si="8"/>
        <v>6.5523125575152115</v>
      </c>
      <c r="M12" s="46">
        <f t="shared" si="9"/>
        <v>5.9943386616293672</v>
      </c>
      <c r="N12" s="46">
        <f t="shared" si="10"/>
        <v>5.6363261876690833</v>
      </c>
      <c r="O12" s="46">
        <f t="shared" si="11"/>
        <v>5.3858110448457959</v>
      </c>
      <c r="P12" s="46">
        <f t="shared" si="12"/>
        <v>5.200121250549973</v>
      </c>
      <c r="Q12" s="46">
        <f t="shared" si="13"/>
        <v>5.0566931317444173</v>
      </c>
      <c r="R12" s="46">
        <f t="shared" si="14"/>
        <v>4.9424206520886091</v>
      </c>
      <c r="S12" s="46">
        <f t="shared" si="15"/>
        <v>4.8491468020800275</v>
      </c>
      <c r="U12" s="49">
        <v>10</v>
      </c>
      <c r="V12" s="55">
        <f t="shared" si="16"/>
        <v>4.9646027437307128</v>
      </c>
      <c r="W12" s="46">
        <f t="shared" si="17"/>
        <v>4.1028210151304032</v>
      </c>
      <c r="X12" s="46">
        <f t="shared" si="18"/>
        <v>3.7082648190468448</v>
      </c>
      <c r="Y12" s="46">
        <f t="shared" si="19"/>
        <v>3.4780496907652281</v>
      </c>
      <c r="Z12" s="46">
        <f t="shared" si="20"/>
        <v>3.325834530413013</v>
      </c>
      <c r="AA12" s="46">
        <f t="shared" si="21"/>
        <v>3.217174547398995</v>
      </c>
      <c r="AB12" s="46">
        <f t="shared" si="22"/>
        <v>3.1354648046263263</v>
      </c>
      <c r="AC12" s="46">
        <f t="shared" si="23"/>
        <v>3.0716583852790391</v>
      </c>
      <c r="AD12" s="46">
        <f t="shared" si="24"/>
        <v>3.0203829470213761</v>
      </c>
      <c r="AE12" s="46">
        <f t="shared" si="25"/>
        <v>2.9782370160823217</v>
      </c>
      <c r="AF12" s="56">
        <f>_xlfn.F.INV.RT(0.05,V2,U12)</f>
        <v>4.9646027437307128</v>
      </c>
      <c r="AG12" s="49">
        <v>10</v>
      </c>
      <c r="AH12" s="55">
        <f t="shared" si="26"/>
        <v>23.209251158954359</v>
      </c>
      <c r="AI12" s="55">
        <f t="shared" si="27"/>
        <v>18.307038053275146</v>
      </c>
      <c r="AJ12" s="46">
        <f t="shared" si="28"/>
        <v>15.987179172105261</v>
      </c>
      <c r="AL12" s="42">
        <f>_xlfn.CHISQ.INV.RT(0.01,AG12)</f>
        <v>23.209251158954359</v>
      </c>
    </row>
    <row r="13" spans="1:38" x14ac:dyDescent="0.25">
      <c r="A13" s="45">
        <v>11</v>
      </c>
      <c r="B13" s="46">
        <f t="shared" si="0"/>
        <v>3.1058065155392809</v>
      </c>
      <c r="C13" s="46">
        <f t="shared" si="1"/>
        <v>2.2009851600916384</v>
      </c>
      <c r="D13" s="46">
        <f t="shared" si="2"/>
        <v>1.7958848187040437</v>
      </c>
      <c r="E13" s="46">
        <f t="shared" si="29"/>
        <v>-2.7180791838138614</v>
      </c>
      <c r="F13" s="46">
        <f t="shared" si="30"/>
        <v>-1.7958848187040437</v>
      </c>
      <c r="G13" s="46">
        <f t="shared" si="31"/>
        <v>-1.3634303180205409</v>
      </c>
      <c r="H13" s="42"/>
      <c r="I13" s="49">
        <v>11</v>
      </c>
      <c r="J13" s="46">
        <f t="shared" si="6"/>
        <v>9.6460341119662498</v>
      </c>
      <c r="K13" s="46">
        <f t="shared" si="7"/>
        <v>7.2057133504573807</v>
      </c>
      <c r="L13" s="46">
        <f t="shared" si="8"/>
        <v>6.2167298115386522</v>
      </c>
      <c r="M13" s="46">
        <f t="shared" si="9"/>
        <v>5.6683002128787736</v>
      </c>
      <c r="N13" s="46">
        <f t="shared" si="10"/>
        <v>5.3160089186084933</v>
      </c>
      <c r="O13" s="46">
        <f t="shared" si="11"/>
        <v>5.0692104311952635</v>
      </c>
      <c r="P13" s="46">
        <f t="shared" si="12"/>
        <v>4.8860720392128734</v>
      </c>
      <c r="Q13" s="46">
        <f t="shared" si="13"/>
        <v>4.7444676439354669</v>
      </c>
      <c r="R13" s="46">
        <f t="shared" si="14"/>
        <v>4.6315397476474969</v>
      </c>
      <c r="S13" s="46">
        <f t="shared" si="15"/>
        <v>4.5392818112533204</v>
      </c>
      <c r="U13" s="49">
        <v>11</v>
      </c>
      <c r="V13" s="46">
        <f t="shared" si="16"/>
        <v>4.8443356749436166</v>
      </c>
      <c r="W13" s="46">
        <f t="shared" si="17"/>
        <v>3.9822979570944854</v>
      </c>
      <c r="X13" s="46">
        <f t="shared" si="18"/>
        <v>3.5874337024204954</v>
      </c>
      <c r="Y13" s="46">
        <f t="shared" si="19"/>
        <v>3.3566900211325938</v>
      </c>
      <c r="Z13" s="46">
        <f t="shared" si="20"/>
        <v>3.2038742627296211</v>
      </c>
      <c r="AA13" s="46">
        <f t="shared" si="21"/>
        <v>3.0946128879091401</v>
      </c>
      <c r="AB13" s="46">
        <f t="shared" si="22"/>
        <v>3.012330343043101</v>
      </c>
      <c r="AC13" s="46">
        <f t="shared" si="23"/>
        <v>2.947990318638638</v>
      </c>
      <c r="AD13" s="46">
        <f t="shared" si="24"/>
        <v>2.8962227612877038</v>
      </c>
      <c r="AE13" s="46">
        <f t="shared" si="25"/>
        <v>2.8536248582732573</v>
      </c>
      <c r="AG13" s="49">
        <v>11</v>
      </c>
      <c r="AH13" s="46">
        <f t="shared" si="26"/>
        <v>24.724970311318284</v>
      </c>
      <c r="AI13" s="46">
        <f t="shared" si="27"/>
        <v>19.675137572682498</v>
      </c>
      <c r="AJ13" s="46">
        <f t="shared" si="28"/>
        <v>17.275008517500069</v>
      </c>
      <c r="AL13" s="42">
        <f>_xlfn.CHISQ.INV.RT(0.05,AG12)</f>
        <v>18.307038053275146</v>
      </c>
    </row>
    <row r="14" spans="1:38" x14ac:dyDescent="0.25">
      <c r="A14" s="45">
        <v>12</v>
      </c>
      <c r="B14" s="55">
        <f t="shared" si="0"/>
        <v>3.0545395893929017</v>
      </c>
      <c r="C14" s="55">
        <f t="shared" si="1"/>
        <v>2.1788128296672284</v>
      </c>
      <c r="D14" s="55">
        <f t="shared" si="2"/>
        <v>1.7822875556493194</v>
      </c>
      <c r="E14" s="46">
        <f t="shared" si="29"/>
        <v>-2.6809979931209149</v>
      </c>
      <c r="F14" s="46">
        <f t="shared" si="30"/>
        <v>-1.7822875556493194</v>
      </c>
      <c r="G14" s="46">
        <f t="shared" si="31"/>
        <v>-1.3562173340232047</v>
      </c>
      <c r="H14" s="56">
        <v>2</v>
      </c>
      <c r="I14" s="49">
        <v>12</v>
      </c>
      <c r="J14" s="46">
        <f t="shared" si="6"/>
        <v>9.3302121031685576</v>
      </c>
      <c r="K14" s="46">
        <f t="shared" si="7"/>
        <v>6.9266081401913002</v>
      </c>
      <c r="L14" s="46">
        <f t="shared" si="8"/>
        <v>5.9525446815458682</v>
      </c>
      <c r="M14" s="46">
        <f t="shared" si="9"/>
        <v>5.4119514344731394</v>
      </c>
      <c r="N14" s="46">
        <f t="shared" si="10"/>
        <v>5.0643431111429162</v>
      </c>
      <c r="O14" s="46">
        <f t="shared" si="11"/>
        <v>4.8205735018803084</v>
      </c>
      <c r="P14" s="46">
        <f t="shared" si="12"/>
        <v>4.6395024465643369</v>
      </c>
      <c r="Q14" s="46">
        <f t="shared" si="13"/>
        <v>4.4993652808474325</v>
      </c>
      <c r="R14" s="46">
        <f t="shared" si="14"/>
        <v>4.3875099631801877</v>
      </c>
      <c r="S14" s="46">
        <f t="shared" si="15"/>
        <v>4.2960544040090491</v>
      </c>
      <c r="U14" s="49">
        <v>12</v>
      </c>
      <c r="V14" s="46">
        <f t="shared" si="16"/>
        <v>4.7472253467225149</v>
      </c>
      <c r="W14" s="46">
        <f t="shared" si="17"/>
        <v>3.8852938346523942</v>
      </c>
      <c r="X14" s="46">
        <f t="shared" si="18"/>
        <v>3.4902948194976045</v>
      </c>
      <c r="Y14" s="46">
        <f t="shared" si="19"/>
        <v>3.2591667269012499</v>
      </c>
      <c r="Z14" s="46">
        <f t="shared" si="20"/>
        <v>3.1058752390841229</v>
      </c>
      <c r="AA14" s="46">
        <f t="shared" si="21"/>
        <v>2.996120377517109</v>
      </c>
      <c r="AB14" s="46">
        <f t="shared" si="22"/>
        <v>2.9133581790111962</v>
      </c>
      <c r="AC14" s="46">
        <f t="shared" si="23"/>
        <v>2.8485651420676827</v>
      </c>
      <c r="AD14" s="46">
        <f t="shared" si="24"/>
        <v>2.7963754894992481</v>
      </c>
      <c r="AE14" s="46">
        <f t="shared" si="25"/>
        <v>2.7533867688358531</v>
      </c>
      <c r="AG14" s="49">
        <v>12</v>
      </c>
      <c r="AH14" s="46">
        <f t="shared" si="26"/>
        <v>26.216967305535849</v>
      </c>
      <c r="AI14" s="46">
        <f t="shared" si="27"/>
        <v>21.026069817483066</v>
      </c>
      <c r="AJ14" s="46">
        <f t="shared" si="28"/>
        <v>18.549347786703244</v>
      </c>
    </row>
    <row r="15" spans="1:38" x14ac:dyDescent="0.25">
      <c r="A15" s="45">
        <v>13</v>
      </c>
      <c r="B15" s="46">
        <f t="shared" si="0"/>
        <v>3.0122758387165782</v>
      </c>
      <c r="C15" s="46">
        <f t="shared" si="1"/>
        <v>2.1603686564627926</v>
      </c>
      <c r="D15" s="46">
        <f t="shared" si="2"/>
        <v>1.7709333959868729</v>
      </c>
      <c r="E15" s="46">
        <f t="shared" si="29"/>
        <v>-2.650308837912192</v>
      </c>
      <c r="F15" s="46">
        <f t="shared" si="30"/>
        <v>-1.7709333959868729</v>
      </c>
      <c r="G15" s="46">
        <f t="shared" si="31"/>
        <v>-1.3501712887800554</v>
      </c>
      <c r="H15" s="42"/>
      <c r="I15" s="49">
        <v>13</v>
      </c>
      <c r="J15" s="46">
        <f t="shared" si="6"/>
        <v>9.0738057285156639</v>
      </c>
      <c r="K15" s="46">
        <f t="shared" si="7"/>
        <v>6.7009645358807814</v>
      </c>
      <c r="L15" s="46">
        <f t="shared" si="8"/>
        <v>5.739380282773376</v>
      </c>
      <c r="M15" s="46">
        <f t="shared" si="9"/>
        <v>5.2053301894162436</v>
      </c>
      <c r="N15" s="46">
        <f t="shared" si="10"/>
        <v>4.8616212079068015</v>
      </c>
      <c r="O15" s="46">
        <f t="shared" si="11"/>
        <v>4.6203633955848549</v>
      </c>
      <c r="P15" s="46">
        <f t="shared" si="12"/>
        <v>4.4409974106651164</v>
      </c>
      <c r="Q15" s="46">
        <f t="shared" si="13"/>
        <v>4.3020620108964467</v>
      </c>
      <c r="R15" s="46">
        <f t="shared" si="14"/>
        <v>4.1910777818110407</v>
      </c>
      <c r="S15" s="46">
        <f t="shared" si="15"/>
        <v>4.1002672623635155</v>
      </c>
      <c r="U15" s="49">
        <v>13</v>
      </c>
      <c r="V15" s="46">
        <f t="shared" si="16"/>
        <v>4.6671927318268525</v>
      </c>
      <c r="W15" s="46">
        <f t="shared" si="17"/>
        <v>3.8055652529780568</v>
      </c>
      <c r="X15" s="46">
        <f t="shared" si="18"/>
        <v>3.4105336446278485</v>
      </c>
      <c r="Y15" s="46">
        <f t="shared" si="19"/>
        <v>3.1791170525401871</v>
      </c>
      <c r="Z15" s="46">
        <f t="shared" si="20"/>
        <v>3.0254383000982594</v>
      </c>
      <c r="AA15" s="46">
        <f t="shared" si="21"/>
        <v>2.9152692387027517</v>
      </c>
      <c r="AB15" s="46">
        <f t="shared" si="22"/>
        <v>2.8320975016349399</v>
      </c>
      <c r="AC15" s="46">
        <f t="shared" si="23"/>
        <v>2.766913181917749</v>
      </c>
      <c r="AD15" s="46">
        <f t="shared" si="24"/>
        <v>2.7143557890598928</v>
      </c>
      <c r="AE15" s="46">
        <f t="shared" si="25"/>
        <v>2.671024228555126</v>
      </c>
      <c r="AG15" s="49">
        <v>13</v>
      </c>
      <c r="AH15" s="46">
        <f t="shared" si="26"/>
        <v>27.688249610457049</v>
      </c>
      <c r="AI15" s="46">
        <f t="shared" si="27"/>
        <v>22.362032494826938</v>
      </c>
      <c r="AJ15" s="46">
        <f t="shared" si="28"/>
        <v>19.81192930712756</v>
      </c>
    </row>
    <row r="16" spans="1:38" x14ac:dyDescent="0.25">
      <c r="A16" s="45">
        <v>14</v>
      </c>
      <c r="B16" s="46">
        <f t="shared" si="0"/>
        <v>2.9768427343708348</v>
      </c>
      <c r="C16" s="46">
        <f t="shared" si="1"/>
        <v>2.1447866879178044</v>
      </c>
      <c r="D16" s="46">
        <f t="shared" si="2"/>
        <v>1.7613101357748921</v>
      </c>
      <c r="E16" s="46">
        <f t="shared" si="29"/>
        <v>-2.6244940675900517</v>
      </c>
      <c r="F16" s="46">
        <f t="shared" si="30"/>
        <v>-1.7613101357748921</v>
      </c>
      <c r="G16" s="46">
        <f t="shared" si="31"/>
        <v>-1.3450303744546506</v>
      </c>
      <c r="H16" s="42"/>
      <c r="I16" s="49">
        <v>14</v>
      </c>
      <c r="J16" s="46">
        <f t="shared" si="6"/>
        <v>8.8615926651764276</v>
      </c>
      <c r="K16" s="46">
        <f t="shared" si="7"/>
        <v>6.5148841021827506</v>
      </c>
      <c r="L16" s="46">
        <f t="shared" si="8"/>
        <v>5.5638858396937421</v>
      </c>
      <c r="M16" s="46">
        <f t="shared" si="9"/>
        <v>5.0353779733294379</v>
      </c>
      <c r="N16" s="46">
        <f t="shared" si="10"/>
        <v>4.694963579397716</v>
      </c>
      <c r="O16" s="46">
        <f t="shared" si="11"/>
        <v>4.4558200259277569</v>
      </c>
      <c r="P16" s="46">
        <f t="shared" si="12"/>
        <v>4.2778818532656411</v>
      </c>
      <c r="Q16" s="46">
        <f t="shared" si="13"/>
        <v>4.1399460751272388</v>
      </c>
      <c r="R16" s="46">
        <f t="shared" si="14"/>
        <v>4.0296803368958729</v>
      </c>
      <c r="S16" s="46">
        <f t="shared" si="15"/>
        <v>3.9393963713246292</v>
      </c>
      <c r="U16" s="49">
        <v>14</v>
      </c>
      <c r="V16" s="46">
        <f t="shared" si="16"/>
        <v>4.6001099366694227</v>
      </c>
      <c r="W16" s="46">
        <f t="shared" si="17"/>
        <v>3.7388918324407361</v>
      </c>
      <c r="X16" s="46">
        <f t="shared" si="18"/>
        <v>3.3438886781189128</v>
      </c>
      <c r="Y16" s="46">
        <f t="shared" si="19"/>
        <v>3.1122498479613889</v>
      </c>
      <c r="Z16" s="46">
        <f t="shared" si="20"/>
        <v>2.9582489131221967</v>
      </c>
      <c r="AA16" s="46">
        <f t="shared" si="21"/>
        <v>2.8477259959253578</v>
      </c>
      <c r="AB16" s="46">
        <f t="shared" si="22"/>
        <v>2.7641992567781792</v>
      </c>
      <c r="AC16" s="46">
        <f t="shared" si="23"/>
        <v>2.6986724187093056</v>
      </c>
      <c r="AD16" s="46">
        <f t="shared" si="24"/>
        <v>2.645790735233819</v>
      </c>
      <c r="AE16" s="46">
        <f t="shared" si="25"/>
        <v>2.6021550510427085</v>
      </c>
      <c r="AG16" s="49">
        <v>14</v>
      </c>
      <c r="AH16" s="46">
        <f t="shared" si="26"/>
        <v>29.141237740672796</v>
      </c>
      <c r="AI16" s="46">
        <f t="shared" si="27"/>
        <v>23.68479130484058</v>
      </c>
      <c r="AJ16" s="46">
        <f t="shared" si="28"/>
        <v>21.064144212997057</v>
      </c>
    </row>
    <row r="17" spans="1:36" x14ac:dyDescent="0.25">
      <c r="A17" s="45">
        <v>15</v>
      </c>
      <c r="B17" s="46">
        <f t="shared" si="0"/>
        <v>2.9467128834752381</v>
      </c>
      <c r="C17" s="46">
        <f t="shared" si="1"/>
        <v>2.1314495455597742</v>
      </c>
      <c r="D17" s="46">
        <f t="shared" si="2"/>
        <v>1.7530503556925723</v>
      </c>
      <c r="E17" s="46">
        <f t="shared" si="29"/>
        <v>-2.6024802950111221</v>
      </c>
      <c r="F17" s="46">
        <f t="shared" si="30"/>
        <v>-1.7530503556925723</v>
      </c>
      <c r="G17" s="46">
        <f t="shared" si="31"/>
        <v>-1.3406056078504547</v>
      </c>
      <c r="H17" s="42"/>
      <c r="I17" s="49">
        <v>15</v>
      </c>
      <c r="J17" s="46">
        <f t="shared" si="6"/>
        <v>8.6831168176389504</v>
      </c>
      <c r="K17" s="46">
        <f t="shared" si="7"/>
        <v>6.3588734806671825</v>
      </c>
      <c r="L17" s="46">
        <f t="shared" si="8"/>
        <v>5.4169648578184191</v>
      </c>
      <c r="M17" s="46">
        <f t="shared" si="9"/>
        <v>4.8932095893215815</v>
      </c>
      <c r="N17" s="46">
        <f t="shared" si="10"/>
        <v>4.5556139846530046</v>
      </c>
      <c r="O17" s="46">
        <f t="shared" si="11"/>
        <v>4.3182730537670349</v>
      </c>
      <c r="P17" s="46">
        <f t="shared" si="12"/>
        <v>4.1415463070309544</v>
      </c>
      <c r="Q17" s="46">
        <f t="shared" si="13"/>
        <v>4.004453186416943</v>
      </c>
      <c r="R17" s="46">
        <f t="shared" si="14"/>
        <v>3.8947881071250618</v>
      </c>
      <c r="S17" s="46">
        <f t="shared" si="15"/>
        <v>3.8049397459502741</v>
      </c>
      <c r="U17" s="49">
        <v>15</v>
      </c>
      <c r="V17" s="46">
        <f t="shared" si="16"/>
        <v>4.5430771652669701</v>
      </c>
      <c r="W17" s="46">
        <f t="shared" si="17"/>
        <v>3.6823203436732408</v>
      </c>
      <c r="X17" s="46">
        <f t="shared" si="18"/>
        <v>3.2873821046365093</v>
      </c>
      <c r="Y17" s="46">
        <f t="shared" si="19"/>
        <v>3.055568275906595</v>
      </c>
      <c r="Z17" s="46">
        <f t="shared" si="20"/>
        <v>2.9012945362361564</v>
      </c>
      <c r="AA17" s="46">
        <f t="shared" si="21"/>
        <v>2.7904649973675064</v>
      </c>
      <c r="AB17" s="46">
        <f t="shared" si="22"/>
        <v>2.7066267822256944</v>
      </c>
      <c r="AC17" s="46">
        <f t="shared" si="23"/>
        <v>2.6407968829069026</v>
      </c>
      <c r="AD17" s="46">
        <f t="shared" si="24"/>
        <v>2.5876264352275817</v>
      </c>
      <c r="AE17" s="46">
        <f t="shared" si="25"/>
        <v>2.5437185496928079</v>
      </c>
      <c r="AG17" s="49">
        <v>15</v>
      </c>
      <c r="AH17" s="46">
        <f t="shared" si="26"/>
        <v>30.577914166892494</v>
      </c>
      <c r="AI17" s="46">
        <f t="shared" si="27"/>
        <v>24.99579013972863</v>
      </c>
      <c r="AJ17" s="46">
        <f t="shared" si="28"/>
        <v>22.307129581578689</v>
      </c>
    </row>
    <row r="18" spans="1:36" x14ac:dyDescent="0.25">
      <c r="A18" s="45">
        <v>16</v>
      </c>
      <c r="B18" s="46">
        <f t="shared" si="0"/>
        <v>2.9207816224251002</v>
      </c>
      <c r="C18" s="46">
        <f t="shared" si="1"/>
        <v>2.119905299221255</v>
      </c>
      <c r="D18" s="46">
        <f t="shared" si="2"/>
        <v>1.7458836762762506</v>
      </c>
      <c r="E18" s="46">
        <f t="shared" si="29"/>
        <v>-2.5834871852759917</v>
      </c>
      <c r="F18" s="46">
        <f t="shared" si="30"/>
        <v>-1.7458836762762506</v>
      </c>
      <c r="G18" s="46">
        <f t="shared" si="31"/>
        <v>-1.3367571673273144</v>
      </c>
      <c r="H18" s="42"/>
      <c r="I18" s="49">
        <v>16</v>
      </c>
      <c r="J18" s="46">
        <f t="shared" si="6"/>
        <v>8.5309652858962011</v>
      </c>
      <c r="K18" s="46">
        <f t="shared" si="7"/>
        <v>6.2262352803113821</v>
      </c>
      <c r="L18" s="46">
        <f t="shared" si="8"/>
        <v>5.2922140455209483</v>
      </c>
      <c r="M18" s="46">
        <f t="shared" si="9"/>
        <v>4.772577999723211</v>
      </c>
      <c r="N18" s="46">
        <f t="shared" si="10"/>
        <v>4.4374204955396026</v>
      </c>
      <c r="O18" s="46">
        <f t="shared" si="11"/>
        <v>4.2016337042750695</v>
      </c>
      <c r="P18" s="46">
        <f t="shared" si="12"/>
        <v>4.0259465906650673</v>
      </c>
      <c r="Q18" s="46">
        <f t="shared" si="13"/>
        <v>3.8895721399261927</v>
      </c>
      <c r="R18" s="46">
        <f t="shared" si="14"/>
        <v>3.7804151699135691</v>
      </c>
      <c r="S18" s="46">
        <f t="shared" si="15"/>
        <v>3.690931417895162</v>
      </c>
      <c r="U18" s="49">
        <v>16</v>
      </c>
      <c r="V18" s="46">
        <f t="shared" si="16"/>
        <v>4.4939984776663584</v>
      </c>
      <c r="W18" s="46">
        <f t="shared" si="17"/>
        <v>3.6337234675916301</v>
      </c>
      <c r="X18" s="46">
        <f t="shared" si="18"/>
        <v>3.2388715174535854</v>
      </c>
      <c r="Y18" s="46">
        <f t="shared" si="19"/>
        <v>3.0069172799243447</v>
      </c>
      <c r="Z18" s="46">
        <f t="shared" si="20"/>
        <v>2.8524091650819878</v>
      </c>
      <c r="AA18" s="46">
        <f t="shared" si="21"/>
        <v>2.7413108283387784</v>
      </c>
      <c r="AB18" s="46">
        <f t="shared" si="22"/>
        <v>2.6571966002210874</v>
      </c>
      <c r="AC18" s="46">
        <f t="shared" si="23"/>
        <v>2.5910961798744014</v>
      </c>
      <c r="AD18" s="46">
        <f t="shared" si="24"/>
        <v>2.5376665388806519</v>
      </c>
      <c r="AE18" s="46">
        <f t="shared" si="25"/>
        <v>2.4935132212816078</v>
      </c>
      <c r="AG18" s="49">
        <v>16</v>
      </c>
      <c r="AH18" s="46">
        <f t="shared" si="26"/>
        <v>31.999926908815183</v>
      </c>
      <c r="AI18" s="46">
        <f t="shared" si="27"/>
        <v>26.296227604864239</v>
      </c>
      <c r="AJ18" s="46">
        <f t="shared" si="28"/>
        <v>23.541828923096112</v>
      </c>
    </row>
    <row r="19" spans="1:36" x14ac:dyDescent="0.25">
      <c r="A19" s="45">
        <v>17</v>
      </c>
      <c r="B19" s="46">
        <f t="shared" si="0"/>
        <v>2.8982305196774178</v>
      </c>
      <c r="C19" s="46">
        <f t="shared" si="1"/>
        <v>2.109815577833317</v>
      </c>
      <c r="D19" s="46">
        <f t="shared" si="2"/>
        <v>1.7396067260750732</v>
      </c>
      <c r="E19" s="46">
        <f t="shared" si="29"/>
        <v>-2.5669339837247178</v>
      </c>
      <c r="F19" s="46">
        <f t="shared" si="30"/>
        <v>-1.7396067260750732</v>
      </c>
      <c r="G19" s="46">
        <f t="shared" si="31"/>
        <v>-1.3333793897216262</v>
      </c>
      <c r="H19" s="42"/>
      <c r="I19" s="49">
        <v>17</v>
      </c>
      <c r="J19" s="46">
        <f t="shared" si="6"/>
        <v>8.3997401451896341</v>
      </c>
      <c r="K19" s="46">
        <f t="shared" si="7"/>
        <v>6.1121137157978822</v>
      </c>
      <c r="L19" s="46">
        <f t="shared" si="8"/>
        <v>5.1849999172952197</v>
      </c>
      <c r="M19" s="46">
        <f t="shared" si="9"/>
        <v>4.6689676019514152</v>
      </c>
      <c r="N19" s="46">
        <f t="shared" si="10"/>
        <v>4.3359390831830762</v>
      </c>
      <c r="O19" s="46">
        <f t="shared" si="11"/>
        <v>4.101505325976615</v>
      </c>
      <c r="P19" s="46">
        <f t="shared" si="12"/>
        <v>3.9267193882777263</v>
      </c>
      <c r="Q19" s="46">
        <f t="shared" si="13"/>
        <v>3.7909641782241854</v>
      </c>
      <c r="R19" s="46">
        <f t="shared" si="14"/>
        <v>3.6822415240458652</v>
      </c>
      <c r="S19" s="46">
        <f t="shared" si="15"/>
        <v>3.5930661336058214</v>
      </c>
      <c r="U19" s="49">
        <v>17</v>
      </c>
      <c r="V19" s="46">
        <f t="shared" si="16"/>
        <v>4.4513217724681331</v>
      </c>
      <c r="W19" s="46">
        <f t="shared" si="17"/>
        <v>3.5915305684750827</v>
      </c>
      <c r="X19" s="46">
        <f t="shared" si="18"/>
        <v>3.1967768409433446</v>
      </c>
      <c r="Y19" s="46">
        <f t="shared" si="19"/>
        <v>2.9647081100410797</v>
      </c>
      <c r="Z19" s="46">
        <f t="shared" si="20"/>
        <v>2.8099961745295974</v>
      </c>
      <c r="AA19" s="46">
        <f t="shared" si="21"/>
        <v>2.6986599016298731</v>
      </c>
      <c r="AB19" s="46">
        <f t="shared" si="22"/>
        <v>2.6142990451333183</v>
      </c>
      <c r="AC19" s="46">
        <f t="shared" si="23"/>
        <v>2.5479553577698537</v>
      </c>
      <c r="AD19" s="46">
        <f t="shared" si="24"/>
        <v>2.4942914945641954</v>
      </c>
      <c r="AE19" s="46">
        <f t="shared" si="25"/>
        <v>2.4499155003942468</v>
      </c>
      <c r="AG19" s="49">
        <v>17</v>
      </c>
      <c r="AH19" s="46">
        <f t="shared" si="26"/>
        <v>33.408663605004612</v>
      </c>
      <c r="AI19" s="46">
        <f t="shared" si="27"/>
        <v>27.587111638275324</v>
      </c>
      <c r="AJ19" s="46">
        <f t="shared" si="28"/>
        <v>24.76903534390145</v>
      </c>
    </row>
    <row r="20" spans="1:36" x14ac:dyDescent="0.25">
      <c r="A20" s="45">
        <v>18</v>
      </c>
      <c r="B20" s="46">
        <f t="shared" si="0"/>
        <v>2.8784404727386073</v>
      </c>
      <c r="C20" s="46">
        <f t="shared" si="1"/>
        <v>2.1009220402410378</v>
      </c>
      <c r="D20" s="46">
        <f t="shared" si="2"/>
        <v>1.7340636066175394</v>
      </c>
      <c r="E20" s="46">
        <f t="shared" si="29"/>
        <v>-2.552379630182251</v>
      </c>
      <c r="F20" s="46">
        <f t="shared" si="30"/>
        <v>-1.7340636066175394</v>
      </c>
      <c r="G20" s="46">
        <f t="shared" si="31"/>
        <v>-1.3303909435699084</v>
      </c>
      <c r="H20" s="42"/>
      <c r="I20" s="49">
        <v>18</v>
      </c>
      <c r="J20" s="46">
        <f t="shared" si="6"/>
        <v>8.2854195550996597</v>
      </c>
      <c r="K20" s="46">
        <f t="shared" si="7"/>
        <v>6.0129048348005281</v>
      </c>
      <c r="L20" s="46">
        <f t="shared" si="8"/>
        <v>5.0918895204140124</v>
      </c>
      <c r="M20" s="46">
        <f t="shared" si="9"/>
        <v>4.5790359665984486</v>
      </c>
      <c r="N20" s="46">
        <f t="shared" si="10"/>
        <v>4.2478821502317352</v>
      </c>
      <c r="O20" s="46">
        <f t="shared" si="11"/>
        <v>4.0146365073547567</v>
      </c>
      <c r="P20" s="46">
        <f t="shared" si="12"/>
        <v>3.8406386598979738</v>
      </c>
      <c r="Q20" s="46">
        <f t="shared" si="13"/>
        <v>3.7054218811720387</v>
      </c>
      <c r="R20" s="46">
        <f t="shared" si="14"/>
        <v>3.5970739135457501</v>
      </c>
      <c r="S20" s="46">
        <f t="shared" si="15"/>
        <v>3.5081617296992724</v>
      </c>
      <c r="U20" s="49">
        <v>18</v>
      </c>
      <c r="V20" s="46">
        <f t="shared" si="16"/>
        <v>4.4138734191705664</v>
      </c>
      <c r="W20" s="46">
        <f t="shared" si="17"/>
        <v>3.5545571456617879</v>
      </c>
      <c r="X20" s="46">
        <f t="shared" si="18"/>
        <v>3.1599075898007243</v>
      </c>
      <c r="Y20" s="46">
        <f t="shared" si="19"/>
        <v>2.9277441728071834</v>
      </c>
      <c r="Z20" s="46">
        <f t="shared" si="20"/>
        <v>2.77285315299783</v>
      </c>
      <c r="AA20" s="46">
        <f t="shared" si="21"/>
        <v>2.6613045229279009</v>
      </c>
      <c r="AB20" s="46">
        <f t="shared" si="22"/>
        <v>2.5767217292599147</v>
      </c>
      <c r="AC20" s="46">
        <f t="shared" si="23"/>
        <v>2.5101578953835757</v>
      </c>
      <c r="AD20" s="46">
        <f t="shared" si="24"/>
        <v>2.4562811491592669</v>
      </c>
      <c r="AE20" s="46">
        <f t="shared" si="25"/>
        <v>2.4117020398339202</v>
      </c>
      <c r="AG20" s="49">
        <v>18</v>
      </c>
      <c r="AH20" s="46">
        <f t="shared" si="26"/>
        <v>34.805305734705072</v>
      </c>
      <c r="AI20" s="46">
        <f t="shared" si="27"/>
        <v>28.869299430392633</v>
      </c>
      <c r="AJ20" s="46">
        <f t="shared" si="28"/>
        <v>25.989423082637209</v>
      </c>
    </row>
    <row r="21" spans="1:36" x14ac:dyDescent="0.25">
      <c r="A21" s="45">
        <v>19</v>
      </c>
      <c r="B21" s="46">
        <f t="shared" si="0"/>
        <v>2.8609346064649799</v>
      </c>
      <c r="C21" s="46">
        <f t="shared" si="1"/>
        <v>2.0930240544083096</v>
      </c>
      <c r="D21" s="46">
        <f t="shared" si="2"/>
        <v>1.7291328115213698</v>
      </c>
      <c r="E21" s="46">
        <f t="shared" si="29"/>
        <v>-2.5394831906239612</v>
      </c>
      <c r="F21" s="46">
        <f t="shared" si="30"/>
        <v>-1.7291328115213698</v>
      </c>
      <c r="G21" s="46">
        <f t="shared" si="31"/>
        <v>-1.3277282090267981</v>
      </c>
      <c r="H21" s="42"/>
      <c r="I21" s="49">
        <v>19</v>
      </c>
      <c r="J21" s="46">
        <f t="shared" si="6"/>
        <v>8.184946822468925</v>
      </c>
      <c r="K21" s="46">
        <f t="shared" si="7"/>
        <v>5.9258790222928566</v>
      </c>
      <c r="L21" s="46">
        <f t="shared" si="8"/>
        <v>5.0102868436196015</v>
      </c>
      <c r="M21" s="46">
        <f t="shared" si="9"/>
        <v>4.5002576989066974</v>
      </c>
      <c r="N21" s="46">
        <f t="shared" si="10"/>
        <v>4.1707669806148076</v>
      </c>
      <c r="O21" s="46">
        <f t="shared" si="11"/>
        <v>3.9385726154799414</v>
      </c>
      <c r="P21" s="46">
        <f t="shared" si="12"/>
        <v>3.7652693946393363</v>
      </c>
      <c r="Q21" s="46">
        <f t="shared" si="13"/>
        <v>3.630524582702261</v>
      </c>
      <c r="R21" s="46">
        <f t="shared" si="14"/>
        <v>3.5225025399101528</v>
      </c>
      <c r="S21" s="46">
        <f t="shared" si="15"/>
        <v>3.4338168829739004</v>
      </c>
      <c r="U21" s="49">
        <v>19</v>
      </c>
      <c r="V21" s="46">
        <f t="shared" si="16"/>
        <v>4.3807496923317979</v>
      </c>
      <c r="W21" s="46">
        <f t="shared" si="17"/>
        <v>3.521893260578826</v>
      </c>
      <c r="X21" s="46">
        <f t="shared" si="18"/>
        <v>3.1273500051133998</v>
      </c>
      <c r="Y21" s="46">
        <f t="shared" si="19"/>
        <v>2.8951073075078422</v>
      </c>
      <c r="Z21" s="46">
        <f t="shared" si="20"/>
        <v>2.7400575416853457</v>
      </c>
      <c r="AA21" s="46">
        <f t="shared" si="21"/>
        <v>2.628318038338513</v>
      </c>
      <c r="AB21" s="46">
        <f t="shared" si="22"/>
        <v>2.5435343014297049</v>
      </c>
      <c r="AC21" s="46">
        <f t="shared" si="23"/>
        <v>2.4767701474512962</v>
      </c>
      <c r="AD21" s="46">
        <f t="shared" si="24"/>
        <v>2.4226989371239691</v>
      </c>
      <c r="AE21" s="46">
        <f t="shared" si="25"/>
        <v>2.3779336872898322</v>
      </c>
      <c r="AG21" s="49">
        <v>19</v>
      </c>
      <c r="AH21" s="46">
        <f t="shared" si="26"/>
        <v>36.190869129270048</v>
      </c>
      <c r="AI21" s="46">
        <f t="shared" si="27"/>
        <v>30.143527205646155</v>
      </c>
      <c r="AJ21" s="46">
        <f t="shared" si="28"/>
        <v>27.203571029356826</v>
      </c>
    </row>
    <row r="22" spans="1:36" x14ac:dyDescent="0.25">
      <c r="A22" s="45">
        <v>20</v>
      </c>
      <c r="B22" s="46">
        <f t="shared" si="0"/>
        <v>2.8453397097861091</v>
      </c>
      <c r="C22" s="46">
        <f t="shared" si="1"/>
        <v>2.0859634472658648</v>
      </c>
      <c r="D22" s="46">
        <f t="shared" si="2"/>
        <v>1.7247182429207868</v>
      </c>
      <c r="E22" s="46">
        <f t="shared" si="29"/>
        <v>-2.5279770027415731</v>
      </c>
      <c r="F22" s="46">
        <f t="shared" si="30"/>
        <v>-1.7247182429207868</v>
      </c>
      <c r="G22" s="46">
        <f t="shared" si="31"/>
        <v>-1.3253407069850465</v>
      </c>
      <c r="H22" s="42"/>
      <c r="I22" s="49">
        <v>20</v>
      </c>
      <c r="J22" s="46">
        <f t="shared" si="6"/>
        <v>8.0959580640856981</v>
      </c>
      <c r="K22" s="46">
        <f t="shared" si="7"/>
        <v>5.8489319246111338</v>
      </c>
      <c r="L22" s="46">
        <f t="shared" si="8"/>
        <v>4.9381933823105379</v>
      </c>
      <c r="M22" s="46">
        <f t="shared" si="9"/>
        <v>4.4306901614377745</v>
      </c>
      <c r="N22" s="46">
        <f t="shared" si="10"/>
        <v>4.1026846305847338</v>
      </c>
      <c r="O22" s="46">
        <f t="shared" si="11"/>
        <v>3.8714268151294093</v>
      </c>
      <c r="P22" s="46">
        <f t="shared" si="12"/>
        <v>3.6987401520550511</v>
      </c>
      <c r="Q22" s="46">
        <f t="shared" si="13"/>
        <v>3.5644120532989327</v>
      </c>
      <c r="R22" s="46">
        <f t="shared" si="14"/>
        <v>3.4566756315171574</v>
      </c>
      <c r="S22" s="46">
        <f t="shared" si="15"/>
        <v>3.3681863891887427</v>
      </c>
      <c r="U22" s="49">
        <v>20</v>
      </c>
      <c r="V22" s="46">
        <f t="shared" si="16"/>
        <v>4.3512435033292896</v>
      </c>
      <c r="W22" s="46">
        <f t="shared" si="17"/>
        <v>3.492828476735633</v>
      </c>
      <c r="X22" s="46">
        <f t="shared" si="18"/>
        <v>3.0983912121407795</v>
      </c>
      <c r="Y22" s="46">
        <f t="shared" si="19"/>
        <v>2.8660814020156589</v>
      </c>
      <c r="Z22" s="46">
        <f t="shared" si="20"/>
        <v>2.7108898372096917</v>
      </c>
      <c r="AA22" s="46">
        <f t="shared" si="21"/>
        <v>2.5989777115642028</v>
      </c>
      <c r="AB22" s="46">
        <f t="shared" si="22"/>
        <v>2.5140110629988341</v>
      </c>
      <c r="AC22" s="46">
        <f t="shared" si="23"/>
        <v>2.4470637479798238</v>
      </c>
      <c r="AD22" s="46">
        <f t="shared" si="24"/>
        <v>2.39281410844228</v>
      </c>
      <c r="AE22" s="46">
        <f t="shared" si="25"/>
        <v>2.3478775669983114</v>
      </c>
      <c r="AG22" s="49">
        <v>20</v>
      </c>
      <c r="AH22" s="46">
        <f t="shared" si="26"/>
        <v>37.566234786625053</v>
      </c>
      <c r="AI22" s="46">
        <f t="shared" si="27"/>
        <v>31.410432844230925</v>
      </c>
      <c r="AJ22" s="46">
        <f t="shared" si="28"/>
        <v>28.411980584305635</v>
      </c>
    </row>
    <row r="23" spans="1:36" x14ac:dyDescent="0.25">
      <c r="A23" s="45">
        <v>21</v>
      </c>
      <c r="B23" s="46">
        <f t="shared" si="0"/>
        <v>2.8313595580230499</v>
      </c>
      <c r="C23" s="46">
        <f t="shared" si="1"/>
        <v>2.07961384472768</v>
      </c>
      <c r="D23" s="46">
        <f t="shared" si="2"/>
        <v>1.7207429028118781</v>
      </c>
      <c r="E23" s="46">
        <f t="shared" si="29"/>
        <v>-2.5176480160447423</v>
      </c>
      <c r="F23" s="46">
        <f t="shared" si="30"/>
        <v>-1.7207429028118781</v>
      </c>
      <c r="G23" s="46">
        <f t="shared" si="31"/>
        <v>-1.3231878738651732</v>
      </c>
      <c r="H23" s="42"/>
      <c r="I23" s="49">
        <v>21</v>
      </c>
      <c r="J23" s="46">
        <f t="shared" si="6"/>
        <v>8.0165969468084768</v>
      </c>
      <c r="K23" s="46">
        <f t="shared" si="7"/>
        <v>5.7804156882425568</v>
      </c>
      <c r="L23" s="46">
        <f t="shared" si="8"/>
        <v>4.8740461970006939</v>
      </c>
      <c r="M23" s="46">
        <f t="shared" si="9"/>
        <v>4.3688151740781915</v>
      </c>
      <c r="N23" s="46">
        <f t="shared" si="10"/>
        <v>4.0421438611741243</v>
      </c>
      <c r="O23" s="46">
        <f t="shared" si="11"/>
        <v>3.8117254972548089</v>
      </c>
      <c r="P23" s="46">
        <f t="shared" si="12"/>
        <v>3.639589558217867</v>
      </c>
      <c r="Q23" s="46">
        <f t="shared" si="13"/>
        <v>3.5056317946181963</v>
      </c>
      <c r="R23" s="46">
        <f t="shared" si="14"/>
        <v>3.3981473576496946</v>
      </c>
      <c r="S23" s="46">
        <f t="shared" si="15"/>
        <v>3.3098295716133923</v>
      </c>
      <c r="U23" s="49">
        <v>21</v>
      </c>
      <c r="V23" s="46">
        <f t="shared" si="16"/>
        <v>4.3247937431830454</v>
      </c>
      <c r="W23" s="46">
        <f t="shared" si="17"/>
        <v>3.4668001115424172</v>
      </c>
      <c r="X23" s="46">
        <f t="shared" si="18"/>
        <v>3.0724669863968779</v>
      </c>
      <c r="Y23" s="46">
        <f t="shared" si="19"/>
        <v>2.8400998074753825</v>
      </c>
      <c r="Z23" s="46">
        <f t="shared" si="20"/>
        <v>2.6847807301748476</v>
      </c>
      <c r="AA23" s="46">
        <f t="shared" si="21"/>
        <v>2.5727116405095254</v>
      </c>
      <c r="AB23" s="46">
        <f t="shared" si="22"/>
        <v>2.487577703722041</v>
      </c>
      <c r="AC23" s="46">
        <f t="shared" si="23"/>
        <v>2.4204621973544564</v>
      </c>
      <c r="AD23" s="46">
        <f t="shared" si="24"/>
        <v>2.3660481920354548</v>
      </c>
      <c r="AE23" s="46">
        <f t="shared" si="25"/>
        <v>2.3209534393074382</v>
      </c>
      <c r="AG23" s="49">
        <v>21</v>
      </c>
      <c r="AH23" s="46">
        <f t="shared" si="26"/>
        <v>38.932172683516065</v>
      </c>
      <c r="AI23" s="46">
        <f t="shared" si="27"/>
        <v>32.670573340917308</v>
      </c>
      <c r="AJ23" s="46">
        <f t="shared" si="28"/>
        <v>29.615089436182725</v>
      </c>
    </row>
    <row r="24" spans="1:36" x14ac:dyDescent="0.25">
      <c r="A24" s="45">
        <v>22</v>
      </c>
      <c r="B24" s="46">
        <f t="shared" si="0"/>
        <v>2.8187560606001436</v>
      </c>
      <c r="C24" s="46">
        <f t="shared" si="1"/>
        <v>2.0738730679040258</v>
      </c>
      <c r="D24" s="46">
        <f t="shared" si="2"/>
        <v>1.7171443743802424</v>
      </c>
      <c r="E24" s="46">
        <f t="shared" si="29"/>
        <v>-2.5083245528990807</v>
      </c>
      <c r="F24" s="46">
        <f t="shared" si="30"/>
        <v>-1.7171443743802424</v>
      </c>
      <c r="G24" s="46">
        <f t="shared" si="31"/>
        <v>-1.3212367416133624</v>
      </c>
      <c r="H24" s="42"/>
      <c r="I24" s="49">
        <v>22</v>
      </c>
      <c r="J24" s="46">
        <f t="shared" si="6"/>
        <v>7.9453857291700425</v>
      </c>
      <c r="K24" s="46">
        <f t="shared" si="7"/>
        <v>5.7190219124822725</v>
      </c>
      <c r="L24" s="46">
        <f t="shared" si="8"/>
        <v>4.8166057778160596</v>
      </c>
      <c r="M24" s="46">
        <f t="shared" si="9"/>
        <v>4.3134294969595839</v>
      </c>
      <c r="N24" s="46">
        <f t="shared" si="10"/>
        <v>3.9879632231269468</v>
      </c>
      <c r="O24" s="46">
        <f t="shared" si="11"/>
        <v>3.7583014350037565</v>
      </c>
      <c r="P24" s="46">
        <f t="shared" si="12"/>
        <v>3.58666022429485</v>
      </c>
      <c r="Q24" s="46">
        <f t="shared" si="13"/>
        <v>3.4530335271058066</v>
      </c>
      <c r="R24" s="46">
        <f t="shared" si="14"/>
        <v>3.3457727565515318</v>
      </c>
      <c r="S24" s="46">
        <f t="shared" si="15"/>
        <v>3.2576055600492366</v>
      </c>
      <c r="U24" s="49">
        <v>22</v>
      </c>
      <c r="V24" s="46">
        <f t="shared" si="16"/>
        <v>4.3009495017776587</v>
      </c>
      <c r="W24" s="46">
        <f t="shared" si="17"/>
        <v>3.4433567793667246</v>
      </c>
      <c r="X24" s="46">
        <f t="shared" si="18"/>
        <v>3.0491249886524128</v>
      </c>
      <c r="Y24" s="46">
        <f t="shared" si="19"/>
        <v>2.8167083396402548</v>
      </c>
      <c r="Z24" s="46">
        <f t="shared" si="20"/>
        <v>2.6612739171180357</v>
      </c>
      <c r="AA24" s="46">
        <f t="shared" si="21"/>
        <v>2.5490614138436585</v>
      </c>
      <c r="AB24" s="46">
        <f t="shared" si="22"/>
        <v>2.4637738299608096</v>
      </c>
      <c r="AC24" s="46">
        <f t="shared" si="23"/>
        <v>2.3965032837639266</v>
      </c>
      <c r="AD24" s="46">
        <f t="shared" si="24"/>
        <v>2.341937327665792</v>
      </c>
      <c r="AE24" s="46">
        <f t="shared" si="25"/>
        <v>2.2966959569377261</v>
      </c>
      <c r="AG24" s="49">
        <v>22</v>
      </c>
      <c r="AH24" s="46">
        <f t="shared" si="26"/>
        <v>40.289360437593864</v>
      </c>
      <c r="AI24" s="46">
        <f t="shared" si="27"/>
        <v>33.9244384714438</v>
      </c>
      <c r="AJ24" s="46">
        <f t="shared" si="28"/>
        <v>30.813282343953034</v>
      </c>
    </row>
    <row r="25" spans="1:36" x14ac:dyDescent="0.25">
      <c r="A25" s="45">
        <v>23</v>
      </c>
      <c r="B25" s="46">
        <f t="shared" si="0"/>
        <v>2.807335683769999</v>
      </c>
      <c r="C25" s="46">
        <f t="shared" si="1"/>
        <v>2.0686576104190491</v>
      </c>
      <c r="D25" s="46">
        <f t="shared" si="2"/>
        <v>1.7138715277470482</v>
      </c>
      <c r="E25" s="46">
        <f t="shared" si="29"/>
        <v>-2.4998667394946681</v>
      </c>
      <c r="F25" s="46">
        <f t="shared" si="30"/>
        <v>-1.7138715277470482</v>
      </c>
      <c r="G25" s="46">
        <f t="shared" si="31"/>
        <v>-1.3194602398161621</v>
      </c>
      <c r="H25" s="42"/>
      <c r="I25" s="49">
        <v>23</v>
      </c>
      <c r="J25" s="46">
        <f t="shared" si="6"/>
        <v>7.8811336413683684</v>
      </c>
      <c r="K25" s="46">
        <f t="shared" si="7"/>
        <v>5.6636987680960402</v>
      </c>
      <c r="L25" s="46">
        <f t="shared" si="8"/>
        <v>4.7648767593744088</v>
      </c>
      <c r="M25" s="46">
        <f t="shared" si="9"/>
        <v>4.2635674594574988</v>
      </c>
      <c r="N25" s="46">
        <f t="shared" si="10"/>
        <v>3.9391948547411948</v>
      </c>
      <c r="O25" s="46">
        <f t="shared" si="11"/>
        <v>3.7102183612777666</v>
      </c>
      <c r="P25" s="46">
        <f t="shared" si="12"/>
        <v>3.5390238778798131</v>
      </c>
      <c r="Q25" s="46">
        <f t="shared" si="13"/>
        <v>3.4056947335838363</v>
      </c>
      <c r="R25" s="46">
        <f t="shared" si="14"/>
        <v>3.2986335973739407</v>
      </c>
      <c r="S25" s="46">
        <f t="shared" si="15"/>
        <v>3.2105994059372773</v>
      </c>
      <c r="U25" s="49">
        <v>23</v>
      </c>
      <c r="V25" s="46">
        <f t="shared" si="16"/>
        <v>4.2793443091446495</v>
      </c>
      <c r="W25" s="46">
        <f t="shared" si="17"/>
        <v>3.4221322078611793</v>
      </c>
      <c r="X25" s="46">
        <f t="shared" si="18"/>
        <v>3.0279983823321985</v>
      </c>
      <c r="Y25" s="46">
        <f t="shared" si="19"/>
        <v>2.7955387373613885</v>
      </c>
      <c r="Z25" s="46">
        <f t="shared" si="20"/>
        <v>2.6399994260529942</v>
      </c>
      <c r="AA25" s="46">
        <f t="shared" si="21"/>
        <v>2.5276553252421778</v>
      </c>
      <c r="AB25" s="46">
        <f t="shared" si="22"/>
        <v>2.442226085684859</v>
      </c>
      <c r="AC25" s="46">
        <f t="shared" si="23"/>
        <v>2.3748121258206289</v>
      </c>
      <c r="AD25" s="46">
        <f t="shared" si="24"/>
        <v>2.3201052423166302</v>
      </c>
      <c r="AE25" s="46">
        <f t="shared" si="25"/>
        <v>2.2747275850332507</v>
      </c>
      <c r="AG25" s="49">
        <v>23</v>
      </c>
      <c r="AH25" s="46">
        <f t="shared" si="26"/>
        <v>41.638398118858476</v>
      </c>
      <c r="AI25" s="46">
        <f t="shared" si="27"/>
        <v>35.172461626908053</v>
      </c>
      <c r="AJ25" s="46">
        <f t="shared" si="28"/>
        <v>32.006899681704304</v>
      </c>
    </row>
    <row r="26" spans="1:36" x14ac:dyDescent="0.25">
      <c r="A26" s="45">
        <v>24</v>
      </c>
      <c r="B26" s="46">
        <f t="shared" si="0"/>
        <v>2.7969395047744556</v>
      </c>
      <c r="C26" s="46">
        <f t="shared" si="1"/>
        <v>2.0638985616280254</v>
      </c>
      <c r="D26" s="46">
        <f t="shared" si="2"/>
        <v>1.7108820799094284</v>
      </c>
      <c r="E26" s="46">
        <f t="shared" si="29"/>
        <v>-2.492159473157757</v>
      </c>
      <c r="F26" s="46">
        <f t="shared" si="30"/>
        <v>-1.7108820799094284</v>
      </c>
      <c r="G26" s="46">
        <f t="shared" si="31"/>
        <v>-1.3178359336731498</v>
      </c>
      <c r="H26" s="42"/>
      <c r="I26" s="49">
        <v>24</v>
      </c>
      <c r="J26" s="46">
        <f t="shared" si="6"/>
        <v>7.8228705933679761</v>
      </c>
      <c r="K26" s="46">
        <f t="shared" si="7"/>
        <v>5.6135912114648372</v>
      </c>
      <c r="L26" s="46">
        <f t="shared" si="8"/>
        <v>4.7180508074958016</v>
      </c>
      <c r="M26" s="46">
        <f t="shared" si="9"/>
        <v>4.2184452673562687</v>
      </c>
      <c r="N26" s="46">
        <f t="shared" si="10"/>
        <v>3.8950696548170858</v>
      </c>
      <c r="O26" s="46">
        <f t="shared" si="11"/>
        <v>3.6667167179453148</v>
      </c>
      <c r="P26" s="46">
        <f t="shared" si="12"/>
        <v>3.4959275204932752</v>
      </c>
      <c r="Q26" s="46">
        <f t="shared" si="13"/>
        <v>3.3628671199494815</v>
      </c>
      <c r="R26" s="46">
        <f t="shared" si="14"/>
        <v>3.2559850744613912</v>
      </c>
      <c r="S26" s="46">
        <f t="shared" si="15"/>
        <v>3.1680689619836455</v>
      </c>
      <c r="U26" s="49">
        <v>24</v>
      </c>
      <c r="V26" s="46">
        <f t="shared" si="16"/>
        <v>4.2596772726902348</v>
      </c>
      <c r="W26" s="46">
        <f t="shared" si="17"/>
        <v>3.4028261053501945</v>
      </c>
      <c r="X26" s="46">
        <f t="shared" si="18"/>
        <v>3.0087865704473615</v>
      </c>
      <c r="Y26" s="46">
        <f t="shared" si="19"/>
        <v>2.7762892892514786</v>
      </c>
      <c r="Z26" s="46">
        <f t="shared" si="20"/>
        <v>2.6206541478628855</v>
      </c>
      <c r="AA26" s="46">
        <f t="shared" si="21"/>
        <v>2.5081888234232559</v>
      </c>
      <c r="AB26" s="46">
        <f t="shared" si="22"/>
        <v>2.4226285334209159</v>
      </c>
      <c r="AC26" s="46">
        <f t="shared" si="23"/>
        <v>2.3550814948462078</v>
      </c>
      <c r="AD26" s="46">
        <f t="shared" si="24"/>
        <v>2.3002435225148403</v>
      </c>
      <c r="AE26" s="46">
        <f t="shared" si="25"/>
        <v>2.2547388307326033</v>
      </c>
      <c r="AG26" s="49">
        <v>24</v>
      </c>
      <c r="AH26" s="46">
        <f t="shared" si="26"/>
        <v>42.979820139351638</v>
      </c>
      <c r="AI26" s="46">
        <f t="shared" si="27"/>
        <v>36.415028501807313</v>
      </c>
      <c r="AJ26" s="46">
        <f t="shared" si="28"/>
        <v>33.196244288628179</v>
      </c>
    </row>
    <row r="27" spans="1:36" x14ac:dyDescent="0.25">
      <c r="A27" s="45">
        <v>25</v>
      </c>
      <c r="B27" s="46">
        <f t="shared" si="0"/>
        <v>2.7874358136769706</v>
      </c>
      <c r="C27" s="46">
        <f t="shared" si="1"/>
        <v>2.0595385527532977</v>
      </c>
      <c r="D27" s="46">
        <f t="shared" si="2"/>
        <v>1.7081407612518986</v>
      </c>
      <c r="E27" s="46">
        <f t="shared" si="29"/>
        <v>-2.485107175410763</v>
      </c>
      <c r="F27" s="46">
        <f t="shared" si="30"/>
        <v>-1.7081407612518986</v>
      </c>
      <c r="G27" s="46">
        <f t="shared" si="31"/>
        <v>-1.3163450726738706</v>
      </c>
      <c r="H27" s="42"/>
      <c r="I27" s="49">
        <v>25</v>
      </c>
      <c r="J27" s="46">
        <f t="shared" si="6"/>
        <v>7.769798415368995</v>
      </c>
      <c r="K27" s="46">
        <f t="shared" si="7"/>
        <v>5.5679971343240915</v>
      </c>
      <c r="L27" s="46">
        <f t="shared" si="8"/>
        <v>4.6754647823259132</v>
      </c>
      <c r="M27" s="46">
        <f t="shared" si="9"/>
        <v>4.1774202346456386</v>
      </c>
      <c r="N27" s="46">
        <f t="shared" si="10"/>
        <v>3.8549571646630025</v>
      </c>
      <c r="O27" s="46">
        <f t="shared" si="11"/>
        <v>3.6271739696815497</v>
      </c>
      <c r="P27" s="46">
        <f t="shared" si="12"/>
        <v>3.4567540466360827</v>
      </c>
      <c r="Q27" s="46">
        <f t="shared" si="13"/>
        <v>3.3239374603151659</v>
      </c>
      <c r="R27" s="46">
        <f t="shared" si="14"/>
        <v>3.2172168262410796</v>
      </c>
      <c r="S27" s="46">
        <f t="shared" si="15"/>
        <v>3.1294060385896803</v>
      </c>
      <c r="U27" s="49">
        <v>25</v>
      </c>
      <c r="V27" s="46">
        <f t="shared" si="16"/>
        <v>4.2416990502771483</v>
      </c>
      <c r="W27" s="46">
        <f t="shared" si="17"/>
        <v>3.3851899614491709</v>
      </c>
      <c r="X27" s="46">
        <f t="shared" si="18"/>
        <v>2.9912409095499513</v>
      </c>
      <c r="Y27" s="46">
        <f t="shared" si="19"/>
        <v>2.7587104697176335</v>
      </c>
      <c r="Z27" s="46">
        <f t="shared" si="20"/>
        <v>2.6029874027870616</v>
      </c>
      <c r="AA27" s="46">
        <f t="shared" si="21"/>
        <v>2.4904100180874127</v>
      </c>
      <c r="AB27" s="46">
        <f t="shared" si="22"/>
        <v>2.4047281081005818</v>
      </c>
      <c r="AC27" s="46">
        <f t="shared" si="23"/>
        <v>2.3370572240603038</v>
      </c>
      <c r="AD27" s="46">
        <f t="shared" si="24"/>
        <v>2.2820969851989057</v>
      </c>
      <c r="AE27" s="46">
        <f t="shared" si="25"/>
        <v>2.2364735810505119</v>
      </c>
      <c r="AG27" s="49">
        <v>25</v>
      </c>
      <c r="AH27" s="46">
        <f t="shared" si="26"/>
        <v>44.314104896219156</v>
      </c>
      <c r="AI27" s="46">
        <f t="shared" si="27"/>
        <v>37.65248413348278</v>
      </c>
      <c r="AJ27" s="46">
        <f t="shared" si="28"/>
        <v>34.381587017552953</v>
      </c>
    </row>
    <row r="28" spans="1:36" x14ac:dyDescent="0.25">
      <c r="A28" s="45">
        <v>26</v>
      </c>
      <c r="B28" s="46">
        <f t="shared" si="0"/>
        <v>2.7787145333296839</v>
      </c>
      <c r="C28" s="46">
        <f t="shared" si="1"/>
        <v>2.0555294386428731</v>
      </c>
      <c r="D28" s="46">
        <f t="shared" si="2"/>
        <v>1.7056179197592738</v>
      </c>
      <c r="E28" s="46">
        <f t="shared" si="29"/>
        <v>-2.4786298235912425</v>
      </c>
      <c r="F28" s="46">
        <f t="shared" si="30"/>
        <v>-1.7056179197592738</v>
      </c>
      <c r="G28" s="46">
        <f t="shared" si="31"/>
        <v>-1.3149718642705173</v>
      </c>
      <c r="H28" s="42"/>
      <c r="I28" s="49">
        <v>26</v>
      </c>
      <c r="J28" s="46">
        <f t="shared" si="6"/>
        <v>7.7212544577376017</v>
      </c>
      <c r="K28" s="46">
        <f t="shared" si="7"/>
        <v>5.5263347139389776</v>
      </c>
      <c r="L28" s="46">
        <f t="shared" si="8"/>
        <v>4.6365696243343484</v>
      </c>
      <c r="M28" s="46">
        <f t="shared" si="9"/>
        <v>4.1399604836950115</v>
      </c>
      <c r="N28" s="46">
        <f t="shared" si="10"/>
        <v>3.8183357627898964</v>
      </c>
      <c r="O28" s="46">
        <f t="shared" si="11"/>
        <v>3.5910751263933767</v>
      </c>
      <c r="P28" s="46">
        <f t="shared" si="12"/>
        <v>3.4209929972886104</v>
      </c>
      <c r="Q28" s="46">
        <f t="shared" si="13"/>
        <v>3.2883985212388325</v>
      </c>
      <c r="R28" s="46">
        <f t="shared" si="14"/>
        <v>3.1818239903274277</v>
      </c>
      <c r="S28" s="46">
        <f t="shared" si="15"/>
        <v>3.0941075623036727</v>
      </c>
      <c r="U28" s="49">
        <v>26</v>
      </c>
      <c r="V28" s="46">
        <f t="shared" si="16"/>
        <v>4.2252012731274871</v>
      </c>
      <c r="W28" s="46">
        <f t="shared" si="17"/>
        <v>3.3690163594954443</v>
      </c>
      <c r="X28" s="46">
        <f t="shared" si="18"/>
        <v>2.9751539639733933</v>
      </c>
      <c r="Y28" s="46">
        <f t="shared" si="19"/>
        <v>2.7425941372218592</v>
      </c>
      <c r="Z28" s="46">
        <f t="shared" si="20"/>
        <v>2.5867900870625911</v>
      </c>
      <c r="AA28" s="46">
        <f t="shared" si="21"/>
        <v>2.4741087807709587</v>
      </c>
      <c r="AB28" s="46">
        <f t="shared" si="22"/>
        <v>2.3883136780251135</v>
      </c>
      <c r="AC28" s="46">
        <f t="shared" si="23"/>
        <v>2.3205272350337482</v>
      </c>
      <c r="AD28" s="46">
        <f t="shared" si="24"/>
        <v>2.2654526743472831</v>
      </c>
      <c r="AE28" s="46">
        <f t="shared" si="25"/>
        <v>2.2197180736851587</v>
      </c>
      <c r="AG28" s="49">
        <v>26</v>
      </c>
      <c r="AH28" s="46">
        <f t="shared" si="26"/>
        <v>45.641682666283153</v>
      </c>
      <c r="AI28" s="46">
        <f t="shared" si="27"/>
        <v>38.885138659830041</v>
      </c>
      <c r="AJ28" s="46">
        <f t="shared" si="28"/>
        <v>35.563171271923459</v>
      </c>
    </row>
    <row r="29" spans="1:36" x14ac:dyDescent="0.25">
      <c r="A29" s="45">
        <v>27</v>
      </c>
      <c r="B29" s="46">
        <f t="shared" si="0"/>
        <v>2.770682957122212</v>
      </c>
      <c r="C29" s="46">
        <f t="shared" si="1"/>
        <v>2.0518305164802859</v>
      </c>
      <c r="D29" s="46">
        <f t="shared" si="2"/>
        <v>1.7032884457221271</v>
      </c>
      <c r="E29" s="46">
        <f t="shared" si="29"/>
        <v>-2.4726599119560069</v>
      </c>
      <c r="F29" s="46">
        <f t="shared" si="30"/>
        <v>-1.7032884457221271</v>
      </c>
      <c r="G29" s="46">
        <f t="shared" si="31"/>
        <v>-1.3137029128292739</v>
      </c>
      <c r="H29" s="42"/>
      <c r="I29" s="49">
        <v>27</v>
      </c>
      <c r="J29" s="46">
        <f t="shared" si="6"/>
        <v>7.6766840488874859</v>
      </c>
      <c r="K29" s="46">
        <f t="shared" si="7"/>
        <v>5.488117768420703</v>
      </c>
      <c r="L29" s="46">
        <f t="shared" si="8"/>
        <v>4.6009068946622849</v>
      </c>
      <c r="M29" s="46">
        <f t="shared" si="9"/>
        <v>4.1056221130833501</v>
      </c>
      <c r="N29" s="46">
        <f t="shared" si="10"/>
        <v>3.7847702132414436</v>
      </c>
      <c r="O29" s="46">
        <f t="shared" si="11"/>
        <v>3.5579905431887022</v>
      </c>
      <c r="P29" s="46">
        <f t="shared" si="12"/>
        <v>3.3882185368762139</v>
      </c>
      <c r="Q29" s="46">
        <f t="shared" si="13"/>
        <v>3.2558271691272624</v>
      </c>
      <c r="R29" s="46">
        <f t="shared" si="14"/>
        <v>3.1493854106511754</v>
      </c>
      <c r="S29" s="46">
        <f t="shared" si="15"/>
        <v>3.0617538614993811</v>
      </c>
      <c r="U29" s="49">
        <v>27</v>
      </c>
      <c r="V29" s="46">
        <f t="shared" si="16"/>
        <v>4.2100084683597556</v>
      </c>
      <c r="W29" s="46">
        <f t="shared" si="17"/>
        <v>3.3541308285291991</v>
      </c>
      <c r="X29" s="46">
        <f t="shared" si="18"/>
        <v>2.9603513184112873</v>
      </c>
      <c r="Y29" s="46">
        <f t="shared" si="19"/>
        <v>2.727765306033989</v>
      </c>
      <c r="Z29" s="46">
        <f t="shared" si="20"/>
        <v>2.5718864057841535</v>
      </c>
      <c r="AA29" s="46">
        <f t="shared" si="21"/>
        <v>2.4591084425783349</v>
      </c>
      <c r="AB29" s="46">
        <f t="shared" si="22"/>
        <v>2.3732077116305983</v>
      </c>
      <c r="AC29" s="46">
        <f t="shared" si="23"/>
        <v>2.3053131774274283</v>
      </c>
      <c r="AD29" s="46">
        <f t="shared" si="24"/>
        <v>2.250131477202665</v>
      </c>
      <c r="AE29" s="46">
        <f t="shared" si="25"/>
        <v>2.2042924927726482</v>
      </c>
      <c r="AG29" s="49">
        <v>27</v>
      </c>
      <c r="AH29" s="46">
        <f t="shared" si="26"/>
        <v>46.962942124751443</v>
      </c>
      <c r="AI29" s="46">
        <f t="shared" si="27"/>
        <v>40.113272069413625</v>
      </c>
      <c r="AJ29" s="46">
        <f t="shared" si="28"/>
        <v>36.741216747797637</v>
      </c>
    </row>
    <row r="30" spans="1:36" x14ac:dyDescent="0.25">
      <c r="A30" s="45">
        <v>28</v>
      </c>
      <c r="B30" s="46">
        <f t="shared" si="0"/>
        <v>2.7632624554614447</v>
      </c>
      <c r="C30" s="46">
        <f t="shared" si="1"/>
        <v>2.0484071417952445</v>
      </c>
      <c r="D30" s="46">
        <f t="shared" si="2"/>
        <v>1.7011309342659326</v>
      </c>
      <c r="E30" s="46">
        <f t="shared" si="29"/>
        <v>-2.467140097967472</v>
      </c>
      <c r="F30" s="46">
        <f t="shared" si="30"/>
        <v>-1.7011309342659326</v>
      </c>
      <c r="G30" s="46">
        <f t="shared" si="31"/>
        <v>-1.3125267815926682</v>
      </c>
      <c r="H30" s="42"/>
      <c r="I30" s="49">
        <v>28</v>
      </c>
      <c r="J30" s="46">
        <f t="shared" si="6"/>
        <v>7.6356193977628095</v>
      </c>
      <c r="K30" s="46">
        <f t="shared" si="7"/>
        <v>5.4529369212239249</v>
      </c>
      <c r="L30" s="46">
        <f t="shared" si="8"/>
        <v>4.568090863679573</v>
      </c>
      <c r="M30" s="46">
        <f t="shared" si="9"/>
        <v>4.07403177491961</v>
      </c>
      <c r="N30" s="46">
        <f t="shared" si="10"/>
        <v>3.753894538830854</v>
      </c>
      <c r="O30" s="46">
        <f t="shared" si="11"/>
        <v>3.5275589889138619</v>
      </c>
      <c r="P30" s="46">
        <f t="shared" si="12"/>
        <v>3.3580726588472127</v>
      </c>
      <c r="Q30" s="46">
        <f t="shared" si="13"/>
        <v>3.2258676765439178</v>
      </c>
      <c r="R30" s="46">
        <f t="shared" si="14"/>
        <v>3.1195470205736457</v>
      </c>
      <c r="S30" s="46">
        <f t="shared" si="15"/>
        <v>3.0319921098269678</v>
      </c>
      <c r="U30" s="49">
        <v>28</v>
      </c>
      <c r="V30" s="46">
        <f t="shared" si="16"/>
        <v>4.195971818557763</v>
      </c>
      <c r="W30" s="46">
        <f t="shared" si="17"/>
        <v>3.3403855582377591</v>
      </c>
      <c r="X30" s="46">
        <f t="shared" si="18"/>
        <v>2.9466852660172647</v>
      </c>
      <c r="Y30" s="46">
        <f t="shared" si="19"/>
        <v>2.7140758041450779</v>
      </c>
      <c r="Z30" s="46">
        <f t="shared" si="20"/>
        <v>2.5581275011108073</v>
      </c>
      <c r="AA30" s="46">
        <f t="shared" si="21"/>
        <v>2.4452593950893835</v>
      </c>
      <c r="AB30" s="46">
        <f t="shared" si="22"/>
        <v>2.3592598540564387</v>
      </c>
      <c r="AC30" s="46">
        <f t="shared" si="23"/>
        <v>2.2912639841441615</v>
      </c>
      <c r="AD30" s="46">
        <f t="shared" si="24"/>
        <v>2.2359816606702894</v>
      </c>
      <c r="AE30" s="46">
        <f t="shared" si="25"/>
        <v>2.1900444888747517</v>
      </c>
      <c r="AG30" s="49">
        <v>28</v>
      </c>
      <c r="AH30" s="46">
        <f t="shared" si="26"/>
        <v>48.27823577031549</v>
      </c>
      <c r="AI30" s="46">
        <f t="shared" si="27"/>
        <v>41.337138151427396</v>
      </c>
      <c r="AJ30" s="46">
        <f t="shared" si="28"/>
        <v>37.915922544697068</v>
      </c>
    </row>
    <row r="31" spans="1:36" x14ac:dyDescent="0.25">
      <c r="A31" s="45">
        <v>29</v>
      </c>
      <c r="B31" s="46">
        <f t="shared" si="0"/>
        <v>2.7563859036706049</v>
      </c>
      <c r="C31" s="46">
        <f t="shared" si="1"/>
        <v>2.0452296421327048</v>
      </c>
      <c r="D31" s="46">
        <f t="shared" si="2"/>
        <v>1.6991270265334986</v>
      </c>
      <c r="E31" s="46">
        <f t="shared" si="29"/>
        <v>-2.4620213601504126</v>
      </c>
      <c r="F31" s="46">
        <f t="shared" si="30"/>
        <v>-1.6991270265334986</v>
      </c>
      <c r="G31" s="46">
        <f t="shared" si="31"/>
        <v>-1.3114336473015527</v>
      </c>
      <c r="H31" s="42"/>
      <c r="I31" s="49">
        <v>29</v>
      </c>
      <c r="J31" s="46">
        <f t="shared" si="6"/>
        <v>7.59766324995402</v>
      </c>
      <c r="K31" s="46">
        <f t="shared" si="7"/>
        <v>5.420445040307313</v>
      </c>
      <c r="L31" s="46">
        <f t="shared" si="8"/>
        <v>4.5377946777611333</v>
      </c>
      <c r="M31" s="46">
        <f t="shared" si="9"/>
        <v>4.0448732260845732</v>
      </c>
      <c r="N31" s="46">
        <f t="shared" si="10"/>
        <v>3.7253988048022095</v>
      </c>
      <c r="O31" s="46">
        <f t="shared" si="11"/>
        <v>3.4994745829027694</v>
      </c>
      <c r="P31" s="46">
        <f t="shared" si="12"/>
        <v>3.3302522295877437</v>
      </c>
      <c r="Q31" s="46">
        <f t="shared" si="13"/>
        <v>3.1982188446886846</v>
      </c>
      <c r="R31" s="46">
        <f t="shared" si="14"/>
        <v>3.0920090251085832</v>
      </c>
      <c r="S31" s="46">
        <f t="shared" si="15"/>
        <v>3.0045235552378218</v>
      </c>
      <c r="U31" s="49">
        <v>29</v>
      </c>
      <c r="V31" s="46">
        <f t="shared" si="16"/>
        <v>4.1829642890582726</v>
      </c>
      <c r="W31" s="46">
        <f t="shared" si="17"/>
        <v>3.3276544985720609</v>
      </c>
      <c r="X31" s="46">
        <f t="shared" si="18"/>
        <v>2.9340298896641732</v>
      </c>
      <c r="Y31" s="46">
        <f t="shared" si="19"/>
        <v>2.701399331923267</v>
      </c>
      <c r="Z31" s="46">
        <f t="shared" si="20"/>
        <v>2.5453864879485462</v>
      </c>
      <c r="AA31" s="46">
        <f t="shared" si="21"/>
        <v>2.4324341045767892</v>
      </c>
      <c r="AB31" s="46">
        <f t="shared" si="22"/>
        <v>2.3463419220205526</v>
      </c>
      <c r="AC31" s="46">
        <f t="shared" si="23"/>
        <v>2.2782508490515503</v>
      </c>
      <c r="AD31" s="46">
        <f t="shared" si="24"/>
        <v>2.2228738339299583</v>
      </c>
      <c r="AE31" s="46">
        <f t="shared" si="25"/>
        <v>2.1768441283023519</v>
      </c>
      <c r="AG31" s="49">
        <v>29</v>
      </c>
      <c r="AH31" s="46">
        <f t="shared" si="26"/>
        <v>49.587884472898835</v>
      </c>
      <c r="AI31" s="46">
        <f t="shared" si="27"/>
        <v>42.556967804292682</v>
      </c>
      <c r="AJ31" s="46">
        <f t="shared" si="28"/>
        <v>39.087469770693957</v>
      </c>
    </row>
    <row r="32" spans="1:36" x14ac:dyDescent="0.25">
      <c r="A32" s="45">
        <v>30</v>
      </c>
      <c r="B32" s="46">
        <f t="shared" si="0"/>
        <v>2.7499956535672259</v>
      </c>
      <c r="C32" s="46">
        <f t="shared" si="1"/>
        <v>2.0422724563012378</v>
      </c>
      <c r="D32" s="46">
        <f t="shared" si="2"/>
        <v>1.6972608865939587</v>
      </c>
      <c r="E32" s="46">
        <f t="shared" si="29"/>
        <v>-2.4572615424005915</v>
      </c>
      <c r="F32" s="46">
        <f t="shared" si="30"/>
        <v>-1.6972608865939587</v>
      </c>
      <c r="G32" s="46">
        <f t="shared" si="31"/>
        <v>-1.3104150253913947</v>
      </c>
      <c r="H32" s="42"/>
      <c r="I32" s="49">
        <v>30</v>
      </c>
      <c r="J32" s="46">
        <f t="shared" si="6"/>
        <v>7.5624760946386322</v>
      </c>
      <c r="K32" s="46">
        <f t="shared" si="7"/>
        <v>5.3903458631778829</v>
      </c>
      <c r="L32" s="46">
        <f t="shared" si="8"/>
        <v>4.5097395624590648</v>
      </c>
      <c r="M32" s="46">
        <f t="shared" si="9"/>
        <v>4.0178768365875239</v>
      </c>
      <c r="N32" s="46">
        <f t="shared" si="10"/>
        <v>3.6990188114125706</v>
      </c>
      <c r="O32" s="46">
        <f t="shared" si="11"/>
        <v>3.4734766086671285</v>
      </c>
      <c r="P32" s="46">
        <f t="shared" si="12"/>
        <v>3.3044988866923952</v>
      </c>
      <c r="Q32" s="46">
        <f t="shared" si="13"/>
        <v>3.1726239635133386</v>
      </c>
      <c r="R32" s="46">
        <f t="shared" si="14"/>
        <v>3.0665159079349871</v>
      </c>
      <c r="S32" s="46">
        <f t="shared" si="15"/>
        <v>2.9790935636338816</v>
      </c>
      <c r="U32" s="49">
        <v>30</v>
      </c>
      <c r="V32" s="46">
        <f t="shared" si="16"/>
        <v>4.1708767857666915</v>
      </c>
      <c r="W32" s="46">
        <f t="shared" si="17"/>
        <v>3.3158295010135221</v>
      </c>
      <c r="X32" s="46">
        <f t="shared" si="18"/>
        <v>2.9222771906450378</v>
      </c>
      <c r="Y32" s="46">
        <f t="shared" si="19"/>
        <v>2.6896275736914181</v>
      </c>
      <c r="Z32" s="46">
        <f t="shared" si="20"/>
        <v>2.5335545475592705</v>
      </c>
      <c r="AA32" s="46">
        <f t="shared" si="21"/>
        <v>2.4205231885575733</v>
      </c>
      <c r="AB32" s="46">
        <f t="shared" si="22"/>
        <v>2.334343964844781</v>
      </c>
      <c r="AC32" s="46">
        <f t="shared" si="23"/>
        <v>2.2661632741381426</v>
      </c>
      <c r="AD32" s="46">
        <f t="shared" si="24"/>
        <v>2.2106969833035763</v>
      </c>
      <c r="AE32" s="46">
        <f t="shared" si="25"/>
        <v>2.164579917125474</v>
      </c>
      <c r="AG32" s="49">
        <v>30</v>
      </c>
      <c r="AH32" s="46">
        <f t="shared" si="26"/>
        <v>50.892181311517092</v>
      </c>
      <c r="AI32" s="46">
        <f t="shared" si="27"/>
        <v>43.772971825742189</v>
      </c>
      <c r="AJ32" s="46">
        <f t="shared" si="28"/>
        <v>40.256023738711804</v>
      </c>
    </row>
    <row r="33" spans="1:36" x14ac:dyDescent="0.25">
      <c r="A33" s="45">
        <v>31</v>
      </c>
      <c r="B33" s="46">
        <f t="shared" si="0"/>
        <v>2.7440419192942698</v>
      </c>
      <c r="C33" s="46">
        <f t="shared" si="1"/>
        <v>2.0395134463964082</v>
      </c>
      <c r="D33" s="46">
        <f t="shared" si="2"/>
        <v>1.6955187825458664</v>
      </c>
      <c r="E33" s="46">
        <f t="shared" si="29"/>
        <v>-2.4528241934026456</v>
      </c>
      <c r="F33" s="46">
        <f t="shared" si="30"/>
        <v>-1.6955187825458664</v>
      </c>
      <c r="G33" s="46">
        <f t="shared" si="31"/>
        <v>-1.3094635494946458</v>
      </c>
      <c r="H33" s="42"/>
      <c r="I33" s="49">
        <v>31</v>
      </c>
      <c r="J33" s="46">
        <f t="shared" si="6"/>
        <v>7.5297660548441794</v>
      </c>
      <c r="K33" s="46">
        <f t="shared" si="7"/>
        <v>5.3623850244081543</v>
      </c>
      <c r="L33" s="46">
        <f t="shared" si="8"/>
        <v>4.4836863132374152</v>
      </c>
      <c r="M33" s="46">
        <f t="shared" si="9"/>
        <v>3.9928113246059627</v>
      </c>
      <c r="N33" s="46">
        <f t="shared" si="10"/>
        <v>3.6745279762424499</v>
      </c>
      <c r="O33" s="46">
        <f t="shared" si="11"/>
        <v>3.4493414928382742</v>
      </c>
      <c r="P33" s="46">
        <f t="shared" si="12"/>
        <v>3.280591085236165</v>
      </c>
      <c r="Q33" s="46">
        <f t="shared" si="13"/>
        <v>3.1488629070959622</v>
      </c>
      <c r="R33" s="46">
        <f t="shared" si="14"/>
        <v>3.0428485639015523</v>
      </c>
      <c r="S33" s="46">
        <f t="shared" si="15"/>
        <v>2.9554837802941765</v>
      </c>
      <c r="U33" s="49">
        <v>31</v>
      </c>
      <c r="V33" s="46">
        <f t="shared" si="16"/>
        <v>4.1596150980317566</v>
      </c>
      <c r="W33" s="46">
        <f t="shared" si="17"/>
        <v>3.3048172521982027</v>
      </c>
      <c r="X33" s="46">
        <f t="shared" si="18"/>
        <v>2.9113340137149066</v>
      </c>
      <c r="Y33" s="46">
        <f t="shared" si="19"/>
        <v>2.6786671096568004</v>
      </c>
      <c r="Z33" s="46">
        <f t="shared" si="20"/>
        <v>2.5225378252895085</v>
      </c>
      <c r="AA33" s="46">
        <f t="shared" si="21"/>
        <v>2.4094322998352689</v>
      </c>
      <c r="AB33" s="46">
        <f t="shared" si="22"/>
        <v>2.3231711359203278</v>
      </c>
      <c r="AC33" s="46">
        <f t="shared" si="23"/>
        <v>2.2549059296666343</v>
      </c>
      <c r="AD33" s="46">
        <f t="shared" si="24"/>
        <v>2.1993553223310496</v>
      </c>
      <c r="AE33" s="46">
        <f t="shared" si="25"/>
        <v>2.1531556423057725</v>
      </c>
      <c r="AG33" s="49">
        <v>31</v>
      </c>
      <c r="AH33" s="46">
        <f t="shared" si="26"/>
        <v>52.191394833191929</v>
      </c>
      <c r="AI33" s="46">
        <f t="shared" si="27"/>
        <v>44.985343280365143</v>
      </c>
      <c r="AJ33" s="46">
        <f t="shared" si="28"/>
        <v>41.42173582978522</v>
      </c>
    </row>
    <row r="34" spans="1:36" x14ac:dyDescent="0.25">
      <c r="A34" s="45">
        <v>32</v>
      </c>
      <c r="B34" s="46">
        <f t="shared" si="0"/>
        <v>2.7384814820121886</v>
      </c>
      <c r="C34" s="46">
        <f t="shared" si="1"/>
        <v>2.0369333434601011</v>
      </c>
      <c r="D34" s="46">
        <f t="shared" si="2"/>
        <v>1.6938887483837093</v>
      </c>
      <c r="E34" s="46">
        <f t="shared" si="29"/>
        <v>-2.4486776336720522</v>
      </c>
      <c r="F34" s="46">
        <f t="shared" si="30"/>
        <v>-1.6938887483837093</v>
      </c>
      <c r="G34" s="46">
        <f t="shared" si="31"/>
        <v>-1.3085727931295197</v>
      </c>
      <c r="H34" s="42"/>
      <c r="I34" s="49">
        <v>32</v>
      </c>
      <c r="J34" s="46">
        <f t="shared" si="6"/>
        <v>7.4992808273236697</v>
      </c>
      <c r="K34" s="46">
        <f t="shared" si="7"/>
        <v>5.3363429146131818</v>
      </c>
      <c r="L34" s="46">
        <f t="shared" si="8"/>
        <v>4.4594285285032553</v>
      </c>
      <c r="M34" s="46">
        <f t="shared" si="9"/>
        <v>3.9694771866284357</v>
      </c>
      <c r="N34" s="46">
        <f t="shared" si="10"/>
        <v>3.6517308830025148</v>
      </c>
      <c r="O34" s="46">
        <f t="shared" si="11"/>
        <v>3.4268764316916318</v>
      </c>
      <c r="P34" s="46">
        <f t="shared" si="12"/>
        <v>3.258337778327149</v>
      </c>
      <c r="Q34" s="46">
        <f t="shared" si="13"/>
        <v>3.1267458534922006</v>
      </c>
      <c r="R34" s="46">
        <f t="shared" si="14"/>
        <v>3.0208180485098723</v>
      </c>
      <c r="S34" s="46">
        <f t="shared" si="15"/>
        <v>2.9335059023711003</v>
      </c>
      <c r="U34" s="49">
        <v>32</v>
      </c>
      <c r="V34" s="46">
        <f t="shared" si="16"/>
        <v>4.1490974456995477</v>
      </c>
      <c r="W34" s="46">
        <f t="shared" si="17"/>
        <v>3.2945368164911413</v>
      </c>
      <c r="X34" s="46">
        <f t="shared" si="18"/>
        <v>2.9011195838408388</v>
      </c>
      <c r="Y34" s="46">
        <f t="shared" si="19"/>
        <v>2.6684369425198411</v>
      </c>
      <c r="Z34" s="46">
        <f t="shared" si="20"/>
        <v>2.5122549458481473</v>
      </c>
      <c r="AA34" s="46">
        <f t="shared" si="21"/>
        <v>2.3990796306984743</v>
      </c>
      <c r="AB34" s="46">
        <f t="shared" si="22"/>
        <v>2.3127411866337537</v>
      </c>
      <c r="AC34" s="46">
        <f t="shared" si="23"/>
        <v>2.2443961388000435</v>
      </c>
      <c r="AD34" s="46">
        <f t="shared" si="24"/>
        <v>2.1887657680695085</v>
      </c>
      <c r="AE34" s="46">
        <f t="shared" si="25"/>
        <v>2.1424878405745966</v>
      </c>
      <c r="AG34" s="49">
        <v>32</v>
      </c>
      <c r="AH34" s="46">
        <f t="shared" si="26"/>
        <v>53.485771836235365</v>
      </c>
      <c r="AI34" s="46">
        <f t="shared" si="27"/>
        <v>46.194259520278472</v>
      </c>
      <c r="AJ34" s="46">
        <f t="shared" si="28"/>
        <v>42.584745082980838</v>
      </c>
    </row>
    <row r="35" spans="1:36" x14ac:dyDescent="0.25">
      <c r="A35" s="45">
        <v>33</v>
      </c>
      <c r="B35" s="46">
        <f t="shared" si="0"/>
        <v>2.733276642350837</v>
      </c>
      <c r="C35" s="46">
        <f t="shared" si="1"/>
        <v>2.0345152974493397</v>
      </c>
      <c r="D35" s="46">
        <f t="shared" si="2"/>
        <v>1.6923603090303456</v>
      </c>
      <c r="E35" s="46">
        <f t="shared" si="29"/>
        <v>-2.4447941998078058</v>
      </c>
      <c r="F35" s="46">
        <f t="shared" si="30"/>
        <v>-1.6923603090303456</v>
      </c>
      <c r="G35" s="46">
        <f t="shared" si="31"/>
        <v>-1.3077371244508877</v>
      </c>
      <c r="H35" s="42"/>
      <c r="I35" s="49">
        <v>33</v>
      </c>
      <c r="J35" s="46">
        <f t="shared" si="6"/>
        <v>7.4708012036206606</v>
      </c>
      <c r="K35" s="46">
        <f t="shared" si="7"/>
        <v>5.3120289496894797</v>
      </c>
      <c r="L35" s="46">
        <f t="shared" si="8"/>
        <v>4.4367871831052037</v>
      </c>
      <c r="M35" s="46">
        <f t="shared" si="9"/>
        <v>3.9477014311575704</v>
      </c>
      <c r="N35" s="46">
        <f t="shared" si="10"/>
        <v>3.6304581115586707</v>
      </c>
      <c r="O35" s="46">
        <f t="shared" si="11"/>
        <v>3.4059142841440724</v>
      </c>
      <c r="P35" s="46">
        <f t="shared" si="12"/>
        <v>3.237573353782992</v>
      </c>
      <c r="Q35" s="46">
        <f t="shared" si="13"/>
        <v>3.1061082530997584</v>
      </c>
      <c r="R35" s="46">
        <f t="shared" si="14"/>
        <v>3.0002605701038574</v>
      </c>
      <c r="S35" s="46">
        <f t="shared" si="15"/>
        <v>2.9129966895268073</v>
      </c>
      <c r="U35" s="49">
        <v>33</v>
      </c>
      <c r="V35" s="46">
        <f t="shared" si="16"/>
        <v>4.1392524955553727</v>
      </c>
      <c r="W35" s="46">
        <f t="shared" si="17"/>
        <v>3.2849176510382869</v>
      </c>
      <c r="X35" s="46">
        <f t="shared" si="18"/>
        <v>2.8915635173483616</v>
      </c>
      <c r="Y35" s="46">
        <f t="shared" si="19"/>
        <v>2.6588665007040611</v>
      </c>
      <c r="Z35" s="46">
        <f t="shared" si="20"/>
        <v>2.5026350074153667</v>
      </c>
      <c r="AA35" s="46">
        <f t="shared" si="21"/>
        <v>2.3893938979881328</v>
      </c>
      <c r="AB35" s="46">
        <f t="shared" si="22"/>
        <v>2.3029824429797157</v>
      </c>
      <c r="AC35" s="46">
        <f t="shared" si="23"/>
        <v>2.2345618465135537</v>
      </c>
      <c r="AD35" s="46">
        <f t="shared" si="24"/>
        <v>2.1788559030766197</v>
      </c>
      <c r="AE35" s="46">
        <f t="shared" si="25"/>
        <v>2.132503754216748</v>
      </c>
      <c r="AG35" s="49">
        <v>33</v>
      </c>
      <c r="AH35" s="46">
        <f t="shared" si="26"/>
        <v>54.775539760110341</v>
      </c>
      <c r="AI35" s="46">
        <f t="shared" si="27"/>
        <v>47.399883919080914</v>
      </c>
      <c r="AJ35" s="46">
        <f t="shared" si="28"/>
        <v>43.745179559434185</v>
      </c>
    </row>
    <row r="36" spans="1:36" x14ac:dyDescent="0.25">
      <c r="A36" s="45">
        <v>34</v>
      </c>
      <c r="B36" s="46">
        <f t="shared" si="0"/>
        <v>2.7283943670707203</v>
      </c>
      <c r="C36" s="46">
        <f t="shared" si="1"/>
        <v>2.0322445093177191</v>
      </c>
      <c r="D36" s="46">
        <f t="shared" si="2"/>
        <v>1.6909242551868542</v>
      </c>
      <c r="E36" s="46">
        <f t="shared" si="29"/>
        <v>-2.4411496279064839</v>
      </c>
      <c r="F36" s="46">
        <f t="shared" si="30"/>
        <v>-1.6909242551868542</v>
      </c>
      <c r="G36" s="46">
        <f t="shared" si="31"/>
        <v>-1.3069515871264279</v>
      </c>
      <c r="H36" s="42"/>
      <c r="I36" s="49">
        <v>34</v>
      </c>
      <c r="J36" s="46">
        <f t="shared" si="6"/>
        <v>7.4441358222632363</v>
      </c>
      <c r="K36" s="46">
        <f t="shared" si="7"/>
        <v>5.2892769361665941</v>
      </c>
      <c r="L36" s="46">
        <f t="shared" si="8"/>
        <v>4.4156062428632872</v>
      </c>
      <c r="M36" s="46">
        <f t="shared" si="9"/>
        <v>3.9273333243426087</v>
      </c>
      <c r="N36" s="46">
        <f t="shared" si="10"/>
        <v>3.6105620622926469</v>
      </c>
      <c r="O36" s="46">
        <f t="shared" si="11"/>
        <v>3.3863094474948485</v>
      </c>
      <c r="P36" s="46">
        <f t="shared" si="12"/>
        <v>3.2181535454318335</v>
      </c>
      <c r="Q36" s="46">
        <f t="shared" si="13"/>
        <v>3.0868067656901919</v>
      </c>
      <c r="R36" s="46">
        <f t="shared" si="14"/>
        <v>2.9810334461915011</v>
      </c>
      <c r="S36" s="46">
        <f t="shared" si="15"/>
        <v>2.8938139351444807</v>
      </c>
      <c r="U36" s="49">
        <v>34</v>
      </c>
      <c r="V36" s="46">
        <f t="shared" si="16"/>
        <v>4.1300177456520188</v>
      </c>
      <c r="W36" s="46">
        <f t="shared" si="17"/>
        <v>3.275897990672394</v>
      </c>
      <c r="X36" s="46">
        <f t="shared" si="18"/>
        <v>2.8826042042612277</v>
      </c>
      <c r="Y36" s="46">
        <f t="shared" si="19"/>
        <v>2.6498940144623786</v>
      </c>
      <c r="Z36" s="46">
        <f t="shared" si="20"/>
        <v>2.4936159503469142</v>
      </c>
      <c r="AA36" s="46">
        <f t="shared" si="21"/>
        <v>2.3803127043676304</v>
      </c>
      <c r="AB36" s="46">
        <f t="shared" si="22"/>
        <v>2.2938321598238942</v>
      </c>
      <c r="AC36" s="46">
        <f t="shared" si="23"/>
        <v>2.2253399674380931</v>
      </c>
      <c r="AD36" s="46">
        <f t="shared" si="24"/>
        <v>2.1695623174522973</v>
      </c>
      <c r="AE36" s="46">
        <f t="shared" si="25"/>
        <v>2.1231396679011243</v>
      </c>
      <c r="AG36" s="49">
        <v>34</v>
      </c>
      <c r="AH36" s="46">
        <f t="shared" si="26"/>
        <v>56.060908747789078</v>
      </c>
      <c r="AI36" s="46">
        <f t="shared" si="27"/>
        <v>48.602367367294192</v>
      </c>
      <c r="AJ36" s="46">
        <f t="shared" si="28"/>
        <v>44.90315751851994</v>
      </c>
    </row>
    <row r="37" spans="1:36" x14ac:dyDescent="0.25">
      <c r="A37" s="45">
        <v>35</v>
      </c>
      <c r="B37" s="46">
        <f t="shared" si="0"/>
        <v>2.7238055892080912</v>
      </c>
      <c r="C37" s="46">
        <f t="shared" si="1"/>
        <v>2.0301079282503438</v>
      </c>
      <c r="D37" s="46">
        <f t="shared" si="2"/>
        <v>1.6895724577802647</v>
      </c>
      <c r="E37" s="46">
        <f t="shared" si="29"/>
        <v>-2.4377225471437423</v>
      </c>
      <c r="F37" s="46">
        <f t="shared" si="30"/>
        <v>-1.6895724577802647</v>
      </c>
      <c r="G37" s="46">
        <f t="shared" si="31"/>
        <v>-1.3062118020160358</v>
      </c>
      <c r="H37" s="42"/>
      <c r="I37" s="49">
        <v>35</v>
      </c>
      <c r="J37" s="46">
        <f t="shared" si="6"/>
        <v>7.4191168878012368</v>
      </c>
      <c r="K37" s="46">
        <f t="shared" si="7"/>
        <v>5.267941295939548</v>
      </c>
      <c r="L37" s="46">
        <f t="shared" si="8"/>
        <v>4.3957490946751001</v>
      </c>
      <c r="M37" s="46">
        <f t="shared" si="9"/>
        <v>3.9082409280636723</v>
      </c>
      <c r="N37" s="46">
        <f t="shared" si="10"/>
        <v>3.5919135589514761</v>
      </c>
      <c r="O37" s="46">
        <f t="shared" si="11"/>
        <v>3.367934502471317</v>
      </c>
      <c r="P37" s="46">
        <f t="shared" si="12"/>
        <v>3.1999521072983783</v>
      </c>
      <c r="Q37" s="46">
        <f t="shared" si="13"/>
        <v>3.0687159556262107</v>
      </c>
      <c r="R37" s="46">
        <f t="shared" si="14"/>
        <v>2.9630118143830528</v>
      </c>
      <c r="S37" s="46">
        <f t="shared" si="15"/>
        <v>2.8758331893629543</v>
      </c>
      <c r="U37" s="49">
        <v>35</v>
      </c>
      <c r="V37" s="46">
        <f t="shared" si="16"/>
        <v>4.1213382003448995</v>
      </c>
      <c r="W37" s="46">
        <f t="shared" si="17"/>
        <v>3.267423524742497</v>
      </c>
      <c r="X37" s="46">
        <f t="shared" si="18"/>
        <v>2.8741874835008505</v>
      </c>
      <c r="Y37" s="46">
        <f t="shared" si="19"/>
        <v>2.641465186128567</v>
      </c>
      <c r="Z37" s="46">
        <f t="shared" si="20"/>
        <v>2.4851432213730082</v>
      </c>
      <c r="AA37" s="46">
        <f t="shared" si="21"/>
        <v>2.3717811963668183</v>
      </c>
      <c r="AB37" s="46">
        <f t="shared" si="22"/>
        <v>2.2852351731018694</v>
      </c>
      <c r="AC37" s="46">
        <f t="shared" si="23"/>
        <v>2.2166750326752025</v>
      </c>
      <c r="AD37" s="46">
        <f t="shared" si="24"/>
        <v>2.1608292507665308</v>
      </c>
      <c r="AE37" s="46">
        <f t="shared" si="25"/>
        <v>2.1143395462033894</v>
      </c>
      <c r="AG37" s="49">
        <v>35</v>
      </c>
      <c r="AH37" s="46">
        <f t="shared" si="26"/>
        <v>57.342073433859248</v>
      </c>
      <c r="AI37" s="46">
        <f t="shared" si="27"/>
        <v>49.801849568201867</v>
      </c>
      <c r="AJ37" s="46">
        <f t="shared" si="28"/>
        <v>46.058788436836693</v>
      </c>
    </row>
    <row r="38" spans="1:36" x14ac:dyDescent="0.25">
      <c r="A38" s="45">
        <v>36</v>
      </c>
      <c r="B38" s="46">
        <f t="shared" si="0"/>
        <v>2.7194846304500082</v>
      </c>
      <c r="C38" s="46">
        <f t="shared" si="1"/>
        <v>2.028094000980452</v>
      </c>
      <c r="D38" s="46">
        <f t="shared" si="2"/>
        <v>1.6882977141168172</v>
      </c>
      <c r="E38" s="46">
        <f t="shared" si="29"/>
        <v>-2.4344940612311401</v>
      </c>
      <c r="F38" s="46">
        <f t="shared" si="30"/>
        <v>-1.6882977141168172</v>
      </c>
      <c r="G38" s="46">
        <f t="shared" si="31"/>
        <v>-1.3055138855362491</v>
      </c>
      <c r="H38" s="42"/>
      <c r="I38" s="49">
        <v>36</v>
      </c>
      <c r="J38" s="46">
        <f t="shared" si="6"/>
        <v>7.3955966552538195</v>
      </c>
      <c r="K38" s="46">
        <f t="shared" si="7"/>
        <v>5.2478939702679046</v>
      </c>
      <c r="L38" s="46">
        <f t="shared" si="8"/>
        <v>4.3770956208011764</v>
      </c>
      <c r="M38" s="46">
        <f t="shared" si="9"/>
        <v>3.8903082636867778</v>
      </c>
      <c r="N38" s="46">
        <f t="shared" si="10"/>
        <v>3.5743990660056024</v>
      </c>
      <c r="O38" s="46">
        <f t="shared" si="11"/>
        <v>3.3506774654535043</v>
      </c>
      <c r="P38" s="46">
        <f t="shared" si="12"/>
        <v>3.1828580898555687</v>
      </c>
      <c r="Q38" s="46">
        <f t="shared" si="13"/>
        <v>3.051725585409808</v>
      </c>
      <c r="R38" s="46">
        <f t="shared" si="14"/>
        <v>2.9460859388305063</v>
      </c>
      <c r="S38" s="46">
        <f t="shared" si="15"/>
        <v>2.8589450754037284</v>
      </c>
      <c r="U38" s="49">
        <v>36</v>
      </c>
      <c r="V38" s="46">
        <f t="shared" si="16"/>
        <v>4.1131652768128939</v>
      </c>
      <c r="W38" s="46">
        <f t="shared" si="17"/>
        <v>3.2594463061441079</v>
      </c>
      <c r="X38" s="46">
        <f t="shared" si="18"/>
        <v>2.8662655509401795</v>
      </c>
      <c r="Y38" s="46">
        <f t="shared" si="19"/>
        <v>2.6335320942137543</v>
      </c>
      <c r="Z38" s="46">
        <f t="shared" si="20"/>
        <v>2.4771686727109157</v>
      </c>
      <c r="AA38" s="46">
        <f t="shared" si="21"/>
        <v>2.3637509583661451</v>
      </c>
      <c r="AB38" s="46">
        <f t="shared" si="22"/>
        <v>2.2771427888981073</v>
      </c>
      <c r="AC38" s="46">
        <f t="shared" si="23"/>
        <v>2.2085180743346684</v>
      </c>
      <c r="AD38" s="46">
        <f t="shared" si="24"/>
        <v>2.1526074724580764</v>
      </c>
      <c r="AE38" s="46">
        <f t="shared" si="25"/>
        <v>2.1060539102611209</v>
      </c>
      <c r="AG38" s="49">
        <v>36</v>
      </c>
      <c r="AH38" s="46">
        <f t="shared" si="26"/>
        <v>58.619214501687054</v>
      </c>
      <c r="AI38" s="46">
        <f t="shared" si="27"/>
        <v>50.998460165710647</v>
      </c>
      <c r="AJ38" s="46">
        <f t="shared" si="28"/>
        <v>47.212173894937365</v>
      </c>
    </row>
    <row r="39" spans="1:36" x14ac:dyDescent="0.25">
      <c r="A39" s="45">
        <v>37</v>
      </c>
      <c r="B39" s="46">
        <f t="shared" si="0"/>
        <v>2.7154087215499887</v>
      </c>
      <c r="C39" s="46">
        <f t="shared" si="1"/>
        <v>2.026192463029111</v>
      </c>
      <c r="D39" s="46">
        <f t="shared" si="2"/>
        <v>1.6870936195962629</v>
      </c>
      <c r="E39" s="46">
        <f t="shared" si="29"/>
        <v>-2.4314474004646742</v>
      </c>
      <c r="F39" s="46">
        <f t="shared" si="30"/>
        <v>-1.6870936195962629</v>
      </c>
      <c r="G39" s="46">
        <f t="shared" si="31"/>
        <v>-1.3048543814976252</v>
      </c>
      <c r="H39" s="42"/>
      <c r="I39" s="49">
        <v>37</v>
      </c>
      <c r="J39" s="46">
        <f t="shared" si="6"/>
        <v>7.3734445250697451</v>
      </c>
      <c r="K39" s="46">
        <f t="shared" si="7"/>
        <v>5.2290218647691162</v>
      </c>
      <c r="L39" s="46">
        <f t="shared" si="8"/>
        <v>4.3595397858489049</v>
      </c>
      <c r="M39" s="46">
        <f t="shared" si="9"/>
        <v>3.8734329736027044</v>
      </c>
      <c r="N39" s="46">
        <f t="shared" si="10"/>
        <v>3.5579183948065287</v>
      </c>
      <c r="O39" s="46">
        <f t="shared" si="11"/>
        <v>3.3344395236079132</v>
      </c>
      <c r="P39" s="46">
        <f t="shared" si="12"/>
        <v>3.1667735950846323</v>
      </c>
      <c r="Q39" s="46">
        <f t="shared" si="13"/>
        <v>3.0357383850501365</v>
      </c>
      <c r="R39" s="46">
        <f t="shared" si="14"/>
        <v>2.930158990228124</v>
      </c>
      <c r="S39" s="46">
        <f t="shared" si="15"/>
        <v>2.8430530777001857</v>
      </c>
      <c r="U39" s="49">
        <v>37</v>
      </c>
      <c r="V39" s="46">
        <f t="shared" si="16"/>
        <v>4.1054558972359718</v>
      </c>
      <c r="W39" s="46">
        <f t="shared" si="17"/>
        <v>3.2519238463872067</v>
      </c>
      <c r="X39" s="46">
        <f t="shared" si="18"/>
        <v>2.8587960539502904</v>
      </c>
      <c r="Y39" s="46">
        <f t="shared" si="19"/>
        <v>2.6260522847653998</v>
      </c>
      <c r="Z39" s="46">
        <f t="shared" si="20"/>
        <v>2.4696496492930682</v>
      </c>
      <c r="AA39" s="46">
        <f t="shared" si="21"/>
        <v>2.3561790955260262</v>
      </c>
      <c r="AB39" s="46">
        <f t="shared" si="22"/>
        <v>2.2695118622360901</v>
      </c>
      <c r="AC39" s="46">
        <f t="shared" si="23"/>
        <v>2.2008257004738323</v>
      </c>
      <c r="AD39" s="46">
        <f t="shared" si="24"/>
        <v>2.1448533532505971</v>
      </c>
      <c r="AE39" s="46">
        <f t="shared" si="25"/>
        <v>2.0982389059930893</v>
      </c>
      <c r="AG39" s="49">
        <v>37</v>
      </c>
      <c r="AH39" s="46">
        <f t="shared" si="26"/>
        <v>59.892500045086891</v>
      </c>
      <c r="AI39" s="46">
        <f t="shared" si="27"/>
        <v>52.192319730102881</v>
      </c>
      <c r="AJ39" s="46">
        <f t="shared" si="28"/>
        <v>48.363408352194327</v>
      </c>
    </row>
    <row r="40" spans="1:36" x14ac:dyDescent="0.25">
      <c r="A40" s="45">
        <v>38</v>
      </c>
      <c r="B40" s="46">
        <f t="shared" si="0"/>
        <v>2.711557601913082</v>
      </c>
      <c r="C40" s="46">
        <f t="shared" si="1"/>
        <v>2.0243941639119702</v>
      </c>
      <c r="D40" s="46">
        <f t="shared" si="2"/>
        <v>1.6859544601667387</v>
      </c>
      <c r="E40" s="46">
        <f t="shared" si="29"/>
        <v>-2.4285676308590882</v>
      </c>
      <c r="F40" s="46">
        <f t="shared" si="30"/>
        <v>-1.6859544601667387</v>
      </c>
      <c r="G40" s="46">
        <f t="shared" si="31"/>
        <v>-1.3042302038905009</v>
      </c>
      <c r="H40" s="42"/>
      <c r="I40" s="49">
        <v>38</v>
      </c>
      <c r="J40" s="46">
        <f t="shared" si="6"/>
        <v>7.3525446284926241</v>
      </c>
      <c r="K40" s="46">
        <f t="shared" si="7"/>
        <v>5.2112247283595377</v>
      </c>
      <c r="L40" s="46">
        <f t="shared" si="8"/>
        <v>4.3429876347399627</v>
      </c>
      <c r="M40" s="46">
        <f t="shared" si="9"/>
        <v>3.8575243816534277</v>
      </c>
      <c r="N40" s="46">
        <f t="shared" si="10"/>
        <v>3.5423828013538312</v>
      </c>
      <c r="O40" s="46">
        <f t="shared" si="11"/>
        <v>3.319133156866509</v>
      </c>
      <c r="P40" s="46">
        <f t="shared" si="12"/>
        <v>3.1516119150698207</v>
      </c>
      <c r="Q40" s="46">
        <f t="shared" si="13"/>
        <v>3.0206682025589728</v>
      </c>
      <c r="R40" s="46">
        <f t="shared" si="14"/>
        <v>2.9151452051257705</v>
      </c>
      <c r="S40" s="46">
        <f t="shared" si="15"/>
        <v>2.828071707930095</v>
      </c>
      <c r="U40" s="49">
        <v>38</v>
      </c>
      <c r="V40" s="46">
        <f t="shared" si="16"/>
        <v>4.098171730880841</v>
      </c>
      <c r="W40" s="46">
        <f t="shared" si="17"/>
        <v>3.2448183607328067</v>
      </c>
      <c r="X40" s="46">
        <f t="shared" si="18"/>
        <v>2.8517413363298969</v>
      </c>
      <c r="Y40" s="46">
        <f t="shared" si="19"/>
        <v>2.6189880137120771</v>
      </c>
      <c r="Z40" s="46">
        <f t="shared" si="20"/>
        <v>2.4625482276670532</v>
      </c>
      <c r="AA40" s="46">
        <f t="shared" si="21"/>
        <v>2.349027469063524</v>
      </c>
      <c r="AB40" s="46">
        <f t="shared" si="22"/>
        <v>2.262304028843928</v>
      </c>
      <c r="AC40" s="46">
        <f t="shared" si="23"/>
        <v>2.1935593235817543</v>
      </c>
      <c r="AD40" s="46">
        <f t="shared" si="24"/>
        <v>2.1375280906236753</v>
      </c>
      <c r="AE40" s="46">
        <f t="shared" si="25"/>
        <v>2.09085552682776</v>
      </c>
      <c r="AG40" s="49">
        <v>38</v>
      </c>
      <c r="AH40" s="46">
        <f t="shared" si="26"/>
        <v>61.162086763689686</v>
      </c>
      <c r="AI40" s="46">
        <f t="shared" si="27"/>
        <v>53.383540622969299</v>
      </c>
      <c r="AJ40" s="46">
        <f t="shared" si="28"/>
        <v>49.512579826575561</v>
      </c>
    </row>
    <row r="41" spans="1:36" x14ac:dyDescent="0.25">
      <c r="A41" s="45">
        <v>39</v>
      </c>
      <c r="B41" s="46">
        <f t="shared" si="0"/>
        <v>2.7079131835176615</v>
      </c>
      <c r="C41" s="46">
        <f t="shared" si="1"/>
        <v>2.0226909200367595</v>
      </c>
      <c r="D41" s="46">
        <f t="shared" si="2"/>
        <v>1.6848751217112248</v>
      </c>
      <c r="E41" s="46">
        <f t="shared" si="29"/>
        <v>-2.4258414097356304</v>
      </c>
      <c r="F41" s="46">
        <f t="shared" si="30"/>
        <v>-1.6848751217112248</v>
      </c>
      <c r="G41" s="46">
        <f t="shared" si="31"/>
        <v>-1.3036385886212738</v>
      </c>
      <c r="H41" s="42"/>
      <c r="I41" s="49">
        <v>39</v>
      </c>
      <c r="J41" s="46">
        <f t="shared" si="6"/>
        <v>7.3327938094687557</v>
      </c>
      <c r="K41" s="46">
        <f t="shared" si="7"/>
        <v>5.1944133826143606</v>
      </c>
      <c r="L41" s="46">
        <f t="shared" si="8"/>
        <v>4.3273556223472029</v>
      </c>
      <c r="M41" s="46">
        <f t="shared" si="9"/>
        <v>3.842501875358721</v>
      </c>
      <c r="N41" s="46">
        <f t="shared" si="10"/>
        <v>3.527713399930418</v>
      </c>
      <c r="O41" s="46">
        <f t="shared" si="11"/>
        <v>3.3046805718968848</v>
      </c>
      <c r="P41" s="46">
        <f t="shared" si="12"/>
        <v>3.1372959798955948</v>
      </c>
      <c r="Q41" s="46">
        <f t="shared" si="13"/>
        <v>3.0064384617979218</v>
      </c>
      <c r="R41" s="46">
        <f t="shared" si="14"/>
        <v>2.9009683511269602</v>
      </c>
      <c r="S41" s="46">
        <f t="shared" si="15"/>
        <v>2.8139249757963247</v>
      </c>
      <c r="U41" s="49">
        <v>39</v>
      </c>
      <c r="V41" s="46">
        <f t="shared" si="16"/>
        <v>4.0912785579991562</v>
      </c>
      <c r="W41" s="46">
        <f t="shared" si="17"/>
        <v>3.2380961351592941</v>
      </c>
      <c r="X41" s="46">
        <f t="shared" si="18"/>
        <v>2.8450678052793479</v>
      </c>
      <c r="Y41" s="46">
        <f t="shared" si="19"/>
        <v>2.612305611728392</v>
      </c>
      <c r="Z41" s="46">
        <f t="shared" si="20"/>
        <v>2.4558305779714624</v>
      </c>
      <c r="AA41" s="46">
        <f t="shared" si="21"/>
        <v>2.3422620551582836</v>
      </c>
      <c r="AB41" s="46">
        <f t="shared" si="22"/>
        <v>2.2554850610675601</v>
      </c>
      <c r="AC41" s="46">
        <f t="shared" si="23"/>
        <v>2.1866845136833093</v>
      </c>
      <c r="AD41" s="46">
        <f t="shared" si="24"/>
        <v>2.1305970593285162</v>
      </c>
      <c r="AE41" s="46">
        <f t="shared" si="25"/>
        <v>2.0838689618562292</v>
      </c>
      <c r="AG41" s="49">
        <v>39</v>
      </c>
      <c r="AH41" s="46">
        <f t="shared" si="26"/>
        <v>62.428121016184896</v>
      </c>
      <c r="AI41" s="46">
        <f t="shared" si="27"/>
        <v>54.572227758941729</v>
      </c>
      <c r="AJ41" s="46">
        <f t="shared" si="28"/>
        <v>50.65977049321372</v>
      </c>
    </row>
    <row r="42" spans="1:36" x14ac:dyDescent="0.25">
      <c r="A42" s="45">
        <v>40</v>
      </c>
      <c r="B42" s="46">
        <f t="shared" si="0"/>
        <v>2.7044592674331631</v>
      </c>
      <c r="C42" s="46">
        <f t="shared" si="1"/>
        <v>2.0210753903062737</v>
      </c>
      <c r="D42" s="46">
        <f t="shared" si="2"/>
        <v>1.6838510133356521</v>
      </c>
      <c r="E42" s="46">
        <f t="shared" si="29"/>
        <v>-2.4232567793348583</v>
      </c>
      <c r="F42" s="46">
        <f t="shared" si="30"/>
        <v>-1.6838510133356521</v>
      </c>
      <c r="G42" s="46">
        <f t="shared" si="31"/>
        <v>-1.3030770526071962</v>
      </c>
      <c r="H42" s="42"/>
      <c r="I42" s="49">
        <v>40</v>
      </c>
      <c r="J42" s="46">
        <f t="shared" si="6"/>
        <v>7.3140999292051188</v>
      </c>
      <c r="K42" s="46">
        <f t="shared" si="7"/>
        <v>5.1785082358833447</v>
      </c>
      <c r="L42" s="46">
        <f t="shared" si="8"/>
        <v>4.3125692124921411</v>
      </c>
      <c r="M42" s="46">
        <f t="shared" si="9"/>
        <v>3.8282935494048735</v>
      </c>
      <c r="N42" s="46">
        <f t="shared" si="10"/>
        <v>3.5138398331373706</v>
      </c>
      <c r="O42" s="46">
        <f t="shared" si="11"/>
        <v>3.291012389298686</v>
      </c>
      <c r="P42" s="46">
        <f t="shared" si="12"/>
        <v>3.123757056573421</v>
      </c>
      <c r="Q42" s="46">
        <f t="shared" si="13"/>
        <v>2.9929808697651721</v>
      </c>
      <c r="R42" s="46">
        <f t="shared" si="14"/>
        <v>2.887560440333619</v>
      </c>
      <c r="S42" s="46">
        <f t="shared" si="15"/>
        <v>2.8005451071326926</v>
      </c>
      <c r="U42" s="49">
        <v>40</v>
      </c>
      <c r="V42" s="46">
        <f t="shared" si="16"/>
        <v>4.0847457333016566</v>
      </c>
      <c r="W42" s="46">
        <f t="shared" si="17"/>
        <v>3.2317269928308443</v>
      </c>
      <c r="X42" s="46">
        <f t="shared" si="18"/>
        <v>2.8387453980206416</v>
      </c>
      <c r="Y42" s="46">
        <f t="shared" si="19"/>
        <v>2.6059749491238664</v>
      </c>
      <c r="Z42" s="46">
        <f t="shared" si="20"/>
        <v>2.4494664263887103</v>
      </c>
      <c r="AA42" s="46">
        <f t="shared" si="21"/>
        <v>2.3358524047916633</v>
      </c>
      <c r="AB42" s="46">
        <f t="shared" si="22"/>
        <v>2.2490243251473858</v>
      </c>
      <c r="AC42" s="46">
        <f t="shared" si="23"/>
        <v>2.1801704532006414</v>
      </c>
      <c r="AD42" s="46">
        <f t="shared" si="24"/>
        <v>2.1240292640166967</v>
      </c>
      <c r="AE42" s="46">
        <f t="shared" si="25"/>
        <v>2.0772480464172101</v>
      </c>
      <c r="AG42" s="49">
        <v>40</v>
      </c>
      <c r="AH42" s="46">
        <f t="shared" si="26"/>
        <v>63.690739751564458</v>
      </c>
      <c r="AI42" s="46">
        <f t="shared" si="27"/>
        <v>55.75847927888703</v>
      </c>
      <c r="AJ42" s="46">
        <f t="shared" si="28"/>
        <v>51.805057213317518</v>
      </c>
    </row>
    <row r="43" spans="1:36" x14ac:dyDescent="0.25">
      <c r="A43" s="45">
        <v>41</v>
      </c>
      <c r="B43" s="46">
        <f t="shared" si="0"/>
        <v>2.7011813035785219</v>
      </c>
      <c r="C43" s="46">
        <f t="shared" si="1"/>
        <v>2.0195409704413767</v>
      </c>
      <c r="D43" s="46">
        <f t="shared" si="2"/>
        <v>1.6828780021327077</v>
      </c>
      <c r="E43" s="46">
        <f t="shared" si="29"/>
        <v>-2.420802991729079</v>
      </c>
      <c r="F43" s="46">
        <f t="shared" si="30"/>
        <v>-1.6828780021327077</v>
      </c>
      <c r="G43" s="46">
        <f t="shared" si="31"/>
        <v>-1.3025433589533821</v>
      </c>
      <c r="H43" s="42"/>
      <c r="I43" s="49">
        <v>41</v>
      </c>
      <c r="J43" s="46">
        <f t="shared" si="6"/>
        <v>7.2963804348021686</v>
      </c>
      <c r="K43" s="46">
        <f t="shared" si="7"/>
        <v>5.1634380301818448</v>
      </c>
      <c r="L43" s="46">
        <f t="shared" si="8"/>
        <v>4.2985616970087124</v>
      </c>
      <c r="M43" s="46">
        <f t="shared" si="9"/>
        <v>3.8148350625182417</v>
      </c>
      <c r="N43" s="46">
        <f t="shared" si="10"/>
        <v>3.5006991513060046</v>
      </c>
      <c r="O43" s="46">
        <f t="shared" si="11"/>
        <v>3.2780665375656417</v>
      </c>
      <c r="P43" s="46">
        <f t="shared" si="12"/>
        <v>3.1109336529298517</v>
      </c>
      <c r="Q43" s="46">
        <f t="shared" si="13"/>
        <v>2.9802343275402969</v>
      </c>
      <c r="R43" s="46">
        <f t="shared" si="14"/>
        <v>2.8748606454736478</v>
      </c>
      <c r="S43" s="46">
        <f t="shared" si="15"/>
        <v>2.7878714639411579</v>
      </c>
      <c r="U43" s="49">
        <v>41</v>
      </c>
      <c r="V43" s="46">
        <f t="shared" si="16"/>
        <v>4.0785457312912969</v>
      </c>
      <c r="W43" s="46">
        <f t="shared" si="17"/>
        <v>3.2256838422954499</v>
      </c>
      <c r="X43" s="46">
        <f t="shared" si="18"/>
        <v>2.832747130240739</v>
      </c>
      <c r="Y43" s="46">
        <f t="shared" si="19"/>
        <v>2.5999689828573267</v>
      </c>
      <c r="Z43" s="46">
        <f t="shared" si="20"/>
        <v>2.443428600095042</v>
      </c>
      <c r="AA43" s="46">
        <f t="shared" si="21"/>
        <v>2.3297711864612594</v>
      </c>
      <c r="AB43" s="46">
        <f t="shared" si="22"/>
        <v>2.2428943217292705</v>
      </c>
      <c r="AC43" s="46">
        <f t="shared" si="23"/>
        <v>2.1739894753792686</v>
      </c>
      <c r="AD43" s="46">
        <f t="shared" si="24"/>
        <v>2.1177968757328305</v>
      </c>
      <c r="AE43" s="46">
        <f t="shared" si="25"/>
        <v>2.0709647968151836</v>
      </c>
      <c r="AG43" s="49">
        <v>41</v>
      </c>
      <c r="AH43" s="46">
        <f t="shared" si="26"/>
        <v>64.950071335211177</v>
      </c>
      <c r="AI43" s="46">
        <f t="shared" si="27"/>
        <v>56.942387146824103</v>
      </c>
      <c r="AJ43" s="46">
        <f t="shared" si="28"/>
        <v>52.94851200308203</v>
      </c>
    </row>
    <row r="44" spans="1:36" x14ac:dyDescent="0.25">
      <c r="A44" s="45">
        <v>42</v>
      </c>
      <c r="B44" s="46">
        <f t="shared" si="0"/>
        <v>2.6980661862199842</v>
      </c>
      <c r="C44" s="46">
        <f t="shared" si="1"/>
        <v>2.0180817028184461</v>
      </c>
      <c r="D44" s="46">
        <f t="shared" si="2"/>
        <v>1.6819523574675355</v>
      </c>
      <c r="E44" s="46">
        <f t="shared" si="29"/>
        <v>-2.4184703596346364</v>
      </c>
      <c r="F44" s="46">
        <f t="shared" si="30"/>
        <v>-1.6819523574675355</v>
      </c>
      <c r="G44" s="46">
        <f t="shared" si="31"/>
        <v>-1.3020354871825144</v>
      </c>
      <c r="H44" s="42"/>
      <c r="I44" s="49">
        <v>42</v>
      </c>
      <c r="J44" s="46">
        <f t="shared" si="6"/>
        <v>7.2795611452236546</v>
      </c>
      <c r="K44" s="46">
        <f t="shared" si="7"/>
        <v>5.1491387794356873</v>
      </c>
      <c r="L44" s="46">
        <f t="shared" si="8"/>
        <v>4.2852731956158445</v>
      </c>
      <c r="M44" s="46">
        <f t="shared" si="9"/>
        <v>3.8020686696071606</v>
      </c>
      <c r="N44" s="46">
        <f t="shared" si="10"/>
        <v>3.4882348638582661</v>
      </c>
      <c r="O44" s="46">
        <f t="shared" si="11"/>
        <v>3.265787316835457</v>
      </c>
      <c r="P44" s="46">
        <f t="shared" si="12"/>
        <v>3.098770589792506</v>
      </c>
      <c r="Q44" s="46">
        <f t="shared" si="13"/>
        <v>2.968144008453236</v>
      </c>
      <c r="R44" s="46">
        <f t="shared" si="14"/>
        <v>2.8628143824512393</v>
      </c>
      <c r="S44" s="46">
        <f t="shared" si="15"/>
        <v>2.7758496302358746</v>
      </c>
      <c r="U44" s="49">
        <v>42</v>
      </c>
      <c r="V44" s="46">
        <f t="shared" si="16"/>
        <v>4.0726537592505974</v>
      </c>
      <c r="W44" s="46">
        <f t="shared" si="17"/>
        <v>3.2199422931761248</v>
      </c>
      <c r="X44" s="46">
        <f t="shared" si="18"/>
        <v>2.8270487120861261</v>
      </c>
      <c r="Y44" s="46">
        <f t="shared" si="19"/>
        <v>2.5942633713457632</v>
      </c>
      <c r="Z44" s="46">
        <f t="shared" si="20"/>
        <v>2.4376926403116519</v>
      </c>
      <c r="AA44" s="46">
        <f t="shared" si="21"/>
        <v>2.3239937973118296</v>
      </c>
      <c r="AB44" s="46">
        <f t="shared" si="22"/>
        <v>2.2370702950930292</v>
      </c>
      <c r="AC44" s="46">
        <f t="shared" si="23"/>
        <v>2.1681166717098432</v>
      </c>
      <c r="AD44" s="46">
        <f t="shared" si="24"/>
        <v>2.1118748376559249</v>
      </c>
      <c r="AE44" s="46">
        <f t="shared" si="25"/>
        <v>2.0649940145155843</v>
      </c>
      <c r="AG44" s="49">
        <v>42</v>
      </c>
      <c r="AH44" s="46">
        <f t="shared" si="26"/>
        <v>66.206236283993249</v>
      </c>
      <c r="AI44" s="46">
        <f t="shared" si="27"/>
        <v>58.124037680868028</v>
      </c>
      <c r="AJ44" s="46">
        <f t="shared" si="28"/>
        <v>54.090202450712404</v>
      </c>
    </row>
    <row r="45" spans="1:36" x14ac:dyDescent="0.25">
      <c r="A45" s="45">
        <v>43</v>
      </c>
      <c r="B45" s="46">
        <f t="shared" si="0"/>
        <v>2.695102079157675</v>
      </c>
      <c r="C45" s="46">
        <f t="shared" si="1"/>
        <v>2.0166921992278248</v>
      </c>
      <c r="D45" s="46">
        <f t="shared" si="2"/>
        <v>1.6810707032025196</v>
      </c>
      <c r="E45" s="46">
        <f t="shared" si="29"/>
        <v>-2.416250128762973</v>
      </c>
      <c r="F45" s="46">
        <f t="shared" si="30"/>
        <v>-1.6810707032025196</v>
      </c>
      <c r="G45" s="46">
        <f t="shared" si="31"/>
        <v>-1.301551607682168</v>
      </c>
      <c r="H45" s="42"/>
      <c r="I45" s="49">
        <v>43</v>
      </c>
      <c r="J45" s="46">
        <f t="shared" si="6"/>
        <v>7.2635752170800254</v>
      </c>
      <c r="K45" s="46">
        <f t="shared" si="7"/>
        <v>5.135552865866206</v>
      </c>
      <c r="L45" s="46">
        <f t="shared" si="8"/>
        <v>4.2726498051385153</v>
      </c>
      <c r="M45" s="46">
        <f t="shared" si="9"/>
        <v>3.7899423986355809</v>
      </c>
      <c r="N45" s="46">
        <f t="shared" si="10"/>
        <v>3.4763961326349895</v>
      </c>
      <c r="O45" s="46">
        <f t="shared" si="11"/>
        <v>3.2541246028115309</v>
      </c>
      <c r="P45" s="46">
        <f t="shared" si="12"/>
        <v>3.0872182121115435</v>
      </c>
      <c r="Q45" s="46">
        <f t="shared" si="13"/>
        <v>2.9566605742996792</v>
      </c>
      <c r="R45" s="46">
        <f t="shared" si="14"/>
        <v>2.8513725302815942</v>
      </c>
      <c r="S45" s="46">
        <f t="shared" si="15"/>
        <v>2.7644306347644108</v>
      </c>
      <c r="U45" s="49">
        <v>43</v>
      </c>
      <c r="V45" s="46">
        <f t="shared" si="16"/>
        <v>4.0670474264263596</v>
      </c>
      <c r="W45" s="46">
        <f t="shared" si="17"/>
        <v>3.2144803278830421</v>
      </c>
      <c r="X45" s="46">
        <f t="shared" si="18"/>
        <v>2.8216282202112373</v>
      </c>
      <c r="Y45" s="46">
        <f t="shared" si="19"/>
        <v>2.5888361455239295</v>
      </c>
      <c r="Z45" s="46">
        <f t="shared" si="20"/>
        <v>2.4322364718609224</v>
      </c>
      <c r="AA45" s="46">
        <f t="shared" si="21"/>
        <v>2.3184980310354315</v>
      </c>
      <c r="AB45" s="46">
        <f t="shared" si="22"/>
        <v>2.2315298994038084</v>
      </c>
      <c r="AC45" s="46">
        <f t="shared" si="23"/>
        <v>2.1625295566082694</v>
      </c>
      <c r="AD45" s="46">
        <f t="shared" si="24"/>
        <v>2.106240528313907</v>
      </c>
      <c r="AE45" s="46">
        <f t="shared" si="25"/>
        <v>2.059312948007562</v>
      </c>
      <c r="AG45" s="49">
        <v>43</v>
      </c>
      <c r="AH45" s="46">
        <f t="shared" si="26"/>
        <v>67.459347922325833</v>
      </c>
      <c r="AI45" s="46">
        <f t="shared" si="27"/>
        <v>59.303512026899817</v>
      </c>
      <c r="AJ45" s="46">
        <f t="shared" si="28"/>
        <v>55.230192088408906</v>
      </c>
    </row>
    <row r="46" spans="1:36" x14ac:dyDescent="0.25">
      <c r="A46" s="45">
        <v>44</v>
      </c>
      <c r="B46" s="46">
        <f t="shared" si="0"/>
        <v>2.6922782656930231</v>
      </c>
      <c r="C46" s="46">
        <f t="shared" si="1"/>
        <v>2.0153675744437649</v>
      </c>
      <c r="D46" s="46">
        <f t="shared" si="2"/>
        <v>1.680229976572116</v>
      </c>
      <c r="E46" s="46">
        <f t="shared" si="29"/>
        <v>-2.4141343681687393</v>
      </c>
      <c r="F46" s="46">
        <f t="shared" si="30"/>
        <v>-1.680229976572116</v>
      </c>
      <c r="G46" s="46">
        <f t="shared" si="31"/>
        <v>-1.3010900596888011</v>
      </c>
      <c r="H46" s="42"/>
      <c r="I46" s="49">
        <v>44</v>
      </c>
      <c r="J46" s="46">
        <f t="shared" si="6"/>
        <v>7.2483622599230291</v>
      </c>
      <c r="K46" s="46">
        <f t="shared" si="7"/>
        <v>5.1226282677254531</v>
      </c>
      <c r="L46" s="46">
        <f t="shared" si="8"/>
        <v>4.2606428727154206</v>
      </c>
      <c r="M46" s="46">
        <f t="shared" si="9"/>
        <v>3.7784093476185938</v>
      </c>
      <c r="N46" s="46">
        <f t="shared" si="10"/>
        <v>3.4651370830344725</v>
      </c>
      <c r="O46" s="46">
        <f t="shared" si="11"/>
        <v>3.2430331669948922</v>
      </c>
      <c r="P46" s="46">
        <f t="shared" si="12"/>
        <v>3.0762317153605223</v>
      </c>
      <c r="Q46" s="46">
        <f t="shared" si="13"/>
        <v>2.9457395060962557</v>
      </c>
      <c r="R46" s="46">
        <f t="shared" si="14"/>
        <v>2.8404907650161895</v>
      </c>
      <c r="S46" s="46">
        <f t="shared" si="15"/>
        <v>2.7535702872997541</v>
      </c>
      <c r="U46" s="49">
        <v>44</v>
      </c>
      <c r="V46" s="46">
        <f t="shared" si="16"/>
        <v>4.06170646011934</v>
      </c>
      <c r="W46" s="46">
        <f t="shared" si="17"/>
        <v>3.2092780200492017</v>
      </c>
      <c r="X46" s="46">
        <f t="shared" si="18"/>
        <v>2.8164658165656813</v>
      </c>
      <c r="Y46" s="46">
        <f t="shared" si="19"/>
        <v>2.583667426803002</v>
      </c>
      <c r="Z46" s="46">
        <f t="shared" si="20"/>
        <v>2.4270401198339093</v>
      </c>
      <c r="AA46" s="46">
        <f t="shared" si="21"/>
        <v>2.3132637931051216</v>
      </c>
      <c r="AB46" s="46">
        <f t="shared" si="22"/>
        <v>2.2262529125117667</v>
      </c>
      <c r="AC46" s="46">
        <f t="shared" si="23"/>
        <v>2.15720777984416</v>
      </c>
      <c r="AD46" s="46">
        <f t="shared" si="24"/>
        <v>2.1008734727296825</v>
      </c>
      <c r="AE46" s="46">
        <f t="shared" si="25"/>
        <v>2.0539010027644906</v>
      </c>
      <c r="AG46" s="49">
        <v>44</v>
      </c>
      <c r="AH46" s="46">
        <f t="shared" si="26"/>
        <v>68.709512969345397</v>
      </c>
      <c r="AI46" s="46">
        <f t="shared" si="27"/>
        <v>60.480886582336453</v>
      </c>
      <c r="AJ46" s="46">
        <f t="shared" si="28"/>
        <v>56.368540725118756</v>
      </c>
    </row>
    <row r="47" spans="1:36" x14ac:dyDescent="0.25">
      <c r="A47" s="45">
        <v>45</v>
      </c>
      <c r="B47" s="46">
        <f t="shared" si="0"/>
        <v>2.6895850193746429</v>
      </c>
      <c r="C47" s="46">
        <f t="shared" si="1"/>
        <v>2.0141033888808457</v>
      </c>
      <c r="D47" s="46">
        <f t="shared" si="2"/>
        <v>1.6794273926523535</v>
      </c>
      <c r="E47" s="46">
        <f t="shared" si="29"/>
        <v>-2.4121158757033583</v>
      </c>
      <c r="F47" s="46">
        <f t="shared" si="30"/>
        <v>-1.6794273926523535</v>
      </c>
      <c r="G47" s="46">
        <f t="shared" si="31"/>
        <v>-1.3006493322502373</v>
      </c>
      <c r="H47" s="42"/>
      <c r="I47" s="49">
        <v>45</v>
      </c>
      <c r="J47" s="46">
        <f t="shared" si="6"/>
        <v>7.2338675764444966</v>
      </c>
      <c r="K47" s="46">
        <f t="shared" si="7"/>
        <v>5.1103178966517744</v>
      </c>
      <c r="L47" s="46">
        <f t="shared" si="8"/>
        <v>4.2492083724325962</v>
      </c>
      <c r="M47" s="46">
        <f t="shared" si="9"/>
        <v>3.7674270817945028</v>
      </c>
      <c r="N47" s="46">
        <f t="shared" si="10"/>
        <v>3.4544162133857781</v>
      </c>
      <c r="O47" s="46">
        <f t="shared" si="11"/>
        <v>3.2324720938923655</v>
      </c>
      <c r="P47" s="46">
        <f t="shared" si="12"/>
        <v>3.0657705680502496</v>
      </c>
      <c r="Q47" s="46">
        <f t="shared" si="13"/>
        <v>2.9353405303306284</v>
      </c>
      <c r="R47" s="46">
        <f t="shared" si="14"/>
        <v>2.8301289887050647</v>
      </c>
      <c r="S47" s="46">
        <f t="shared" si="15"/>
        <v>2.7432286096204481</v>
      </c>
      <c r="U47" s="49">
        <v>45</v>
      </c>
      <c r="V47" s="46">
        <f t="shared" si="16"/>
        <v>4.0566124611013077</v>
      </c>
      <c r="W47" s="46">
        <f t="shared" si="17"/>
        <v>3.2043172921141903</v>
      </c>
      <c r="X47" s="46">
        <f t="shared" si="18"/>
        <v>2.8115435063326726</v>
      </c>
      <c r="Y47" s="46">
        <f t="shared" si="19"/>
        <v>2.5787391843115586</v>
      </c>
      <c r="Z47" s="46">
        <f t="shared" si="20"/>
        <v>2.4220854657179149</v>
      </c>
      <c r="AA47" s="46">
        <f t="shared" si="21"/>
        <v>2.3082728556567012</v>
      </c>
      <c r="AB47" s="46">
        <f t="shared" si="22"/>
        <v>2.2212209895823243</v>
      </c>
      <c r="AC47" s="46">
        <f t="shared" si="23"/>
        <v>2.1521328789706304</v>
      </c>
      <c r="AD47" s="46">
        <f t="shared" si="24"/>
        <v>2.0957550937252747</v>
      </c>
      <c r="AE47" s="46">
        <f t="shared" si="25"/>
        <v>2.0487394915051942</v>
      </c>
      <c r="AG47" s="49">
        <v>45</v>
      </c>
      <c r="AH47" s="46">
        <f t="shared" si="26"/>
        <v>69.956832065838213</v>
      </c>
      <c r="AI47" s="46">
        <f t="shared" si="27"/>
        <v>61.656233376279566</v>
      </c>
      <c r="AJ47" s="46">
        <f t="shared" si="28"/>
        <v>57.505304744995989</v>
      </c>
    </row>
    <row r="48" spans="1:36" x14ac:dyDescent="0.25">
      <c r="A48" s="45">
        <v>46</v>
      </c>
      <c r="B48" s="46">
        <f t="shared" si="0"/>
        <v>2.6870134922422171</v>
      </c>
      <c r="C48" s="46">
        <f t="shared" si="1"/>
        <v>2.0128955989194299</v>
      </c>
      <c r="D48" s="46">
        <f t="shared" si="2"/>
        <v>1.678660413556865</v>
      </c>
      <c r="E48" s="46">
        <f t="shared" si="29"/>
        <v>-2.4101880962013791</v>
      </c>
      <c r="F48" s="46">
        <f t="shared" si="30"/>
        <v>-1.678660413556865</v>
      </c>
      <c r="G48" s="46">
        <f t="shared" si="31"/>
        <v>-1.3002280477069388</v>
      </c>
      <c r="H48" s="42"/>
      <c r="I48" s="49">
        <v>46</v>
      </c>
      <c r="J48" s="46">
        <f t="shared" si="6"/>
        <v>7.220041507491711</v>
      </c>
      <c r="K48" s="46">
        <f t="shared" si="7"/>
        <v>5.0985790269262132</v>
      </c>
      <c r="L48" s="46">
        <f t="shared" si="8"/>
        <v>4.2383063686254525</v>
      </c>
      <c r="M48" s="46">
        <f t="shared" si="9"/>
        <v>3.7569571147217991</v>
      </c>
      <c r="N48" s="46">
        <f t="shared" si="10"/>
        <v>3.4441958866088789</v>
      </c>
      <c r="O48" s="46">
        <f t="shared" si="11"/>
        <v>3.2224042794513021</v>
      </c>
      <c r="P48" s="46">
        <f t="shared" si="12"/>
        <v>3.0557980147431589</v>
      </c>
      <c r="Q48" s="46">
        <f t="shared" si="13"/>
        <v>2.9254271251934232</v>
      </c>
      <c r="R48" s="46">
        <f t="shared" si="14"/>
        <v>2.8202508379576856</v>
      </c>
      <c r="S48" s="46">
        <f t="shared" si="15"/>
        <v>2.733369345798069</v>
      </c>
      <c r="U48" s="49">
        <v>46</v>
      </c>
      <c r="V48" s="46">
        <f t="shared" si="16"/>
        <v>4.051748692149209</v>
      </c>
      <c r="W48" s="46">
        <f t="shared" si="17"/>
        <v>3.1995817058519904</v>
      </c>
      <c r="X48" s="46">
        <f t="shared" si="18"/>
        <v>2.8068449288062536</v>
      </c>
      <c r="Y48" s="46">
        <f t="shared" si="19"/>
        <v>2.5740350251832314</v>
      </c>
      <c r="Z48" s="46">
        <f t="shared" si="20"/>
        <v>2.417356036720411</v>
      </c>
      <c r="AA48" s="46">
        <f t="shared" si="21"/>
        <v>2.3035086457264162</v>
      </c>
      <c r="AB48" s="46">
        <f t="shared" si="22"/>
        <v>2.2164174502381249</v>
      </c>
      <c r="AC48" s="46">
        <f t="shared" si="23"/>
        <v>2.1472880654119839</v>
      </c>
      <c r="AD48" s="46">
        <f t="shared" si="24"/>
        <v>2.0908684970185831</v>
      </c>
      <c r="AE48" s="46">
        <f t="shared" si="25"/>
        <v>2.0438114183706491</v>
      </c>
      <c r="AG48" s="49">
        <v>46</v>
      </c>
      <c r="AH48" s="46">
        <f t="shared" si="26"/>
        <v>71.201400248311543</v>
      </c>
      <c r="AI48" s="46">
        <f t="shared" si="27"/>
        <v>62.829620411408179</v>
      </c>
      <c r="AJ48" s="46">
        <f t="shared" si="28"/>
        <v>58.640537375791716</v>
      </c>
    </row>
    <row r="49" spans="1:36" x14ac:dyDescent="0.25">
      <c r="A49" s="45">
        <v>47</v>
      </c>
      <c r="B49" s="46">
        <f t="shared" si="0"/>
        <v>2.6845556178665255</v>
      </c>
      <c r="C49" s="46">
        <f t="shared" si="1"/>
        <v>2.0117405137297668</v>
      </c>
      <c r="D49" s="46">
        <f t="shared" si="2"/>
        <v>1.6779267216418625</v>
      </c>
      <c r="E49" s="46">
        <f t="shared" si="29"/>
        <v>-2.4083450504434252</v>
      </c>
      <c r="F49" s="46">
        <f t="shared" si="30"/>
        <v>-1.6779267216418625</v>
      </c>
      <c r="G49" s="46">
        <f t="shared" si="31"/>
        <v>-1.2998249473116616</v>
      </c>
      <c r="H49" s="42"/>
      <c r="I49" s="49">
        <v>47</v>
      </c>
      <c r="J49" s="46">
        <f t="shared" si="6"/>
        <v>7.2068388654187183</v>
      </c>
      <c r="K49" s="46">
        <f t="shared" si="7"/>
        <v>5.0873728021074989</v>
      </c>
      <c r="L49" s="46">
        <f t="shared" si="8"/>
        <v>4.2279005521219029</v>
      </c>
      <c r="M49" s="46">
        <f t="shared" si="9"/>
        <v>3.746964459991692</v>
      </c>
      <c r="N49" s="46">
        <f t="shared" si="10"/>
        <v>3.4344418911029355</v>
      </c>
      <c r="O49" s="46">
        <f t="shared" si="11"/>
        <v>3.2127959978255718</v>
      </c>
      <c r="P49" s="46">
        <f t="shared" si="12"/>
        <v>3.0462806467858545</v>
      </c>
      <c r="Q49" s="46">
        <f t="shared" si="13"/>
        <v>2.9159660940912264</v>
      </c>
      <c r="R49" s="46">
        <f t="shared" si="14"/>
        <v>2.810823259462683</v>
      </c>
      <c r="S49" s="46">
        <f t="shared" si="15"/>
        <v>2.7239595391995004</v>
      </c>
      <c r="U49" s="49">
        <v>47</v>
      </c>
      <c r="V49" s="46">
        <f t="shared" si="16"/>
        <v>4.0470998945817049</v>
      </c>
      <c r="W49" s="46">
        <f t="shared" si="17"/>
        <v>3.1950562807372145</v>
      </c>
      <c r="X49" s="46">
        <f t="shared" si="18"/>
        <v>2.8023551760961714</v>
      </c>
      <c r="Y49" s="46">
        <f t="shared" si="19"/>
        <v>2.5695400127611148</v>
      </c>
      <c r="Z49" s="46">
        <f t="shared" si="20"/>
        <v>2.4128368231362716</v>
      </c>
      <c r="AA49" s="46">
        <f t="shared" si="21"/>
        <v>2.2989560616680218</v>
      </c>
      <c r="AB49" s="46">
        <f t="shared" si="22"/>
        <v>2.2118270940138238</v>
      </c>
      <c r="AC49" s="46">
        <f t="shared" si="23"/>
        <v>2.1426580389899819</v>
      </c>
      <c r="AD49" s="46">
        <f t="shared" si="24"/>
        <v>2.0861982848747895</v>
      </c>
      <c r="AE49" s="46">
        <f t="shared" si="25"/>
        <v>2.0391012917614852</v>
      </c>
      <c r="AG49" s="49">
        <v>47</v>
      </c>
      <c r="AH49" s="46">
        <f t="shared" si="26"/>
        <v>72.443307376548248</v>
      </c>
      <c r="AI49" s="46">
        <f t="shared" si="27"/>
        <v>64.001111972218027</v>
      </c>
      <c r="AJ49" s="46">
        <f t="shared" si="28"/>
        <v>59.774288930795954</v>
      </c>
    </row>
    <row r="50" spans="1:36" x14ac:dyDescent="0.25">
      <c r="A50" s="45">
        <v>48</v>
      </c>
      <c r="B50" s="46">
        <f t="shared" si="0"/>
        <v>2.6822040269502154</v>
      </c>
      <c r="C50" s="46">
        <f t="shared" si="1"/>
        <v>2.0106347576242314</v>
      </c>
      <c r="D50" s="46">
        <f t="shared" si="2"/>
        <v>1.6772241961243386</v>
      </c>
      <c r="E50" s="46">
        <f t="shared" si="29"/>
        <v>-2.406581273275608</v>
      </c>
      <c r="F50" s="46">
        <f t="shared" si="30"/>
        <v>-1.6772241961243386</v>
      </c>
      <c r="G50" s="46">
        <f t="shared" si="31"/>
        <v>-1.2994388786713924</v>
      </c>
      <c r="H50" s="42"/>
      <c r="I50" s="49">
        <v>48</v>
      </c>
      <c r="J50" s="46">
        <f t="shared" si="6"/>
        <v>7.1942184421879558</v>
      </c>
      <c r="K50" s="46">
        <f t="shared" si="7"/>
        <v>5.076663807086125</v>
      </c>
      <c r="L50" s="46">
        <f t="shared" si="8"/>
        <v>4.2179578381272282</v>
      </c>
      <c r="M50" s="46">
        <f t="shared" si="9"/>
        <v>3.7374172426035344</v>
      </c>
      <c r="N50" s="46">
        <f t="shared" si="10"/>
        <v>3.4251230601179112</v>
      </c>
      <c r="O50" s="46">
        <f t="shared" si="11"/>
        <v>3.2036165258632963</v>
      </c>
      <c r="P50" s="46">
        <f t="shared" si="12"/>
        <v>3.0371880302435952</v>
      </c>
      <c r="Q50" s="46">
        <f t="shared" si="13"/>
        <v>2.9069271959917709</v>
      </c>
      <c r="R50" s="46">
        <f t="shared" si="14"/>
        <v>2.8018161420679477</v>
      </c>
      <c r="S50" s="46">
        <f t="shared" si="15"/>
        <v>2.714969165844205</v>
      </c>
      <c r="U50" s="49">
        <v>48</v>
      </c>
      <c r="V50" s="46">
        <f t="shared" si="16"/>
        <v>4.0426521285666537</v>
      </c>
      <c r="W50" s="46">
        <f t="shared" si="17"/>
        <v>3.1907273359284987</v>
      </c>
      <c r="X50" s="46">
        <f t="shared" si="18"/>
        <v>2.7980606354356103</v>
      </c>
      <c r="Y50" s="46">
        <f t="shared" si="19"/>
        <v>2.5652405084790413</v>
      </c>
      <c r="Z50" s="46">
        <f t="shared" si="20"/>
        <v>2.4085141194993356</v>
      </c>
      <c r="AA50" s="46">
        <f t="shared" si="21"/>
        <v>2.29460131347063</v>
      </c>
      <c r="AB50" s="46">
        <f t="shared" si="22"/>
        <v>2.2074360398263657</v>
      </c>
      <c r="AC50" s="46">
        <f t="shared" si="23"/>
        <v>2.1382288265740037</v>
      </c>
      <c r="AD50" s="46">
        <f t="shared" si="24"/>
        <v>2.0817303939821272</v>
      </c>
      <c r="AE50" s="46">
        <f t="shared" si="25"/>
        <v>2.0345949614918966</v>
      </c>
      <c r="AG50" s="49">
        <v>48</v>
      </c>
      <c r="AH50" s="46">
        <f t="shared" si="26"/>
        <v>73.682638520105755</v>
      </c>
      <c r="AI50" s="46">
        <f t="shared" si="27"/>
        <v>65.170768903569837</v>
      </c>
      <c r="AJ50" s="46">
        <f t="shared" si="28"/>
        <v>60.906607027448366</v>
      </c>
    </row>
    <row r="51" spans="1:36" x14ac:dyDescent="0.25">
      <c r="A51" s="45">
        <v>49</v>
      </c>
      <c r="B51" s="46">
        <f t="shared" si="0"/>
        <v>2.6799519736315514</v>
      </c>
      <c r="C51" s="46">
        <f t="shared" si="1"/>
        <v>2.0095752371292388</v>
      </c>
      <c r="D51" s="46">
        <f t="shared" si="2"/>
        <v>1.6765508926168529</v>
      </c>
      <c r="E51" s="46">
        <f t="shared" si="29"/>
        <v>-2.4048917595376684</v>
      </c>
      <c r="F51" s="46">
        <f t="shared" si="30"/>
        <v>-1.6765508926168529</v>
      </c>
      <c r="G51" s="46">
        <f t="shared" si="31"/>
        <v>-1.2990687847477498</v>
      </c>
      <c r="H51" s="42"/>
      <c r="I51" s="49">
        <v>49</v>
      </c>
      <c r="J51" s="46">
        <f t="shared" si="6"/>
        <v>7.1821425809716493</v>
      </c>
      <c r="K51" s="46">
        <f t="shared" si="7"/>
        <v>5.0664196956635505</v>
      </c>
      <c r="L51" s="46">
        <f t="shared" si="8"/>
        <v>4.2084480164066962</v>
      </c>
      <c r="M51" s="46">
        <f t="shared" si="9"/>
        <v>3.7282863609482315</v>
      </c>
      <c r="N51" s="46">
        <f t="shared" si="10"/>
        <v>3.4162109407276429</v>
      </c>
      <c r="O51" s="46">
        <f t="shared" si="11"/>
        <v>3.1948378165469076</v>
      </c>
      <c r="P51" s="46">
        <f t="shared" si="12"/>
        <v>3.0284923823448833</v>
      </c>
      <c r="Q51" s="46">
        <f t="shared" si="13"/>
        <v>2.8982828239652401</v>
      </c>
      <c r="R51" s="46">
        <f t="shared" si="14"/>
        <v>2.7932019968265882</v>
      </c>
      <c r="S51" s="46">
        <f t="shared" si="15"/>
        <v>2.7063708155538952</v>
      </c>
      <c r="U51" s="49">
        <v>49</v>
      </c>
      <c r="V51" s="46">
        <f t="shared" si="16"/>
        <v>4.0383926336830385</v>
      </c>
      <c r="W51" s="46">
        <f t="shared" si="17"/>
        <v>3.1865823523635859</v>
      </c>
      <c r="X51" s="46">
        <f t="shared" si="18"/>
        <v>2.793948851584243</v>
      </c>
      <c r="Y51" s="46">
        <f t="shared" si="19"/>
        <v>2.5611240338998766</v>
      </c>
      <c r="Z51" s="46">
        <f t="shared" si="20"/>
        <v>2.4043753859825925</v>
      </c>
      <c r="AA51" s="46">
        <f t="shared" si="21"/>
        <v>2.2904317834251797</v>
      </c>
      <c r="AB51" s="46">
        <f t="shared" si="22"/>
        <v>2.2032315858928415</v>
      </c>
      <c r="AC51" s="46">
        <f t="shared" si="23"/>
        <v>2.1339876412726713</v>
      </c>
      <c r="AD51" s="46">
        <f t="shared" si="24"/>
        <v>2.0774519539562344</v>
      </c>
      <c r="AE51" s="46">
        <f t="shared" si="25"/>
        <v>2.0302794766521615</v>
      </c>
      <c r="AG51" s="49">
        <v>49</v>
      </c>
      <c r="AH51" s="46">
        <f t="shared" si="26"/>
        <v>74.919474308478186</v>
      </c>
      <c r="AI51" s="46">
        <f t="shared" si="27"/>
        <v>66.338648862968824</v>
      </c>
      <c r="AJ51" s="46">
        <f t="shared" si="28"/>
        <v>62.037536785309662</v>
      </c>
    </row>
    <row r="52" spans="1:36" x14ac:dyDescent="0.25">
      <c r="A52" s="45">
        <v>50</v>
      </c>
      <c r="B52" s="46">
        <f t="shared" si="0"/>
        <v>2.6777932709408443</v>
      </c>
      <c r="C52" s="46">
        <f t="shared" si="1"/>
        <v>2.0085591121007611</v>
      </c>
      <c r="D52" s="46">
        <f t="shared" si="2"/>
        <v>1.6759050251630967</v>
      </c>
      <c r="E52" s="46">
        <f t="shared" si="29"/>
        <v>-2.4032719166741709</v>
      </c>
      <c r="F52" s="46">
        <f t="shared" si="30"/>
        <v>-1.6759050251630967</v>
      </c>
      <c r="G52" s="46">
        <f t="shared" si="31"/>
        <v>-1.2987136941948108</v>
      </c>
      <c r="H52" s="42"/>
      <c r="I52" s="49">
        <v>50</v>
      </c>
      <c r="J52" s="46">
        <f t="shared" si="6"/>
        <v>7.1705768018960665</v>
      </c>
      <c r="K52" s="46">
        <f t="shared" si="7"/>
        <v>5.0566108654353235</v>
      </c>
      <c r="L52" s="46">
        <f t="shared" si="8"/>
        <v>4.199343446005499</v>
      </c>
      <c r="M52" s="46">
        <f t="shared" si="9"/>
        <v>3.7195451918808091</v>
      </c>
      <c r="N52" s="46">
        <f t="shared" si="10"/>
        <v>3.4076795050301358</v>
      </c>
      <c r="O52" s="46">
        <f t="shared" si="11"/>
        <v>3.1864342141052733</v>
      </c>
      <c r="P52" s="46">
        <f t="shared" si="12"/>
        <v>3.02016828922044</v>
      </c>
      <c r="Q52" s="46">
        <f t="shared" si="13"/>
        <v>2.890007724752409</v>
      </c>
      <c r="R52" s="46">
        <f t="shared" si="14"/>
        <v>2.7849556778739992</v>
      </c>
      <c r="S52" s="46">
        <f t="shared" si="15"/>
        <v>2.6981394137863819</v>
      </c>
      <c r="U52" s="49">
        <v>50</v>
      </c>
      <c r="V52" s="46">
        <f t="shared" si="16"/>
        <v>4.0343097068029978</v>
      </c>
      <c r="W52" s="46">
        <f t="shared" si="17"/>
        <v>3.1826098520427748</v>
      </c>
      <c r="X52" s="46">
        <f t="shared" si="18"/>
        <v>2.7900084064022015</v>
      </c>
      <c r="Y52" s="46">
        <f t="shared" si="19"/>
        <v>2.5571791499763585</v>
      </c>
      <c r="Z52" s="46">
        <f t="shared" si="20"/>
        <v>2.4004091270992869</v>
      </c>
      <c r="AA52" s="46">
        <f t="shared" si="21"/>
        <v>2.2864359041780218</v>
      </c>
      <c r="AB52" s="46">
        <f t="shared" si="22"/>
        <v>2.1992020871211531</v>
      </c>
      <c r="AC52" s="46">
        <f t="shared" si="23"/>
        <v>2.1299227591797312</v>
      </c>
      <c r="AD52" s="46">
        <f t="shared" si="24"/>
        <v>2.0733511634746224</v>
      </c>
      <c r="AE52" s="46">
        <f t="shared" si="25"/>
        <v>2.0261429611711046</v>
      </c>
      <c r="AG52" s="49">
        <v>50</v>
      </c>
      <c r="AH52" s="46">
        <f t="shared" si="26"/>
        <v>76.15389124901273</v>
      </c>
      <c r="AI52" s="46">
        <f t="shared" si="27"/>
        <v>67.504806549541186</v>
      </c>
      <c r="AJ52" s="46">
        <f t="shared" si="28"/>
        <v>63.167121005726315</v>
      </c>
    </row>
    <row r="53" spans="1:36" x14ac:dyDescent="0.25">
      <c r="A53" s="45">
        <v>51</v>
      </c>
      <c r="B53" s="46">
        <f t="shared" si="0"/>
        <v>2.6757222341106486</v>
      </c>
      <c r="C53" s="46">
        <f t="shared" si="1"/>
        <v>2.007583770315835</v>
      </c>
      <c r="D53" s="46">
        <f t="shared" si="2"/>
        <v>1.6752849504249088</v>
      </c>
      <c r="E53" s="46">
        <f t="shared" si="29"/>
        <v>-2.4017175230846965</v>
      </c>
      <c r="F53" s="46">
        <f t="shared" si="30"/>
        <v>-1.6752849504249088</v>
      </c>
      <c r="G53" s="46">
        <f t="shared" si="31"/>
        <v>-1.2983727128483706</v>
      </c>
      <c r="H53" s="42"/>
      <c r="I53" s="49">
        <v>51</v>
      </c>
      <c r="J53" s="46">
        <f t="shared" si="6"/>
        <v>7.1594894741140749</v>
      </c>
      <c r="K53" s="46">
        <f t="shared" si="7"/>
        <v>5.047210173118291</v>
      </c>
      <c r="L53" s="46">
        <f t="shared" si="8"/>
        <v>4.1906187880330021</v>
      </c>
      <c r="M53" s="46">
        <f t="shared" si="9"/>
        <v>3.7111693326122932</v>
      </c>
      <c r="N53" s="46">
        <f t="shared" si="10"/>
        <v>3.3995048974266897</v>
      </c>
      <c r="O53" s="46">
        <f t="shared" si="11"/>
        <v>3.1783822047281913</v>
      </c>
      <c r="P53" s="46">
        <f t="shared" si="12"/>
        <v>3.012192458920965</v>
      </c>
      <c r="Q53" s="46">
        <f t="shared" si="13"/>
        <v>2.8820787533827912</v>
      </c>
      <c r="R53" s="46">
        <f t="shared" si="14"/>
        <v>2.7770541381880092</v>
      </c>
      <c r="S53" s="46">
        <f t="shared" si="15"/>
        <v>2.690251978227443</v>
      </c>
      <c r="U53" s="49">
        <v>51</v>
      </c>
      <c r="V53" s="46">
        <f t="shared" si="16"/>
        <v>4.030392594835547</v>
      </c>
      <c r="W53" s="46">
        <f t="shared" si="17"/>
        <v>3.1787992920529744</v>
      </c>
      <c r="X53" s="46">
        <f t="shared" si="18"/>
        <v>2.7862288131467707</v>
      </c>
      <c r="Y53" s="46">
        <f t="shared" si="19"/>
        <v>2.5533953510781382</v>
      </c>
      <c r="Z53" s="46">
        <f t="shared" si="20"/>
        <v>2.3966047852375332</v>
      </c>
      <c r="AA53" s="46">
        <f t="shared" si="21"/>
        <v>2.2826030516925542</v>
      </c>
      <c r="AB53" s="46">
        <f t="shared" si="22"/>
        <v>2.1953368474830586</v>
      </c>
      <c r="AC53" s="46">
        <f t="shared" si="23"/>
        <v>2.1260234111732794</v>
      </c>
      <c r="AD53" s="46">
        <f t="shared" si="24"/>
        <v>2.0694171815306723</v>
      </c>
      <c r="AE53" s="46">
        <f t="shared" si="25"/>
        <v>2.0221745045591337</v>
      </c>
      <c r="AG53" s="49">
        <v>51</v>
      </c>
      <c r="AH53" s="46">
        <f t="shared" si="26"/>
        <v>77.385962016137256</v>
      </c>
      <c r="AI53" s="46">
        <f t="shared" si="27"/>
        <v>68.669293912285795</v>
      </c>
      <c r="AJ53" s="46">
        <f t="shared" si="28"/>
        <v>64.295400335215845</v>
      </c>
    </row>
    <row r="54" spans="1:36" x14ac:dyDescent="0.25">
      <c r="A54" s="45">
        <v>52</v>
      </c>
      <c r="B54" s="46">
        <f t="shared" si="0"/>
        <v>2.6737336306472206</v>
      </c>
      <c r="C54" s="46">
        <f t="shared" si="1"/>
        <v>2.0066468050616861</v>
      </c>
      <c r="D54" s="46">
        <f t="shared" si="2"/>
        <v>1.6746891537260258</v>
      </c>
      <c r="E54" s="46">
        <f t="shared" si="29"/>
        <v>-2.4002246914183822</v>
      </c>
      <c r="F54" s="46">
        <f t="shared" si="30"/>
        <v>-1.6746891537260258</v>
      </c>
      <c r="G54" s="46">
        <f t="shared" si="31"/>
        <v>-1.2980450162097479</v>
      </c>
      <c r="H54" s="42"/>
      <c r="I54" s="49">
        <v>52</v>
      </c>
      <c r="J54" s="46">
        <f t="shared" si="6"/>
        <v>7.1488515276539655</v>
      </c>
      <c r="K54" s="46">
        <f t="shared" si="7"/>
        <v>5.0381926845753497</v>
      </c>
      <c r="L54" s="46">
        <f t="shared" si="8"/>
        <v>4.1822507710911987</v>
      </c>
      <c r="M54" s="46">
        <f t="shared" si="9"/>
        <v>3.7031363741718328</v>
      </c>
      <c r="N54" s="46">
        <f t="shared" si="10"/>
        <v>3.3916652128329829</v>
      </c>
      <c r="O54" s="46">
        <f t="shared" si="11"/>
        <v>3.1706601978026527</v>
      </c>
      <c r="P54" s="46">
        <f t="shared" si="12"/>
        <v>3.0045435046785052</v>
      </c>
      <c r="Q54" s="46">
        <f t="shared" si="13"/>
        <v>2.874474657840135</v>
      </c>
      <c r="R54" s="46">
        <f t="shared" si="14"/>
        <v>2.7694762152535333</v>
      </c>
      <c r="S54" s="46">
        <f t="shared" si="15"/>
        <v>2.6826874051805945</v>
      </c>
      <c r="U54" s="49">
        <v>52</v>
      </c>
      <c r="V54" s="46">
        <f t="shared" si="16"/>
        <v>4.0266314002642787</v>
      </c>
      <c r="W54" s="46">
        <f t="shared" si="17"/>
        <v>3.1751409712748968</v>
      </c>
      <c r="X54" s="46">
        <f t="shared" si="18"/>
        <v>2.7826004234346073</v>
      </c>
      <c r="Y54" s="46">
        <f t="shared" si="19"/>
        <v>2.5497629717209289</v>
      </c>
      <c r="Z54" s="46">
        <f t="shared" si="20"/>
        <v>2.3929526469550351</v>
      </c>
      <c r="AA54" s="46">
        <f t="shared" si="21"/>
        <v>2.2789234510356078</v>
      </c>
      <c r="AB54" s="46">
        <f t="shared" si="22"/>
        <v>2.1916260252767539</v>
      </c>
      <c r="AC54" s="46">
        <f t="shared" si="23"/>
        <v>2.1222796876664689</v>
      </c>
      <c r="AD54" s="46">
        <f t="shared" si="24"/>
        <v>2.0656400316970669</v>
      </c>
      <c r="AE54" s="46">
        <f t="shared" si="25"/>
        <v>2.0183640657142363</v>
      </c>
      <c r="AG54" s="49">
        <v>52</v>
      </c>
      <c r="AH54" s="46">
        <f t="shared" si="26"/>
        <v>78.615755715002479</v>
      </c>
      <c r="AI54" s="46">
        <f t="shared" si="27"/>
        <v>69.83216033984813</v>
      </c>
      <c r="AJ54" s="46">
        <f t="shared" si="28"/>
        <v>65.422413414339772</v>
      </c>
    </row>
    <row r="55" spans="1:36" x14ac:dyDescent="0.25">
      <c r="A55" s="45">
        <v>53</v>
      </c>
      <c r="B55" s="46">
        <f t="shared" si="0"/>
        <v>2.6718226362410036</v>
      </c>
      <c r="C55" s="46">
        <f t="shared" si="1"/>
        <v>2.0057459953178696</v>
      </c>
      <c r="D55" s="46">
        <f t="shared" si="2"/>
        <v>1.6741162367030993</v>
      </c>
      <c r="E55" s="46">
        <f t="shared" si="29"/>
        <v>-2.3987898361414404</v>
      </c>
      <c r="F55" s="46">
        <f t="shared" si="30"/>
        <v>-1.6741162367030993</v>
      </c>
      <c r="G55" s="46">
        <f t="shared" si="31"/>
        <v>-1.2977298427910675</v>
      </c>
      <c r="H55" s="42"/>
      <c r="I55" s="49">
        <v>53</v>
      </c>
      <c r="J55" s="46">
        <f t="shared" si="6"/>
        <v>7.1386361995298282</v>
      </c>
      <c r="K55" s="46">
        <f t="shared" si="7"/>
        <v>5.0295354547050239</v>
      </c>
      <c r="L55" s="46">
        <f t="shared" si="8"/>
        <v>4.1742179847908245</v>
      </c>
      <c r="M55" s="46">
        <f t="shared" si="9"/>
        <v>3.6954257020274479</v>
      </c>
      <c r="N55" s="46">
        <f t="shared" si="10"/>
        <v>3.384140301496966</v>
      </c>
      <c r="O55" s="46">
        <f t="shared" si="11"/>
        <v>3.1632483334016328</v>
      </c>
      <c r="P55" s="46">
        <f t="shared" si="12"/>
        <v>2.9972017541805016</v>
      </c>
      <c r="Q55" s="46">
        <f t="shared" si="13"/>
        <v>2.8671758895716772</v>
      </c>
      <c r="R55" s="46">
        <f t="shared" si="14"/>
        <v>2.7622024424483334</v>
      </c>
      <c r="S55" s="46">
        <f t="shared" si="15"/>
        <v>2.6754262815866854</v>
      </c>
      <c r="U55" s="49">
        <v>53</v>
      </c>
      <c r="V55" s="46">
        <f t="shared" si="16"/>
        <v>4.0230169977336674</v>
      </c>
      <c r="W55" s="46">
        <f t="shared" si="17"/>
        <v>3.1716259480376752</v>
      </c>
      <c r="X55" s="46">
        <f t="shared" si="18"/>
        <v>2.7791143451341034</v>
      </c>
      <c r="Y55" s="46">
        <f t="shared" si="19"/>
        <v>2.546273104256886</v>
      </c>
      <c r="Z55" s="46">
        <f t="shared" si="20"/>
        <v>2.389443760285169</v>
      </c>
      <c r="AA55" s="46">
        <f t="shared" si="21"/>
        <v>2.2753880932314408</v>
      </c>
      <c r="AB55" s="46">
        <f t="shared" si="22"/>
        <v>2.188060549513585</v>
      </c>
      <c r="AC55" s="46">
        <f t="shared" si="23"/>
        <v>2.1186824545366032</v>
      </c>
      <c r="AD55" s="46">
        <f t="shared" si="24"/>
        <v>2.0620105176184462</v>
      </c>
      <c r="AE55" s="46">
        <f t="shared" si="25"/>
        <v>2.0147023880043133</v>
      </c>
      <c r="AG55" s="49">
        <v>53</v>
      </c>
      <c r="AH55" s="46">
        <f t="shared" si="26"/>
        <v>79.843338122251481</v>
      </c>
      <c r="AI55" s="46">
        <f t="shared" si="27"/>
        <v>70.993452833782285</v>
      </c>
      <c r="AJ55" s="46">
        <f t="shared" si="28"/>
        <v>66.548197013609254</v>
      </c>
    </row>
    <row r="56" spans="1:36" x14ac:dyDescent="0.25">
      <c r="A56" s="45">
        <v>54</v>
      </c>
      <c r="B56" s="46">
        <f t="shared" si="0"/>
        <v>2.6699847957348912</v>
      </c>
      <c r="C56" s="46">
        <f t="shared" si="1"/>
        <v>2.0048792881880577</v>
      </c>
      <c r="D56" s="46">
        <f t="shared" si="2"/>
        <v>1.6735649063521589</v>
      </c>
      <c r="E56" s="46">
        <f t="shared" si="29"/>
        <v>-2.3974096448084543</v>
      </c>
      <c r="F56" s="46">
        <f t="shared" si="30"/>
        <v>-1.6735649063521589</v>
      </c>
      <c r="G56" s="46">
        <f t="shared" si="31"/>
        <v>-1.2974264882090694</v>
      </c>
      <c r="H56" s="42"/>
      <c r="I56" s="49">
        <v>54</v>
      </c>
      <c r="J56" s="46">
        <f t="shared" si="6"/>
        <v>7.1288188094554927</v>
      </c>
      <c r="K56" s="46">
        <f t="shared" si="7"/>
        <v>5.0212173331170815</v>
      </c>
      <c r="L56" s="46">
        <f t="shared" si="8"/>
        <v>4.1665006975109558</v>
      </c>
      <c r="M56" s="46">
        <f t="shared" si="9"/>
        <v>3.6880183201440389</v>
      </c>
      <c r="N56" s="46">
        <f t="shared" si="10"/>
        <v>3.3769115967755483</v>
      </c>
      <c r="O56" s="46">
        <f t="shared" si="11"/>
        <v>3.1561283124248303</v>
      </c>
      <c r="P56" s="46">
        <f t="shared" si="12"/>
        <v>2.9901490812882994</v>
      </c>
      <c r="Q56" s="46">
        <f t="shared" si="13"/>
        <v>2.8601644362960954</v>
      </c>
      <c r="R56" s="46">
        <f t="shared" si="14"/>
        <v>2.7552148826219129</v>
      </c>
      <c r="S56" s="46">
        <f t="shared" si="15"/>
        <v>2.6684507191582583</v>
      </c>
      <c r="U56" s="49">
        <v>54</v>
      </c>
      <c r="V56" s="46">
        <f t="shared" si="16"/>
        <v>4.0195409602054486</v>
      </c>
      <c r="W56" s="46">
        <f t="shared" si="17"/>
        <v>3.1682459672513383</v>
      </c>
      <c r="X56" s="46">
        <f t="shared" si="18"/>
        <v>2.775762369719093</v>
      </c>
      <c r="Y56" s="46">
        <f t="shared" si="19"/>
        <v>2.5429175260526606</v>
      </c>
      <c r="Z56" s="46">
        <f t="shared" si="20"/>
        <v>2.3860698615742186</v>
      </c>
      <c r="AA56" s="46">
        <f t="shared" si="21"/>
        <v>2.271988661695965</v>
      </c>
      <c r="AB56" s="46">
        <f t="shared" si="22"/>
        <v>2.1846320459345487</v>
      </c>
      <c r="AC56" s="46">
        <f t="shared" si="23"/>
        <v>2.1152232787316128</v>
      </c>
      <c r="AD56" s="46">
        <f t="shared" si="24"/>
        <v>2.0585201482261821</v>
      </c>
      <c r="AE56" s="46">
        <f t="shared" si="25"/>
        <v>2.0111809241130807</v>
      </c>
      <c r="AG56" s="49">
        <v>54</v>
      </c>
      <c r="AH56" s="46">
        <f t="shared" si="26"/>
        <v>81.068771906297101</v>
      </c>
      <c r="AI56" s="46">
        <f t="shared" si="27"/>
        <v>72.153216167023103</v>
      </c>
      <c r="AJ56" s="46">
        <f t="shared" si="28"/>
        <v>67.672786157777495</v>
      </c>
    </row>
    <row r="57" spans="1:36" x14ac:dyDescent="0.25">
      <c r="A57" s="45">
        <v>55</v>
      </c>
      <c r="B57" s="46">
        <f t="shared" si="0"/>
        <v>2.6682159884861933</v>
      </c>
      <c r="C57" s="46">
        <f t="shared" si="1"/>
        <v>2.0040447832891455</v>
      </c>
      <c r="D57" s="46">
        <f t="shared" si="2"/>
        <v>1.673033965289912</v>
      </c>
      <c r="E57" s="46">
        <f t="shared" si="29"/>
        <v>-2.3960810525533165</v>
      </c>
      <c r="F57" s="46">
        <f t="shared" si="30"/>
        <v>-1.673033965289912</v>
      </c>
      <c r="G57" s="46">
        <f t="shared" si="31"/>
        <v>-1.2971342999309419</v>
      </c>
      <c r="H57" s="42"/>
      <c r="I57" s="49">
        <v>55</v>
      </c>
      <c r="J57" s="46">
        <f t="shared" si="6"/>
        <v>7.1193765612133548</v>
      </c>
      <c r="K57" s="46">
        <f t="shared" si="7"/>
        <v>5.0132187921394502</v>
      </c>
      <c r="L57" s="46">
        <f t="shared" si="8"/>
        <v>4.1590806951471881</v>
      </c>
      <c r="M57" s="46">
        <f t="shared" si="9"/>
        <v>3.6808966953285411</v>
      </c>
      <c r="N57" s="46">
        <f t="shared" si="10"/>
        <v>3.3699619627822854</v>
      </c>
      <c r="O57" s="46">
        <f t="shared" si="11"/>
        <v>3.1492832463438312</v>
      </c>
      <c r="P57" s="46">
        <f t="shared" si="12"/>
        <v>2.9833687571801843</v>
      </c>
      <c r="Q57" s="46">
        <f t="shared" si="13"/>
        <v>2.8534236741097394</v>
      </c>
      <c r="R57" s="46">
        <f t="shared" si="14"/>
        <v>2.7484969808814914</v>
      </c>
      <c r="S57" s="46">
        <f t="shared" si="15"/>
        <v>2.6617442076535509</v>
      </c>
      <c r="U57" s="49">
        <v>55</v>
      </c>
      <c r="V57" s="46">
        <f t="shared" si="16"/>
        <v>4.0161954934284436</v>
      </c>
      <c r="W57" s="46">
        <f t="shared" si="17"/>
        <v>3.164993395768759</v>
      </c>
      <c r="X57" s="46">
        <f t="shared" si="18"/>
        <v>2.7725369078362516</v>
      </c>
      <c r="Y57" s="46">
        <f t="shared" si="19"/>
        <v>2.5396886349036807</v>
      </c>
      <c r="Z57" s="46">
        <f t="shared" si="20"/>
        <v>2.3828233105926429</v>
      </c>
      <c r="AA57" s="46">
        <f t="shared" si="21"/>
        <v>2.2687174669879471</v>
      </c>
      <c r="AB57" s="46">
        <f t="shared" si="22"/>
        <v>2.1813327713871873</v>
      </c>
      <c r="AC57" s="46">
        <f t="shared" si="23"/>
        <v>2.1118943622788811</v>
      </c>
      <c r="AD57" s="46">
        <f t="shared" si="24"/>
        <v>2.0551610713949255</v>
      </c>
      <c r="AE57" s="46">
        <f t="shared" si="25"/>
        <v>2.0077917693644425</v>
      </c>
      <c r="AG57" s="49">
        <v>55</v>
      </c>
      <c r="AH57" s="46">
        <f t="shared" si="26"/>
        <v>82.292116829199671</v>
      </c>
      <c r="AI57" s="46">
        <f t="shared" si="27"/>
        <v>73.311493029083252</v>
      </c>
      <c r="AJ57" s="46">
        <f t="shared" si="28"/>
        <v>68.796214239709315</v>
      </c>
    </row>
    <row r="58" spans="1:36" x14ac:dyDescent="0.25">
      <c r="A58" s="45">
        <v>56</v>
      </c>
      <c r="B58" s="46">
        <f t="shared" si="0"/>
        <v>2.6665123975560618</v>
      </c>
      <c r="C58" s="46">
        <f t="shared" si="1"/>
        <v>2.0032407188478727</v>
      </c>
      <c r="D58" s="46">
        <f t="shared" si="2"/>
        <v>1.6725223030755785</v>
      </c>
      <c r="E58" s="46">
        <f t="shared" si="29"/>
        <v>-2.3948012193865678</v>
      </c>
      <c r="F58" s="46">
        <f t="shared" si="30"/>
        <v>-1.6725223030755785</v>
      </c>
      <c r="G58" s="46">
        <f t="shared" si="31"/>
        <v>-1.2968526725898011</v>
      </c>
      <c r="H58" s="42"/>
      <c r="I58" s="49">
        <v>56</v>
      </c>
      <c r="J58" s="46">
        <f t="shared" si="6"/>
        <v>7.1102883663201863</v>
      </c>
      <c r="K58" s="46">
        <f t="shared" si="7"/>
        <v>5.0055217742204476</v>
      </c>
      <c r="L58" s="46">
        <f t="shared" si="8"/>
        <v>4.1519411380832478</v>
      </c>
      <c r="M58" s="46">
        <f t="shared" si="9"/>
        <v>3.6740446191864411</v>
      </c>
      <c r="N58" s="46">
        <f t="shared" si="10"/>
        <v>3.3632755592836863</v>
      </c>
      <c r="O58" s="46">
        <f t="shared" si="11"/>
        <v>3.1426975239637112</v>
      </c>
      <c r="P58" s="46">
        <f t="shared" si="12"/>
        <v>2.9768453183542749</v>
      </c>
      <c r="Q58" s="46">
        <f t="shared" si="13"/>
        <v>2.846938236343175</v>
      </c>
      <c r="R58" s="46">
        <f t="shared" si="14"/>
        <v>2.7420334340493486</v>
      </c>
      <c r="S58" s="46">
        <f t="shared" si="15"/>
        <v>2.6552914847636071</v>
      </c>
      <c r="U58" s="49">
        <v>56</v>
      </c>
      <c r="V58" s="46">
        <f t="shared" si="16"/>
        <v>4.0129733776501437</v>
      </c>
      <c r="W58" s="46">
        <f t="shared" si="17"/>
        <v>3.1618611649130224</v>
      </c>
      <c r="X58" s="46">
        <f t="shared" si="18"/>
        <v>2.7694309320231354</v>
      </c>
      <c r="Y58" s="46">
        <f t="shared" si="19"/>
        <v>2.5365793916182797</v>
      </c>
      <c r="Z58" s="46">
        <f t="shared" si="20"/>
        <v>2.3796970328491787</v>
      </c>
      <c r="AA58" s="46">
        <f t="shared" si="21"/>
        <v>2.2655673888007057</v>
      </c>
      <c r="AB58" s="46">
        <f t="shared" si="22"/>
        <v>2.1781555554812853</v>
      </c>
      <c r="AC58" s="46">
        <f t="shared" si="23"/>
        <v>2.1086884836098081</v>
      </c>
      <c r="AD58" s="46">
        <f t="shared" si="24"/>
        <v>2.0519260149497991</v>
      </c>
      <c r="AE58" s="46">
        <f t="shared" si="25"/>
        <v>2.0045276024299117</v>
      </c>
      <c r="AG58" s="49">
        <v>56</v>
      </c>
      <c r="AH58" s="46">
        <f t="shared" si="26"/>
        <v>83.513429931989407</v>
      </c>
      <c r="AI58" s="46">
        <f t="shared" si="27"/>
        <v>74.468324159309361</v>
      </c>
      <c r="AJ58" s="46">
        <f t="shared" si="28"/>
        <v>69.91851312487637</v>
      </c>
    </row>
    <row r="59" spans="1:36" x14ac:dyDescent="0.25">
      <c r="A59" s="45">
        <v>57</v>
      </c>
      <c r="B59" s="46">
        <f t="shared" si="0"/>
        <v>2.6648704822419695</v>
      </c>
      <c r="C59" s="46">
        <f t="shared" si="1"/>
        <v>2.0024654592910065</v>
      </c>
      <c r="D59" s="46">
        <f t="shared" si="2"/>
        <v>1.6720288884609551</v>
      </c>
      <c r="E59" s="46">
        <f t="shared" si="29"/>
        <v>-2.3935675099455547</v>
      </c>
      <c r="F59" s="46">
        <f t="shared" si="30"/>
        <v>-1.6720288884609551</v>
      </c>
      <c r="G59" s="46">
        <f t="shared" si="31"/>
        <v>-1.2965810437990108</v>
      </c>
      <c r="H59" s="42"/>
      <c r="I59" s="49">
        <v>57</v>
      </c>
      <c r="J59" s="46">
        <f t="shared" si="6"/>
        <v>7.1015346871245537</v>
      </c>
      <c r="K59" s="46">
        <f t="shared" si="7"/>
        <v>4.9981095562231266</v>
      </c>
      <c r="L59" s="46">
        <f t="shared" si="8"/>
        <v>4.1450664340292933</v>
      </c>
      <c r="M59" s="46">
        <f t="shared" si="9"/>
        <v>3.6674470854095822</v>
      </c>
      <c r="N59" s="46">
        <f t="shared" si="10"/>
        <v>3.3568377216095837</v>
      </c>
      <c r="O59" s="46">
        <f t="shared" si="11"/>
        <v>3.1363566929958928</v>
      </c>
      <c r="P59" s="46">
        <f t="shared" si="12"/>
        <v>2.9705644493062326</v>
      </c>
      <c r="Q59" s="46">
        <f t="shared" si="13"/>
        <v>2.840693896997172</v>
      </c>
      <c r="R59" s="46">
        <f t="shared" si="14"/>
        <v>2.7358100746310199</v>
      </c>
      <c r="S59" s="46">
        <f t="shared" si="15"/>
        <v>2.649078420459837</v>
      </c>
      <c r="U59" s="49">
        <v>57</v>
      </c>
      <c r="V59" s="46">
        <f t="shared" si="16"/>
        <v>4.0098679156535457</v>
      </c>
      <c r="W59" s="46">
        <f t="shared" si="17"/>
        <v>3.158842719260647</v>
      </c>
      <c r="X59" s="46">
        <f t="shared" si="18"/>
        <v>2.7664379256680744</v>
      </c>
      <c r="Y59" s="46">
        <f t="shared" si="19"/>
        <v>2.5335832688602133</v>
      </c>
      <c r="Z59" s="46">
        <f t="shared" si="20"/>
        <v>2.3766844681921722</v>
      </c>
      <c r="AA59" s="46">
        <f t="shared" si="21"/>
        <v>2.262531824274177</v>
      </c>
      <c r="AB59" s="46">
        <f t="shared" si="22"/>
        <v>2.175093748598639</v>
      </c>
      <c r="AC59" s="46">
        <f t="shared" si="23"/>
        <v>2.1055989452711659</v>
      </c>
      <c r="AD59" s="46">
        <f t="shared" si="24"/>
        <v>2.0488082340912368</v>
      </c>
      <c r="AE59" s="46">
        <f t="shared" si="25"/>
        <v>2.0013816324825386</v>
      </c>
      <c r="AG59" s="49">
        <v>57</v>
      </c>
      <c r="AH59" s="46">
        <f t="shared" si="26"/>
        <v>84.732765705063827</v>
      </c>
      <c r="AI59" s="46">
        <f t="shared" si="27"/>
        <v>75.623748469376068</v>
      </c>
      <c r="AJ59" s="46">
        <f t="shared" si="28"/>
        <v>71.039713247404322</v>
      </c>
    </row>
    <row r="60" spans="1:36" x14ac:dyDescent="0.25">
      <c r="A60" s="45">
        <v>58</v>
      </c>
      <c r="B60" s="46">
        <f t="shared" si="0"/>
        <v>2.663286953537658</v>
      </c>
      <c r="C60" s="46">
        <f t="shared" si="1"/>
        <v>2.0017174841452352</v>
      </c>
      <c r="D60" s="46">
        <f t="shared" si="2"/>
        <v>1.671552762454859</v>
      </c>
      <c r="E60" s="46">
        <f t="shared" si="29"/>
        <v>-2.3923774753936824</v>
      </c>
      <c r="F60" s="46">
        <f t="shared" si="30"/>
        <v>-1.671552762454859</v>
      </c>
      <c r="G60" s="46">
        <f t="shared" si="31"/>
        <v>-1.2963188904044187</v>
      </c>
      <c r="H60" s="42"/>
      <c r="I60" s="49">
        <v>58</v>
      </c>
      <c r="J60" s="46">
        <f t="shared" si="6"/>
        <v>7.0930973968838957</v>
      </c>
      <c r="K60" s="46">
        <f t="shared" si="7"/>
        <v>4.9909666284709227</v>
      </c>
      <c r="L60" s="46">
        <f t="shared" si="8"/>
        <v>4.1384421247118794</v>
      </c>
      <c r="M60" s="46">
        <f t="shared" si="9"/>
        <v>3.6610901804461782</v>
      </c>
      <c r="N60" s="46">
        <f t="shared" si="10"/>
        <v>3.3506348536677582</v>
      </c>
      <c r="O60" s="46">
        <f t="shared" si="11"/>
        <v>3.1302473545577061</v>
      </c>
      <c r="P60" s="46">
        <f t="shared" si="12"/>
        <v>2.9645128780142826</v>
      </c>
      <c r="Q60" s="46">
        <f t="shared" si="13"/>
        <v>2.8346774669027406</v>
      </c>
      <c r="R60" s="46">
        <f t="shared" si="14"/>
        <v>2.729813767447888</v>
      </c>
      <c r="S60" s="46">
        <f t="shared" si="15"/>
        <v>2.6430919139622087</v>
      </c>
      <c r="U60" s="49">
        <v>58</v>
      </c>
      <c r="V60" s="46">
        <f t="shared" si="16"/>
        <v>4.0068728863327339</v>
      </c>
      <c r="W60" s="46">
        <f t="shared" si="17"/>
        <v>3.1559319709004754</v>
      </c>
      <c r="X60" s="46">
        <f t="shared" si="18"/>
        <v>2.7635518374327877</v>
      </c>
      <c r="Y60" s="46">
        <f t="shared" si="19"/>
        <v>2.5306942054680972</v>
      </c>
      <c r="Z60" s="46">
        <f t="shared" si="20"/>
        <v>2.3737795249131439</v>
      </c>
      <c r="AA60" s="46">
        <f t="shared" si="21"/>
        <v>2.2596046418383917</v>
      </c>
      <c r="AB60" s="46">
        <f t="shared" si="22"/>
        <v>2.1721411754641315</v>
      </c>
      <c r="AC60" s="46">
        <f t="shared" si="23"/>
        <v>2.102619527226715</v>
      </c>
      <c r="AD60" s="46">
        <f t="shared" si="24"/>
        <v>2.04580146443754</v>
      </c>
      <c r="AE60" s="46">
        <f t="shared" si="25"/>
        <v>1.998347551994107</v>
      </c>
      <c r="AG60" s="49">
        <v>58</v>
      </c>
      <c r="AH60" s="46">
        <f t="shared" si="26"/>
        <v>85.950176245103478</v>
      </c>
      <c r="AI60" s="46">
        <f t="shared" si="27"/>
        <v>76.777803156061495</v>
      </c>
      <c r="AJ60" s="46">
        <f t="shared" si="28"/>
        <v>72.159843698492153</v>
      </c>
    </row>
    <row r="61" spans="1:36" x14ac:dyDescent="0.25">
      <c r="A61" s="45">
        <v>59</v>
      </c>
      <c r="B61" s="46">
        <f t="shared" si="0"/>
        <v>2.6617587521629682</v>
      </c>
      <c r="C61" s="46">
        <f t="shared" si="1"/>
        <v>2.0009953780882688</v>
      </c>
      <c r="D61" s="46">
        <f t="shared" si="2"/>
        <v>1.6710930321038957</v>
      </c>
      <c r="E61" s="46">
        <f t="shared" si="29"/>
        <v>-2.3912288372073567</v>
      </c>
      <c r="F61" s="46">
        <f t="shared" si="30"/>
        <v>-1.6710930321038957</v>
      </c>
      <c r="G61" s="46">
        <f t="shared" si="31"/>
        <v>-1.2960657251220524</v>
      </c>
      <c r="H61" s="42"/>
      <c r="I61" s="49">
        <v>59</v>
      </c>
      <c r="J61" s="46">
        <f t="shared" si="6"/>
        <v>7.0849596547161626</v>
      </c>
      <c r="K61" s="46">
        <f t="shared" si="7"/>
        <v>4.9840785867080575</v>
      </c>
      <c r="L61" s="46">
        <f t="shared" si="8"/>
        <v>4.1320547846877993</v>
      </c>
      <c r="M61" s="46">
        <f t="shared" si="9"/>
        <v>3.6549609858818783</v>
      </c>
      <c r="N61" s="46">
        <f t="shared" si="10"/>
        <v>3.3446543324253826</v>
      </c>
      <c r="O61" s="46">
        <f t="shared" si="11"/>
        <v>3.1243570689829148</v>
      </c>
      <c r="P61" s="46">
        <f t="shared" si="12"/>
        <v>2.9586782826305984</v>
      </c>
      <c r="Q61" s="46">
        <f t="shared" si="13"/>
        <v>2.8288767010147406</v>
      </c>
      <c r="R61" s="46">
        <f t="shared" si="14"/>
        <v>2.7240323173512238</v>
      </c>
      <c r="S61" s="46">
        <f t="shared" si="15"/>
        <v>2.6373198017508019</v>
      </c>
      <c r="U61" s="49">
        <v>59</v>
      </c>
      <c r="V61" s="46">
        <f t="shared" si="16"/>
        <v>4.0039825031306115</v>
      </c>
      <c r="W61" s="46">
        <f t="shared" si="17"/>
        <v>3.1531232584974678</v>
      </c>
      <c r="X61" s="46">
        <f t="shared" si="18"/>
        <v>2.7607670404677545</v>
      </c>
      <c r="Y61" s="46">
        <f t="shared" si="19"/>
        <v>2.5279065655798667</v>
      </c>
      <c r="Z61" s="46">
        <f t="shared" si="20"/>
        <v>2.3709765386775947</v>
      </c>
      <c r="AA61" s="46">
        <f t="shared" si="21"/>
        <v>2.2567801399100245</v>
      </c>
      <c r="AB61" s="46">
        <f t="shared" si="22"/>
        <v>2.1692920935962827</v>
      </c>
      <c r="AC61" s="46">
        <f t="shared" si="23"/>
        <v>2.0997444450640508</v>
      </c>
      <c r="AD61" s="46">
        <f t="shared" si="24"/>
        <v>2.0428998799970284</v>
      </c>
      <c r="AE61" s="46">
        <f t="shared" si="25"/>
        <v>1.9954194944847869</v>
      </c>
      <c r="AG61" s="49">
        <v>59</v>
      </c>
      <c r="AH61" s="46">
        <f t="shared" si="26"/>
        <v>87.165711399787568</v>
      </c>
      <c r="AI61" s="46">
        <f t="shared" si="27"/>
        <v>77.930523805230422</v>
      </c>
      <c r="AJ61" s="46">
        <f t="shared" si="28"/>
        <v>73.27893230793083</v>
      </c>
    </row>
    <row r="62" spans="1:36" x14ac:dyDescent="0.25">
      <c r="A62" s="45">
        <v>60</v>
      </c>
      <c r="B62" s="46">
        <f t="shared" si="0"/>
        <v>2.6602830288550381</v>
      </c>
      <c r="C62" s="46">
        <f t="shared" si="1"/>
        <v>2.0002978220142609</v>
      </c>
      <c r="D62" s="46">
        <f t="shared" si="2"/>
        <v>1.6706488649046354</v>
      </c>
      <c r="E62" s="46">
        <f t="shared" si="29"/>
        <v>-2.3901194726249129</v>
      </c>
      <c r="F62" s="46">
        <f t="shared" si="30"/>
        <v>-1.6706488649046354</v>
      </c>
      <c r="G62" s="46">
        <f t="shared" si="31"/>
        <v>-1.2958210935157342</v>
      </c>
      <c r="H62" s="42"/>
      <c r="I62" s="49">
        <v>60</v>
      </c>
      <c r="J62" s="46">
        <f t="shared" si="6"/>
        <v>7.0771057936141268</v>
      </c>
      <c r="K62" s="46">
        <f t="shared" si="7"/>
        <v>4.9774320353949504</v>
      </c>
      <c r="L62" s="46">
        <f t="shared" si="8"/>
        <v>4.1258919307956639</v>
      </c>
      <c r="M62" s="46">
        <f t="shared" si="9"/>
        <v>3.6490474910949979</v>
      </c>
      <c r="N62" s="46">
        <f t="shared" si="10"/>
        <v>3.3388844224495311</v>
      </c>
      <c r="O62" s="46">
        <f t="shared" si="11"/>
        <v>3.1186742715541818</v>
      </c>
      <c r="P62" s="46">
        <f t="shared" si="12"/>
        <v>2.9530492080027</v>
      </c>
      <c r="Q62" s="46">
        <f t="shared" si="13"/>
        <v>2.8232802154716374</v>
      </c>
      <c r="R62" s="46">
        <f t="shared" si="14"/>
        <v>2.7184543866568061</v>
      </c>
      <c r="S62" s="46">
        <f t="shared" si="15"/>
        <v>2.6317507752647527</v>
      </c>
      <c r="U62" s="49">
        <v>60</v>
      </c>
      <c r="V62" s="46">
        <f t="shared" si="16"/>
        <v>4.001191376754992</v>
      </c>
      <c r="W62" s="46">
        <f t="shared" ref="W62" si="32">_xlfn.F.INV.RT(0.05,$K$2,U62)</f>
        <v>3.1504113105827263</v>
      </c>
      <c r="X62" s="46">
        <f t="shared" ref="X62" si="33">_xlfn.F.INV.RT(0.05,$L$2,U62)</f>
        <v>2.7580782958425822</v>
      </c>
      <c r="Y62" s="46">
        <f t="shared" ref="Y62" si="34">_xlfn.F.INV.RT(0.05,$M$2,U62)</f>
        <v>2.5252151019828779</v>
      </c>
      <c r="Z62" s="46">
        <f t="shared" ref="Z62" si="35">_xlfn.F.INV.RT(0.05,$N$2,U62)</f>
        <v>2.3682702357010696</v>
      </c>
      <c r="AA62" s="46">
        <f t="shared" ref="AA62" si="36">_xlfn.F.INV.RT(0.05,$O$2,U62)</f>
        <v>2.2540530098570333</v>
      </c>
      <c r="AB62" s="46">
        <f t="shared" ref="AB62" si="37">_xlfn.F.INV.RT(0.05,$P$2,U62)</f>
        <v>2.1665411560494183</v>
      </c>
      <c r="AC62" s="46">
        <f t="shared" ref="AC62" si="38">_xlfn.F.INV.RT(0.05,$Q$2,U62)</f>
        <v>2.0969683125159482</v>
      </c>
      <c r="AD62" s="46">
        <f t="shared" ref="AD62" si="39">_xlfn.F.INV.RT(0.05,$R$2,U62)</f>
        <v>2.0400980554764687</v>
      </c>
      <c r="AE62" s="46">
        <f t="shared" ref="AE62" si="40">_xlfn.F.INV.RT(0.05,$S$2,U62)</f>
        <v>1.9925919966294188</v>
      </c>
      <c r="AG62" s="49">
        <v>60</v>
      </c>
      <c r="AH62" s="46">
        <f t="shared" si="26"/>
        <v>88.379418901449327</v>
      </c>
      <c r="AI62" s="46">
        <f t="shared" si="27"/>
        <v>79.081944487848716</v>
      </c>
      <c r="AJ62" s="46">
        <f t="shared" si="28"/>
        <v>74.397005719368593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selection activeCell="L3" sqref="L3"/>
    </sheetView>
  </sheetViews>
  <sheetFormatPr defaultRowHeight="15" x14ac:dyDescent="0.25"/>
  <cols>
    <col min="1" max="9" width="12.5703125" bestFit="1" customWidth="1"/>
  </cols>
  <sheetData>
    <row r="1" spans="1:16" x14ac:dyDescent="0.25">
      <c r="A1" s="31" t="s">
        <v>134</v>
      </c>
      <c r="B1" s="32" t="s">
        <v>135</v>
      </c>
      <c r="C1" s="32" t="s">
        <v>136</v>
      </c>
      <c r="D1" s="32" t="s">
        <v>137</v>
      </c>
      <c r="E1" s="32" t="s">
        <v>138</v>
      </c>
      <c r="F1" s="32" t="s">
        <v>139</v>
      </c>
      <c r="G1" s="32" t="s">
        <v>140</v>
      </c>
      <c r="H1" s="32" t="s">
        <v>141</v>
      </c>
      <c r="I1" s="32" t="s">
        <v>142</v>
      </c>
      <c r="J1" s="33" t="s">
        <v>143</v>
      </c>
      <c r="L1" s="34" t="s">
        <v>134</v>
      </c>
      <c r="M1" s="34" t="s">
        <v>144</v>
      </c>
      <c r="N1" s="35"/>
      <c r="O1" s="35"/>
      <c r="P1" s="35"/>
    </row>
    <row r="2" spans="1:16" x14ac:dyDescent="0.25">
      <c r="A2" s="36">
        <v>0.27156144425781886</v>
      </c>
      <c r="B2" s="36">
        <v>1.1789175414058292E-2</v>
      </c>
      <c r="C2" s="36">
        <v>1.156393222884986</v>
      </c>
      <c r="D2" s="36">
        <v>2.45786993658424E-3</v>
      </c>
      <c r="E2" s="36">
        <v>7.1802166365656811E-2</v>
      </c>
      <c r="F2" s="36">
        <v>1.1424795064343686E-2</v>
      </c>
      <c r="G2" s="37">
        <v>1.0071382336832291E-4</v>
      </c>
      <c r="H2" s="36">
        <v>0.33762781602639835</v>
      </c>
      <c r="I2" s="36">
        <v>1.2747654160046714E-2</v>
      </c>
      <c r="J2">
        <v>0.16694643661512645</v>
      </c>
      <c r="L2" s="35" t="s">
        <v>135</v>
      </c>
      <c r="M2" s="35" t="s">
        <v>145</v>
      </c>
      <c r="N2" s="35"/>
      <c r="O2" s="35"/>
      <c r="P2" s="35"/>
    </row>
    <row r="3" spans="1:16" x14ac:dyDescent="0.25">
      <c r="A3" s="36">
        <v>8.6211889158846602E-2</v>
      </c>
      <c r="B3" s="36">
        <v>2.0963212119220049E-2</v>
      </c>
      <c r="C3" s="36">
        <v>1.2197676043962504</v>
      </c>
      <c r="D3" s="36">
        <v>8.7651061125658759E-6</v>
      </c>
      <c r="E3" s="36">
        <v>0.1734271199687378</v>
      </c>
      <c r="F3" s="36">
        <v>2.7967992754178946E-3</v>
      </c>
      <c r="G3" s="37">
        <v>4.2145551891254249E-4</v>
      </c>
      <c r="H3" s="36">
        <v>0.21944830961276493</v>
      </c>
      <c r="I3" s="36">
        <v>6.0821801740603997E-2</v>
      </c>
      <c r="J3">
        <v>0.37908743978118381</v>
      </c>
      <c r="L3" s="35" t="s">
        <v>136</v>
      </c>
      <c r="M3" s="35" t="s">
        <v>146</v>
      </c>
      <c r="N3" s="35"/>
      <c r="O3" s="35"/>
      <c r="P3" s="35"/>
    </row>
    <row r="4" spans="1:16" x14ac:dyDescent="0.25">
      <c r="A4" s="36">
        <v>4.1735796818813981E-2</v>
      </c>
      <c r="B4" s="36">
        <v>5.9850714776416465E-3</v>
      </c>
      <c r="C4" s="36">
        <v>1.2605997202714514</v>
      </c>
      <c r="D4" s="36">
        <v>5.9002315469018824E-4</v>
      </c>
      <c r="E4" s="36">
        <v>7.1153707367246175E-2</v>
      </c>
      <c r="F4" s="36">
        <v>9.8061738127781046E-5</v>
      </c>
      <c r="G4" s="37">
        <v>2.864724934070008E-5</v>
      </c>
      <c r="H4" s="36">
        <v>0.17928936090741263</v>
      </c>
      <c r="I4" s="36">
        <v>3.9175113473407363E-3</v>
      </c>
      <c r="J4">
        <v>0.16968310398280906</v>
      </c>
      <c r="L4" s="35" t="s">
        <v>147</v>
      </c>
      <c r="M4" s="35" t="s">
        <v>148</v>
      </c>
      <c r="N4" s="35"/>
      <c r="O4" s="35"/>
      <c r="P4" s="35"/>
    </row>
    <row r="5" spans="1:16" x14ac:dyDescent="0.25">
      <c r="A5" s="36">
        <v>0.142054520230017</v>
      </c>
      <c r="B5" s="36">
        <v>1.423740730200713E-2</v>
      </c>
      <c r="C5" s="36">
        <v>1.1261011332725628</v>
      </c>
      <c r="D5" s="36">
        <v>3.22245844284112E-4</v>
      </c>
      <c r="E5" s="36">
        <v>2.2486063913487453E-2</v>
      </c>
      <c r="F5" s="36">
        <v>2.8583624889097214E-3</v>
      </c>
      <c r="G5" s="37">
        <v>1.1578530335749479E-4</v>
      </c>
      <c r="H5" s="36">
        <v>6.3938597519125506E-2</v>
      </c>
      <c r="I5" s="36">
        <v>1.9043194893170617E-2</v>
      </c>
      <c r="J5">
        <v>0.22214112186394283</v>
      </c>
      <c r="L5" s="35" t="s">
        <v>149</v>
      </c>
      <c r="M5" s="35" t="s">
        <v>150</v>
      </c>
      <c r="N5" s="35"/>
      <c r="O5" s="35"/>
      <c r="P5" s="35"/>
    </row>
    <row r="6" spans="1:16" x14ac:dyDescent="0.25">
      <c r="A6" s="36">
        <v>0.17013914864759475</v>
      </c>
      <c r="B6" s="36">
        <v>6.1449102688212057E-3</v>
      </c>
      <c r="C6" s="36">
        <v>1.1753278941661651</v>
      </c>
      <c r="D6" s="36">
        <v>0</v>
      </c>
      <c r="E6" s="36">
        <v>2.5087000769478989E-2</v>
      </c>
      <c r="F6" s="36">
        <v>9.1642465311390778E-4</v>
      </c>
      <c r="G6" s="37">
        <v>2.2836150619306479E-5</v>
      </c>
      <c r="H6" s="36">
        <v>6.7417281008762139E-2</v>
      </c>
      <c r="I6" s="36">
        <v>1.2804130364633752E-2</v>
      </c>
      <c r="J6">
        <v>0.16664221393316583</v>
      </c>
      <c r="L6" s="35" t="s">
        <v>139</v>
      </c>
      <c r="M6" s="35" t="s">
        <v>151</v>
      </c>
      <c r="N6" s="35"/>
      <c r="O6" s="35"/>
      <c r="P6" s="35"/>
    </row>
    <row r="7" spans="1:16" x14ac:dyDescent="0.25">
      <c r="A7" s="36">
        <v>0.11411383822354419</v>
      </c>
      <c r="B7" s="36">
        <v>1.4625141645648281E-2</v>
      </c>
      <c r="C7" s="36">
        <v>1.0869924037908267</v>
      </c>
      <c r="D7" s="36">
        <v>0</v>
      </c>
      <c r="E7" s="36">
        <v>3.0054465036370947E-2</v>
      </c>
      <c r="F7" s="36">
        <v>1.2976569068245787E-4</v>
      </c>
      <c r="G7" s="37">
        <v>0</v>
      </c>
      <c r="H7" s="36">
        <v>8.5223160434258149E-2</v>
      </c>
      <c r="I7" s="36">
        <v>6.632854479657857E-2</v>
      </c>
      <c r="J7">
        <v>0.28795754066591911</v>
      </c>
      <c r="L7" s="35" t="s">
        <v>140</v>
      </c>
      <c r="M7" s="35" t="s">
        <v>152</v>
      </c>
      <c r="N7" s="35"/>
      <c r="O7" s="35"/>
      <c r="P7" s="35"/>
    </row>
    <row r="8" spans="1:16" x14ac:dyDescent="0.25">
      <c r="A8" s="36">
        <v>0.32847876855628172</v>
      </c>
      <c r="B8" s="36">
        <v>2.5410538308685334E-2</v>
      </c>
      <c r="C8" s="36">
        <v>0.95702159801174558</v>
      </c>
      <c r="D8" s="36">
        <v>0</v>
      </c>
      <c r="E8" s="36">
        <v>2.9434060438057047E-2</v>
      </c>
      <c r="F8" s="36">
        <v>5.0237957468186368E-4</v>
      </c>
      <c r="G8" s="37">
        <v>0</v>
      </c>
      <c r="H8" s="36">
        <v>9.3595108975997918E-2</v>
      </c>
      <c r="I8" s="36">
        <v>8.6844383441210385E-2</v>
      </c>
      <c r="J8">
        <v>0.25190903219161814</v>
      </c>
      <c r="L8" s="35" t="s">
        <v>141</v>
      </c>
      <c r="M8" s="35" t="s">
        <v>153</v>
      </c>
      <c r="N8" s="35"/>
      <c r="O8" s="35"/>
      <c r="P8" s="35"/>
    </row>
    <row r="9" spans="1:16" x14ac:dyDescent="0.25">
      <c r="A9" s="36">
        <v>0.44088868135848908</v>
      </c>
      <c r="B9" s="36">
        <v>1.5204577639989282E-2</v>
      </c>
      <c r="C9" s="36">
        <v>0.94768609251442648</v>
      </c>
      <c r="D9" s="36">
        <v>4.3058904581467444E-5</v>
      </c>
      <c r="E9" s="36">
        <v>6.8167030275194232E-2</v>
      </c>
      <c r="F9" s="36">
        <v>2.0591725035403987E-2</v>
      </c>
      <c r="G9" s="37">
        <v>8.3725647797297813E-4</v>
      </c>
      <c r="H9" s="36">
        <v>0.12143567956520074</v>
      </c>
      <c r="I9" s="36">
        <v>2.4878478202625632E-3</v>
      </c>
      <c r="J9">
        <v>0.22943536058330696</v>
      </c>
      <c r="L9" s="35" t="s">
        <v>142</v>
      </c>
      <c r="M9" s="35" t="s">
        <v>154</v>
      </c>
      <c r="N9" s="35"/>
      <c r="O9" s="35"/>
      <c r="P9" s="35"/>
    </row>
    <row r="10" spans="1:16" x14ac:dyDescent="0.25">
      <c r="A10" s="36">
        <v>0.45005908569062697</v>
      </c>
      <c r="B10" s="36">
        <v>1.1888701081871797E-2</v>
      </c>
      <c r="C10" s="36">
        <v>1.095531142770503</v>
      </c>
      <c r="D10" s="36">
        <v>1.550700141113713E-5</v>
      </c>
      <c r="E10" s="36">
        <v>4.9524193506701612E-2</v>
      </c>
      <c r="F10" s="36">
        <v>3.9491163593695887E-3</v>
      </c>
      <c r="G10" s="37">
        <v>1.4473201317061321E-4</v>
      </c>
      <c r="H10" s="36">
        <v>5.622666411662644E-2</v>
      </c>
      <c r="I10" s="36">
        <v>3.0767613799852853E-2</v>
      </c>
      <c r="J10">
        <v>0.29864204485957141</v>
      </c>
      <c r="L10" s="35" t="s">
        <v>143</v>
      </c>
      <c r="M10" s="35" t="s">
        <v>155</v>
      </c>
      <c r="N10" s="35"/>
      <c r="O10" s="35"/>
      <c r="P10" s="35"/>
    </row>
    <row r="11" spans="1:16" x14ac:dyDescent="0.25">
      <c r="A11" s="36">
        <v>0.15464141329822004</v>
      </c>
      <c r="B11" s="36">
        <v>1.4199503017394392E-2</v>
      </c>
      <c r="C11" s="36">
        <v>0.97723566152906816</v>
      </c>
      <c r="D11" s="36">
        <v>1.1702887102248126E-5</v>
      </c>
      <c r="E11" s="36">
        <v>6.2048707416119557E-2</v>
      </c>
      <c r="F11" s="36">
        <v>9.9864636605850668E-3</v>
      </c>
      <c r="G11" s="37">
        <v>8.972213445056897E-5</v>
      </c>
      <c r="H11" s="36">
        <v>0.19036306256753541</v>
      </c>
      <c r="I11" s="36">
        <v>4.6639906064826188E-2</v>
      </c>
      <c r="J11">
        <v>0.17856811306791343</v>
      </c>
    </row>
    <row r="12" spans="1:16" x14ac:dyDescent="0.25">
      <c r="A12" s="36">
        <v>0.49965098914282685</v>
      </c>
      <c r="B12" s="36">
        <v>1.1722029020266219E-2</v>
      </c>
      <c r="C12" s="36">
        <v>0.84105798838821444</v>
      </c>
      <c r="D12" s="36">
        <v>1.528960306991246E-3</v>
      </c>
      <c r="E12" s="36">
        <v>6.0448894751568928E-2</v>
      </c>
      <c r="F12" s="36">
        <v>1.199184554502938E-4</v>
      </c>
      <c r="G12" s="37">
        <v>1.7987768317544067E-4</v>
      </c>
      <c r="H12" s="36">
        <v>9.7883439261302316E-2</v>
      </c>
      <c r="I12" s="36">
        <v>3.1978254786745011E-3</v>
      </c>
      <c r="J12">
        <v>0.31306970290958341</v>
      </c>
    </row>
    <row r="13" spans="1:16" x14ac:dyDescent="0.25">
      <c r="A13" s="36">
        <v>0.37913941611933843</v>
      </c>
      <c r="B13" s="36">
        <v>2.658311156894726E-2</v>
      </c>
      <c r="C13" s="36">
        <v>0.78910621364323041</v>
      </c>
      <c r="D13" s="36">
        <v>4.2492917847025491E-3</v>
      </c>
      <c r="E13" s="36">
        <v>4.8072795948150039E-2</v>
      </c>
      <c r="F13" s="36">
        <v>1.001516582253126E-4</v>
      </c>
      <c r="G13" s="37">
        <v>0</v>
      </c>
      <c r="H13" s="36">
        <v>0.18628208429908144</v>
      </c>
      <c r="I13" s="36">
        <v>0.262697799524995</v>
      </c>
      <c r="J13">
        <v>0.28427375585215658</v>
      </c>
    </row>
    <row r="14" spans="1:16" x14ac:dyDescent="0.25">
      <c r="A14" s="36">
        <v>0.32680258427716635</v>
      </c>
      <c r="B14" s="36">
        <v>2.6891430864940793E-2</v>
      </c>
      <c r="C14" s="36">
        <v>0.83304107780140779</v>
      </c>
      <c r="D14" s="36">
        <v>4.11926867137742E-4</v>
      </c>
      <c r="E14" s="36">
        <v>6.8760100129915389E-2</v>
      </c>
      <c r="F14" s="36">
        <v>1.3202784203132755E-3</v>
      </c>
      <c r="G14" s="37">
        <v>0</v>
      </c>
      <c r="H14" s="36">
        <v>0.22648584133422056</v>
      </c>
      <c r="I14" s="36">
        <v>0.13471064778140415</v>
      </c>
      <c r="J14">
        <v>0.19205571495706275</v>
      </c>
    </row>
    <row r="15" spans="1:16" x14ac:dyDescent="0.25">
      <c r="A15" s="36">
        <v>0.17602276888963772</v>
      </c>
      <c r="B15" s="36">
        <v>1.6991918988699995E-2</v>
      </c>
      <c r="C15" s="36">
        <v>0.8664966883751446</v>
      </c>
      <c r="D15" s="36">
        <v>0</v>
      </c>
      <c r="E15" s="36">
        <v>0.11950507997183384</v>
      </c>
      <c r="F15" s="36">
        <v>6.0356100995875666E-4</v>
      </c>
      <c r="G15" s="37">
        <v>0</v>
      </c>
      <c r="H15" s="36">
        <v>0.3332159742480636</v>
      </c>
      <c r="I15" s="36">
        <v>0.15218120242765651</v>
      </c>
      <c r="J15">
        <v>0.18593490415389588</v>
      </c>
    </row>
    <row r="16" spans="1:16" x14ac:dyDescent="0.25">
      <c r="A16" s="36">
        <v>0.49512618081785681</v>
      </c>
      <c r="B16" s="36">
        <v>3.6261440921495566E-3</v>
      </c>
      <c r="C16" s="36">
        <v>1.3743536760898019</v>
      </c>
      <c r="D16" s="36">
        <v>6.1013226311614909E-4</v>
      </c>
      <c r="E16" s="36">
        <v>4.1567834027955101E-2</v>
      </c>
      <c r="F16" s="36">
        <v>5.2132412259590947E-3</v>
      </c>
      <c r="G16" s="37">
        <v>1.059571255288127E-4</v>
      </c>
      <c r="H16" s="36">
        <v>4.5910318591985487E-2</v>
      </c>
      <c r="I16" s="36">
        <v>3.7148769076990405E-2</v>
      </c>
      <c r="J16">
        <v>0.6352197995324943</v>
      </c>
    </row>
    <row r="17" spans="1:10" x14ac:dyDescent="0.25">
      <c r="A17" s="36">
        <v>0.15701381410263276</v>
      </c>
      <c r="B17" s="36">
        <v>1.6808955239131656E-2</v>
      </c>
      <c r="C17" s="36">
        <v>0.93817797417736848</v>
      </c>
      <c r="D17" s="36">
        <v>0</v>
      </c>
      <c r="E17" s="36">
        <v>7.5374625119425318E-2</v>
      </c>
      <c r="F17" s="36">
        <v>6.2024533921902214E-3</v>
      </c>
      <c r="G17" s="37">
        <v>0</v>
      </c>
      <c r="H17" s="36">
        <v>0.1637468131957962</v>
      </c>
      <c r="I17" s="36">
        <v>2.8493478227549315E-2</v>
      </c>
      <c r="J17">
        <v>0.28733542493801439</v>
      </c>
    </row>
    <row r="18" spans="1:10" x14ac:dyDescent="0.25">
      <c r="A18" s="36">
        <v>2.5544601592781043E-2</v>
      </c>
      <c r="B18" s="36">
        <v>1.0712532119812967E-2</v>
      </c>
      <c r="C18" s="36">
        <v>1.3864516020651869</v>
      </c>
      <c r="D18" s="36">
        <v>8.9378879147283927E-5</v>
      </c>
      <c r="E18" s="36">
        <v>8.2683315619224734E-2</v>
      </c>
      <c r="F18" s="36">
        <v>6.8454521393423648E-4</v>
      </c>
      <c r="G18" s="37">
        <v>1.0508369512148367E-4</v>
      </c>
      <c r="H18" s="36">
        <v>0.15476634236221684</v>
      </c>
      <c r="I18" s="36">
        <v>4.3762624477988094E-2</v>
      </c>
      <c r="J18">
        <v>0.19136901720647895</v>
      </c>
    </row>
    <row r="19" spans="1:10" x14ac:dyDescent="0.25">
      <c r="A19" s="36">
        <v>4.8214796477167671E-2</v>
      </c>
      <c r="B19" s="36">
        <v>7.4755877262793549E-3</v>
      </c>
      <c r="C19" s="36">
        <v>1.3411500027983478</v>
      </c>
      <c r="D19" s="36">
        <v>3.2023344828893018E-4</v>
      </c>
      <c r="E19" s="36">
        <v>9.8089968545116923E-2</v>
      </c>
      <c r="F19" s="36">
        <v>9.9417642525991348E-4</v>
      </c>
      <c r="G19" s="37">
        <v>3.5686764947385711E-5</v>
      </c>
      <c r="H19" s="36">
        <v>0.3531281186442819</v>
      </c>
      <c r="I19" s="36">
        <v>3.9062164449665877E-2</v>
      </c>
      <c r="J19">
        <v>8.0781586987728429E-2</v>
      </c>
    </row>
    <row r="20" spans="1:10" x14ac:dyDescent="0.25">
      <c r="A20" s="36">
        <v>5.9508217787015871E-2</v>
      </c>
      <c r="B20" s="36">
        <v>9.7405652174708916E-3</v>
      </c>
      <c r="C20" s="36">
        <v>1.4201041102371306</v>
      </c>
      <c r="D20" s="36">
        <v>1.54584543742209E-3</v>
      </c>
      <c r="E20" s="36">
        <v>6.3663937412022267E-2</v>
      </c>
      <c r="F20" s="36">
        <v>4.2979811569769888E-4</v>
      </c>
      <c r="G20" s="37">
        <v>1.511981446193779E-4</v>
      </c>
      <c r="H20" s="36">
        <v>0.21515422759896982</v>
      </c>
      <c r="I20" s="36">
        <v>1.0145651772001985E-2</v>
      </c>
      <c r="J20">
        <v>0.15519978977106663</v>
      </c>
    </row>
    <row r="21" spans="1:10" x14ac:dyDescent="0.25">
      <c r="A21" s="36">
        <v>0.31081976898167202</v>
      </c>
      <c r="B21" s="36">
        <v>8.5316068698858012E-3</v>
      </c>
      <c r="C21" s="36">
        <v>1.0893308634551941</v>
      </c>
      <c r="D21" s="36">
        <v>2.6166711626652273E-3</v>
      </c>
      <c r="E21" s="36">
        <v>6.4377304199262644E-2</v>
      </c>
      <c r="F21" s="36">
        <v>7.6971495369121488E-4</v>
      </c>
      <c r="G21" s="37">
        <v>4.4959985612804602E-4</v>
      </c>
      <c r="H21" s="36">
        <v>0.20281989029763511</v>
      </c>
      <c r="I21" s="36">
        <v>1.0990018883193958E-2</v>
      </c>
      <c r="J21">
        <v>0.18503324517293096</v>
      </c>
    </row>
    <row r="22" spans="1:10" x14ac:dyDescent="0.25">
      <c r="A22" s="36">
        <v>8.9167139738854581E-2</v>
      </c>
      <c r="B22" s="36">
        <v>5.9103663671829275E-3</v>
      </c>
      <c r="C22" s="36">
        <v>1.0822695601344459</v>
      </c>
      <c r="D22" s="36">
        <v>0</v>
      </c>
      <c r="E22" s="36">
        <v>4.4905566318842551E-2</v>
      </c>
      <c r="F22" s="36">
        <v>1.926061883235331E-4</v>
      </c>
      <c r="G22" s="37">
        <v>1.5106367711649655E-5</v>
      </c>
      <c r="H22" s="36">
        <v>9.7519156762554349E-2</v>
      </c>
      <c r="I22" s="36">
        <v>9.0883684745212221E-3</v>
      </c>
      <c r="J22">
        <v>0.27308916395141086</v>
      </c>
    </row>
    <row r="23" spans="1:10" x14ac:dyDescent="0.25">
      <c r="A23" s="36">
        <v>0.21240907814893126</v>
      </c>
      <c r="B23" s="36">
        <v>1.7746839185740822E-2</v>
      </c>
      <c r="C23" s="36">
        <v>0.90494137932975638</v>
      </c>
      <c r="D23" s="36">
        <v>0</v>
      </c>
      <c r="E23" s="36">
        <v>9.2732216201623627E-2</v>
      </c>
      <c r="F23" s="36">
        <v>3.9337434196571467E-3</v>
      </c>
      <c r="G23" s="37">
        <v>0</v>
      </c>
      <c r="H23" s="36">
        <v>0.25447848975105575</v>
      </c>
      <c r="I23" s="36">
        <v>0.19667431561220491</v>
      </c>
      <c r="J23">
        <v>0.29582744341234107</v>
      </c>
    </row>
    <row r="24" spans="1:10" x14ac:dyDescent="0.25">
      <c r="A24" s="36">
        <v>0.50349672579972138</v>
      </c>
      <c r="B24" s="36">
        <v>2.1327342818315442E-2</v>
      </c>
      <c r="C24" s="36">
        <v>0.69328944505839107</v>
      </c>
      <c r="D24" s="36">
        <v>0</v>
      </c>
      <c r="E24" s="36">
        <v>0.12410904956041822</v>
      </c>
      <c r="F24" s="36">
        <v>8.320159747067144E-4</v>
      </c>
      <c r="G24" s="37">
        <v>2.7733865823557148E-4</v>
      </c>
      <c r="H24" s="36">
        <v>0.29295282469423412</v>
      </c>
      <c r="I24" s="36">
        <v>0.30620961255789442</v>
      </c>
      <c r="J24">
        <v>0.31185071902082157</v>
      </c>
    </row>
    <row r="25" spans="1:10" x14ac:dyDescent="0.25">
      <c r="A25" s="36">
        <v>0.31285009512240752</v>
      </c>
      <c r="B25" s="36">
        <v>1.1542292752599652E-2</v>
      </c>
      <c r="C25" s="36">
        <v>1.0927173431708594</v>
      </c>
      <c r="D25" s="36">
        <v>3.3203855863642834E-4</v>
      </c>
      <c r="E25" s="36">
        <v>8.4037378054886522E-2</v>
      </c>
      <c r="F25" s="36">
        <v>3.3010605908880887E-3</v>
      </c>
      <c r="G25" s="37">
        <v>3.4784991857149633E-4</v>
      </c>
      <c r="H25" s="36">
        <v>0.21464623838963057</v>
      </c>
      <c r="I25" s="36">
        <v>3.4119157922106215E-2</v>
      </c>
      <c r="J25">
        <v>0.13876981496220339</v>
      </c>
    </row>
    <row r="26" spans="1:10" x14ac:dyDescent="0.25">
      <c r="A26" s="36">
        <v>8.8550100196826298E-2</v>
      </c>
      <c r="B26" s="36">
        <v>1.0220656975727353E-2</v>
      </c>
      <c r="C26" s="36">
        <v>1.141038795237918</v>
      </c>
      <c r="D26" s="36">
        <v>6.7944783539243767E-5</v>
      </c>
      <c r="E26" s="36">
        <v>0.10210339434523248</v>
      </c>
      <c r="F26" s="36">
        <v>1.7741137924135876E-4</v>
      </c>
      <c r="G26" s="37">
        <v>2.7681208108580795E-5</v>
      </c>
      <c r="H26" s="36">
        <v>1.6445154089961406E-2</v>
      </c>
      <c r="I26" s="36">
        <v>5.2166494917352722E-2</v>
      </c>
      <c r="J26">
        <v>-0.41244876826554511</v>
      </c>
    </row>
    <row r="27" spans="1:10" x14ac:dyDescent="0.25">
      <c r="A27" s="36">
        <v>0.12518168505893834</v>
      </c>
      <c r="B27" s="36">
        <v>1.2109894462835639E-2</v>
      </c>
      <c r="C27" s="36">
        <v>0.97209339866811251</v>
      </c>
      <c r="D27" s="36">
        <v>1.6006402561024406E-3</v>
      </c>
      <c r="E27" s="36">
        <v>8.5343228200371046E-2</v>
      </c>
      <c r="F27" s="36">
        <v>1.8027412985396174E-3</v>
      </c>
      <c r="G27" s="37">
        <v>9.1753873266478298E-4</v>
      </c>
      <c r="H27" s="36">
        <v>0.21792959608085657</v>
      </c>
      <c r="I27" s="36">
        <v>3.5832514824111462E-2</v>
      </c>
      <c r="J27">
        <v>0.27111909288832736</v>
      </c>
    </row>
    <row r="28" spans="1:10" x14ac:dyDescent="0.25">
      <c r="A28" s="36">
        <v>7.5467133426847577E-2</v>
      </c>
      <c r="B28" s="36">
        <v>9.6372105515923588E-3</v>
      </c>
      <c r="C28" s="36">
        <v>1.1195343059398868</v>
      </c>
      <c r="D28" s="36">
        <v>5.3163769810511009E-3</v>
      </c>
      <c r="E28" s="36">
        <v>8.6889627517870882E-2</v>
      </c>
      <c r="F28" s="36">
        <v>2.0728323210029002E-4</v>
      </c>
      <c r="G28" s="37">
        <v>5.2842626774862668E-4</v>
      </c>
      <c r="H28" s="36">
        <v>0.34751325809827843</v>
      </c>
      <c r="I28" s="36">
        <v>1.3412100961531441E-2</v>
      </c>
      <c r="J28">
        <v>0.11600484370406833</v>
      </c>
    </row>
    <row r="29" spans="1:10" x14ac:dyDescent="0.25">
      <c r="A29" s="36">
        <v>0.1283529372603571</v>
      </c>
      <c r="B29" s="36">
        <v>1.4451638888524057E-2</v>
      </c>
      <c r="C29" s="36">
        <v>1.1195761410888831</v>
      </c>
      <c r="D29" s="36">
        <v>3.0645705004443627E-5</v>
      </c>
      <c r="E29" s="36">
        <v>9.1195780816080527E-2</v>
      </c>
      <c r="F29" s="36">
        <v>1.8183118302636553E-3</v>
      </c>
      <c r="G29" s="37">
        <v>1.5687682323703286E-3</v>
      </c>
      <c r="H29" s="36">
        <v>0.18900665595526311</v>
      </c>
      <c r="I29" s="36">
        <v>4.1342515370280379E-2</v>
      </c>
      <c r="J29">
        <v>0.25931488527976193</v>
      </c>
    </row>
    <row r="30" spans="1:10" x14ac:dyDescent="0.25">
      <c r="A30" s="36">
        <v>0.22532171448291163</v>
      </c>
      <c r="B30" s="36">
        <v>2.5511284140173226E-2</v>
      </c>
      <c r="C30" s="36">
        <v>1.1765379461293504</v>
      </c>
      <c r="D30" s="36">
        <v>9.5113471553096647E-4</v>
      </c>
      <c r="E30" s="36">
        <v>4.8782577102465557E-2</v>
      </c>
      <c r="F30" s="36">
        <v>4.0290302856653363E-3</v>
      </c>
      <c r="G30" s="37">
        <v>1.4473789149384273E-4</v>
      </c>
      <c r="H30" s="36">
        <v>8.7262179398185744E-2</v>
      </c>
      <c r="I30" s="36">
        <v>7.2428022437327011E-3</v>
      </c>
      <c r="J30">
        <v>0.31985136653213536</v>
      </c>
    </row>
    <row r="31" spans="1:10" x14ac:dyDescent="0.25">
      <c r="A31" s="36">
        <v>0.12037907939743374</v>
      </c>
      <c r="B31" s="36">
        <v>1.3037990045459429E-2</v>
      </c>
      <c r="C31" s="36">
        <v>1.2115686483637591</v>
      </c>
      <c r="D31" s="36">
        <v>5.0785317245905285E-4</v>
      </c>
      <c r="E31" s="36">
        <v>7.401051727589722E-2</v>
      </c>
      <c r="F31" s="36">
        <v>6.9182433691149508E-4</v>
      </c>
      <c r="G31" s="37">
        <v>8.8120641796547976E-4</v>
      </c>
      <c r="H31" s="36">
        <v>0.15696141475371436</v>
      </c>
      <c r="I31" s="36">
        <v>6.1883107195668779E-2</v>
      </c>
      <c r="J31">
        <v>0.23128116973378818</v>
      </c>
    </row>
    <row r="32" spans="1:10" x14ac:dyDescent="0.25">
      <c r="A32" s="36">
        <v>2.9328195309652305E-2</v>
      </c>
      <c r="B32" s="36">
        <v>1.868979179435128E-2</v>
      </c>
      <c r="C32" s="36">
        <v>1.4186608261637377</v>
      </c>
      <c r="D32" s="36">
        <v>3.4831900030228319E-4</v>
      </c>
      <c r="E32" s="36">
        <v>6.9512381131981285E-2</v>
      </c>
      <c r="F32" s="36">
        <v>4.1633734436343503E-3</v>
      </c>
      <c r="G32" s="37">
        <v>1.416016572884919E-3</v>
      </c>
      <c r="H32" s="36">
        <v>0.11378383700001941</v>
      </c>
      <c r="I32" s="36">
        <v>3.0732495999600651E-2</v>
      </c>
      <c r="J32">
        <v>0.24607463493570983</v>
      </c>
    </row>
    <row r="33" spans="1:10" x14ac:dyDescent="0.25">
      <c r="A33" s="36">
        <v>0.29026480181888553</v>
      </c>
      <c r="B33" s="36">
        <v>1.1874658283214871E-2</v>
      </c>
      <c r="C33" s="36">
        <v>1.1554445627107806</v>
      </c>
      <c r="D33" s="36">
        <v>8.8846364133406231E-5</v>
      </c>
      <c r="E33" s="36">
        <v>5.0837206123564786E-2</v>
      </c>
      <c r="F33" s="36">
        <v>1.0176325861126299E-2</v>
      </c>
      <c r="G33" s="37">
        <v>5.5358119190814642E-4</v>
      </c>
      <c r="H33" s="36">
        <v>7.9973118279569891E-2</v>
      </c>
      <c r="I33" s="36">
        <v>1.3090030982321851E-2</v>
      </c>
      <c r="J33">
        <v>0.37938820649234151</v>
      </c>
    </row>
    <row r="34" spans="1:10" x14ac:dyDescent="0.25">
      <c r="A34" s="36">
        <v>0.22323450318937885</v>
      </c>
      <c r="B34" s="36">
        <v>1.0250289330585553E-2</v>
      </c>
      <c r="C34" s="36">
        <v>1.1772247685333275</v>
      </c>
      <c r="D34" s="36">
        <v>0</v>
      </c>
      <c r="E34" s="36">
        <v>6.2758033394776286E-2</v>
      </c>
      <c r="F34" s="36">
        <v>1.581347217281635E-2</v>
      </c>
      <c r="G34" s="37">
        <v>4.4489783518985091E-4</v>
      </c>
      <c r="H34" s="36">
        <v>8.2003294595863238E-2</v>
      </c>
      <c r="I34" s="36">
        <v>2.9174126545015531E-2</v>
      </c>
      <c r="J34">
        <v>0.54386907555590103</v>
      </c>
    </row>
    <row r="35" spans="1:10" x14ac:dyDescent="0.25">
      <c r="A35" s="36">
        <v>7.9226691990362239E-2</v>
      </c>
      <c r="B35" s="36">
        <v>1.3228380672653549E-2</v>
      </c>
      <c r="C35" s="36">
        <v>1.233916708684083</v>
      </c>
      <c r="D35" s="36">
        <v>8.3106291396650694E-3</v>
      </c>
      <c r="E35" s="36">
        <v>8.6668746642395864E-2</v>
      </c>
      <c r="F35" s="36">
        <v>1.3513218113276538E-4</v>
      </c>
      <c r="G35" s="37">
        <v>2.7490125083381192E-4</v>
      </c>
      <c r="H35" s="36">
        <v>0.32487631099744113</v>
      </c>
      <c r="I35" s="36">
        <v>1.4064345440249383E-2</v>
      </c>
      <c r="J35">
        <v>0.15143605574195798</v>
      </c>
    </row>
    <row r="36" spans="1:10" x14ac:dyDescent="0.25">
      <c r="A36" s="36">
        <v>0.21005828336411989</v>
      </c>
      <c r="B36" s="36">
        <v>8.4107982640685957E-3</v>
      </c>
      <c r="C36" s="36">
        <v>1.0575119323899687</v>
      </c>
      <c r="D36" s="36">
        <v>2.4130073868944796E-3</v>
      </c>
      <c r="E36" s="36">
        <v>0.10353526866832015</v>
      </c>
      <c r="F36" s="36">
        <v>3.0694708635519379E-4</v>
      </c>
      <c r="G36" s="37">
        <v>0</v>
      </c>
      <c r="H36" s="36">
        <v>0.25171901570807315</v>
      </c>
      <c r="I36" s="36">
        <v>1.0761071939883182E-2</v>
      </c>
      <c r="J36">
        <v>0.21798772010700138</v>
      </c>
    </row>
    <row r="37" spans="1:10" x14ac:dyDescent="0.25">
      <c r="A37" s="36">
        <v>0.45544098638830094</v>
      </c>
      <c r="B37" s="36">
        <v>1.5529015905342733E-2</v>
      </c>
      <c r="C37" s="36">
        <v>1.0856479106393779</v>
      </c>
      <c r="D37" s="36">
        <v>0</v>
      </c>
      <c r="E37" s="36">
        <v>0.14713272161776261</v>
      </c>
      <c r="F37" s="36">
        <v>1.8078445696407554E-4</v>
      </c>
      <c r="G37" s="37">
        <v>0</v>
      </c>
      <c r="H37" s="36">
        <v>0.74966517980674519</v>
      </c>
      <c r="I37" s="36">
        <v>1.0778812061643809E-2</v>
      </c>
      <c r="J37">
        <v>0.14265492033353616</v>
      </c>
    </row>
    <row r="38" spans="1:10" x14ac:dyDescent="0.25">
      <c r="A38" s="36">
        <v>0.14305392921120663</v>
      </c>
      <c r="B38" s="36">
        <v>2.5153546180803395E-2</v>
      </c>
      <c r="C38" s="36">
        <v>1.4061032114552228</v>
      </c>
      <c r="D38" s="36">
        <v>9.0506551169289955E-3</v>
      </c>
      <c r="E38" s="36">
        <v>8.0733835811445678E-2</v>
      </c>
      <c r="F38" s="36">
        <v>4.4440680563452979E-4</v>
      </c>
      <c r="G38" s="37">
        <v>1.0868206362840814E-4</v>
      </c>
      <c r="H38" s="36">
        <v>0.40143665993200811</v>
      </c>
      <c r="I38" s="36">
        <v>1.5217505272793995E-3</v>
      </c>
      <c r="J38">
        <v>8.1754105360688334E-2</v>
      </c>
    </row>
    <row r="39" spans="1:10" x14ac:dyDescent="0.25">
      <c r="A39" s="36">
        <v>0.24452783041947504</v>
      </c>
      <c r="B39" s="36">
        <v>2.5177907128090107E-2</v>
      </c>
      <c r="C39" s="36">
        <v>1.013959344682672</v>
      </c>
      <c r="D39" s="36">
        <v>3.1782643044595585E-4</v>
      </c>
      <c r="E39" s="36">
        <v>5.758106844165161E-2</v>
      </c>
      <c r="F39" s="36">
        <v>5.2668379902472693E-4</v>
      </c>
      <c r="G39" s="37">
        <v>4.2074165554274154E-4</v>
      </c>
      <c r="H39" s="36">
        <v>0.16198251046557036</v>
      </c>
      <c r="I39" s="36">
        <v>3.0057299565031826E-3</v>
      </c>
      <c r="J39">
        <v>0.19399592920473108</v>
      </c>
    </row>
    <row r="40" spans="1:10" x14ac:dyDescent="0.25">
      <c r="A40" s="36">
        <v>0.16526351858818319</v>
      </c>
      <c r="B40" s="36">
        <v>2.972571345195664E-2</v>
      </c>
      <c r="C40" s="36">
        <v>1.3940916988349734</v>
      </c>
      <c r="D40" s="36">
        <v>1.1968365657560149E-3</v>
      </c>
      <c r="E40" s="36">
        <v>5.566462111238981E-2</v>
      </c>
      <c r="F40" s="36">
        <v>5.6478943190902558E-4</v>
      </c>
      <c r="G40" s="37">
        <v>1.2794299000576839E-4</v>
      </c>
      <c r="H40" s="36">
        <v>0.21877944578339117</v>
      </c>
      <c r="I40" s="36">
        <v>2.3321115215948706E-3</v>
      </c>
      <c r="J40">
        <v>0.1364654646869059</v>
      </c>
    </row>
    <row r="41" spans="1:10" x14ac:dyDescent="0.25">
      <c r="A41" s="36">
        <v>0.61154123969821839</v>
      </c>
      <c r="B41" s="36">
        <v>1.3825731477653756E-2</v>
      </c>
      <c r="C41" s="36">
        <v>0.93833321084028898</v>
      </c>
      <c r="D41" s="36">
        <v>1.071762130050679E-3</v>
      </c>
      <c r="E41" s="36">
        <v>0.10676281904061978</v>
      </c>
      <c r="F41" s="36">
        <v>1.6331613410296064E-4</v>
      </c>
      <c r="G41" s="37">
        <v>6.7878268236543006E-4</v>
      </c>
      <c r="H41" s="36">
        <v>0.20196591796426441</v>
      </c>
      <c r="I41" s="36">
        <v>3.0621775144305113E-3</v>
      </c>
      <c r="J41">
        <v>0.18501448575162349</v>
      </c>
    </row>
    <row r="42" spans="1:10" x14ac:dyDescent="0.25">
      <c r="A42" s="36">
        <v>0.30642538283820098</v>
      </c>
      <c r="B42" s="36">
        <v>2.0789304075423055E-2</v>
      </c>
      <c r="C42" s="36">
        <v>0.94141216985368892</v>
      </c>
      <c r="D42" s="36">
        <v>6.8498283795734218E-3</v>
      </c>
      <c r="E42" s="36">
        <v>5.3434656834090259E-2</v>
      </c>
      <c r="F42" s="36">
        <v>2.6979630379063809E-4</v>
      </c>
      <c r="G42" s="37">
        <v>5.2960015188532655E-4</v>
      </c>
      <c r="H42" s="36">
        <v>0.17872006634990578</v>
      </c>
      <c r="I42" s="36">
        <v>1.8985665822304158E-4</v>
      </c>
      <c r="J42">
        <v>0.22323839019319588</v>
      </c>
    </row>
    <row r="43" spans="1:10" x14ac:dyDescent="0.25">
      <c r="A43" s="36">
        <v>0.29730113401910513</v>
      </c>
      <c r="B43" s="36">
        <v>1.8832969630841974E-2</v>
      </c>
      <c r="C43" s="36">
        <v>0.98146790077926793</v>
      </c>
      <c r="D43" s="36">
        <v>3.1823967994180766E-4</v>
      </c>
      <c r="E43" s="36">
        <v>7.7817178881008683E-2</v>
      </c>
      <c r="F43" s="36">
        <v>2.3110262471964606E-4</v>
      </c>
      <c r="G43" s="37">
        <v>9.0925622840516468E-5</v>
      </c>
      <c r="H43" s="36">
        <v>0.16222267685033645</v>
      </c>
      <c r="I43" s="36">
        <v>1.1911256592107657E-2</v>
      </c>
      <c r="J43">
        <v>0.10265795562978404</v>
      </c>
    </row>
    <row r="44" spans="1:10" x14ac:dyDescent="0.25">
      <c r="A44" s="36">
        <v>0.39061128820859353</v>
      </c>
      <c r="B44" s="36">
        <v>1.6413895667709687E-2</v>
      </c>
      <c r="C44" s="36">
        <v>1.0419203152846872</v>
      </c>
      <c r="D44" s="36">
        <v>5.1217941999910171E-2</v>
      </c>
      <c r="E44" s="36">
        <v>3.0908927582231665E-2</v>
      </c>
      <c r="F44" s="36">
        <v>1.6793176929718182E-3</v>
      </c>
      <c r="G44" s="37">
        <v>4.3916777706246669E-4</v>
      </c>
      <c r="H44" s="36">
        <v>0.28582835526676947</v>
      </c>
      <c r="I44" s="36">
        <v>4.2544378402926443E-3</v>
      </c>
      <c r="J44">
        <v>1.9266859187434381E-2</v>
      </c>
    </row>
    <row r="45" spans="1:10" x14ac:dyDescent="0.25">
      <c r="A45" s="36">
        <v>0.21809911720568845</v>
      </c>
      <c r="B45" s="36">
        <v>1.9513108614232208E-2</v>
      </c>
      <c r="C45" s="36">
        <v>0.9969275639343792</v>
      </c>
      <c r="D45" s="36">
        <v>4.5250255362614912E-3</v>
      </c>
      <c r="E45" s="36">
        <v>8.4620360912495751E-2</v>
      </c>
      <c r="F45" s="36">
        <v>4.1538985359210076E-4</v>
      </c>
      <c r="G45" s="37">
        <v>1.4096016343207356E-3</v>
      </c>
      <c r="H45" s="36">
        <v>0.13063670411985021</v>
      </c>
      <c r="I45" s="36">
        <v>4.8825331971399377E-2</v>
      </c>
      <c r="J45">
        <v>0.37952743366615982</v>
      </c>
    </row>
    <row r="46" spans="1:10" x14ac:dyDescent="0.25">
      <c r="A46" s="36">
        <v>0.36775324653079805</v>
      </c>
      <c r="B46" s="36">
        <v>6.9541219506021315E-3</v>
      </c>
      <c r="C46" s="36">
        <v>1.3295912738404996</v>
      </c>
      <c r="D46" s="36">
        <v>6.4701041168538772E-3</v>
      </c>
      <c r="E46" s="36">
        <v>9.1699658553638416E-2</v>
      </c>
      <c r="F46" s="36">
        <v>1.1045184347513175E-3</v>
      </c>
      <c r="G46" s="37">
        <v>5.8287377293782749E-4</v>
      </c>
      <c r="H46" s="36">
        <v>0.32884616305551734</v>
      </c>
      <c r="I46" s="36">
        <v>1.0564245072424804E-2</v>
      </c>
      <c r="J46">
        <v>0.15172635281554528</v>
      </c>
    </row>
    <row r="47" spans="1:10" x14ac:dyDescent="0.25">
      <c r="A47" s="36">
        <v>0.30348195487294288</v>
      </c>
      <c r="B47" s="36">
        <v>4.872690094734667E-3</v>
      </c>
      <c r="C47" s="36">
        <v>0.82879598944726351</v>
      </c>
      <c r="D47" s="36">
        <v>9.7888863510294663E-5</v>
      </c>
      <c r="E47" s="36">
        <v>5.6840800078311104E-2</v>
      </c>
      <c r="F47" s="36">
        <v>5.1119739833153878E-4</v>
      </c>
      <c r="G47" s="37">
        <v>6.4171588301193164E-4</v>
      </c>
      <c r="H47" s="36">
        <v>0.24344960355010278</v>
      </c>
      <c r="I47" s="36">
        <v>1.1637898217335032E-3</v>
      </c>
      <c r="J47">
        <v>0.18830685983172499</v>
      </c>
    </row>
    <row r="48" spans="1:10" x14ac:dyDescent="0.25">
      <c r="A48" s="36">
        <v>0.33494251063493558</v>
      </c>
      <c r="B48" s="36">
        <v>2.9585798816568047E-3</v>
      </c>
      <c r="C48" s="36">
        <v>0.75903490909461835</v>
      </c>
      <c r="D48" s="36">
        <v>0</v>
      </c>
      <c r="E48" s="36">
        <v>8.3456607495069043E-2</v>
      </c>
      <c r="F48" s="36">
        <v>1.4088475626937167E-4</v>
      </c>
      <c r="G48" s="37">
        <v>3.1699070160608618E-4</v>
      </c>
      <c r="H48" s="36">
        <v>0.16599746407438717</v>
      </c>
      <c r="I48" s="36">
        <v>6.2869822485207101E-3</v>
      </c>
      <c r="J48">
        <v>0.29909332113485038</v>
      </c>
    </row>
    <row r="49" spans="1:10" x14ac:dyDescent="0.25">
      <c r="A49" s="36">
        <v>0.29641656727304644</v>
      </c>
      <c r="B49" s="36">
        <v>1.0795858901883905E-2</v>
      </c>
      <c r="C49" s="36">
        <v>0.95733294963483739</v>
      </c>
      <c r="D49" s="36">
        <v>3.0212291703033312E-3</v>
      </c>
      <c r="E49" s="36">
        <v>5.4579064448413067E-2</v>
      </c>
      <c r="F49" s="36">
        <v>2.1842367927526305E-3</v>
      </c>
      <c r="G49" s="37">
        <v>0</v>
      </c>
      <c r="H49" s="36">
        <v>0.56915034083940941</v>
      </c>
      <c r="I49" s="36">
        <v>4.4382975485522717E-2</v>
      </c>
      <c r="J49">
        <v>9.8185014704372173E-2</v>
      </c>
    </row>
    <row r="50" spans="1:10" x14ac:dyDescent="0.25">
      <c r="A50" s="36">
        <v>0.41389148520463931</v>
      </c>
      <c r="B50" s="36">
        <v>1.0607141231278169E-2</v>
      </c>
      <c r="C50" s="36">
        <v>0.93962627477980887</v>
      </c>
      <c r="D50" s="36">
        <v>7.2838738068862964E-4</v>
      </c>
      <c r="E50" s="36">
        <v>6.5787543564141085E-2</v>
      </c>
      <c r="F50" s="36">
        <v>1.8513179259169335E-3</v>
      </c>
      <c r="G50" s="37">
        <v>7.081543978917233E-5</v>
      </c>
      <c r="H50" s="36">
        <v>0.12538885263812805</v>
      </c>
      <c r="I50" s="36">
        <v>3.5706156390840529E-2</v>
      </c>
      <c r="J50">
        <v>0.29376212522215456</v>
      </c>
    </row>
    <row r="51" spans="1:10" x14ac:dyDescent="0.25">
      <c r="A51" s="36">
        <v>0.22649834640859498</v>
      </c>
      <c r="B51" s="36">
        <v>1.0435027266784172E-2</v>
      </c>
      <c r="C51" s="36">
        <v>1.0274071661187447</v>
      </c>
      <c r="D51" s="36">
        <v>3.9720960254214144E-4</v>
      </c>
      <c r="E51" s="36">
        <v>6.7644243632923151E-2</v>
      </c>
      <c r="F51" s="36">
        <v>7.0615040451936278E-4</v>
      </c>
      <c r="G51" s="37">
        <v>0</v>
      </c>
      <c r="H51" s="36">
        <v>0.20142940288914815</v>
      </c>
      <c r="I51" s="36">
        <v>2.2158227341812654E-2</v>
      </c>
      <c r="J51">
        <v>0.16613758696870448</v>
      </c>
    </row>
    <row r="52" spans="1:10" x14ac:dyDescent="0.25">
      <c r="A52" s="36">
        <v>0.10863497144726929</v>
      </c>
      <c r="B52" s="36">
        <v>7.2156079149668347E-3</v>
      </c>
      <c r="C52" s="36">
        <v>1.0645075064256559</v>
      </c>
      <c r="D52" s="36">
        <v>3.6504998623057073E-4</v>
      </c>
      <c r="E52" s="36">
        <v>6.1994453801963577E-2</v>
      </c>
      <c r="F52" s="36">
        <v>2.7645598372432107E-3</v>
      </c>
      <c r="G52" s="37">
        <v>4.0561109581174525E-5</v>
      </c>
      <c r="H52" s="36">
        <v>0.12232590211109901</v>
      </c>
      <c r="I52" s="36">
        <v>9.1924283082388154E-3</v>
      </c>
      <c r="J52">
        <v>0.24793310661108481</v>
      </c>
    </row>
    <row r="53" spans="1:10" x14ac:dyDescent="0.25">
      <c r="A53" s="36">
        <v>0.18768846388733165</v>
      </c>
      <c r="B53" s="36">
        <v>9.924090918865449E-3</v>
      </c>
      <c r="C53" s="36">
        <v>1.0311499010857559</v>
      </c>
      <c r="D53" s="36">
        <v>9.7574350041932788E-4</v>
      </c>
      <c r="E53" s="36">
        <v>6.3081951702040742E-2</v>
      </c>
      <c r="F53" s="36">
        <v>2.1530868976195085E-3</v>
      </c>
      <c r="G53" s="37">
        <v>8.8703954583575266E-5</v>
      </c>
      <c r="H53" s="36">
        <v>0.18323817818205279</v>
      </c>
      <c r="I53" s="36">
        <v>2.2885620282562417E-2</v>
      </c>
      <c r="J53">
        <v>0.20079282303037727</v>
      </c>
    </row>
    <row r="54" spans="1:10" x14ac:dyDescent="0.25">
      <c r="A54" s="36">
        <v>0.33876792249308713</v>
      </c>
      <c r="B54" s="36">
        <v>4.8274471822365835E-2</v>
      </c>
      <c r="C54" s="36">
        <v>1.7054402585933603</v>
      </c>
      <c r="D54" s="36">
        <v>1.1567273795534664E-4</v>
      </c>
      <c r="E54" s="36">
        <v>2.624557301867084E-2</v>
      </c>
      <c r="F54" s="36">
        <v>1.4459092244418328E-5</v>
      </c>
      <c r="G54" s="37">
        <v>6.4390137420028724E-5</v>
      </c>
      <c r="H54" s="36">
        <v>7.103257299418983E-2</v>
      </c>
      <c r="I54" s="36">
        <v>1.3516930653479566E-2</v>
      </c>
      <c r="J54">
        <v>0.26930192506208778</v>
      </c>
    </row>
    <row r="55" spans="1:10" x14ac:dyDescent="0.25">
      <c r="A55" s="36">
        <v>0.22814771558014765</v>
      </c>
      <c r="B55" s="36">
        <v>4.1405652734513168E-3</v>
      </c>
      <c r="C55" s="36">
        <v>1.1228887152319562</v>
      </c>
      <c r="D55" s="36">
        <v>1.4206004176222915E-3</v>
      </c>
      <c r="E55" s="36">
        <v>6.5186446673284729E-2</v>
      </c>
      <c r="F55" s="36">
        <v>2.2492839945686279E-3</v>
      </c>
      <c r="G55" s="37">
        <v>1.5404100913976655E-4</v>
      </c>
      <c r="H55" s="36">
        <v>0.12405008044363812</v>
      </c>
      <c r="I55" s="36">
        <v>1.3022170494871004E-3</v>
      </c>
      <c r="J55">
        <v>0.3709829131354348</v>
      </c>
    </row>
    <row r="56" spans="1:10" x14ac:dyDescent="0.25">
      <c r="A56" s="36">
        <v>0.1190659093419255</v>
      </c>
      <c r="B56" s="36">
        <v>1.315271832130939E-2</v>
      </c>
      <c r="C56" s="36">
        <v>1.3563907038032152</v>
      </c>
      <c r="D56" s="36">
        <v>2.8166732045094059E-3</v>
      </c>
      <c r="E56" s="36">
        <v>5.6042387961273234E-2</v>
      </c>
      <c r="F56" s="36">
        <v>3.2973467728639734E-3</v>
      </c>
      <c r="G56" s="37">
        <v>1.2961983865741138E-3</v>
      </c>
      <c r="H56" s="36">
        <v>0.12141029795507652</v>
      </c>
      <c r="I56" s="36">
        <v>2.5883319404885762E-2</v>
      </c>
      <c r="J56">
        <v>0.23314651740930814</v>
      </c>
    </row>
    <row r="57" spans="1:10" x14ac:dyDescent="0.25">
      <c r="A57" s="36">
        <v>0.18099384007605115</v>
      </c>
      <c r="B57" s="36">
        <v>9.785347614313494E-3</v>
      </c>
      <c r="C57" s="36">
        <v>1.0679793612512956</v>
      </c>
      <c r="D57" s="36">
        <v>3.8328550080346147E-3</v>
      </c>
      <c r="E57" s="36">
        <v>7.7086446616187201E-2</v>
      </c>
      <c r="F57" s="36">
        <v>5.0020946271251093E-4</v>
      </c>
      <c r="G57" s="37">
        <v>1.1463133520495042E-4</v>
      </c>
      <c r="H57" s="36">
        <v>0.20971073303612553</v>
      </c>
      <c r="I57" s="36">
        <v>1.0029199727385843E-2</v>
      </c>
      <c r="J57">
        <v>0.12550037411610585</v>
      </c>
    </row>
    <row r="58" spans="1:10" x14ac:dyDescent="0.25">
      <c r="A58" s="36">
        <v>8.325514792123033E-2</v>
      </c>
      <c r="B58" s="36">
        <v>3.3667014658426815E-2</v>
      </c>
      <c r="C58" s="36">
        <v>1.4257721512936377</v>
      </c>
      <c r="D58" s="36">
        <v>6.9154781348697786E-3</v>
      </c>
      <c r="E58" s="36">
        <v>8.4720943876163524E-2</v>
      </c>
      <c r="F58" s="36">
        <v>8.3222308648096908E-4</v>
      </c>
      <c r="G58" s="37">
        <v>9.5050860131075146E-6</v>
      </c>
      <c r="H58" s="36">
        <v>0.22358356176343286</v>
      </c>
      <c r="I58" s="36">
        <v>8.3537384647420273E-3</v>
      </c>
      <c r="J58">
        <v>0.20617585452559203</v>
      </c>
    </row>
    <row r="59" spans="1:10" x14ac:dyDescent="0.25">
      <c r="A59" s="36">
        <v>0.23057325003455384</v>
      </c>
      <c r="B59" s="36">
        <v>2.5544995995064185E-2</v>
      </c>
      <c r="C59" s="36">
        <v>1.0472324743653474</v>
      </c>
      <c r="D59" s="36">
        <v>7.2161005635774532E-4</v>
      </c>
      <c r="E59" s="36">
        <v>7.7808807010201167E-2</v>
      </c>
      <c r="F59" s="36">
        <v>1.2123048946810122E-3</v>
      </c>
      <c r="G59" s="37">
        <v>1.6597031296228143E-4</v>
      </c>
      <c r="H59" s="36">
        <v>0.14493537981945318</v>
      </c>
      <c r="I59" s="36">
        <v>5.0103791579772785E-3</v>
      </c>
      <c r="J59">
        <v>0.25724948113246304</v>
      </c>
    </row>
    <row r="60" spans="1:10" x14ac:dyDescent="0.25">
      <c r="A60" s="36">
        <v>8.3239760640647253E-2</v>
      </c>
      <c r="B60" s="36">
        <v>1.2776814125657539E-2</v>
      </c>
      <c r="C60" s="36">
        <v>1.072391082248674</v>
      </c>
      <c r="D60" s="36">
        <v>2.353198044662243E-3</v>
      </c>
      <c r="E60" s="36">
        <v>8.9787443949814597E-2</v>
      </c>
      <c r="F60" s="36">
        <v>6.7320871896265212E-4</v>
      </c>
      <c r="G60" s="37">
        <v>1.2938545950032951E-4</v>
      </c>
      <c r="H60" s="36">
        <v>0.15289318017329565</v>
      </c>
      <c r="I60" s="36">
        <v>1.1491046121873016E-2</v>
      </c>
      <c r="J60">
        <v>0.25149453505890756</v>
      </c>
    </row>
    <row r="61" spans="1:10" x14ac:dyDescent="0.25">
      <c r="A61" s="36">
        <v>0.3194252488414811</v>
      </c>
      <c r="B61" s="36">
        <v>5.742246606359469E-4</v>
      </c>
      <c r="C61" s="36">
        <v>1.0293597869395215</v>
      </c>
      <c r="D61" s="36">
        <v>6.2048920675353519E-4</v>
      </c>
      <c r="E61" s="36">
        <v>4.6640105374307385E-2</v>
      </c>
      <c r="F61" s="36">
        <v>2.2860128669867081E-4</v>
      </c>
      <c r="G61" s="37">
        <v>0</v>
      </c>
      <c r="H61" s="36">
        <v>0.12344197337339297</v>
      </c>
      <c r="I61" s="36">
        <v>0.3203792604204086</v>
      </c>
      <c r="J61">
        <v>0.34440253781717273</v>
      </c>
    </row>
    <row r="62" spans="1:10" x14ac:dyDescent="0.25">
      <c r="A62" s="36">
        <v>0.23005209765956733</v>
      </c>
      <c r="B62" s="36">
        <v>6.3451885907138119E-3</v>
      </c>
      <c r="C62" s="36">
        <v>1.0216743177343617</v>
      </c>
      <c r="D62" s="36">
        <v>5.3378791400848888E-4</v>
      </c>
      <c r="E62" s="36">
        <v>6.3253867810005943E-2</v>
      </c>
      <c r="F62" s="36">
        <v>1.0044396231342533E-4</v>
      </c>
      <c r="G62" s="37">
        <v>4.0464567674837075E-4</v>
      </c>
      <c r="H62" s="36">
        <v>0.12117272630742167</v>
      </c>
      <c r="I62" s="36">
        <v>6.9162842621530024E-3</v>
      </c>
      <c r="J62">
        <v>0.10540498206254741</v>
      </c>
    </row>
    <row r="63" spans="1:10" x14ac:dyDescent="0.25">
      <c r="A63" s="36">
        <v>0.12740925098770647</v>
      </c>
      <c r="B63" s="36">
        <v>9.1005023004516496E-3</v>
      </c>
      <c r="C63" s="36">
        <v>1.0245177990229148</v>
      </c>
      <c r="D63" s="36">
        <v>2.1020640749651771E-3</v>
      </c>
      <c r="E63" s="36">
        <v>9.5701602577631439E-2</v>
      </c>
      <c r="F63" s="36">
        <v>1.9163395382212657E-3</v>
      </c>
      <c r="G63" s="37">
        <v>8.1606235842021589E-5</v>
      </c>
      <c r="H63" s="36">
        <v>0.31140939597315437</v>
      </c>
      <c r="I63" s="36">
        <v>1.365638146694244E-2</v>
      </c>
      <c r="J63">
        <v>0.16130925488811632</v>
      </c>
    </row>
    <row r="64" spans="1:10" x14ac:dyDescent="0.25">
      <c r="A64" s="36">
        <v>0.31728646281417205</v>
      </c>
      <c r="B64" s="36">
        <v>1.7743627723261126E-2</v>
      </c>
      <c r="C64" s="36">
        <v>0.95953407098647714</v>
      </c>
      <c r="D64" s="36">
        <v>1.8250588515354301E-3</v>
      </c>
      <c r="E64" s="36">
        <v>8.8321386692058815E-2</v>
      </c>
      <c r="F64" s="36">
        <v>8.0232055792137265E-4</v>
      </c>
      <c r="G64" s="37">
        <v>2.8654305640049023E-4</v>
      </c>
      <c r="H64" s="36">
        <v>0.19132700293596427</v>
      </c>
      <c r="I64" s="36">
        <v>9.4691459253577401E-3</v>
      </c>
      <c r="J64">
        <v>0.21194185629235526</v>
      </c>
    </row>
    <row r="65" spans="1:10" x14ac:dyDescent="0.25">
      <c r="A65" s="36">
        <v>0.42745294019591357</v>
      </c>
      <c r="B65" s="36">
        <v>1.732405259087394E-2</v>
      </c>
      <c r="C65" s="36">
        <v>0.5448257567202438</v>
      </c>
      <c r="D65" s="36">
        <v>9.2807424593967529E-4</v>
      </c>
      <c r="E65" s="36">
        <v>0.18499613302397525</v>
      </c>
      <c r="F65" s="36">
        <v>2.4748646558391337E-3</v>
      </c>
      <c r="G65" s="37">
        <v>0</v>
      </c>
      <c r="H65" s="36">
        <v>1.4882443928847644</v>
      </c>
      <c r="I65" s="36">
        <v>0.29443155452436198</v>
      </c>
      <c r="J65">
        <v>7.647750140293956E-2</v>
      </c>
    </row>
    <row r="66" spans="1:10" x14ac:dyDescent="0.25">
      <c r="A66" s="36">
        <v>0.83211115312533701</v>
      </c>
      <c r="B66" s="36">
        <v>3.3399942906080504E-2</v>
      </c>
      <c r="C66" s="36">
        <v>0.51481337910589742</v>
      </c>
      <c r="D66" s="36">
        <v>5.1955466742791889E-2</v>
      </c>
      <c r="E66" s="36">
        <v>7.1367399371966886E-2</v>
      </c>
      <c r="F66" s="36">
        <v>8.3737748596441151E-3</v>
      </c>
      <c r="G66" s="37">
        <v>0</v>
      </c>
      <c r="H66" s="36">
        <v>0.76115710343515064</v>
      </c>
      <c r="I66" s="36">
        <v>1.9031306499191171E-4</v>
      </c>
      <c r="J66">
        <v>9.9397347958473051E-3</v>
      </c>
    </row>
    <row r="67" spans="1:10" x14ac:dyDescent="0.25">
      <c r="A67" s="36">
        <v>0.52998258888386685</v>
      </c>
      <c r="B67" s="36">
        <v>1.3759958248867129E-2</v>
      </c>
      <c r="C67" s="36">
        <v>1.0778117540783529</v>
      </c>
      <c r="D67" s="36">
        <v>8.8799051252241874E-3</v>
      </c>
      <c r="E67" s="36">
        <v>7.7192859465764652E-2</v>
      </c>
      <c r="F67" s="36">
        <v>3.6999604688434112E-4</v>
      </c>
      <c r="G67" s="37">
        <v>3.1157561842891893E-5</v>
      </c>
      <c r="H67" s="36">
        <v>0.42622376192506994</v>
      </c>
      <c r="I67" s="36">
        <v>9.4056889813229881E-4</v>
      </c>
      <c r="J67">
        <v>0.11388786310997186</v>
      </c>
    </row>
    <row r="68" spans="1:10" x14ac:dyDescent="0.25">
      <c r="A68" s="36">
        <v>0.3050458596491844</v>
      </c>
      <c r="B68" s="36">
        <v>1.7679355471099303E-2</v>
      </c>
      <c r="C68" s="36">
        <v>1.586423030882093</v>
      </c>
      <c r="D68" s="36">
        <v>3.0313036851385175E-3</v>
      </c>
      <c r="E68" s="36">
        <v>8.1962118393988134E-2</v>
      </c>
      <c r="F68" s="36">
        <v>1.0606835757500116E-4</v>
      </c>
      <c r="G68" s="37">
        <v>8.1936065498719446E-4</v>
      </c>
      <c r="H68" s="36">
        <v>0.42299196439352543</v>
      </c>
      <c r="I68" s="36">
        <v>1.3901859729935339E-2</v>
      </c>
      <c r="J68">
        <v>5.6136855098198268E-2</v>
      </c>
    </row>
    <row r="69" spans="1:10" x14ac:dyDescent="0.25">
      <c r="A69" s="36">
        <v>0.72423488200934816</v>
      </c>
      <c r="B69" s="36">
        <v>4.4952215674222973E-3</v>
      </c>
      <c r="C69" s="36">
        <v>0.81394549143837758</v>
      </c>
      <c r="D69" s="36">
        <v>0</v>
      </c>
      <c r="E69" s="36">
        <v>3.6708967545223369E-2</v>
      </c>
      <c r="F69" s="36">
        <v>8.4360726466370199E-5</v>
      </c>
      <c r="G69" s="37">
        <v>2.2897911469443337E-4</v>
      </c>
      <c r="H69" s="36">
        <v>5.9353796835267598E-2</v>
      </c>
      <c r="I69" s="36">
        <v>7.869650626077104E-3</v>
      </c>
      <c r="J69">
        <v>0.3959724246561338</v>
      </c>
    </row>
    <row r="70" spans="1:10" x14ac:dyDescent="0.25">
      <c r="A70" s="36">
        <v>0.19099608053426223</v>
      </c>
      <c r="B70" s="36">
        <v>9.1665864322905913E-3</v>
      </c>
      <c r="C70" s="36">
        <v>1.1128925229734803</v>
      </c>
      <c r="D70" s="36">
        <v>0</v>
      </c>
      <c r="E70" s="36">
        <v>5.4563960552195895E-2</v>
      </c>
      <c r="F70" s="36">
        <v>4.5848214899752878E-5</v>
      </c>
      <c r="G70" s="37">
        <v>1.6811012129909387E-5</v>
      </c>
      <c r="H70" s="36">
        <v>0.31824468580982462</v>
      </c>
      <c r="I70" s="36">
        <v>3.0641890291334836E-2</v>
      </c>
      <c r="J70">
        <v>4.6300172590498394E-2</v>
      </c>
    </row>
    <row r="71" spans="1:10" x14ac:dyDescent="0.25">
      <c r="A71" s="36">
        <v>8.3144104308085984E-2</v>
      </c>
      <c r="B71" s="36">
        <v>4.1886265847322721E-3</v>
      </c>
      <c r="C71" s="36">
        <v>1.1663500973726457</v>
      </c>
      <c r="D71" s="36">
        <v>3.0424324247235664E-4</v>
      </c>
      <c r="E71" s="36">
        <v>8.347990885379529E-2</v>
      </c>
      <c r="F71" s="36">
        <v>1.7219322403817406E-4</v>
      </c>
      <c r="G71" s="37">
        <v>5.5144087698114639E-4</v>
      </c>
      <c r="H71" s="36">
        <v>0.22118800647784573</v>
      </c>
      <c r="I71" s="36">
        <v>2.4184168576109933E-2</v>
      </c>
      <c r="J71">
        <v>0.18243935652663471</v>
      </c>
    </row>
    <row r="72" spans="1:10" x14ac:dyDescent="0.25">
      <c r="A72" s="36">
        <v>6.8494110995618251E-2</v>
      </c>
      <c r="B72" s="36">
        <v>9.3495741542560778E-3</v>
      </c>
      <c r="C72" s="36">
        <v>1.156232919969838</v>
      </c>
      <c r="D72" s="36">
        <v>1.2167021254902491E-3</v>
      </c>
      <c r="E72" s="36">
        <v>4.8601245703591422E-2</v>
      </c>
      <c r="F72" s="36">
        <v>2.5602856644394443E-4</v>
      </c>
      <c r="G72" s="37">
        <v>2.4923134786578667E-4</v>
      </c>
      <c r="H72" s="36">
        <v>0.16968349884560574</v>
      </c>
      <c r="I72" s="36">
        <v>1.0074610802592912E-2</v>
      </c>
      <c r="J72">
        <v>0.17064758029693347</v>
      </c>
    </row>
    <row r="73" spans="1:10" x14ac:dyDescent="0.25">
      <c r="A73" s="36">
        <v>0.17234422123321655</v>
      </c>
      <c r="B73" s="36">
        <v>7.5741946329237709E-3</v>
      </c>
      <c r="C73" s="36">
        <v>1.0805951586689091</v>
      </c>
      <c r="D73" s="36">
        <v>1.3914359068402715E-2</v>
      </c>
      <c r="E73" s="36">
        <v>7.9018048169203492E-2</v>
      </c>
      <c r="F73" s="36">
        <v>8.2141328932086306E-5</v>
      </c>
      <c r="G73" s="37">
        <v>8.0231065468549417E-5</v>
      </c>
      <c r="H73" s="36">
        <v>0.19311999510972555</v>
      </c>
      <c r="I73" s="36">
        <v>4.1276972920105133E-2</v>
      </c>
      <c r="J73">
        <v>0.16108906546008964</v>
      </c>
    </row>
    <row r="74" spans="1:10" x14ac:dyDescent="0.25">
      <c r="A74" s="36">
        <v>0.38688056046989566</v>
      </c>
      <c r="B74" s="36">
        <v>5.4574287317686486E-3</v>
      </c>
      <c r="C74" s="36">
        <v>1.0772168362587009</v>
      </c>
      <c r="D74" s="36">
        <v>1.4547928973256449E-3</v>
      </c>
      <c r="E74" s="36">
        <v>5.5243022762424883E-2</v>
      </c>
      <c r="F74" s="36">
        <v>1.0167907346899669E-4</v>
      </c>
      <c r="G74" s="37">
        <v>9.0924556082852808E-4</v>
      </c>
      <c r="H74" s="36">
        <v>0.11246683209069774</v>
      </c>
      <c r="I74" s="36">
        <v>2.9265974857893718E-2</v>
      </c>
      <c r="J74">
        <v>0.21387783971065025</v>
      </c>
    </row>
    <row r="75" spans="1:10" x14ac:dyDescent="0.25">
      <c r="A75" s="36">
        <v>0.23811446886608201</v>
      </c>
      <c r="B75" s="36">
        <v>8.8199633194577572E-3</v>
      </c>
      <c r="C75" s="36">
        <v>1.119602757163108</v>
      </c>
      <c r="D75" s="36">
        <v>2.070393374741201E-3</v>
      </c>
      <c r="E75" s="36">
        <v>7.0650167717912923E-2</v>
      </c>
      <c r="F75" s="36">
        <v>7.2952550202297426E-6</v>
      </c>
      <c r="G75" s="37">
        <v>2.0426714056643279E-5</v>
      </c>
      <c r="H75" s="36">
        <v>0.15238328686255886</v>
      </c>
      <c r="I75" s="36">
        <v>1.6541261232868917E-2</v>
      </c>
      <c r="J75">
        <v>0.2350983466530526</v>
      </c>
    </row>
    <row r="76" spans="1:10" x14ac:dyDescent="0.25">
      <c r="A76" s="36">
        <v>0.46286983442591145</v>
      </c>
      <c r="B76" s="36">
        <v>1.2055951438374242E-2</v>
      </c>
      <c r="C76" s="36">
        <v>0.93345778496378318</v>
      </c>
      <c r="D76" s="36">
        <v>5.2256532066508315E-4</v>
      </c>
      <c r="E76" s="36">
        <v>8.0976510952757985E-2</v>
      </c>
      <c r="F76" s="36">
        <v>5.2784375824755873E-5</v>
      </c>
      <c r="G76" s="37">
        <v>6.3341250989707048E-5</v>
      </c>
      <c r="H76" s="36">
        <v>0.14165742940089734</v>
      </c>
      <c r="I76" s="36">
        <v>2.5948799155449984E-2</v>
      </c>
      <c r="J76">
        <v>0.27344593268452566</v>
      </c>
    </row>
    <row r="77" spans="1:10" x14ac:dyDescent="0.25">
      <c r="A77" s="36">
        <v>0.10181908401445748</v>
      </c>
      <c r="B77" s="36">
        <v>1.2863475737840817E-2</v>
      </c>
      <c r="C77" s="36">
        <v>0.99241291784362884</v>
      </c>
      <c r="D77" s="36">
        <v>3.6145594031234849E-3</v>
      </c>
      <c r="E77" s="36">
        <v>0.10870374663659803</v>
      </c>
      <c r="F77" s="36">
        <v>4.6262145130355975E-3</v>
      </c>
      <c r="G77" s="37">
        <v>5.4446715984853261E-4</v>
      </c>
      <c r="H77" s="36">
        <v>0.21169234444046339</v>
      </c>
      <c r="I77" s="36">
        <v>5.6789681117878903E-2</v>
      </c>
      <c r="J77">
        <v>0.28210375775853752</v>
      </c>
    </row>
    <row r="78" spans="1:10" x14ac:dyDescent="0.25">
      <c r="A78" s="36">
        <v>0.26366216501966583</v>
      </c>
      <c r="B78" s="36">
        <v>7.271681073863237E-3</v>
      </c>
      <c r="C78" s="36">
        <v>1.3197847844518071</v>
      </c>
      <c r="D78" s="36">
        <v>4.2321139925504247E-3</v>
      </c>
      <c r="E78" s="36">
        <v>0.10740572363951555</v>
      </c>
      <c r="F78" s="36">
        <v>9.6633635533066286E-5</v>
      </c>
      <c r="G78" s="37">
        <v>4.5791165928737087E-4</v>
      </c>
      <c r="H78" s="36">
        <v>0.6016135620915033</v>
      </c>
      <c r="I78" s="36">
        <v>5.0280603579544135E-2</v>
      </c>
      <c r="J78">
        <v>9.489995027373932E-2</v>
      </c>
    </row>
    <row r="79" spans="1:10" x14ac:dyDescent="0.25">
      <c r="A79" s="36">
        <v>0.2423867918724627</v>
      </c>
      <c r="B79" s="36">
        <v>5.9901122120335623E-3</v>
      </c>
      <c r="C79" s="36">
        <v>0.99632596302063314</v>
      </c>
      <c r="D79" s="36">
        <v>1.7436970480234684E-4</v>
      </c>
      <c r="E79" s="36">
        <v>4.4071088135338242E-2</v>
      </c>
      <c r="F79" s="36">
        <v>2.9061617467057807E-4</v>
      </c>
      <c r="G79" s="37">
        <v>1.0598942840926963E-4</v>
      </c>
      <c r="H79" s="36">
        <v>0.16056030798476489</v>
      </c>
      <c r="I79" s="36">
        <v>1.9129382320963343E-2</v>
      </c>
      <c r="J79">
        <v>0.11330067310052834</v>
      </c>
    </row>
    <row r="80" spans="1:10" x14ac:dyDescent="0.25">
      <c r="A80" s="36">
        <v>0.19529052986715612</v>
      </c>
      <c r="B80" s="36">
        <v>7.5681829577261229E-3</v>
      </c>
      <c r="C80" s="36">
        <v>1.2770983417636204</v>
      </c>
      <c r="D80" s="36">
        <v>1.3744244966096546E-3</v>
      </c>
      <c r="E80" s="36">
        <v>0.10647611519604229</v>
      </c>
      <c r="F80" s="36">
        <v>7.7667764829873181E-5</v>
      </c>
      <c r="G80" s="37">
        <v>4.3749563733282993E-5</v>
      </c>
      <c r="H80" s="36">
        <v>0.29793157961486622</v>
      </c>
      <c r="I80" s="36">
        <v>5.2096390611835186E-3</v>
      </c>
      <c r="J80">
        <v>0.14908601325084742</v>
      </c>
    </row>
    <row r="81" spans="1:10" x14ac:dyDescent="0.25">
      <c r="A81" s="36">
        <v>0.14146782159628854</v>
      </c>
      <c r="B81" s="36">
        <v>8.2915210398369545E-3</v>
      </c>
      <c r="C81" s="36">
        <v>1.1293350779740721</v>
      </c>
      <c r="D81" s="36">
        <v>2.1649627986543669E-3</v>
      </c>
      <c r="E81" s="36">
        <v>9.3752302063467366E-2</v>
      </c>
      <c r="F81" s="36">
        <v>7.8167843958976211E-4</v>
      </c>
      <c r="G81" s="37">
        <v>6.9437055104919524E-4</v>
      </c>
      <c r="H81" s="36">
        <v>0.13195223167148223</v>
      </c>
      <c r="I81" s="36">
        <v>3.621503932947541E-2</v>
      </c>
      <c r="J81">
        <v>0.32571701659770291</v>
      </c>
    </row>
    <row r="82" spans="1:10" x14ac:dyDescent="0.25">
      <c r="A82" s="36">
        <v>0.2024513588012222</v>
      </c>
      <c r="B82" s="36">
        <v>6.4480952042291926E-3</v>
      </c>
      <c r="C82" s="36">
        <v>1.1344295711143928</v>
      </c>
      <c r="D82" s="36">
        <v>4.0695698899240618E-3</v>
      </c>
      <c r="E82" s="36">
        <v>0.11089116995524791</v>
      </c>
      <c r="F82" s="36">
        <v>2.27843233319373E-4</v>
      </c>
      <c r="G82" s="37">
        <v>3.1740011115588958E-4</v>
      </c>
      <c r="H82" s="36">
        <v>0.2445232018164242</v>
      </c>
      <c r="I82" s="36">
        <v>5.3826317605565168E-3</v>
      </c>
      <c r="J82">
        <v>0.23381397609745447</v>
      </c>
    </row>
    <row r="83" spans="1:10" x14ac:dyDescent="0.25">
      <c r="A83" s="36">
        <v>0.11462009174186066</v>
      </c>
      <c r="B83" s="36">
        <v>8.0809887535248752E-3</v>
      </c>
      <c r="C83" s="36">
        <v>1.1599553300295462</v>
      </c>
      <c r="D83" s="36">
        <v>7.7839828818623271E-3</v>
      </c>
      <c r="E83" s="36">
        <v>7.9566658496244946E-2</v>
      </c>
      <c r="F83" s="36">
        <v>6.4480085149043974E-4</v>
      </c>
      <c r="G83" s="37">
        <v>8.5458195043424702E-4</v>
      </c>
      <c r="H83" s="36">
        <v>0.17325379317350223</v>
      </c>
      <c r="I83" s="36">
        <v>3.9687271587027152E-2</v>
      </c>
      <c r="J83">
        <v>0.22374478112421134</v>
      </c>
    </row>
    <row r="84" spans="1:10" x14ac:dyDescent="0.25">
      <c r="A84" s="36">
        <v>0.26135899332596807</v>
      </c>
      <c r="B84" s="36">
        <v>5.6220617457471041E-3</v>
      </c>
      <c r="C84" s="36">
        <v>1.0532201393973653</v>
      </c>
      <c r="D84" s="36">
        <v>7.4637716279746047E-3</v>
      </c>
      <c r="E84" s="36">
        <v>7.794033136930438E-2</v>
      </c>
      <c r="F84" s="36">
        <v>1.2139591454281514E-3</v>
      </c>
      <c r="G84" s="37">
        <v>1.5878400989630575E-3</v>
      </c>
      <c r="H84" s="36">
        <v>0.12968591691995948</v>
      </c>
      <c r="I84" s="36">
        <v>3.6432621805568062E-2</v>
      </c>
      <c r="J84">
        <v>0.22651367422870602</v>
      </c>
    </row>
    <row r="85" spans="1:10" x14ac:dyDescent="0.25">
      <c r="A85" s="36">
        <v>0.27445277091097142</v>
      </c>
      <c r="B85" s="36">
        <v>1.1864951822064046E-2</v>
      </c>
      <c r="C85" s="36">
        <v>1.1003845839856299</v>
      </c>
      <c r="D85" s="36">
        <v>8.3876095312835838E-3</v>
      </c>
      <c r="E85" s="36">
        <v>8.9896046293473017E-2</v>
      </c>
      <c r="F85" s="36">
        <v>1.3096267563744333E-3</v>
      </c>
      <c r="G85" s="37">
        <v>3.7989173085670587E-4</v>
      </c>
      <c r="H85" s="36">
        <v>0.10957043909152558</v>
      </c>
      <c r="I85" s="36">
        <v>4.1499839212491098E-2</v>
      </c>
      <c r="J85">
        <v>0.39662783772790378</v>
      </c>
    </row>
    <row r="86" spans="1:10" x14ac:dyDescent="0.25">
      <c r="A86" s="36">
        <v>0.39551156271003146</v>
      </c>
      <c r="B86" s="36">
        <v>2.5710385185024245E-3</v>
      </c>
      <c r="C86" s="36">
        <v>1.0883528355021455</v>
      </c>
      <c r="D86" s="36">
        <v>4.3508489858882574E-3</v>
      </c>
      <c r="E86" s="36">
        <v>7.5472654651588075E-2</v>
      </c>
      <c r="F86" s="36">
        <v>9.3426470108961331E-4</v>
      </c>
      <c r="G86" s="37">
        <v>2.0332931382241004E-3</v>
      </c>
      <c r="H86" s="36">
        <v>0.16045634123112915</v>
      </c>
      <c r="I86" s="36">
        <v>3.8945801783793768E-2</v>
      </c>
      <c r="J86">
        <v>0.24732253446826188</v>
      </c>
    </row>
    <row r="87" spans="1:10" x14ac:dyDescent="0.25">
      <c r="A87" s="36">
        <v>0.14967536692027097</v>
      </c>
      <c r="B87" s="36">
        <v>4.3461841117375258E-3</v>
      </c>
      <c r="C87" s="36">
        <v>1.3481426789007642</v>
      </c>
      <c r="D87" s="36">
        <v>1.7721164740027895E-3</v>
      </c>
      <c r="E87" s="36">
        <v>7.441444775957716E-2</v>
      </c>
      <c r="F87" s="36">
        <v>1.025534546340891E-3</v>
      </c>
      <c r="G87" s="37">
        <v>6.5991703642182334E-4</v>
      </c>
      <c r="H87" s="36">
        <v>0.1318621366205808</v>
      </c>
      <c r="I87" s="36">
        <v>1.0961303223302023E-2</v>
      </c>
      <c r="J87">
        <v>0.18582965190651693</v>
      </c>
    </row>
    <row r="88" spans="1:10" x14ac:dyDescent="0.25">
      <c r="A88" s="36">
        <v>0.10125782877246083</v>
      </c>
      <c r="B88" s="36">
        <v>1.3463819298582723E-2</v>
      </c>
      <c r="C88" s="36">
        <v>1.0595851431280299</v>
      </c>
      <c r="D88" s="36">
        <v>2.7166170828833245E-3</v>
      </c>
      <c r="E88" s="36">
        <v>0.11456835604911114</v>
      </c>
      <c r="F88" s="36">
        <v>6.5375500531175939E-4</v>
      </c>
      <c r="G88" s="37">
        <v>7.1780532677811419E-4</v>
      </c>
      <c r="H88" s="36">
        <v>0.19661681784751164</v>
      </c>
      <c r="I88" s="36">
        <v>2.6348977072193549E-2</v>
      </c>
      <c r="J88">
        <v>0.25818459208128791</v>
      </c>
    </row>
    <row r="89" spans="1:10" x14ac:dyDescent="0.25">
      <c r="A89" s="36">
        <v>8.2183299459948816E-2</v>
      </c>
      <c r="B89" s="36">
        <v>5.2530074662816943E-3</v>
      </c>
      <c r="C89" s="36">
        <v>1.2658890062653869</v>
      </c>
      <c r="D89" s="36">
        <v>1.7288715169612658E-3</v>
      </c>
      <c r="E89" s="36">
        <v>6.2071002177156491E-2</v>
      </c>
      <c r="F89" s="36">
        <v>6.1134596498384534E-4</v>
      </c>
      <c r="G89" s="37">
        <v>2.1298847259645695E-4</v>
      </c>
      <c r="H89" s="36">
        <v>0.17486512943166069</v>
      </c>
      <c r="I89" s="36">
        <v>1.305656517048904E-2</v>
      </c>
      <c r="J89">
        <v>0.18629999737337952</v>
      </c>
    </row>
    <row r="90" spans="1:10" x14ac:dyDescent="0.25">
      <c r="A90" s="36">
        <v>0.19792612697218717</v>
      </c>
      <c r="B90" s="36">
        <v>1.2947206666460404E-2</v>
      </c>
      <c r="C90" s="36">
        <v>1.069484931186653</v>
      </c>
      <c r="D90" s="36">
        <v>1.9368212617183874E-3</v>
      </c>
      <c r="E90" s="36">
        <v>7.4840918700947792E-2</v>
      </c>
      <c r="F90" s="36">
        <v>5.1978589771356086E-4</v>
      </c>
      <c r="G90" s="37">
        <v>6.1879273537328674E-4</v>
      </c>
      <c r="H90" s="36">
        <v>0.15307075894928993</v>
      </c>
      <c r="I90" s="36">
        <v>2.9972257459030763E-2</v>
      </c>
      <c r="J90">
        <v>0.23940072577301219</v>
      </c>
    </row>
    <row r="91" spans="1:10" x14ac:dyDescent="0.25">
      <c r="A91" s="36">
        <v>9.4863561092288481E-2</v>
      </c>
      <c r="B91" s="36">
        <v>1.0376310452770043E-2</v>
      </c>
      <c r="C91" s="36">
        <v>1.1455714372817665</v>
      </c>
      <c r="D91" s="36">
        <v>2.9230245804782932E-3</v>
      </c>
      <c r="E91" s="36">
        <v>6.8075864499457947E-2</v>
      </c>
      <c r="F91" s="36">
        <v>5.370463184157865E-3</v>
      </c>
      <c r="G91" s="37">
        <v>1.536508540426637E-4</v>
      </c>
      <c r="H91" s="36">
        <v>0.15315819574874914</v>
      </c>
      <c r="I91" s="36">
        <v>9.9812082566603354E-3</v>
      </c>
      <c r="J91">
        <v>0.23016000754407262</v>
      </c>
    </row>
    <row r="92" spans="1:10" x14ac:dyDescent="0.25">
      <c r="A92" s="36">
        <v>0.33895027079339624</v>
      </c>
      <c r="B92" s="36">
        <v>1.0647761643423159E-2</v>
      </c>
      <c r="C92" s="36">
        <v>1.1136141770260863</v>
      </c>
      <c r="D92" s="36">
        <v>1.5921460212316549E-3</v>
      </c>
      <c r="E92" s="36">
        <v>5.0544173308211787E-2</v>
      </c>
      <c r="F92" s="36">
        <v>2.8467023416863971E-3</v>
      </c>
      <c r="G92" s="37">
        <v>5.930629878513327E-5</v>
      </c>
      <c r="H92" s="36">
        <v>0.10714519246414629</v>
      </c>
      <c r="I92" s="36">
        <v>8.0899874240233077E-3</v>
      </c>
      <c r="J92">
        <v>0.19489368025298434</v>
      </c>
    </row>
    <row r="93" spans="1:10" x14ac:dyDescent="0.25">
      <c r="A93" s="36">
        <v>0.34403258225409034</v>
      </c>
      <c r="B93" s="36">
        <v>7.2796626104708927E-3</v>
      </c>
      <c r="C93" s="36">
        <v>1.0799549400801924</v>
      </c>
      <c r="D93" s="36">
        <v>3.7242554367221945E-3</v>
      </c>
      <c r="E93" s="36">
        <v>6.7602623288012906E-2</v>
      </c>
      <c r="F93" s="36">
        <v>2.04536645829256E-3</v>
      </c>
      <c r="G93" s="37">
        <v>6.0440003223466833E-4</v>
      </c>
      <c r="H93" s="36">
        <v>0.12359117230581489</v>
      </c>
      <c r="I93" s="36">
        <v>1.06048221528921E-2</v>
      </c>
      <c r="J93">
        <v>0.24060921995683102</v>
      </c>
    </row>
    <row r="94" spans="1:10" x14ac:dyDescent="0.25">
      <c r="A94" s="36">
        <v>0.22763241810057125</v>
      </c>
      <c r="B94" s="36">
        <v>4.6924004825090468E-3</v>
      </c>
      <c r="C94" s="36">
        <v>1.0731948420714181</v>
      </c>
      <c r="D94" s="36">
        <v>4.2219541616405308E-4</v>
      </c>
      <c r="E94" s="36">
        <v>7.8862082830719743E-2</v>
      </c>
      <c r="F94" s="36">
        <v>4.2219541616405308E-4</v>
      </c>
      <c r="G94" s="37">
        <v>2.3723361479694412E-4</v>
      </c>
      <c r="H94" s="36">
        <v>8.2774427020506636E-2</v>
      </c>
      <c r="I94" s="36">
        <v>9.4511459589867331E-3</v>
      </c>
      <c r="J94">
        <v>0.37741836119384303</v>
      </c>
    </row>
    <row r="95" spans="1:10" x14ac:dyDescent="0.25">
      <c r="A95" s="36">
        <v>0.50491510220225477</v>
      </c>
      <c r="B95" s="36">
        <v>6.5304030883494802E-3</v>
      </c>
      <c r="C95" s="36">
        <v>1.1097050127259986</v>
      </c>
      <c r="D95" s="36">
        <v>1.7341501024085942E-3</v>
      </c>
      <c r="E95" s="36">
        <v>9.0755417656772641E-2</v>
      </c>
      <c r="F95" s="36">
        <v>5.1555813855390636E-4</v>
      </c>
      <c r="G95" s="37">
        <v>1.4060676506015629E-3</v>
      </c>
      <c r="H95" s="36">
        <v>0.10138997598748915</v>
      </c>
      <c r="I95" s="36">
        <v>3.4732995564637714E-2</v>
      </c>
      <c r="J95">
        <v>0.32300224674865752</v>
      </c>
    </row>
    <row r="96" spans="1:10" x14ac:dyDescent="0.25">
      <c r="A96" s="36">
        <v>0.53005191550857333</v>
      </c>
      <c r="B96" s="36">
        <v>2.6340041082296636E-3</v>
      </c>
      <c r="C96" s="36">
        <v>1.3890315056759637</v>
      </c>
      <c r="D96" s="36">
        <v>3.7121081153190139E-3</v>
      </c>
      <c r="E96" s="36">
        <v>8.4835124047754215E-2</v>
      </c>
      <c r="F96" s="36">
        <v>4.0496962387510336E-4</v>
      </c>
      <c r="G96" s="37">
        <v>1.801150612854031E-3</v>
      </c>
      <c r="H96" s="36">
        <v>0.16638602385168993</v>
      </c>
      <c r="I96" s="36">
        <v>1.6816562145935174E-2</v>
      </c>
      <c r="J96">
        <v>0.1942990422049955</v>
      </c>
    </row>
    <row r="97" spans="1:10" x14ac:dyDescent="0.25">
      <c r="A97" s="36">
        <v>0.34525503491662785</v>
      </c>
      <c r="B97" s="36">
        <v>5.8437176939600474E-3</v>
      </c>
      <c r="C97" s="36">
        <v>1.0694275890003446</v>
      </c>
      <c r="D97" s="36">
        <v>5.757052389176742E-4</v>
      </c>
      <c r="E97" s="36">
        <v>6.0473811602008161E-2</v>
      </c>
      <c r="F97" s="36">
        <v>4.5189766065580877E-3</v>
      </c>
      <c r="G97" s="37">
        <v>3.73486194423294E-4</v>
      </c>
      <c r="H97" s="36">
        <v>8.5398340565759387E-2</v>
      </c>
      <c r="I97" s="36">
        <v>3.4521679738683474E-3</v>
      </c>
      <c r="J97">
        <v>0.24849910228601546</v>
      </c>
    </row>
    <row r="98" spans="1:10" x14ac:dyDescent="0.25">
      <c r="A98" s="36">
        <v>0.66902079568967288</v>
      </c>
      <c r="B98" s="36">
        <v>1.0626174725095828E-2</v>
      </c>
      <c r="C98" s="36">
        <v>0.9848954093862553</v>
      </c>
      <c r="D98" s="36">
        <v>5.4943835190693962E-3</v>
      </c>
      <c r="E98" s="36">
        <v>6.9432728026165833E-2</v>
      </c>
      <c r="F98" s="36">
        <v>1.4873684677884826E-3</v>
      </c>
      <c r="G98" s="37">
        <v>5.9568737142772562E-4</v>
      </c>
      <c r="H98" s="36">
        <v>0.12067294173363523</v>
      </c>
      <c r="I98" s="36">
        <v>2.9059183945300358E-2</v>
      </c>
      <c r="J98">
        <v>0.32886195392566209</v>
      </c>
    </row>
    <row r="99" spans="1:10" x14ac:dyDescent="0.25">
      <c r="A99" s="36">
        <v>0.17564897414900218</v>
      </c>
      <c r="B99" s="36">
        <v>8.4274048046188207E-3</v>
      </c>
      <c r="C99" s="36">
        <v>1.2976426236385235</v>
      </c>
      <c r="D99" s="36">
        <v>7.1657253121569086E-4</v>
      </c>
      <c r="E99" s="36">
        <v>4.7981355465187801E-2</v>
      </c>
      <c r="F99" s="36">
        <v>6.3736567464024235E-3</v>
      </c>
      <c r="G99" s="37">
        <v>2.7298001189169182E-4</v>
      </c>
      <c r="H99" s="36">
        <v>0.10822377877699839</v>
      </c>
      <c r="I99" s="36">
        <v>1.2797217651228793E-2</v>
      </c>
      <c r="J99">
        <v>0.2605235287887101</v>
      </c>
    </row>
    <row r="100" spans="1:10" x14ac:dyDescent="0.25">
      <c r="A100" s="36">
        <v>0.55914644417609194</v>
      </c>
      <c r="B100" s="36">
        <v>1.8184133664864953E-3</v>
      </c>
      <c r="C100" s="36">
        <v>1.2267751799801117</v>
      </c>
      <c r="D100" s="36">
        <v>2.6764706496391361E-3</v>
      </c>
      <c r="E100" s="36">
        <v>0.1273613103154074</v>
      </c>
      <c r="F100" s="36">
        <v>3.6883240881662566E-4</v>
      </c>
      <c r="G100" s="37">
        <v>1.1343336346624523E-4</v>
      </c>
      <c r="H100" s="36">
        <v>0.29677717024816858</v>
      </c>
      <c r="I100" s="36">
        <v>1.7529978071869432E-3</v>
      </c>
      <c r="J100">
        <v>0.19725879953575917</v>
      </c>
    </row>
    <row r="101" spans="1:10" x14ac:dyDescent="0.25">
      <c r="A101" s="36">
        <v>0.13778568849738185</v>
      </c>
      <c r="B101" s="36">
        <v>5.9590448751246188E-3</v>
      </c>
      <c r="C101" s="36">
        <v>1.163763413169798</v>
      </c>
      <c r="D101" s="36">
        <v>1.5679998967572085E-3</v>
      </c>
      <c r="E101" s="36">
        <v>7.0783688069112463E-2</v>
      </c>
      <c r="F101" s="36">
        <v>3.3693715202608603E-3</v>
      </c>
      <c r="G101" s="37">
        <v>2.0196871098148409E-3</v>
      </c>
      <c r="H101" s="36">
        <v>0.13257557426114189</v>
      </c>
      <c r="I101" s="36">
        <v>2.2001469058888182E-2</v>
      </c>
      <c r="J101">
        <v>0.23556229611193191</v>
      </c>
    </row>
    <row r="102" spans="1:10" x14ac:dyDescent="0.25">
      <c r="A102" s="36">
        <v>0.33936250865902623</v>
      </c>
      <c r="B102" s="36">
        <v>3.918908247726114E-2</v>
      </c>
      <c r="C102" s="36">
        <v>0.888942248000403</v>
      </c>
      <c r="D102" s="36">
        <v>4.7164731979411189E-3</v>
      </c>
      <c r="E102" s="36">
        <v>0.14934780579903661</v>
      </c>
      <c r="F102" s="36">
        <v>4.0057717571554711E-3</v>
      </c>
      <c r="G102" s="37">
        <v>2.4695080366693221E-3</v>
      </c>
      <c r="H102" s="36">
        <v>0.21095628827199045</v>
      </c>
      <c r="I102" s="36">
        <v>0.17298042340576744</v>
      </c>
      <c r="J102">
        <v>0.50266828705498412</v>
      </c>
    </row>
    <row r="103" spans="1:10" x14ac:dyDescent="0.25">
      <c r="A103" s="36">
        <v>0.3818093308716381</v>
      </c>
      <c r="B103" s="36">
        <v>3.6630036630036626E-3</v>
      </c>
      <c r="C103" s="36">
        <v>1.039936651394074</v>
      </c>
      <c r="D103" s="36">
        <v>8.7502276728796072E-3</v>
      </c>
      <c r="E103" s="36">
        <v>5.460607532430737E-2</v>
      </c>
      <c r="F103" s="36">
        <v>8.095035719345113E-5</v>
      </c>
      <c r="G103" s="37">
        <v>3.2886082609839518E-5</v>
      </c>
      <c r="H103" s="36">
        <v>0.17913049197579586</v>
      </c>
      <c r="I103" s="36">
        <v>2.9483637909052268E-2</v>
      </c>
      <c r="J103">
        <v>0.16451028564743714</v>
      </c>
    </row>
    <row r="104" spans="1:10" x14ac:dyDescent="0.25">
      <c r="A104" s="36">
        <v>0.21259681531378516</v>
      </c>
      <c r="B104" s="36">
        <v>5.8909020094340984E-3</v>
      </c>
      <c r="C104" s="36">
        <v>1.2479891119432502</v>
      </c>
      <c r="D104" s="36">
        <v>4.6701671883790366E-3</v>
      </c>
      <c r="E104" s="36">
        <v>9.8738874543802202E-2</v>
      </c>
      <c r="F104" s="36">
        <v>1.4611552683332612E-3</v>
      </c>
      <c r="G104" s="37">
        <v>2.0513874664012427E-3</v>
      </c>
      <c r="H104" s="36">
        <v>0.19653530093427385</v>
      </c>
      <c r="I104" s="36">
        <v>8.4477734662377572E-3</v>
      </c>
      <c r="J104">
        <v>0.18168406147088301</v>
      </c>
    </row>
    <row r="105" spans="1:10" x14ac:dyDescent="0.25">
      <c r="A105" s="36">
        <v>7.014878785469629E-2</v>
      </c>
      <c r="B105" s="36">
        <v>7.7832608958106966E-3</v>
      </c>
      <c r="C105" s="36">
        <v>0.98207212831972301</v>
      </c>
      <c r="D105" s="36">
        <v>3.4860557768924302E-3</v>
      </c>
      <c r="E105" s="36">
        <v>0.10290655559579863</v>
      </c>
      <c r="F105" s="36">
        <v>1.3129300977906555E-3</v>
      </c>
      <c r="G105" s="37">
        <v>4.7159845466618376E-4</v>
      </c>
      <c r="H105" s="36">
        <v>0.39587106120970667</v>
      </c>
      <c r="I105" s="36">
        <v>1.3234939031751781E-2</v>
      </c>
      <c r="J105">
        <v>0.14606817975131345</v>
      </c>
    </row>
    <row r="106" spans="1:10" x14ac:dyDescent="0.25">
      <c r="A106" s="36">
        <v>3.8574175325381758E-2</v>
      </c>
      <c r="B106" s="36">
        <v>8.8911396178095025E-3</v>
      </c>
      <c r="C106" s="36">
        <v>1.3142924201961916</v>
      </c>
      <c r="D106" s="36">
        <v>4.2281007307645377E-3</v>
      </c>
      <c r="E106" s="36">
        <v>9.1003205387758399E-2</v>
      </c>
      <c r="F106" s="36">
        <v>6.2503350430508932E-4</v>
      </c>
      <c r="G106" s="37">
        <v>1.2561500597469682E-3</v>
      </c>
      <c r="H106" s="36">
        <v>0.16360175937046503</v>
      </c>
      <c r="I106" s="36">
        <v>2.040711580114354E-2</v>
      </c>
      <c r="J106">
        <v>0.24362323114446016</v>
      </c>
    </row>
    <row r="107" spans="1:10" x14ac:dyDescent="0.25">
      <c r="A107" s="36">
        <v>0.48456418457329048</v>
      </c>
      <c r="B107" s="36">
        <v>9.3422842924988977E-3</v>
      </c>
      <c r="C107" s="36">
        <v>1.3727145497377535</v>
      </c>
      <c r="D107" s="36">
        <v>4.8855964419632593E-3</v>
      </c>
      <c r="E107" s="36">
        <v>6.8783072813899379E-2</v>
      </c>
      <c r="F107" s="36">
        <v>9.6904392237287757E-4</v>
      </c>
      <c r="G107" s="37">
        <v>3.5424954709385855E-4</v>
      </c>
      <c r="H107" s="36">
        <v>0.15346725235925118</v>
      </c>
      <c r="I107" s="36">
        <v>2.3665393399835751E-2</v>
      </c>
      <c r="J107">
        <v>0.22133088380653113</v>
      </c>
    </row>
    <row r="108" spans="1:10" x14ac:dyDescent="0.25">
      <c r="A108" s="36">
        <v>0.30674246459649829</v>
      </c>
      <c r="B108" s="36">
        <v>6.0667225266139426E-3</v>
      </c>
      <c r="C108" s="36">
        <v>1.3695401636084596</v>
      </c>
      <c r="D108" s="36">
        <v>6.1448537725711048E-3</v>
      </c>
      <c r="E108" s="36">
        <v>4.9870317706045858E-2</v>
      </c>
      <c r="F108" s="36">
        <v>3.460098035245758E-4</v>
      </c>
      <c r="G108" s="37">
        <v>4.316686446071789E-4</v>
      </c>
      <c r="H108" s="36">
        <v>0.1264877383262574</v>
      </c>
      <c r="I108" s="36">
        <v>1.6996790648754104E-2</v>
      </c>
      <c r="J108">
        <v>0.15487960668223463</v>
      </c>
    </row>
    <row r="109" spans="1:10" x14ac:dyDescent="0.25">
      <c r="A109" s="36">
        <v>0.3153027209432781</v>
      </c>
      <c r="B109" s="36">
        <v>4.5125087225704802E-3</v>
      </c>
      <c r="C109" s="36">
        <v>1.2793698437885943</v>
      </c>
      <c r="D109" s="36">
        <v>4.0184313600241574E-3</v>
      </c>
      <c r="E109" s="36">
        <v>6.3357074210323064E-2</v>
      </c>
      <c r="F109" s="36">
        <v>4.182478594013583E-3</v>
      </c>
      <c r="G109" s="37">
        <v>8.8846820532326014E-4</v>
      </c>
      <c r="H109" s="36">
        <v>8.8048844459026429E-2</v>
      </c>
      <c r="I109" s="36">
        <v>9.4397327239873832E-3</v>
      </c>
      <c r="J109">
        <v>0.30488335108904091</v>
      </c>
    </row>
    <row r="110" spans="1:10" x14ac:dyDescent="0.25">
      <c r="A110" s="36">
        <v>0.28132477056962785</v>
      </c>
      <c r="B110" s="36">
        <v>5.9285794059104181E-4</v>
      </c>
      <c r="C110" s="36">
        <v>1.2684354785273295</v>
      </c>
      <c r="D110" s="36">
        <v>1.6955945853699777E-3</v>
      </c>
      <c r="E110" s="36">
        <v>0.12787830964510979</v>
      </c>
      <c r="F110" s="36">
        <v>2.0144644812336457E-4</v>
      </c>
      <c r="G110" s="37">
        <v>1.7743987658534702E-5</v>
      </c>
      <c r="H110" s="36">
        <v>0.35610513208311279</v>
      </c>
      <c r="I110" s="36">
        <v>3.7465908059006064E-3</v>
      </c>
      <c r="J110">
        <v>9.130311762117467E-2</v>
      </c>
    </row>
    <row r="111" spans="1:10" x14ac:dyDescent="0.25">
      <c r="A111" s="36">
        <v>0.34003411817501367</v>
      </c>
      <c r="B111" s="36">
        <v>1.4846434707903778E-2</v>
      </c>
      <c r="C111" s="36">
        <v>1.1242451016223141</v>
      </c>
      <c r="D111" s="36">
        <v>0</v>
      </c>
      <c r="E111" s="36">
        <v>4.4568977211068915E-2</v>
      </c>
      <c r="F111" s="36">
        <v>4.1316241635015374E-3</v>
      </c>
      <c r="G111" s="37">
        <v>0</v>
      </c>
      <c r="H111" s="36">
        <v>5.8860101284138176E-2</v>
      </c>
      <c r="I111" s="36">
        <v>2.7961939319949353E-2</v>
      </c>
      <c r="J111">
        <v>0.18648343000101764</v>
      </c>
    </row>
    <row r="112" spans="1:10" x14ac:dyDescent="0.25">
      <c r="A112" s="36">
        <v>8.4903247288041828E-2</v>
      </c>
      <c r="B112" s="36">
        <v>1.0703568976483164E-2</v>
      </c>
      <c r="C112" s="36">
        <v>1.344634943996794</v>
      </c>
      <c r="D112" s="36">
        <v>1.8498016550175407E-4</v>
      </c>
      <c r="E112" s="36">
        <v>8.4621026510432421E-2</v>
      </c>
      <c r="F112" s="36">
        <v>1.2732801392037406E-4</v>
      </c>
      <c r="G112" s="37">
        <v>1.3071931695457289E-4</v>
      </c>
      <c r="H112" s="36">
        <v>0.21920396252178528</v>
      </c>
      <c r="I112" s="36">
        <v>6.2288987729957335E-3</v>
      </c>
      <c r="J112">
        <v>0.16745199855961343</v>
      </c>
    </row>
    <row r="113" spans="1:10" x14ac:dyDescent="0.25">
      <c r="A113" s="36">
        <v>0.22655893165068863</v>
      </c>
      <c r="B113" s="36">
        <v>5.7010837045409221E-3</v>
      </c>
      <c r="C113" s="36">
        <v>0.92644556752884955</v>
      </c>
      <c r="D113" s="36">
        <v>3.8228841167475575E-4</v>
      </c>
      <c r="E113" s="36">
        <v>6.303326463222747E-2</v>
      </c>
      <c r="F113" s="36">
        <v>1.0526782350464288E-4</v>
      </c>
      <c r="G113" s="37">
        <v>3.0472264698712409E-4</v>
      </c>
      <c r="H113" s="36">
        <v>0.15242226802295947</v>
      </c>
      <c r="I113" s="36">
        <v>5.257850763468741E-3</v>
      </c>
      <c r="J113">
        <v>0.20677733184602984</v>
      </c>
    </row>
    <row r="114" spans="1:10" x14ac:dyDescent="0.25">
      <c r="A114" s="36">
        <v>0.61557261427440424</v>
      </c>
      <c r="B114" s="36">
        <v>1.7461189908035496E-2</v>
      </c>
      <c r="C114" s="36">
        <v>1.0579112972935991</v>
      </c>
      <c r="D114" s="36">
        <v>7.0380995790546156E-4</v>
      </c>
      <c r="E114" s="36">
        <v>8.3836054731837209E-2</v>
      </c>
      <c r="F114" s="36">
        <v>4.5535387117820025E-3</v>
      </c>
      <c r="G114" s="37">
        <v>4.3345756137669697E-4</v>
      </c>
      <c r="H114" s="36">
        <v>3.5020689778445094E-2</v>
      </c>
      <c r="I114" s="36">
        <v>2.6268868809823844E-2</v>
      </c>
      <c r="J114">
        <v>0.30312154102550543</v>
      </c>
    </row>
    <row r="115" spans="1:10" x14ac:dyDescent="0.25">
      <c r="A115" s="36">
        <v>0.37079831345884545</v>
      </c>
      <c r="B115" s="36">
        <v>2.0924418060513688E-2</v>
      </c>
      <c r="C115" s="36">
        <v>0.79891323290374283</v>
      </c>
      <c r="D115" s="36">
        <v>0</v>
      </c>
      <c r="E115" s="36">
        <v>7.9833674274330496E-2</v>
      </c>
      <c r="F115" s="36">
        <v>8.0221411094621143E-5</v>
      </c>
      <c r="G115" s="37">
        <v>0</v>
      </c>
      <c r="H115" s="36">
        <v>0.16823766930060299</v>
      </c>
      <c r="I115" s="36">
        <v>0.2286310216196703</v>
      </c>
      <c r="J115">
        <v>0.30078983386303298</v>
      </c>
    </row>
    <row r="116" spans="1:10" x14ac:dyDescent="0.25">
      <c r="A116" s="36">
        <v>0.16919376724099186</v>
      </c>
      <c r="B116" s="36">
        <v>1.5628453667225751E-2</v>
      </c>
      <c r="C116" s="36">
        <v>0.96199615270216066</v>
      </c>
      <c r="D116" s="36">
        <v>1.9503061980730979E-4</v>
      </c>
      <c r="E116" s="36">
        <v>8.7950141505549709E-2</v>
      </c>
      <c r="F116" s="36">
        <v>3.39353278464719E-3</v>
      </c>
      <c r="G116" s="37">
        <v>0</v>
      </c>
      <c r="H116" s="36">
        <v>0.15535272371095596</v>
      </c>
      <c r="I116" s="36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0" zoomScale="130" zoomScaleNormal="130" workbookViewId="0">
      <selection activeCell="O29" sqref="O29"/>
    </sheetView>
  </sheetViews>
  <sheetFormatPr defaultRowHeight="15" x14ac:dyDescent="0.25"/>
  <cols>
    <col min="3" max="3" width="11.140625" customWidth="1"/>
    <col min="5" max="5" width="9.140625" style="9"/>
    <col min="6" max="6" width="11.7109375" customWidth="1"/>
  </cols>
  <sheetData>
    <row r="1" spans="1:16" ht="76.5" x14ac:dyDescent="0.2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2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2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2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2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2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2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2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2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2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2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2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2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2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2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2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2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2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2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2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2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2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2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2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2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2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2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2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2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2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2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2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2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2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2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2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2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2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2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2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2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2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2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2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2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2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2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P15" sqref="P15"/>
    </sheetView>
  </sheetViews>
  <sheetFormatPr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0.99060961202801889</v>
      </c>
    </row>
    <row r="5" spans="1:9" x14ac:dyDescent="0.25">
      <c r="A5" s="12" t="s">
        <v>58</v>
      </c>
      <c r="B5" s="12">
        <v>0.98130740344230216</v>
      </c>
    </row>
    <row r="6" spans="1:9" x14ac:dyDescent="0.25">
      <c r="A6" s="12" t="s">
        <v>59</v>
      </c>
      <c r="B6" s="12">
        <v>0.98088257170235449</v>
      </c>
    </row>
    <row r="7" spans="1:9" x14ac:dyDescent="0.25">
      <c r="A7" s="12" t="s">
        <v>60</v>
      </c>
      <c r="B7" s="12">
        <v>692.06543618084208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1106324267.3576865</v>
      </c>
      <c r="D12" s="12">
        <v>1106324267.3576865</v>
      </c>
      <c r="E12" s="12">
        <v>2309.873088962599</v>
      </c>
      <c r="F12" s="12">
        <v>1.143921096660442E-39</v>
      </c>
    </row>
    <row r="13" spans="1:9" x14ac:dyDescent="0.2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</row>
    <row r="14" spans="1:9" ht="15.75" thickBot="1" x14ac:dyDescent="0.3">
      <c r="A14" s="13" t="s">
        <v>109</v>
      </c>
      <c r="B14" s="13">
        <v>45</v>
      </c>
      <c r="C14" s="13">
        <v>1127398268.3477583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</row>
    <row r="18" spans="1:9" ht="15.75" thickBot="1" x14ac:dyDescent="0.3">
      <c r="A18" s="13" t="s">
        <v>114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R18" sqref="R18"/>
    </sheetView>
  </sheetViews>
  <sheetFormatPr defaultRowHeight="15" x14ac:dyDescent="0.25"/>
  <cols>
    <col min="2" max="2" width="10.28515625" customWidth="1"/>
    <col min="3" max="3" width="11.570312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0.98460709575262861</v>
      </c>
    </row>
    <row r="5" spans="1:9" x14ac:dyDescent="0.25">
      <c r="A5" s="12" t="s">
        <v>58</v>
      </c>
      <c r="B5" s="12">
        <v>0.96945113300642605</v>
      </c>
    </row>
    <row r="6" spans="1:9" x14ac:dyDescent="0.25">
      <c r="A6" s="12" t="s">
        <v>59</v>
      </c>
      <c r="B6" s="12">
        <v>0.94722891078420379</v>
      </c>
    </row>
    <row r="7" spans="1:9" x14ac:dyDescent="0.25">
      <c r="A7" s="12" t="s">
        <v>60</v>
      </c>
      <c r="B7" s="12">
        <v>1231.4195833950084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2165486300.3952184</v>
      </c>
      <c r="D12" s="12">
        <v>2165486300.3952184</v>
      </c>
      <c r="E12" s="12">
        <v>1428.0497209427087</v>
      </c>
      <c r="F12" s="12">
        <v>3.513256301569584E-35</v>
      </c>
    </row>
    <row r="13" spans="1:9" x14ac:dyDescent="0.25">
      <c r="A13" s="12" t="s">
        <v>108</v>
      </c>
      <c r="B13" s="12">
        <v>45</v>
      </c>
      <c r="C13" s="12">
        <v>68237738.566593125</v>
      </c>
      <c r="D13" s="12">
        <v>1516394.1903687362</v>
      </c>
      <c r="E13" s="12"/>
      <c r="F13" s="12"/>
    </row>
    <row r="14" spans="1:9" ht="15.75" thickBot="1" x14ac:dyDescent="0.3">
      <c r="A14" s="13" t="s">
        <v>109</v>
      </c>
      <c r="B14" s="13">
        <v>46</v>
      </c>
      <c r="C14" s="13">
        <v>2233724038.9618115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0</v>
      </c>
      <c r="C17" s="12" t="e">
        <v>#N/A</v>
      </c>
      <c r="D17" s="12" t="e">
        <v>#N/A</v>
      </c>
      <c r="E17" s="12" t="e">
        <v>#N/A</v>
      </c>
      <c r="F17" s="12" t="e">
        <v>#N/A</v>
      </c>
      <c r="G17" s="12" t="e">
        <v>#N/A</v>
      </c>
      <c r="H17" s="12" t="e">
        <v>#N/A</v>
      </c>
      <c r="I17" s="12" t="e">
        <v>#N/A</v>
      </c>
    </row>
    <row r="18" spans="1:9" ht="15.75" thickBot="1" x14ac:dyDescent="0.3">
      <c r="A18" s="13" t="s">
        <v>114</v>
      </c>
      <c r="B18" s="13">
        <v>0.32177107867861315</v>
      </c>
      <c r="C18" s="13">
        <v>8.5148174605713597E-3</v>
      </c>
      <c r="D18" s="13">
        <v>37.789545127491401</v>
      </c>
      <c r="E18" s="13">
        <v>9.8119991710078184E-36</v>
      </c>
      <c r="F18" s="13">
        <v>0.3046213559755746</v>
      </c>
      <c r="G18" s="13">
        <v>0.3389208013816517</v>
      </c>
      <c r="H18" s="13">
        <v>0.3046213559755746</v>
      </c>
      <c r="I18" s="13">
        <v>0.3389208013816517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B1" sqref="B1:C47"/>
    </sheetView>
  </sheetViews>
  <sheetFormatPr defaultRowHeight="15" x14ac:dyDescent="0.25"/>
  <cols>
    <col min="2" max="2" width="30.28515625" bestFit="1" customWidth="1"/>
    <col min="3" max="3" width="31.85546875" bestFit="1" customWidth="1"/>
    <col min="5" max="5" width="12.7109375" bestFit="1" customWidth="1"/>
    <col min="6" max="6" width="11.42578125" bestFit="1" customWidth="1"/>
    <col min="7" max="9" width="15.7109375" bestFit="1" customWidth="1"/>
    <col min="11" max="11" width="9.85546875" bestFit="1" customWidth="1"/>
    <col min="12" max="12" width="11" bestFit="1" customWidth="1"/>
    <col min="19" max="19" width="11" bestFit="1" customWidth="1"/>
  </cols>
  <sheetData>
    <row r="1" spans="2:21" ht="18.75" x14ac:dyDescent="0.3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  <c r="N1" s="29" t="s">
        <v>175</v>
      </c>
      <c r="O1" s="29" t="s">
        <v>176</v>
      </c>
      <c r="P1" s="29" t="s">
        <v>177</v>
      </c>
    </row>
    <row r="2" spans="2:21" ht="18.75" x14ac:dyDescent="0.3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  <c r="N2">
        <f>B2*C2</f>
        <v>3338423.3984687752</v>
      </c>
      <c r="O2">
        <f>B2^2</f>
        <v>22580458.572100002</v>
      </c>
      <c r="P2">
        <f>C2^2</f>
        <v>493571.49908436532</v>
      </c>
    </row>
    <row r="3" spans="2:21" ht="18.75" x14ac:dyDescent="0.3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  <c r="N3">
        <f t="shared" ref="N3:N47" si="5">B3*C3</f>
        <v>3397534.9373148773</v>
      </c>
      <c r="O3">
        <f t="shared" ref="O3:O47" si="6">B3^2</f>
        <v>26405209.960000005</v>
      </c>
      <c r="P3">
        <f t="shared" ref="P3:P47" si="7">C3^2</f>
        <v>437157.80589366716</v>
      </c>
      <c r="R3" t="s">
        <v>178</v>
      </c>
      <c r="S3">
        <f>N48/O48</f>
        <v>0.32177107867861315</v>
      </c>
    </row>
    <row r="4" spans="2:21" ht="18.75" x14ac:dyDescent="0.3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  <c r="N4">
        <f t="shared" si="5"/>
        <v>3576848.1201035897</v>
      </c>
      <c r="O4">
        <f t="shared" si="6"/>
        <v>27801365.289999999</v>
      </c>
      <c r="P4">
        <f t="shared" si="7"/>
        <v>460187.56060481898</v>
      </c>
      <c r="R4" t="s">
        <v>179</v>
      </c>
      <c r="S4">
        <f>N48/(O48*P48)^0.5</f>
        <v>0.98460709575262861</v>
      </c>
    </row>
    <row r="5" spans="2:21" ht="18.75" x14ac:dyDescent="0.3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  <c r="N5">
        <f t="shared" si="5"/>
        <v>4751609.6894120611</v>
      </c>
      <c r="O5">
        <f t="shared" si="6"/>
        <v>31542825.690000001</v>
      </c>
      <c r="P5">
        <f t="shared" si="7"/>
        <v>715782.24672726146</v>
      </c>
      <c r="R5" t="s">
        <v>130</v>
      </c>
      <c r="S5">
        <f>S3^2*O48</f>
        <v>2165486300.3952184</v>
      </c>
    </row>
    <row r="6" spans="2:21" ht="18.75" x14ac:dyDescent="0.3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  <c r="N6">
        <f t="shared" si="5"/>
        <v>5346014.0900692074</v>
      </c>
      <c r="O6">
        <f t="shared" si="6"/>
        <v>34784752.579599999</v>
      </c>
      <c r="P6">
        <f t="shared" si="7"/>
        <v>821620.52427475236</v>
      </c>
      <c r="R6" t="s">
        <v>131</v>
      </c>
      <c r="S6">
        <f>P48</f>
        <v>2233724038.9618115</v>
      </c>
    </row>
    <row r="7" spans="2:21" ht="18.75" x14ac:dyDescent="0.3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  <c r="N7">
        <f t="shared" si="5"/>
        <v>5777456.4611415416</v>
      </c>
      <c r="O7">
        <f t="shared" si="6"/>
        <v>35490733.908100002</v>
      </c>
      <c r="P7">
        <f t="shared" si="7"/>
        <v>940499.09609697026</v>
      </c>
      <c r="R7" t="s">
        <v>132</v>
      </c>
      <c r="S7">
        <f>S6-S5</f>
        <v>68237738.56659317</v>
      </c>
    </row>
    <row r="8" spans="2:21" ht="18.75" x14ac:dyDescent="0.3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  <c r="N8">
        <f t="shared" si="5"/>
        <v>5398742.6463177875</v>
      </c>
      <c r="O8">
        <f t="shared" si="6"/>
        <v>35264950.8649</v>
      </c>
      <c r="P8">
        <f t="shared" si="7"/>
        <v>826498.30628802802</v>
      </c>
      <c r="R8" t="s">
        <v>133</v>
      </c>
      <c r="S8" s="9">
        <f>S5/S6</f>
        <v>0.96945113300642605</v>
      </c>
      <c r="U8" s="9">
        <f>S3^2*(H48/I48)</f>
        <v>0.68296436569211894</v>
      </c>
    </row>
    <row r="9" spans="2:21" ht="18.75" x14ac:dyDescent="0.3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  <c r="N9">
        <f t="shared" si="5"/>
        <v>6943254.6970419167</v>
      </c>
      <c r="O9">
        <f t="shared" si="6"/>
        <v>38548204.038400002</v>
      </c>
      <c r="P9">
        <f t="shared" si="7"/>
        <v>1250610.4237689308</v>
      </c>
      <c r="S9">
        <f>S3^2*O48/P48</f>
        <v>0.96945113300642605</v>
      </c>
    </row>
    <row r="10" spans="2:21" ht="18.75" x14ac:dyDescent="0.3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  <c r="N10">
        <f t="shared" si="5"/>
        <v>7097855.2116764486</v>
      </c>
      <c r="O10">
        <f t="shared" si="6"/>
        <v>39448323.024099998</v>
      </c>
      <c r="P10">
        <f t="shared" si="7"/>
        <v>1277102.4151050565</v>
      </c>
    </row>
    <row r="11" spans="2:21" ht="18.75" x14ac:dyDescent="0.3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  <c r="N11">
        <f t="shared" si="5"/>
        <v>8873603.9235770609</v>
      </c>
      <c r="O11">
        <f t="shared" si="6"/>
        <v>46872371.395599999</v>
      </c>
      <c r="P11">
        <f t="shared" si="7"/>
        <v>1679898.9308211908</v>
      </c>
    </row>
    <row r="12" spans="2:21" ht="18.75" x14ac:dyDescent="0.3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  <c r="N12">
        <f t="shared" si="5"/>
        <v>9875963.4951673876</v>
      </c>
      <c r="O12">
        <f t="shared" si="6"/>
        <v>48051376.248099998</v>
      </c>
      <c r="P12">
        <f t="shared" si="7"/>
        <v>2029799.4058335731</v>
      </c>
    </row>
    <row r="13" spans="2:21" ht="18.75" x14ac:dyDescent="0.3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  <c r="N13">
        <f t="shared" si="5"/>
        <v>11564875.449438693</v>
      </c>
      <c r="O13">
        <f t="shared" si="6"/>
        <v>55498328.078400001</v>
      </c>
      <c r="P13">
        <f t="shared" si="7"/>
        <v>2409916.6369857546</v>
      </c>
    </row>
    <row r="14" spans="2:21" ht="18.75" x14ac:dyDescent="0.3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  <c r="N14">
        <f t="shared" si="5"/>
        <v>14193936.108002061</v>
      </c>
      <c r="O14">
        <f t="shared" si="6"/>
        <v>61773940.929600008</v>
      </c>
      <c r="P14">
        <f t="shared" si="7"/>
        <v>3261372.3393112519</v>
      </c>
    </row>
    <row r="15" spans="2:21" ht="18.75" x14ac:dyDescent="0.3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  <c r="N15">
        <f t="shared" si="5"/>
        <v>12154119.678823974</v>
      </c>
      <c r="O15">
        <f t="shared" si="6"/>
        <v>55514867.688900001</v>
      </c>
      <c r="P15">
        <f t="shared" si="7"/>
        <v>2660956.0882861079</v>
      </c>
    </row>
    <row r="16" spans="2:21" ht="18.75" x14ac:dyDescent="0.3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  <c r="N16">
        <f t="shared" si="5"/>
        <v>12389905.299578508</v>
      </c>
      <c r="O16">
        <f t="shared" si="6"/>
        <v>63761183.203600004</v>
      </c>
      <c r="P16">
        <f t="shared" si="7"/>
        <v>2407573.7873674892</v>
      </c>
    </row>
    <row r="17" spans="2:16" ht="18.75" x14ac:dyDescent="0.3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  <c r="N17">
        <f t="shared" si="5"/>
        <v>13627663.658488009</v>
      </c>
      <c r="O17">
        <f t="shared" si="6"/>
        <v>71136741.747600004</v>
      </c>
      <c r="P17">
        <f t="shared" si="7"/>
        <v>2610651.1519434373</v>
      </c>
    </row>
    <row r="18" spans="2:16" ht="18.75" x14ac:dyDescent="0.3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  <c r="N18">
        <f t="shared" si="5"/>
        <v>14717552.779577415</v>
      </c>
      <c r="O18">
        <f t="shared" si="6"/>
        <v>75358198.428100005</v>
      </c>
      <c r="P18">
        <f t="shared" si="7"/>
        <v>2874356.9291443876</v>
      </c>
    </row>
    <row r="19" spans="2:16" ht="18.75" x14ac:dyDescent="0.3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  <c r="N19">
        <f t="shared" si="5"/>
        <v>16429857.891880473</v>
      </c>
      <c r="O19">
        <f t="shared" si="6"/>
        <v>87659964.036100015</v>
      </c>
      <c r="P19">
        <f t="shared" si="7"/>
        <v>3079401.5639365385</v>
      </c>
    </row>
    <row r="20" spans="2:16" ht="18.75" x14ac:dyDescent="0.3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  <c r="N20">
        <f t="shared" si="5"/>
        <v>18450170.076036591</v>
      </c>
      <c r="O20">
        <f t="shared" si="6"/>
        <v>94742384.944899991</v>
      </c>
      <c r="P20">
        <f t="shared" si="7"/>
        <v>3592993.5269483668</v>
      </c>
    </row>
    <row r="21" spans="2:16" ht="18.75" x14ac:dyDescent="0.3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  <c r="N21">
        <f t="shared" si="5"/>
        <v>20899122.151126035</v>
      </c>
      <c r="O21">
        <f t="shared" si="6"/>
        <v>102792426.59559999</v>
      </c>
      <c r="P21">
        <f t="shared" si="7"/>
        <v>4249080.6098586917</v>
      </c>
    </row>
    <row r="22" spans="2:16" ht="18.75" x14ac:dyDescent="0.3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  <c r="N22">
        <f t="shared" si="5"/>
        <v>22412179.495478347</v>
      </c>
      <c r="O22">
        <f t="shared" si="6"/>
        <v>111854314.25440001</v>
      </c>
      <c r="P22">
        <f t="shared" si="7"/>
        <v>4490714.4895198438</v>
      </c>
    </row>
    <row r="23" spans="2:16" ht="18.75" x14ac:dyDescent="0.3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  <c r="N23">
        <f t="shared" si="5"/>
        <v>26613598.519904736</v>
      </c>
      <c r="O23">
        <f t="shared" si="6"/>
        <v>119900748.0064</v>
      </c>
      <c r="P23">
        <f t="shared" si="7"/>
        <v>5907249.4371834043</v>
      </c>
    </row>
    <row r="24" spans="2:16" ht="18.75" x14ac:dyDescent="0.3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  <c r="N24">
        <f t="shared" si="5"/>
        <v>32123241.559794374</v>
      </c>
      <c r="O24">
        <f t="shared" si="6"/>
        <v>145502217.50490001</v>
      </c>
      <c r="P24">
        <f t="shared" si="7"/>
        <v>7092006.3350522453</v>
      </c>
    </row>
    <row r="25" spans="2:16" ht="18.75" x14ac:dyDescent="0.3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  <c r="N25">
        <f t="shared" si="5"/>
        <v>38316189.975610539</v>
      </c>
      <c r="O25">
        <f t="shared" si="6"/>
        <v>163898373.19840002</v>
      </c>
      <c r="P25">
        <f t="shared" si="7"/>
        <v>8957565.5059729982</v>
      </c>
    </row>
    <row r="26" spans="2:16" ht="18.75" x14ac:dyDescent="0.3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  <c r="N26">
        <f t="shared" si="5"/>
        <v>45917097.492463127</v>
      </c>
      <c r="O26">
        <f t="shared" si="6"/>
        <v>181680475.63209999</v>
      </c>
      <c r="P26">
        <f t="shared" si="7"/>
        <v>11604878.481283804</v>
      </c>
    </row>
    <row r="27" spans="2:16" ht="18.75" x14ac:dyDescent="0.3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  <c r="N27">
        <f t="shared" si="5"/>
        <v>43727431.943021454</v>
      </c>
      <c r="O27">
        <f t="shared" si="6"/>
        <v>186915654.32409999</v>
      </c>
      <c r="P27">
        <f t="shared" si="7"/>
        <v>10229685.208795473</v>
      </c>
    </row>
    <row r="28" spans="2:16" ht="18.75" x14ac:dyDescent="0.3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  <c r="N28">
        <f t="shared" si="5"/>
        <v>48541347.066393264</v>
      </c>
      <c r="O28">
        <f t="shared" si="6"/>
        <v>207504889.30090001</v>
      </c>
      <c r="P28">
        <f t="shared" si="7"/>
        <v>11355213.763677934</v>
      </c>
    </row>
    <row r="29" spans="2:16" ht="18.75" x14ac:dyDescent="0.3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  <c r="N29">
        <f t="shared" si="5"/>
        <v>54680973.700824261</v>
      </c>
      <c r="O29">
        <f t="shared" si="6"/>
        <v>231752820.96490002</v>
      </c>
      <c r="P29">
        <f t="shared" si="7"/>
        <v>12901715.165413603</v>
      </c>
    </row>
    <row r="30" spans="2:16" ht="18.75" x14ac:dyDescent="0.3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  <c r="N30">
        <f t="shared" si="5"/>
        <v>67733004.576697856</v>
      </c>
      <c r="O30">
        <f t="shared" si="6"/>
        <v>262340865.36360002</v>
      </c>
      <c r="P30">
        <f t="shared" si="7"/>
        <v>17487782.174646769</v>
      </c>
    </row>
    <row r="31" spans="2:16" ht="18.75" x14ac:dyDescent="0.3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  <c r="N31">
        <f t="shared" si="5"/>
        <v>78090122.715456307</v>
      </c>
      <c r="O31">
        <f t="shared" si="6"/>
        <v>301974030.76000005</v>
      </c>
      <c r="P31">
        <f t="shared" si="7"/>
        <v>20194012.214784082</v>
      </c>
    </row>
    <row r="32" spans="2:16" ht="18.75" x14ac:dyDescent="0.3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  <c r="N32">
        <f t="shared" si="5"/>
        <v>86105008.840996802</v>
      </c>
      <c r="O32">
        <f t="shared" si="6"/>
        <v>352057298.97609997</v>
      </c>
      <c r="P32">
        <f t="shared" si="7"/>
        <v>21059278.046700731</v>
      </c>
    </row>
    <row r="33" spans="1:16" ht="18.75" x14ac:dyDescent="0.3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  <c r="N33">
        <f t="shared" si="5"/>
        <v>100481581.30072322</v>
      </c>
      <c r="O33">
        <f t="shared" si="6"/>
        <v>382997033.49610007</v>
      </c>
      <c r="P33">
        <f t="shared" si="7"/>
        <v>26361948.782030609</v>
      </c>
    </row>
    <row r="34" spans="1:16" ht="18.75" x14ac:dyDescent="0.3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  <c r="N34">
        <f t="shared" si="5"/>
        <v>109230029.72171496</v>
      </c>
      <c r="O34">
        <f t="shared" si="6"/>
        <v>435902158.1929</v>
      </c>
      <c r="P34">
        <f t="shared" si="7"/>
        <v>27371278.551290888</v>
      </c>
    </row>
    <row r="35" spans="1:16" ht="18.75" x14ac:dyDescent="0.3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  <c r="N35">
        <f t="shared" si="5"/>
        <v>141428940.09605989</v>
      </c>
      <c r="O35">
        <f t="shared" si="6"/>
        <v>508476342.33639991</v>
      </c>
      <c r="P35">
        <f t="shared" si="7"/>
        <v>39337415.394366167</v>
      </c>
    </row>
    <row r="36" spans="1:16" ht="18.75" x14ac:dyDescent="0.3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  <c r="N36">
        <f t="shared" si="5"/>
        <v>142118094.20949751</v>
      </c>
      <c r="O36">
        <f t="shared" si="6"/>
        <v>551536300.73610008</v>
      </c>
      <c r="P36">
        <f t="shared" si="7"/>
        <v>36620531.912012391</v>
      </c>
    </row>
    <row r="37" spans="1:16" ht="18.75" x14ac:dyDescent="0.3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  <c r="N37">
        <f t="shared" si="5"/>
        <v>164839036.53736937</v>
      </c>
      <c r="O37">
        <f t="shared" si="6"/>
        <v>612543690.1444</v>
      </c>
      <c r="P37">
        <f t="shared" si="7"/>
        <v>44359134.546243943</v>
      </c>
    </row>
    <row r="38" spans="1:16" ht="18.75" x14ac:dyDescent="0.3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  <c r="N38">
        <f t="shared" si="5"/>
        <v>185056866.21505758</v>
      </c>
      <c r="O38">
        <f t="shared" si="6"/>
        <v>660970677.4224999</v>
      </c>
      <c r="P38">
        <f t="shared" si="7"/>
        <v>51811744.307451725</v>
      </c>
    </row>
    <row r="39" spans="1:16" ht="18.75" x14ac:dyDescent="0.3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  <c r="N39">
        <f t="shared" si="5"/>
        <v>241715335.78665742</v>
      </c>
      <c r="O39">
        <f t="shared" si="6"/>
        <v>770478251.10010004</v>
      </c>
      <c r="P39">
        <f t="shared" si="7"/>
        <v>75831217.13174203</v>
      </c>
    </row>
    <row r="40" spans="1:16" ht="18.75" x14ac:dyDescent="0.3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  <c r="N40">
        <f t="shared" si="5"/>
        <v>312212613.9192</v>
      </c>
      <c r="O40">
        <f t="shared" si="6"/>
        <v>882959830.32959998</v>
      </c>
      <c r="P40">
        <f t="shared" si="7"/>
        <v>110397679.42090002</v>
      </c>
    </row>
    <row r="41" spans="1:16" ht="18.75" x14ac:dyDescent="0.3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  <c r="N41">
        <f t="shared" si="5"/>
        <v>385517005.14899296</v>
      </c>
      <c r="O41">
        <f t="shared" si="6"/>
        <v>1058248394.3328999</v>
      </c>
      <c r="P41">
        <f t="shared" si="7"/>
        <v>140442794.01221111</v>
      </c>
    </row>
    <row r="42" spans="1:16" ht="18.75" x14ac:dyDescent="0.3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  <c r="N42">
        <f t="shared" si="5"/>
        <v>477528366.08790094</v>
      </c>
      <c r="O42">
        <f t="shared" si="6"/>
        <v>1270469072.4496</v>
      </c>
      <c r="P42">
        <f t="shared" si="7"/>
        <v>179487517.92824653</v>
      </c>
    </row>
    <row r="43" spans="1:16" ht="18.75" x14ac:dyDescent="0.3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  <c r="N43">
        <f t="shared" si="5"/>
        <v>608509893.0537169</v>
      </c>
      <c r="O43">
        <f t="shared" si="6"/>
        <v>1518377211.6496</v>
      </c>
      <c r="P43">
        <f t="shared" si="7"/>
        <v>243868445.27385956</v>
      </c>
    </row>
    <row r="44" spans="1:16" ht="18.75" x14ac:dyDescent="0.3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  <c r="N44">
        <f t="shared" si="5"/>
        <v>587822624.78946722</v>
      </c>
      <c r="O44">
        <f t="shared" si="6"/>
        <v>1729458607.2976003</v>
      </c>
      <c r="P44">
        <f t="shared" si="7"/>
        <v>199793991.45857674</v>
      </c>
    </row>
    <row r="45" spans="1:16" ht="18.75" x14ac:dyDescent="0.3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  <c r="N45">
        <f t="shared" si="5"/>
        <v>728585137.68811023</v>
      </c>
      <c r="O45">
        <f t="shared" si="6"/>
        <v>2039489727.7040999</v>
      </c>
      <c r="P45">
        <f t="shared" si="7"/>
        <v>260278978.437208</v>
      </c>
    </row>
    <row r="46" spans="1:16" ht="18.75" x14ac:dyDescent="0.3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  <c r="N46">
        <f t="shared" si="5"/>
        <v>874966485.91867363</v>
      </c>
      <c r="O46">
        <f t="shared" si="6"/>
        <v>2419196687.2089</v>
      </c>
      <c r="P46">
        <f t="shared" si="7"/>
        <v>316454778.36865312</v>
      </c>
    </row>
    <row r="47" spans="1:16" ht="18.75" x14ac:dyDescent="0.3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  <c r="N47">
        <f t="shared" si="5"/>
        <v>926820542.78543997</v>
      </c>
      <c r="O47">
        <f t="shared" si="6"/>
        <v>2753657110.0900002</v>
      </c>
      <c r="P47">
        <f t="shared" si="7"/>
        <v>311947451.76570737</v>
      </c>
    </row>
    <row r="48" spans="1:16" ht="18.75" x14ac:dyDescent="0.3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8">SUM(G2:G47)</f>
        <v>2868348504.3336983</v>
      </c>
      <c r="H48" s="40">
        <f t="shared" si="8"/>
        <v>7436719400.5094995</v>
      </c>
      <c r="I48" s="30">
        <f t="shared" si="8"/>
        <v>1127398268.3477583</v>
      </c>
      <c r="N48" s="30">
        <f t="shared" ref="N48:P48" si="9">SUM(N2:N47)</f>
        <v>6729897258.9084644</v>
      </c>
      <c r="O48" s="40">
        <f t="shared" si="9"/>
        <v>20915171390.000298</v>
      </c>
      <c r="P48" s="30">
        <f t="shared" si="9"/>
        <v>2233724038.9618115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1DC5D-4E2E-4B29-9F34-ED66DD3F84BB}"/>
</file>

<file path=customXml/itemProps2.xml><?xml version="1.0" encoding="utf-8"?>
<ds:datastoreItem xmlns:ds="http://schemas.openxmlformats.org/officeDocument/2006/customXml" ds:itemID="{8B219AC5-004A-4455-AA74-5225D05BE2C3}"/>
</file>

<file path=customXml/itemProps3.xml><?xml version="1.0" encoding="utf-8"?>
<ds:datastoreItem xmlns:ds="http://schemas.openxmlformats.org/officeDocument/2006/customXml" ds:itemID="{9E5A6616-A8A2-4B9C-98C5-DD26766D4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 Day 1</vt:lpstr>
      <vt:lpstr>Results-Verify</vt:lpstr>
      <vt:lpstr>Data 3</vt:lpstr>
      <vt:lpstr>t &amp; F</vt:lpstr>
      <vt:lpstr>Data 2</vt:lpstr>
      <vt:lpstr> Data 1</vt:lpstr>
      <vt:lpstr>With Intercept</vt:lpstr>
      <vt:lpstr>Without Intercept</vt:lpstr>
      <vt:lpstr>Estimation</vt:lpstr>
      <vt:lpstr>Standardization</vt:lpstr>
      <vt:lpstr>Data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Pulak Mishra</cp:lastModifiedBy>
  <dcterms:created xsi:type="dcterms:W3CDTF">2022-01-05T06:39:55Z</dcterms:created>
  <dcterms:modified xsi:type="dcterms:W3CDTF">2022-02-16T06:51:09Z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