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printerSettings/printerSettings1.bin" ContentType="application/vnd.openxmlformats-officedocument.spreadsheetml.printerSettings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mp-July2021\TEMP\Econometrics\Econometric Analysis I\Econometrics I-Theory\Bivariate and Multiple Regression Model\"/>
    </mc:Choice>
  </mc:AlternateContent>
  <bookViews>
    <workbookView xWindow="0" yWindow="0" windowWidth="20490" windowHeight="7755" firstSheet="4" activeTab="6"/>
  </bookViews>
  <sheets>
    <sheet name="Comparing Coefficients" sheetId="1" r:id="rId1"/>
    <sheet name="Summary Statistics" sheetId="9" r:id="rId2"/>
    <sheet name="Correlation Coefficient" sheetId="10" r:id="rId3"/>
    <sheet name="Validity of Restriction" sheetId="6" r:id="rId4"/>
    <sheet name="Comparing Dummy Coefficients-I" sheetId="11" r:id="rId5"/>
    <sheet name="Comparing Dummy Models" sheetId="14" r:id="rId6"/>
    <sheet name="Comparing Dummy Coefficients-II" sheetId="1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9" i="15" l="1"/>
  <c r="Y52" i="15"/>
  <c r="Y51" i="15"/>
  <c r="Y50" i="15"/>
  <c r="Y38" i="15"/>
  <c r="Y41" i="15"/>
  <c r="Y40" i="15"/>
  <c r="Y39" i="15"/>
  <c r="Y27" i="15"/>
  <c r="Y30" i="15"/>
  <c r="Y29" i="15"/>
  <c r="Y28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2" i="15"/>
  <c r="E3" i="15"/>
  <c r="G3" i="15"/>
  <c r="I3" i="15"/>
  <c r="E4" i="15"/>
  <c r="G4" i="15"/>
  <c r="I4" i="15"/>
  <c r="E5" i="15"/>
  <c r="G5" i="15"/>
  <c r="I5" i="15"/>
  <c r="E6" i="15"/>
  <c r="G6" i="15"/>
  <c r="I6" i="15"/>
  <c r="E7" i="15"/>
  <c r="G7" i="15"/>
  <c r="I7" i="15"/>
  <c r="E8" i="15"/>
  <c r="G8" i="15"/>
  <c r="I8" i="15"/>
  <c r="E9" i="15"/>
  <c r="G9" i="15"/>
  <c r="I9" i="15"/>
  <c r="E10" i="15"/>
  <c r="G10" i="15"/>
  <c r="I10" i="15"/>
  <c r="E11" i="15"/>
  <c r="G11" i="15"/>
  <c r="I11" i="15"/>
  <c r="E12" i="15"/>
  <c r="G12" i="15"/>
  <c r="I12" i="15"/>
  <c r="E13" i="15"/>
  <c r="G13" i="15"/>
  <c r="I13" i="15"/>
  <c r="E14" i="15"/>
  <c r="G14" i="15"/>
  <c r="I14" i="15"/>
  <c r="E15" i="15"/>
  <c r="G15" i="15"/>
  <c r="I15" i="15"/>
  <c r="E16" i="15"/>
  <c r="G16" i="15"/>
  <c r="I16" i="15"/>
  <c r="E17" i="15"/>
  <c r="G17" i="15"/>
  <c r="I17" i="15"/>
  <c r="E18" i="15"/>
  <c r="G18" i="15"/>
  <c r="I18" i="15"/>
  <c r="E19" i="15"/>
  <c r="G19" i="15"/>
  <c r="I19" i="15"/>
  <c r="E20" i="15"/>
  <c r="G20" i="15"/>
  <c r="I20" i="15"/>
  <c r="E21" i="15"/>
  <c r="G21" i="15"/>
  <c r="I21" i="15"/>
  <c r="E22" i="15"/>
  <c r="G22" i="15"/>
  <c r="I22" i="15"/>
  <c r="E23" i="15"/>
  <c r="G23" i="15"/>
  <c r="I23" i="15"/>
  <c r="E24" i="15"/>
  <c r="G24" i="15"/>
  <c r="I24" i="15"/>
  <c r="E25" i="15"/>
  <c r="G25" i="15"/>
  <c r="I25" i="15"/>
  <c r="E26" i="15"/>
  <c r="G26" i="15"/>
  <c r="I26" i="15"/>
  <c r="E27" i="15"/>
  <c r="G27" i="15"/>
  <c r="I27" i="15"/>
  <c r="E28" i="15"/>
  <c r="G28" i="15"/>
  <c r="I28" i="15"/>
  <c r="E29" i="15"/>
  <c r="G29" i="15"/>
  <c r="I29" i="15"/>
  <c r="E30" i="15"/>
  <c r="G30" i="15"/>
  <c r="I30" i="15"/>
  <c r="E31" i="15"/>
  <c r="G31" i="15"/>
  <c r="I31" i="15"/>
  <c r="E32" i="15"/>
  <c r="G32" i="15"/>
  <c r="I32" i="15"/>
  <c r="E33" i="15"/>
  <c r="G33" i="15"/>
  <c r="I33" i="15"/>
  <c r="E34" i="15"/>
  <c r="G34" i="15"/>
  <c r="I34" i="15"/>
  <c r="E35" i="15"/>
  <c r="G35" i="15"/>
  <c r="I35" i="15"/>
  <c r="E36" i="15"/>
  <c r="G36" i="15"/>
  <c r="I36" i="15"/>
  <c r="E37" i="15"/>
  <c r="G37" i="15"/>
  <c r="I37" i="15"/>
  <c r="E38" i="15"/>
  <c r="G38" i="15"/>
  <c r="I38" i="15"/>
  <c r="E39" i="15"/>
  <c r="G39" i="15"/>
  <c r="I39" i="15"/>
  <c r="E40" i="15"/>
  <c r="G40" i="15"/>
  <c r="I40" i="15"/>
  <c r="E41" i="15"/>
  <c r="G41" i="15"/>
  <c r="I41" i="15"/>
  <c r="E42" i="15"/>
  <c r="G42" i="15"/>
  <c r="I42" i="15"/>
  <c r="E43" i="15"/>
  <c r="G43" i="15"/>
  <c r="I43" i="15"/>
  <c r="E44" i="15"/>
  <c r="G44" i="15"/>
  <c r="I44" i="15"/>
  <c r="E45" i="15"/>
  <c r="G45" i="15"/>
  <c r="I45" i="15"/>
  <c r="E46" i="15"/>
  <c r="G46" i="15"/>
  <c r="I46" i="15"/>
  <c r="E47" i="15"/>
  <c r="G47" i="15"/>
  <c r="I47" i="15"/>
  <c r="E48" i="15"/>
  <c r="G48" i="15"/>
  <c r="I48" i="15"/>
  <c r="E49" i="15"/>
  <c r="G49" i="15"/>
  <c r="I49" i="15"/>
  <c r="E50" i="15"/>
  <c r="G50" i="15"/>
  <c r="I50" i="15"/>
  <c r="E51" i="15"/>
  <c r="G51" i="15"/>
  <c r="I51" i="15"/>
  <c r="E52" i="15"/>
  <c r="G52" i="15"/>
  <c r="I52" i="15"/>
  <c r="E53" i="15"/>
  <c r="G53" i="15"/>
  <c r="I53" i="15"/>
  <c r="E54" i="15"/>
  <c r="G54" i="15"/>
  <c r="I54" i="15"/>
  <c r="E55" i="15"/>
  <c r="G55" i="15"/>
  <c r="I55" i="15"/>
  <c r="E56" i="15"/>
  <c r="G56" i="15"/>
  <c r="I56" i="15"/>
  <c r="E57" i="15"/>
  <c r="G57" i="15"/>
  <c r="I57" i="15"/>
  <c r="E58" i="15"/>
  <c r="G58" i="15"/>
  <c r="I58" i="15"/>
  <c r="E59" i="15"/>
  <c r="G59" i="15"/>
  <c r="I59" i="15"/>
  <c r="E60" i="15"/>
  <c r="G60" i="15"/>
  <c r="I60" i="15"/>
  <c r="E61" i="15"/>
  <c r="G61" i="15"/>
  <c r="I61" i="15"/>
  <c r="E62" i="15"/>
  <c r="G62" i="15"/>
  <c r="I62" i="15"/>
  <c r="E63" i="15"/>
  <c r="G63" i="15"/>
  <c r="I63" i="15"/>
  <c r="E64" i="15"/>
  <c r="G64" i="15"/>
  <c r="I64" i="15"/>
  <c r="E65" i="15"/>
  <c r="G65" i="15"/>
  <c r="I65" i="15"/>
  <c r="E66" i="15"/>
  <c r="G66" i="15"/>
  <c r="I66" i="15"/>
  <c r="E67" i="15"/>
  <c r="G67" i="15"/>
  <c r="I67" i="15"/>
  <c r="E68" i="15"/>
  <c r="G68" i="15"/>
  <c r="I68" i="15"/>
  <c r="E69" i="15"/>
  <c r="G69" i="15"/>
  <c r="I69" i="15"/>
  <c r="E70" i="15"/>
  <c r="G70" i="15"/>
  <c r="I70" i="15"/>
  <c r="E71" i="15"/>
  <c r="G71" i="15"/>
  <c r="I71" i="15"/>
  <c r="E72" i="15"/>
  <c r="G72" i="15"/>
  <c r="I72" i="15"/>
  <c r="E73" i="15"/>
  <c r="G73" i="15"/>
  <c r="I73" i="15"/>
  <c r="E74" i="15"/>
  <c r="G74" i="15"/>
  <c r="I74" i="15"/>
  <c r="E75" i="15"/>
  <c r="G75" i="15"/>
  <c r="I75" i="15"/>
  <c r="E76" i="15"/>
  <c r="G76" i="15"/>
  <c r="I76" i="15"/>
  <c r="E77" i="15"/>
  <c r="G77" i="15"/>
  <c r="I77" i="15"/>
  <c r="E78" i="15"/>
  <c r="G78" i="15"/>
  <c r="I78" i="15"/>
  <c r="E79" i="15"/>
  <c r="G79" i="15"/>
  <c r="I79" i="15"/>
  <c r="E80" i="15"/>
  <c r="G80" i="15"/>
  <c r="I80" i="15"/>
  <c r="E81" i="15"/>
  <c r="G81" i="15"/>
  <c r="I81" i="15"/>
  <c r="E82" i="15"/>
  <c r="G82" i="15"/>
  <c r="I82" i="15"/>
  <c r="E83" i="15"/>
  <c r="G83" i="15"/>
  <c r="I83" i="15"/>
  <c r="E84" i="15"/>
  <c r="G84" i="15"/>
  <c r="I84" i="15"/>
  <c r="E85" i="15"/>
  <c r="G85" i="15"/>
  <c r="I85" i="15"/>
  <c r="E86" i="15"/>
  <c r="G86" i="15"/>
  <c r="I86" i="15"/>
  <c r="E87" i="15"/>
  <c r="G87" i="15"/>
  <c r="I87" i="15"/>
  <c r="E88" i="15"/>
  <c r="G88" i="15"/>
  <c r="I88" i="15"/>
  <c r="E89" i="15"/>
  <c r="G89" i="15"/>
  <c r="I89" i="15"/>
  <c r="E90" i="15"/>
  <c r="G90" i="15"/>
  <c r="I90" i="15"/>
  <c r="E91" i="15"/>
  <c r="G91" i="15"/>
  <c r="I91" i="15"/>
  <c r="E92" i="15"/>
  <c r="G92" i="15"/>
  <c r="I92" i="15"/>
  <c r="E93" i="15"/>
  <c r="G93" i="15"/>
  <c r="I93" i="15"/>
  <c r="E94" i="15"/>
  <c r="G94" i="15"/>
  <c r="I94" i="15"/>
  <c r="E95" i="15"/>
  <c r="G95" i="15"/>
  <c r="I95" i="15"/>
  <c r="E96" i="15"/>
  <c r="G96" i="15"/>
  <c r="I96" i="15"/>
  <c r="E97" i="15"/>
  <c r="G97" i="15"/>
  <c r="I97" i="15"/>
  <c r="E98" i="15"/>
  <c r="G98" i="15"/>
  <c r="I98" i="15"/>
  <c r="E99" i="15"/>
  <c r="G99" i="15"/>
  <c r="I99" i="15"/>
  <c r="E100" i="15"/>
  <c r="G100" i="15"/>
  <c r="I100" i="15"/>
  <c r="E101" i="15"/>
  <c r="G101" i="15"/>
  <c r="I101" i="15"/>
  <c r="I2" i="15"/>
  <c r="G2" i="15"/>
  <c r="E2" i="15"/>
  <c r="O49" i="15"/>
  <c r="M50" i="15" s="1"/>
  <c r="M51" i="15" s="1"/>
  <c r="O38" i="15"/>
  <c r="O27" i="15"/>
  <c r="M28" i="15" s="1"/>
  <c r="M29" i="15" s="1"/>
  <c r="M53" i="15"/>
  <c r="M52" i="15"/>
  <c r="M39" i="15"/>
  <c r="M40" i="15" s="1"/>
  <c r="M42" i="15"/>
  <c r="M41" i="15"/>
  <c r="M31" i="15"/>
  <c r="M30" i="15"/>
  <c r="AF3" i="14" l="1"/>
  <c r="AG3" i="14"/>
  <c r="AH3" i="14"/>
  <c r="AF4" i="14"/>
  <c r="AG4" i="14"/>
  <c r="AH4" i="14"/>
  <c r="AF5" i="14"/>
  <c r="AG5" i="14"/>
  <c r="AH5" i="14"/>
  <c r="AF6" i="14"/>
  <c r="AG6" i="14"/>
  <c r="AH6" i="14"/>
  <c r="AF7" i="14"/>
  <c r="AG7" i="14"/>
  <c r="AH7" i="14"/>
  <c r="AF8" i="14"/>
  <c r="AG8" i="14"/>
  <c r="AH8" i="14"/>
  <c r="AF9" i="14"/>
  <c r="AG9" i="14"/>
  <c r="AH9" i="14"/>
  <c r="AF10" i="14"/>
  <c r="AG10" i="14"/>
  <c r="AH10" i="14"/>
  <c r="AF11" i="14"/>
  <c r="AG11" i="14"/>
  <c r="AH11" i="14"/>
  <c r="AF12" i="14"/>
  <c r="AG12" i="14"/>
  <c r="AH12" i="14"/>
  <c r="AF13" i="14"/>
  <c r="AG13" i="14"/>
  <c r="AH13" i="14"/>
  <c r="AF14" i="14"/>
  <c r="AG14" i="14"/>
  <c r="AH14" i="14"/>
  <c r="AF15" i="14"/>
  <c r="AG15" i="14"/>
  <c r="AH15" i="14"/>
  <c r="AF16" i="14"/>
  <c r="AG16" i="14"/>
  <c r="AH16" i="14"/>
  <c r="AF17" i="14"/>
  <c r="AG17" i="14"/>
  <c r="AH17" i="14"/>
  <c r="AF18" i="14"/>
  <c r="AG18" i="14"/>
  <c r="AH18" i="14"/>
  <c r="AF19" i="14"/>
  <c r="AG19" i="14"/>
  <c r="AH19" i="14"/>
  <c r="AF20" i="14"/>
  <c r="AG20" i="14"/>
  <c r="AH20" i="14"/>
  <c r="AF21" i="14"/>
  <c r="AG21" i="14"/>
  <c r="AH21" i="14"/>
  <c r="AF22" i="14"/>
  <c r="AG22" i="14"/>
  <c r="AH22" i="14"/>
  <c r="AF23" i="14"/>
  <c r="AG23" i="14"/>
  <c r="AH23" i="14"/>
  <c r="AF24" i="14"/>
  <c r="AG24" i="14"/>
  <c r="AH24" i="14"/>
  <c r="AF25" i="14"/>
  <c r="AG25" i="14"/>
  <c r="AH25" i="14"/>
  <c r="AF26" i="14"/>
  <c r="AG26" i="14"/>
  <c r="AH26" i="14"/>
  <c r="AF27" i="14"/>
  <c r="AG27" i="14"/>
  <c r="AH27" i="14"/>
  <c r="AF28" i="14"/>
  <c r="AG28" i="14"/>
  <c r="AH28" i="14"/>
  <c r="AF29" i="14"/>
  <c r="AG29" i="14"/>
  <c r="AH29" i="14"/>
  <c r="AF30" i="14"/>
  <c r="AG30" i="14"/>
  <c r="AH30" i="14"/>
  <c r="AF31" i="14"/>
  <c r="AG31" i="14"/>
  <c r="AH31" i="14"/>
  <c r="AF32" i="14"/>
  <c r="AG32" i="14"/>
  <c r="AH32" i="14"/>
  <c r="AF33" i="14"/>
  <c r="AG33" i="14"/>
  <c r="AH33" i="14"/>
  <c r="AF34" i="14"/>
  <c r="AG34" i="14"/>
  <c r="AH34" i="14"/>
  <c r="AF35" i="14"/>
  <c r="AG35" i="14"/>
  <c r="AH35" i="14"/>
  <c r="AF36" i="14"/>
  <c r="AG36" i="14"/>
  <c r="AH36" i="14"/>
  <c r="AF37" i="14"/>
  <c r="AG37" i="14"/>
  <c r="AH37" i="14"/>
  <c r="AF38" i="14"/>
  <c r="AG38" i="14"/>
  <c r="AH38" i="14"/>
  <c r="AF39" i="14"/>
  <c r="AG39" i="14"/>
  <c r="AH39" i="14"/>
  <c r="AF40" i="14"/>
  <c r="AG40" i="14"/>
  <c r="AH40" i="14"/>
  <c r="AF41" i="14"/>
  <c r="AG41" i="14"/>
  <c r="AH41" i="14"/>
  <c r="AF42" i="14"/>
  <c r="AG42" i="14"/>
  <c r="AH42" i="14"/>
  <c r="AF43" i="14"/>
  <c r="AG43" i="14"/>
  <c r="AH43" i="14"/>
  <c r="AF44" i="14"/>
  <c r="AG44" i="14"/>
  <c r="AH44" i="14"/>
  <c r="AF45" i="14"/>
  <c r="AG45" i="14"/>
  <c r="AH45" i="14"/>
  <c r="AF46" i="14"/>
  <c r="AG46" i="14"/>
  <c r="AH46" i="14"/>
  <c r="AF47" i="14"/>
  <c r="AG47" i="14"/>
  <c r="AH47" i="14"/>
  <c r="AF48" i="14"/>
  <c r="AG48" i="14"/>
  <c r="AH48" i="14"/>
  <c r="AF49" i="14"/>
  <c r="AG49" i="14"/>
  <c r="AH49" i="14"/>
  <c r="AF50" i="14"/>
  <c r="AG50" i="14"/>
  <c r="AH50" i="14"/>
  <c r="AF51" i="14"/>
  <c r="AG51" i="14"/>
  <c r="AH51" i="14"/>
  <c r="AF52" i="14"/>
  <c r="AG52" i="14"/>
  <c r="AH52" i="14"/>
  <c r="AF53" i="14"/>
  <c r="AG53" i="14"/>
  <c r="AH53" i="14"/>
  <c r="AF54" i="14"/>
  <c r="AG54" i="14"/>
  <c r="AH54" i="14"/>
  <c r="AF55" i="14"/>
  <c r="AG55" i="14"/>
  <c r="AH55" i="14"/>
  <c r="AF56" i="14"/>
  <c r="AG56" i="14"/>
  <c r="AH56" i="14"/>
  <c r="AF57" i="14"/>
  <c r="AG57" i="14"/>
  <c r="AH57" i="14"/>
  <c r="AF58" i="14"/>
  <c r="AG58" i="14"/>
  <c r="AH58" i="14"/>
  <c r="AF59" i="14"/>
  <c r="AG59" i="14"/>
  <c r="AH59" i="14"/>
  <c r="AF60" i="14"/>
  <c r="AG60" i="14"/>
  <c r="AH60" i="14"/>
  <c r="AF61" i="14"/>
  <c r="AG61" i="14"/>
  <c r="AH61" i="14"/>
  <c r="AF62" i="14"/>
  <c r="AG62" i="14"/>
  <c r="AH62" i="14"/>
  <c r="AF63" i="14"/>
  <c r="AG63" i="14"/>
  <c r="AH63" i="14"/>
  <c r="AF64" i="14"/>
  <c r="AG64" i="14"/>
  <c r="AH64" i="14"/>
  <c r="AF65" i="14"/>
  <c r="AG65" i="14"/>
  <c r="AH65" i="14"/>
  <c r="AF66" i="14"/>
  <c r="AG66" i="14"/>
  <c r="AH66" i="14"/>
  <c r="AF67" i="14"/>
  <c r="AG67" i="14"/>
  <c r="AH67" i="14"/>
  <c r="AF68" i="14"/>
  <c r="AG68" i="14"/>
  <c r="AH68" i="14"/>
  <c r="AF69" i="14"/>
  <c r="AG69" i="14"/>
  <c r="AH69" i="14"/>
  <c r="AF70" i="14"/>
  <c r="AG70" i="14"/>
  <c r="AH70" i="14"/>
  <c r="AF71" i="14"/>
  <c r="AG71" i="14"/>
  <c r="AH71" i="14"/>
  <c r="AF72" i="14"/>
  <c r="AG72" i="14"/>
  <c r="AH72" i="14"/>
  <c r="AF73" i="14"/>
  <c r="AG73" i="14"/>
  <c r="AH73" i="14"/>
  <c r="AF74" i="14"/>
  <c r="AG74" i="14"/>
  <c r="AH74" i="14"/>
  <c r="AF75" i="14"/>
  <c r="AG75" i="14"/>
  <c r="AH75" i="14"/>
  <c r="AF76" i="14"/>
  <c r="AG76" i="14"/>
  <c r="AH76" i="14"/>
  <c r="AF77" i="14"/>
  <c r="AG77" i="14"/>
  <c r="AH77" i="14"/>
  <c r="AF78" i="14"/>
  <c r="AG78" i="14"/>
  <c r="AH78" i="14"/>
  <c r="AF79" i="14"/>
  <c r="AG79" i="14"/>
  <c r="AH79" i="14"/>
  <c r="AF80" i="14"/>
  <c r="AG80" i="14"/>
  <c r="AH80" i="14"/>
  <c r="AF81" i="14"/>
  <c r="AG81" i="14"/>
  <c r="AH81" i="14"/>
  <c r="AF82" i="14"/>
  <c r="AG82" i="14"/>
  <c r="AH82" i="14"/>
  <c r="AF83" i="14"/>
  <c r="AG83" i="14"/>
  <c r="AH83" i="14"/>
  <c r="AF84" i="14"/>
  <c r="AG84" i="14"/>
  <c r="AH84" i="14"/>
  <c r="AF85" i="14"/>
  <c r="AG85" i="14"/>
  <c r="AH85" i="14"/>
  <c r="AF86" i="14"/>
  <c r="AG86" i="14"/>
  <c r="AH86" i="14"/>
  <c r="AF87" i="14"/>
  <c r="AG87" i="14"/>
  <c r="AH87" i="14"/>
  <c r="AF88" i="14"/>
  <c r="AG88" i="14"/>
  <c r="AH88" i="14"/>
  <c r="AF89" i="14"/>
  <c r="AG89" i="14"/>
  <c r="AH89" i="14"/>
  <c r="AF90" i="14"/>
  <c r="AG90" i="14"/>
  <c r="AH90" i="14"/>
  <c r="AF91" i="14"/>
  <c r="AG91" i="14"/>
  <c r="AH91" i="14"/>
  <c r="AF92" i="14"/>
  <c r="AG92" i="14"/>
  <c r="AH92" i="14"/>
  <c r="AF93" i="14"/>
  <c r="AG93" i="14"/>
  <c r="AH93" i="14"/>
  <c r="AF94" i="14"/>
  <c r="AG94" i="14"/>
  <c r="AH94" i="14"/>
  <c r="AF95" i="14"/>
  <c r="AG95" i="14"/>
  <c r="AH95" i="14"/>
  <c r="AF96" i="14"/>
  <c r="AG96" i="14"/>
  <c r="AH96" i="14"/>
  <c r="AF97" i="14"/>
  <c r="AG97" i="14"/>
  <c r="AH97" i="14"/>
  <c r="AF98" i="14"/>
  <c r="AG98" i="14"/>
  <c r="AH98" i="14"/>
  <c r="AF99" i="14"/>
  <c r="AG99" i="14"/>
  <c r="AH99" i="14"/>
  <c r="AF100" i="14"/>
  <c r="AG100" i="14"/>
  <c r="AH100" i="14"/>
  <c r="AF101" i="14"/>
  <c r="AG101" i="14"/>
  <c r="AH101" i="14"/>
  <c r="AH2" i="14"/>
  <c r="AG2" i="14"/>
  <c r="AF2" i="14"/>
  <c r="AF102" i="14" s="1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AE68" i="14"/>
  <c r="AE69" i="14"/>
  <c r="AE70" i="14"/>
  <c r="AE71" i="14"/>
  <c r="AE72" i="14"/>
  <c r="AE73" i="14"/>
  <c r="AE74" i="14"/>
  <c r="AE75" i="14"/>
  <c r="AE76" i="14"/>
  <c r="AE77" i="14"/>
  <c r="AE78" i="14"/>
  <c r="AE79" i="14"/>
  <c r="AE80" i="14"/>
  <c r="AE81" i="14"/>
  <c r="AE82" i="14"/>
  <c r="AE83" i="14"/>
  <c r="AE84" i="14"/>
  <c r="AE85" i="14"/>
  <c r="AE86" i="14"/>
  <c r="AE87" i="14"/>
  <c r="AE88" i="14"/>
  <c r="AE89" i="14"/>
  <c r="AE90" i="14"/>
  <c r="AE91" i="14"/>
  <c r="AE92" i="14"/>
  <c r="AE93" i="14"/>
  <c r="AE94" i="14"/>
  <c r="AE95" i="14"/>
  <c r="AE96" i="14"/>
  <c r="AE97" i="14"/>
  <c r="AE98" i="14"/>
  <c r="AE99" i="14"/>
  <c r="AE100" i="14"/>
  <c r="AE101" i="14"/>
  <c r="AE2" i="14"/>
  <c r="AE102" i="14" s="1"/>
  <c r="O26" i="14" s="1"/>
  <c r="AG102" i="14" l="1"/>
  <c r="O25" i="14" s="1"/>
  <c r="O27" i="14" s="1"/>
  <c r="AH102" i="14"/>
  <c r="Z91" i="14"/>
  <c r="Z99" i="14"/>
  <c r="V102" i="14"/>
  <c r="Z11" i="14" s="1"/>
  <c r="W102" i="14"/>
  <c r="AA20" i="14" s="1"/>
  <c r="X102" i="14"/>
  <c r="U102" i="14"/>
  <c r="Y3" i="14" s="1"/>
  <c r="C33" i="14"/>
  <c r="C29" i="14"/>
  <c r="C31" i="14"/>
  <c r="C30" i="14"/>
  <c r="D26" i="14"/>
  <c r="C26" i="14"/>
  <c r="D25" i="14"/>
  <c r="C25" i="14"/>
  <c r="D24" i="14"/>
  <c r="C24" i="14"/>
  <c r="Y26" i="11"/>
  <c r="Y25" i="11"/>
  <c r="Y23" i="11"/>
  <c r="Y24" i="11" s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2" i="11"/>
  <c r="M27" i="11"/>
  <c r="M26" i="11"/>
  <c r="M24" i="11"/>
  <c r="M25" i="11" s="1"/>
  <c r="Z96" i="14" l="1"/>
  <c r="Z95" i="14"/>
  <c r="C34" i="14"/>
  <c r="Z100" i="14"/>
  <c r="Z92" i="14"/>
  <c r="AD3" i="14"/>
  <c r="Y94" i="14"/>
  <c r="AD94" i="14" s="1"/>
  <c r="Y93" i="14"/>
  <c r="Y90" i="14"/>
  <c r="AD90" i="14" s="1"/>
  <c r="Y89" i="14"/>
  <c r="Y88" i="14"/>
  <c r="AA86" i="14"/>
  <c r="AC86" i="14" s="1"/>
  <c r="Z85" i="14"/>
  <c r="Y84" i="14"/>
  <c r="AA82" i="14"/>
  <c r="Z81" i="14"/>
  <c r="Y80" i="14"/>
  <c r="AA78" i="14"/>
  <c r="Z77" i="14"/>
  <c r="AA29" i="14"/>
  <c r="Z25" i="14"/>
  <c r="Z21" i="14"/>
  <c r="Y17" i="14"/>
  <c r="Y13" i="14"/>
  <c r="Y9" i="14"/>
  <c r="C35" i="14"/>
  <c r="AA2" i="14"/>
  <c r="Y100" i="14"/>
  <c r="Y99" i="14"/>
  <c r="Y96" i="14"/>
  <c r="Y95" i="14"/>
  <c r="Y92" i="14"/>
  <c r="Y91" i="14"/>
  <c r="Z86" i="14"/>
  <c r="Z82" i="14"/>
  <c r="Z78" i="14"/>
  <c r="AB78" i="14" s="1"/>
  <c r="AA24" i="14"/>
  <c r="Z16" i="14"/>
  <c r="Z12" i="14"/>
  <c r="Y8" i="14"/>
  <c r="Y2" i="14"/>
  <c r="Y97" i="14"/>
  <c r="AA11" i="14"/>
  <c r="AA12" i="14"/>
  <c r="AA15" i="14"/>
  <c r="AA16" i="14"/>
  <c r="AA19" i="14"/>
  <c r="AA21" i="14"/>
  <c r="AA22" i="14"/>
  <c r="AA25" i="14"/>
  <c r="AA26" i="14"/>
  <c r="AA3" i="14"/>
  <c r="AC3" i="14" s="1"/>
  <c r="AA7" i="14"/>
  <c r="AA8" i="14"/>
  <c r="AA9" i="14"/>
  <c r="AA10" i="14"/>
  <c r="AC10" i="14" s="1"/>
  <c r="AA13" i="14"/>
  <c r="AA14" i="14"/>
  <c r="AA17" i="14"/>
  <c r="AC17" i="14" s="1"/>
  <c r="AA18" i="14"/>
  <c r="AA32" i="14"/>
  <c r="AA35" i="14"/>
  <c r="AA36" i="14"/>
  <c r="AA39" i="14"/>
  <c r="AA40" i="14"/>
  <c r="AA43" i="14"/>
  <c r="AA44" i="14"/>
  <c r="AA47" i="14"/>
  <c r="AA48" i="14"/>
  <c r="AA51" i="14"/>
  <c r="AA52" i="14"/>
  <c r="AA55" i="14"/>
  <c r="AA56" i="14"/>
  <c r="AA59" i="14"/>
  <c r="AA60" i="14"/>
  <c r="AA63" i="14"/>
  <c r="AA64" i="14"/>
  <c r="AA67" i="14"/>
  <c r="AA68" i="14"/>
  <c r="AA71" i="14"/>
  <c r="AA72" i="14"/>
  <c r="AA75" i="14"/>
  <c r="AA76" i="14"/>
  <c r="AA4" i="14"/>
  <c r="AC4" i="14" s="1"/>
  <c r="AA5" i="14"/>
  <c r="AA6" i="14"/>
  <c r="AA28" i="14"/>
  <c r="AA31" i="14"/>
  <c r="AA33" i="14"/>
  <c r="AA34" i="14"/>
  <c r="AA37" i="14"/>
  <c r="AA38" i="14"/>
  <c r="AC38" i="14" s="1"/>
  <c r="AA41" i="14"/>
  <c r="AA42" i="14"/>
  <c r="AA45" i="14"/>
  <c r="AA46" i="14"/>
  <c r="AC46" i="14" s="1"/>
  <c r="AA49" i="14"/>
  <c r="AA50" i="14"/>
  <c r="AA53" i="14"/>
  <c r="AA54" i="14"/>
  <c r="AC54" i="14" s="1"/>
  <c r="AA57" i="14"/>
  <c r="AA58" i="14"/>
  <c r="AA61" i="14"/>
  <c r="AA62" i="14"/>
  <c r="AA65" i="14"/>
  <c r="AA66" i="14"/>
  <c r="AA69" i="14"/>
  <c r="AA70" i="14"/>
  <c r="AC70" i="14" s="1"/>
  <c r="AA73" i="14"/>
  <c r="AA74" i="14"/>
  <c r="Z2" i="14"/>
  <c r="AA101" i="14"/>
  <c r="AC101" i="14" s="1"/>
  <c r="AA98" i="14"/>
  <c r="AA97" i="14"/>
  <c r="AC97" i="14" s="1"/>
  <c r="AA94" i="14"/>
  <c r="AA93" i="14"/>
  <c r="AC93" i="14" s="1"/>
  <c r="AA90" i="14"/>
  <c r="AA89" i="14"/>
  <c r="AC89" i="14" s="1"/>
  <c r="AA87" i="14"/>
  <c r="AA83" i="14"/>
  <c r="AA79" i="14"/>
  <c r="Y76" i="14"/>
  <c r="Y72" i="14"/>
  <c r="Y68" i="14"/>
  <c r="Y64" i="14"/>
  <c r="Y60" i="14"/>
  <c r="Y56" i="14"/>
  <c r="Y52" i="14"/>
  <c r="Y48" i="14"/>
  <c r="Y44" i="14"/>
  <c r="Y40" i="14"/>
  <c r="Y36" i="14"/>
  <c r="Y32" i="14"/>
  <c r="AA27" i="14"/>
  <c r="AA23" i="14"/>
  <c r="Z19" i="14"/>
  <c r="Z15" i="14"/>
  <c r="Y7" i="14"/>
  <c r="Y4" i="14"/>
  <c r="Y5" i="14"/>
  <c r="Y6" i="14"/>
  <c r="Y28" i="14"/>
  <c r="Y31" i="14"/>
  <c r="Y33" i="14"/>
  <c r="Y34" i="14"/>
  <c r="AD34" i="14" s="1"/>
  <c r="Y37" i="14"/>
  <c r="Y38" i="14"/>
  <c r="AD38" i="14" s="1"/>
  <c r="Y41" i="14"/>
  <c r="Y42" i="14"/>
  <c r="AD42" i="14" s="1"/>
  <c r="Y45" i="14"/>
  <c r="Y46" i="14"/>
  <c r="AD46" i="14" s="1"/>
  <c r="Y49" i="14"/>
  <c r="Y50" i="14"/>
  <c r="AD50" i="14" s="1"/>
  <c r="Y53" i="14"/>
  <c r="Y54" i="14"/>
  <c r="AD54" i="14" s="1"/>
  <c r="Y57" i="14"/>
  <c r="Y58" i="14"/>
  <c r="AD58" i="14" s="1"/>
  <c r="Y61" i="14"/>
  <c r="Y62" i="14"/>
  <c r="AD62" i="14" s="1"/>
  <c r="Y65" i="14"/>
  <c r="Y66" i="14"/>
  <c r="AD66" i="14" s="1"/>
  <c r="Y69" i="14"/>
  <c r="Y70" i="14"/>
  <c r="AD70" i="14" s="1"/>
  <c r="Y73" i="14"/>
  <c r="Y74" i="14"/>
  <c r="AD74" i="14" s="1"/>
  <c r="Y77" i="14"/>
  <c r="Y78" i="14"/>
  <c r="AD78" i="14" s="1"/>
  <c r="Y81" i="14"/>
  <c r="Y82" i="14"/>
  <c r="AD82" i="14" s="1"/>
  <c r="Y85" i="14"/>
  <c r="Y86" i="14"/>
  <c r="AD86" i="14" s="1"/>
  <c r="Y20" i="14"/>
  <c r="Y23" i="14"/>
  <c r="Y24" i="14"/>
  <c r="Y27" i="14"/>
  <c r="Y29" i="14"/>
  <c r="Y30" i="14"/>
  <c r="Y11" i="14"/>
  <c r="Y12" i="14"/>
  <c r="Y15" i="14"/>
  <c r="Y16" i="14"/>
  <c r="Y19" i="14"/>
  <c r="Y21" i="14"/>
  <c r="Y22" i="14"/>
  <c r="Y25" i="14"/>
  <c r="Y26" i="14"/>
  <c r="Y101" i="14"/>
  <c r="Y98" i="14"/>
  <c r="AD98" i="14" s="1"/>
  <c r="Z3" i="14"/>
  <c r="AB3" i="14" s="1"/>
  <c r="Z7" i="14"/>
  <c r="AB7" i="14" s="1"/>
  <c r="Z8" i="14"/>
  <c r="Z9" i="14"/>
  <c r="Z10" i="14"/>
  <c r="Z13" i="14"/>
  <c r="Z14" i="14"/>
  <c r="Z17" i="14"/>
  <c r="Z18" i="14"/>
  <c r="Z32" i="14"/>
  <c r="Z35" i="14"/>
  <c r="Z36" i="14"/>
  <c r="Z39" i="14"/>
  <c r="Z40" i="14"/>
  <c r="Z43" i="14"/>
  <c r="Z44" i="14"/>
  <c r="Z47" i="14"/>
  <c r="Z48" i="14"/>
  <c r="Z51" i="14"/>
  <c r="Z52" i="14"/>
  <c r="Z55" i="14"/>
  <c r="Z56" i="14"/>
  <c r="Z59" i="14"/>
  <c r="Z60" i="14"/>
  <c r="Z63" i="14"/>
  <c r="Z64" i="14"/>
  <c r="Z67" i="14"/>
  <c r="Z68" i="14"/>
  <c r="Z71" i="14"/>
  <c r="Z72" i="14"/>
  <c r="Z75" i="14"/>
  <c r="Z76" i="14"/>
  <c r="Z79" i="14"/>
  <c r="Z80" i="14"/>
  <c r="Z83" i="14"/>
  <c r="Z84" i="14"/>
  <c r="Z87" i="14"/>
  <c r="Z88" i="14"/>
  <c r="Z4" i="14"/>
  <c r="Z5" i="14"/>
  <c r="Z6" i="14"/>
  <c r="Z28" i="14"/>
  <c r="Z31" i="14"/>
  <c r="Z33" i="14"/>
  <c r="Z34" i="14"/>
  <c r="AB34" i="14" s="1"/>
  <c r="Z37" i="14"/>
  <c r="Z38" i="14"/>
  <c r="Z41" i="14"/>
  <c r="Z42" i="14"/>
  <c r="Z45" i="14"/>
  <c r="Z46" i="14"/>
  <c r="AB46" i="14" s="1"/>
  <c r="Z49" i="14"/>
  <c r="Z50" i="14"/>
  <c r="AB50" i="14" s="1"/>
  <c r="Z53" i="14"/>
  <c r="Z54" i="14"/>
  <c r="Z57" i="14"/>
  <c r="Z58" i="14"/>
  <c r="Z61" i="14"/>
  <c r="Z62" i="14"/>
  <c r="Z65" i="14"/>
  <c r="Z66" i="14"/>
  <c r="AB66" i="14" s="1"/>
  <c r="Z69" i="14"/>
  <c r="Z70" i="14"/>
  <c r="Z73" i="14"/>
  <c r="Z74" i="14"/>
  <c r="Z20" i="14"/>
  <c r="Z23" i="14"/>
  <c r="Z24" i="14"/>
  <c r="Z27" i="14"/>
  <c r="Z29" i="14"/>
  <c r="Z30" i="14"/>
  <c r="Z101" i="14"/>
  <c r="AA100" i="14"/>
  <c r="AA99" i="14"/>
  <c r="Z98" i="14"/>
  <c r="Z97" i="14"/>
  <c r="AA96" i="14"/>
  <c r="AA95" i="14"/>
  <c r="Z94" i="14"/>
  <c r="Z93" i="14"/>
  <c r="AA92" i="14"/>
  <c r="AA91" i="14"/>
  <c r="Z90" i="14"/>
  <c r="Z89" i="14"/>
  <c r="AA88" i="14"/>
  <c r="Y87" i="14"/>
  <c r="AA85" i="14"/>
  <c r="AC85" i="14" s="1"/>
  <c r="AA84" i="14"/>
  <c r="Y83" i="14"/>
  <c r="AA81" i="14"/>
  <c r="AA80" i="14"/>
  <c r="Y79" i="14"/>
  <c r="AA77" i="14"/>
  <c r="AC77" i="14" s="1"/>
  <c r="Y75" i="14"/>
  <c r="Y71" i="14"/>
  <c r="Y67" i="14"/>
  <c r="Y63" i="14"/>
  <c r="Y59" i="14"/>
  <c r="Y55" i="14"/>
  <c r="Y51" i="14"/>
  <c r="Y47" i="14"/>
  <c r="Y43" i="14"/>
  <c r="Y39" i="14"/>
  <c r="Y35" i="14"/>
  <c r="AA30" i="14"/>
  <c r="AC30" i="14" s="1"/>
  <c r="Z26" i="14"/>
  <c r="Z22" i="14"/>
  <c r="Y18" i="14"/>
  <c r="Y14" i="14"/>
  <c r="Y10" i="14"/>
  <c r="AB94" i="14"/>
  <c r="AB90" i="14"/>
  <c r="AB74" i="14"/>
  <c r="AB62" i="14"/>
  <c r="AB58" i="14"/>
  <c r="AB42" i="14"/>
  <c r="AC27" i="14"/>
  <c r="AC19" i="14"/>
  <c r="AC78" i="14"/>
  <c r="AC31" i="14"/>
  <c r="AC94" i="14"/>
  <c r="AC82" i="14"/>
  <c r="AC69" i="14" l="1"/>
  <c r="AC61" i="14"/>
  <c r="AC53" i="14"/>
  <c r="AC45" i="14"/>
  <c r="AC37" i="14"/>
  <c r="AC26" i="14"/>
  <c r="AC13" i="14"/>
  <c r="AB47" i="14"/>
  <c r="AD47" i="14"/>
  <c r="AC47" i="14"/>
  <c r="AB83" i="14"/>
  <c r="AD83" i="14"/>
  <c r="AC83" i="14"/>
  <c r="AB18" i="14"/>
  <c r="AD18" i="14"/>
  <c r="AB51" i="14"/>
  <c r="AD51" i="14"/>
  <c r="AC51" i="14"/>
  <c r="AB79" i="14"/>
  <c r="AD79" i="14"/>
  <c r="AC79" i="14"/>
  <c r="AB82" i="14"/>
  <c r="AB98" i="14"/>
  <c r="AB39" i="14"/>
  <c r="AD39" i="14"/>
  <c r="AC39" i="14"/>
  <c r="AB55" i="14"/>
  <c r="AD55" i="14"/>
  <c r="AC55" i="14"/>
  <c r="AB71" i="14"/>
  <c r="AD71" i="14"/>
  <c r="AC71" i="14"/>
  <c r="AD101" i="14"/>
  <c r="AB101" i="14"/>
  <c r="AD21" i="14"/>
  <c r="AB21" i="14"/>
  <c r="AD12" i="14"/>
  <c r="AB12" i="14"/>
  <c r="AC12" i="14"/>
  <c r="AB27" i="14"/>
  <c r="AD27" i="14"/>
  <c r="AB31" i="14"/>
  <c r="AD31" i="14"/>
  <c r="AD4" i="14"/>
  <c r="AB4" i="14"/>
  <c r="AD40" i="14"/>
  <c r="AB40" i="14"/>
  <c r="AC40" i="14"/>
  <c r="AD56" i="14"/>
  <c r="AB56" i="14"/>
  <c r="AC56" i="14"/>
  <c r="AD72" i="14"/>
  <c r="AB72" i="14"/>
  <c r="AC72" i="14"/>
  <c r="AC9" i="14"/>
  <c r="AB95" i="14"/>
  <c r="AD95" i="14"/>
  <c r="AC95" i="14"/>
  <c r="AD17" i="14"/>
  <c r="AB17" i="14"/>
  <c r="AD88" i="14"/>
  <c r="AB88" i="14"/>
  <c r="AC88" i="14"/>
  <c r="AC62" i="14"/>
  <c r="AC58" i="14"/>
  <c r="AC90" i="14"/>
  <c r="AB38" i="14"/>
  <c r="AB54" i="14"/>
  <c r="AB70" i="14"/>
  <c r="AB86" i="14"/>
  <c r="AB10" i="14"/>
  <c r="AD10" i="14"/>
  <c r="AB43" i="14"/>
  <c r="AD43" i="14"/>
  <c r="AC43" i="14"/>
  <c r="AB59" i="14"/>
  <c r="AD59" i="14"/>
  <c r="AC59" i="14"/>
  <c r="AB75" i="14"/>
  <c r="AD75" i="14"/>
  <c r="AC75" i="14"/>
  <c r="AC81" i="14"/>
  <c r="AB87" i="14"/>
  <c r="AD87" i="14"/>
  <c r="AC87" i="14"/>
  <c r="AB26" i="14"/>
  <c r="AD26" i="14"/>
  <c r="AB19" i="14"/>
  <c r="AD19" i="14"/>
  <c r="AB11" i="14"/>
  <c r="AD11" i="14"/>
  <c r="AC11" i="14"/>
  <c r="AD24" i="14"/>
  <c r="AB24" i="14"/>
  <c r="AC24" i="14"/>
  <c r="AD85" i="14"/>
  <c r="AB85" i="14"/>
  <c r="AD77" i="14"/>
  <c r="AB77" i="14"/>
  <c r="AD69" i="14"/>
  <c r="AB69" i="14"/>
  <c r="AD61" i="14"/>
  <c r="AB61" i="14"/>
  <c r="AD53" i="14"/>
  <c r="AB53" i="14"/>
  <c r="AD45" i="14"/>
  <c r="AB45" i="14"/>
  <c r="AD37" i="14"/>
  <c r="AB37" i="14"/>
  <c r="AD28" i="14"/>
  <c r="AC28" i="14"/>
  <c r="AB28" i="14"/>
  <c r="AD7" i="14"/>
  <c r="AC7" i="14"/>
  <c r="AD44" i="14"/>
  <c r="AB44" i="14"/>
  <c r="AC44" i="14"/>
  <c r="AD60" i="14"/>
  <c r="AB60" i="14"/>
  <c r="AC60" i="14"/>
  <c r="AD76" i="14"/>
  <c r="AB76" i="14"/>
  <c r="AC76" i="14"/>
  <c r="AC74" i="14"/>
  <c r="AC66" i="14"/>
  <c r="AC50" i="14"/>
  <c r="AC42" i="14"/>
  <c r="AC34" i="14"/>
  <c r="AC6" i="14"/>
  <c r="AC14" i="14"/>
  <c r="AC25" i="14"/>
  <c r="AD97" i="14"/>
  <c r="AB97" i="14"/>
  <c r="AD96" i="14"/>
  <c r="AB96" i="14"/>
  <c r="AC96" i="14"/>
  <c r="AD84" i="14"/>
  <c r="AB84" i="14"/>
  <c r="AC84" i="14"/>
  <c r="AD89" i="14"/>
  <c r="AB89" i="14"/>
  <c r="AB14" i="14"/>
  <c r="AD14" i="14"/>
  <c r="AD25" i="14"/>
  <c r="AB25" i="14"/>
  <c r="AD16" i="14"/>
  <c r="AB16" i="14"/>
  <c r="AC16" i="14"/>
  <c r="AB30" i="14"/>
  <c r="AD30" i="14"/>
  <c r="AB23" i="14"/>
  <c r="AD23" i="14"/>
  <c r="AC23" i="14"/>
  <c r="AB6" i="14"/>
  <c r="AD6" i="14"/>
  <c r="AD32" i="14"/>
  <c r="AB32" i="14"/>
  <c r="AC32" i="14"/>
  <c r="AD48" i="14"/>
  <c r="AB48" i="14"/>
  <c r="AC48" i="14"/>
  <c r="AD64" i="14"/>
  <c r="AB64" i="14"/>
  <c r="AC64" i="14"/>
  <c r="AC98" i="14"/>
  <c r="AC73" i="14"/>
  <c r="AC65" i="14"/>
  <c r="AC57" i="14"/>
  <c r="AC49" i="14"/>
  <c r="AC41" i="14"/>
  <c r="AC33" i="14"/>
  <c r="AC5" i="14"/>
  <c r="AC22" i="14"/>
  <c r="AD2" i="14"/>
  <c r="AB2" i="14"/>
  <c r="AC2" i="14"/>
  <c r="AB91" i="14"/>
  <c r="AD91" i="14"/>
  <c r="AC91" i="14"/>
  <c r="AB99" i="14"/>
  <c r="AD99" i="14"/>
  <c r="AC99" i="14"/>
  <c r="AD9" i="14"/>
  <c r="AB9" i="14"/>
  <c r="AD80" i="14"/>
  <c r="AB80" i="14"/>
  <c r="AC80" i="14"/>
  <c r="AB63" i="14"/>
  <c r="AD63" i="14"/>
  <c r="AC63" i="14"/>
  <c r="AB35" i="14"/>
  <c r="AD35" i="14"/>
  <c r="AC35" i="14"/>
  <c r="AB67" i="14"/>
  <c r="AD67" i="14"/>
  <c r="AC67" i="14"/>
  <c r="AB22" i="14"/>
  <c r="AD22" i="14"/>
  <c r="AB15" i="14"/>
  <c r="AD15" i="14"/>
  <c r="AC15" i="14"/>
  <c r="AD29" i="14"/>
  <c r="AB29" i="14"/>
  <c r="AD20" i="14"/>
  <c r="AB20" i="14"/>
  <c r="AC20" i="14"/>
  <c r="AD81" i="14"/>
  <c r="AB81" i="14"/>
  <c r="AD73" i="14"/>
  <c r="AB73" i="14"/>
  <c r="AD65" i="14"/>
  <c r="AB65" i="14"/>
  <c r="AD57" i="14"/>
  <c r="AB57" i="14"/>
  <c r="AD49" i="14"/>
  <c r="AB49" i="14"/>
  <c r="AD41" i="14"/>
  <c r="AB41" i="14"/>
  <c r="AD33" i="14"/>
  <c r="AB33" i="14"/>
  <c r="AD5" i="14"/>
  <c r="AB5" i="14"/>
  <c r="AD36" i="14"/>
  <c r="AB36" i="14"/>
  <c r="AC36" i="14"/>
  <c r="AD52" i="14"/>
  <c r="AB52" i="14"/>
  <c r="AC52" i="14"/>
  <c r="AD68" i="14"/>
  <c r="AB68" i="14"/>
  <c r="AC68" i="14"/>
  <c r="AC18" i="14"/>
  <c r="AC21" i="14"/>
  <c r="AB8" i="14"/>
  <c r="AD8" i="14"/>
  <c r="AC8" i="14"/>
  <c r="AD92" i="14"/>
  <c r="AB92" i="14"/>
  <c r="AC92" i="14"/>
  <c r="AD100" i="14"/>
  <c r="AB100" i="14"/>
  <c r="AC100" i="14"/>
  <c r="AD13" i="14"/>
  <c r="AB13" i="14"/>
  <c r="AC29" i="14"/>
  <c r="AD93" i="14"/>
  <c r="AB93" i="14"/>
  <c r="AD102" i="14" l="1"/>
  <c r="G26" i="14" s="1"/>
  <c r="AB102" i="14"/>
  <c r="AC102" i="14"/>
  <c r="U28" i="1"/>
  <c r="G25" i="14" l="1"/>
  <c r="G27" i="14" s="1"/>
  <c r="Z28" i="6"/>
  <c r="Z27" i="6"/>
  <c r="Z25" i="6"/>
  <c r="Z26" i="6" s="1"/>
  <c r="P35" i="6" l="1"/>
  <c r="P34" i="6"/>
  <c r="P25" i="6"/>
  <c r="T28" i="6" s="1"/>
  <c r="P32" i="6" s="1"/>
  <c r="P33" i="6" l="1"/>
  <c r="R31" i="6"/>
  <c r="I3" i="6"/>
  <c r="J3" i="6"/>
  <c r="K3" i="6"/>
  <c r="I4" i="6"/>
  <c r="J4" i="6"/>
  <c r="K4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L3" i="6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M2" i="6"/>
  <c r="K2" i="6"/>
  <c r="J2" i="6"/>
  <c r="I2" i="6"/>
  <c r="L2" i="6"/>
  <c r="AA28" i="1"/>
  <c r="AA27" i="1"/>
  <c r="AA25" i="1"/>
  <c r="AA26" i="1" s="1"/>
  <c r="Q35" i="1"/>
  <c r="Q34" i="1"/>
  <c r="Q32" i="1"/>
  <c r="Q33" i="1" l="1"/>
  <c r="W31" i="1"/>
  <c r="K3" i="1"/>
  <c r="M3" i="1" s="1"/>
  <c r="K4" i="1"/>
  <c r="K5" i="1"/>
  <c r="K6" i="1"/>
  <c r="K7" i="1"/>
  <c r="M7" i="1" s="1"/>
  <c r="K8" i="1"/>
  <c r="K9" i="1"/>
  <c r="K10" i="1"/>
  <c r="K11" i="1"/>
  <c r="M11" i="1" s="1"/>
  <c r="K12" i="1"/>
  <c r="K13" i="1"/>
  <c r="K14" i="1"/>
  <c r="K15" i="1"/>
  <c r="M15" i="1" s="1"/>
  <c r="K16" i="1"/>
  <c r="K17" i="1"/>
  <c r="K18" i="1"/>
  <c r="K19" i="1"/>
  <c r="M19" i="1" s="1"/>
  <c r="K20" i="1"/>
  <c r="K21" i="1"/>
  <c r="K22" i="1"/>
  <c r="K23" i="1"/>
  <c r="M23" i="1" s="1"/>
  <c r="K24" i="1"/>
  <c r="K25" i="1"/>
  <c r="K26" i="1"/>
  <c r="K2" i="1"/>
  <c r="M2" i="1" s="1"/>
  <c r="J3" i="1"/>
  <c r="L3" i="1"/>
  <c r="J4" i="1"/>
  <c r="L4" i="1"/>
  <c r="M4" i="1" s="1"/>
  <c r="J5" i="1"/>
  <c r="L5" i="1"/>
  <c r="M5" i="1" s="1"/>
  <c r="J6" i="1"/>
  <c r="L6" i="1"/>
  <c r="M6" i="1" s="1"/>
  <c r="J7" i="1"/>
  <c r="L7" i="1"/>
  <c r="J8" i="1"/>
  <c r="L8" i="1"/>
  <c r="M8" i="1" s="1"/>
  <c r="J9" i="1"/>
  <c r="L9" i="1"/>
  <c r="M9" i="1" s="1"/>
  <c r="J10" i="1"/>
  <c r="L10" i="1"/>
  <c r="M10" i="1" s="1"/>
  <c r="J11" i="1"/>
  <c r="L11" i="1"/>
  <c r="J12" i="1"/>
  <c r="L12" i="1"/>
  <c r="M12" i="1" s="1"/>
  <c r="J13" i="1"/>
  <c r="L13" i="1"/>
  <c r="M13" i="1" s="1"/>
  <c r="J14" i="1"/>
  <c r="L14" i="1"/>
  <c r="M14" i="1" s="1"/>
  <c r="J15" i="1"/>
  <c r="L15" i="1"/>
  <c r="J16" i="1"/>
  <c r="L16" i="1"/>
  <c r="M16" i="1" s="1"/>
  <c r="J17" i="1"/>
  <c r="L17" i="1"/>
  <c r="M17" i="1" s="1"/>
  <c r="J18" i="1"/>
  <c r="L18" i="1"/>
  <c r="M18" i="1" s="1"/>
  <c r="J19" i="1"/>
  <c r="L19" i="1"/>
  <c r="J20" i="1"/>
  <c r="L20" i="1"/>
  <c r="M20" i="1" s="1"/>
  <c r="J21" i="1"/>
  <c r="L21" i="1"/>
  <c r="M21" i="1" s="1"/>
  <c r="J22" i="1"/>
  <c r="L22" i="1"/>
  <c r="M22" i="1" s="1"/>
  <c r="J23" i="1"/>
  <c r="L23" i="1"/>
  <c r="J24" i="1"/>
  <c r="L24" i="1"/>
  <c r="M24" i="1" s="1"/>
  <c r="J25" i="1"/>
  <c r="L25" i="1"/>
  <c r="M25" i="1" s="1"/>
  <c r="J26" i="1"/>
  <c r="L26" i="1"/>
  <c r="M26" i="1" s="1"/>
  <c r="L2" i="1"/>
  <c r="J2" i="1"/>
</calcChain>
</file>

<file path=xl/sharedStrings.xml><?xml version="1.0" encoding="utf-8"?>
<sst xmlns="http://schemas.openxmlformats.org/spreadsheetml/2006/main" count="628" uniqueCount="176">
  <si>
    <t>Year</t>
  </si>
  <si>
    <t>Production</t>
  </si>
  <si>
    <t>Net sown</t>
  </si>
  <si>
    <t xml:space="preserve">Gross Sown </t>
  </si>
  <si>
    <t>Net Irrigated</t>
  </si>
  <si>
    <t>Gross Irrigated</t>
  </si>
  <si>
    <t>Fertliizer</t>
  </si>
  <si>
    <t>Pesticide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</si>
  <si>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</si>
  <si>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</si>
  <si>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</si>
  <si>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</si>
  <si>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</si>
  <si>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</si>
  <si>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</si>
  <si>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</si>
  <si>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</si>
  <si>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</si>
  <si>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</si>
  <si>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</si>
  <si>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</si>
  <si>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</si>
  <si>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</si>
  <si>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</si>
  <si>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</si>
  <si>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</si>
  <si>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</si>
  <si>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</si>
  <si>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</si>
  <si>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</si>
  <si>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</si>
  <si>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</si>
  <si>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</si>
  <si>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YIELD</t>
  </si>
  <si>
    <t>IRRI</t>
  </si>
  <si>
    <t>FERT</t>
  </si>
  <si>
    <t>PEST</t>
  </si>
  <si>
    <t>PEST_FERT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</si>
  <si>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</si>
  <si>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</si>
  <si>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</si>
  <si>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</si>
  <si>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</si>
  <si>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</si>
  <si>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</si>
  <si>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</si>
  <si>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</si>
  <si>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</si>
  <si>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</si>
  <si>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</si>
  <si>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</si>
  <si>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</si>
  <si>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</si>
  <si>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</si>
  <si>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</si>
  <si>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</si>
  <si>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</si>
  <si>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</si>
  <si>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</si>
  <si>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</si>
  <si>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</si>
  <si>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</si>
  <si>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Standard Deviation-PEST</t>
  </si>
  <si>
    <t>Standard Deviation-FERT</t>
  </si>
  <si>
    <t>Correlation (PEST, FERT)</t>
  </si>
  <si>
    <t>Estimated Variance of u</t>
  </si>
  <si>
    <t>t-Stat</t>
  </si>
  <si>
    <t>Prob</t>
  </si>
  <si>
    <t>Critical t at 5 percent</t>
  </si>
  <si>
    <t>Critical t at 1 percent</t>
  </si>
  <si>
    <t>Unrestricted Model</t>
  </si>
  <si>
    <t>Restricted Model</t>
  </si>
  <si>
    <t>Restricted F Test</t>
  </si>
  <si>
    <t>F-stat</t>
  </si>
  <si>
    <t xml:space="preserve">The computed value of t-stat is greater than the critical value at 5 percent significance level </t>
  </si>
  <si>
    <t xml:space="preserve">The computed value of t-stat is greater than the critical value at 1 percent significance level </t>
  </si>
  <si>
    <t xml:space="preserve">Statistically significant at 1 percent </t>
  </si>
  <si>
    <t>The t test indicates significant difference between the two slope coefficients</t>
  </si>
  <si>
    <t xml:space="preserve">The computed value of F-stat is greater than the critical value at 5 percent significance level </t>
  </si>
  <si>
    <t xml:space="preserve">The computed value of F-stat is greater than the critical value at 1 percent significance level </t>
  </si>
  <si>
    <t>The F test indicates significant difference between the two slope coefficients</t>
  </si>
  <si>
    <t xml:space="preserve">The null hypothesis is rejected </t>
  </si>
  <si>
    <t>The Null Hypothesis is rejected</t>
  </si>
  <si>
    <t>Null Hypothesis: The slope coefficients are equal</t>
  </si>
  <si>
    <t>PROD</t>
  </si>
  <si>
    <t>AREA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</si>
  <si>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</si>
  <si>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</si>
  <si>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</si>
  <si>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</si>
  <si>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</si>
  <si>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</si>
  <si>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</si>
  <si>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</si>
  <si>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</si>
  <si>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</si>
  <si>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</si>
  <si>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</si>
  <si>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Standard Deviation-AREA</t>
  </si>
  <si>
    <t>Standard Deviation-IRRI</t>
  </si>
  <si>
    <t>Correlation Coefficient (AREA, IRRI)</t>
  </si>
  <si>
    <t>Null Hypothesis: The production function follows CRS</t>
  </si>
  <si>
    <t>The t test indicates that the production does not follow constant returns to scale</t>
  </si>
  <si>
    <t xml:space="preserve">Statistically significant at 5 percent </t>
  </si>
  <si>
    <t>The F test indicates that the production function follows constant resturns to scale</t>
  </si>
  <si>
    <t>Statistically significant at 5 percent</t>
  </si>
  <si>
    <t>IRRI/AREA</t>
  </si>
  <si>
    <t xml:space="preserve">The computed value of t-stat is less than the critical value at 1 percent significance level </t>
  </si>
  <si>
    <t xml:space="preserve">The computed value of F-stat is less than the critical value at 1 percent significance level </t>
  </si>
  <si>
    <t>MPCCE</t>
  </si>
  <si>
    <t>Age of Household Head</t>
  </si>
  <si>
    <t>Per Capita Landholding</t>
  </si>
  <si>
    <t>Household Size</t>
  </si>
  <si>
    <t>DLU</t>
  </si>
  <si>
    <t>DLR</t>
  </si>
  <si>
    <t>DLS</t>
  </si>
  <si>
    <t>DP</t>
  </si>
  <si>
    <t>DUP</t>
  </si>
  <si>
    <t>Cov(DLU-hat, DLS-hat)</t>
  </si>
  <si>
    <t xml:space="preserve">The computed value of t-stat is less than the critical value at 5 percent significance level </t>
  </si>
  <si>
    <t>The Null Hypothesis is NOT rejected</t>
  </si>
  <si>
    <t>The t test does not indicate any significant difference between the two slope coefficients</t>
  </si>
  <si>
    <t>DLUS</t>
  </si>
  <si>
    <t xml:space="preserve">The computed value of F-stat is less than the critical value at 5 percent significance level </t>
  </si>
  <si>
    <t xml:space="preserve">The null hypothesis is NOT rejected </t>
  </si>
  <si>
    <t>Model with Intercept</t>
  </si>
  <si>
    <t>Model without Intercept</t>
  </si>
  <si>
    <t>Coefficient-Rural</t>
  </si>
  <si>
    <t>With Intercept</t>
  </si>
  <si>
    <t>Without Intercept</t>
  </si>
  <si>
    <t>Coefficient-Urban</t>
  </si>
  <si>
    <t>Coefficient-Semiurban</t>
  </si>
  <si>
    <t>e(V)</t>
  </si>
  <si>
    <t>dlu</t>
  </si>
  <si>
    <t>dls</t>
  </si>
  <si>
    <t xml:space="preserve">_cons </t>
  </si>
  <si>
    <t xml:space="preserve">            </t>
  </si>
  <si>
    <t>_cons</t>
  </si>
  <si>
    <t>SE-Urban</t>
  </si>
  <si>
    <t>SE-Semiurban</t>
  </si>
  <si>
    <t>SE-Rural</t>
  </si>
  <si>
    <t>t-Stat Rural</t>
  </si>
  <si>
    <t>t-Stat Urban</t>
  </si>
  <si>
    <t>t-Stat Semiurban</t>
  </si>
  <si>
    <t>x1</t>
  </si>
  <si>
    <t>x2</t>
  </si>
  <si>
    <t>yx1</t>
  </si>
  <si>
    <t>yx2</t>
  </si>
  <si>
    <t>y</t>
  </si>
  <si>
    <t>R2</t>
  </si>
  <si>
    <t>y2</t>
  </si>
  <si>
    <t>ESS</t>
  </si>
  <si>
    <t>Y2</t>
  </si>
  <si>
    <t>X1Y</t>
  </si>
  <si>
    <t>X2Y</t>
  </si>
  <si>
    <t>X3Y</t>
  </si>
  <si>
    <t>TSS</t>
  </si>
  <si>
    <t>The F test does not indicate any significant difference between the two slope coefficients</t>
  </si>
  <si>
    <t>Comparison: Urban-Semiurban (t Test)</t>
  </si>
  <si>
    <t>Comparison: Urban-Semiurban (F Test)</t>
  </si>
  <si>
    <t>Variance-Covariance Matrix</t>
  </si>
  <si>
    <t>Comparison: Urban-Rural (t Test)</t>
  </si>
  <si>
    <t xml:space="preserve">dlr </t>
  </si>
  <si>
    <t>dlr</t>
  </si>
  <si>
    <t>Cov(DLU-hat, DLR-hat)</t>
  </si>
  <si>
    <t>Comparison: Semirban-Rural (t Test)</t>
  </si>
  <si>
    <t>Cov(DLS-hat, DLR-hat)</t>
  </si>
  <si>
    <t>Restricted Model-I: DLU=DLS</t>
  </si>
  <si>
    <t>DLUR</t>
  </si>
  <si>
    <t>DLSR</t>
  </si>
  <si>
    <t>Restricted Model-II: DLU=DLR</t>
  </si>
  <si>
    <t>Comparison: Urban-Rural (F Test)</t>
  </si>
  <si>
    <t>Restricted Model-II: DLS=DLR</t>
  </si>
  <si>
    <t>DLU (x1)</t>
  </si>
  <si>
    <t>DLS (x2)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</si>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</sst>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charset val="1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2" fontId="3" fillId="2" borderId="1" xfId="0" applyNumberFormat="1" applyFont="1" applyFill="1" applyBorder="1" applyAlignment="1">
      <alignment horizontal="right" vertical="top" wrapText="1"/>
    </xf>
    <xf numFmtId="0" fontId="0" fillId="2" borderId="2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0" fontId="0" fillId="3" borderId="0" xfId="0" applyFill="1"/>
    <xf numFmtId="0" fontId="0" fillId="3" borderId="0" xfId="0" applyFill="1" applyBorder="1" applyAlignment="1"/>
    <xf numFmtId="0" fontId="0" fillId="3" borderId="3" xfId="0" applyFill="1" applyBorder="1" applyAlignment="1"/>
    <xf numFmtId="0" fontId="5" fillId="3" borderId="0" xfId="0" applyFont="1" applyFill="1" applyBorder="1"/>
    <xf numFmtId="0" fontId="1" fillId="0" borderId="0" xfId="0" applyFont="1"/>
    <xf numFmtId="0" fontId="1" fillId="3" borderId="0" xfId="0" applyFont="1" applyFill="1"/>
    <xf numFmtId="0" fontId="6" fillId="3" borderId="0" xfId="0" applyFont="1" applyFill="1"/>
    <xf numFmtId="0" fontId="0" fillId="3" borderId="2" xfId="0" applyFill="1" applyBorder="1"/>
    <xf numFmtId="0" fontId="5" fillId="3" borderId="0" xfId="0" applyFont="1" applyFill="1"/>
    <xf numFmtId="0" fontId="2" fillId="3" borderId="0" xfId="0" applyFont="1" applyFill="1"/>
    <xf numFmtId="0" fontId="4" fillId="0" borderId="0" xfId="0" applyFont="1" applyFill="1" applyBorder="1" applyAlignment="1">
      <alignment horizontal="center"/>
    </xf>
    <xf numFmtId="0" fontId="7" fillId="3" borderId="0" xfId="0" applyFont="1" applyFill="1"/>
    <xf numFmtId="0" fontId="8" fillId="3" borderId="0" xfId="0" applyFont="1" applyFill="1"/>
    <xf numFmtId="0" fontId="0" fillId="0" borderId="0" xfId="0" applyFill="1"/>
    <xf numFmtId="0" fontId="8" fillId="0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76200</xdr:colOff>
          <xdr:row>26</xdr:row>
          <xdr:rowOff>123825</xdr:rowOff>
        </xdr:from>
        <xdr:to>
          <xdr:col>19</xdr:col>
          <xdr:colOff>76200</xdr:colOff>
          <xdr:row>29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21</xdr:row>
          <xdr:rowOff>0</xdr:rowOff>
        </xdr:from>
        <xdr:to>
          <xdr:col>29</xdr:col>
          <xdr:colOff>276225</xdr:colOff>
          <xdr:row>23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26</xdr:row>
          <xdr:rowOff>57150</xdr:rowOff>
        </xdr:from>
        <xdr:to>
          <xdr:col>17</xdr:col>
          <xdr:colOff>361950</xdr:colOff>
          <xdr:row>29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123825</xdr:colOff>
          <xdr:row>20</xdr:row>
          <xdr:rowOff>85725</xdr:rowOff>
        </xdr:from>
        <xdr:to>
          <xdr:col>29</xdr:col>
          <xdr:colOff>400050</xdr:colOff>
          <xdr:row>22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w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topLeftCell="O13" workbookViewId="0">
      <selection activeCell="M2" sqref="M2:N2"/>
    </sheetView>
  </sheetViews>
  <sheetFormatPr defaultRowHeight="15" x14ac:dyDescent="0.25"/>
  <cols>
    <col min="2" max="2" width="10.85546875" customWidth="1"/>
    <col min="10" max="11" width="8.85546875" customWidth="1"/>
    <col min="16" max="16" width="23.140625" bestFit="1" customWidth="1"/>
    <col min="17" max="17" width="12.7109375" bestFit="1" customWidth="1"/>
    <col min="21" max="21" width="12" bestFit="1" customWidth="1"/>
    <col min="22" max="22" width="12.7109375" bestFit="1" customWidth="1"/>
    <col min="26" max="26" width="20.140625" bestFit="1" customWidth="1"/>
    <col min="27" max="27" width="12" bestFit="1" customWidth="1"/>
  </cols>
  <sheetData>
    <row r="1" spans="1:31" ht="18.7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6" t="s">
        <v>33</v>
      </c>
      <c r="K1" s="6" t="s">
        <v>36</v>
      </c>
      <c r="L1" s="6" t="s">
        <v>35</v>
      </c>
      <c r="M1" s="6" t="s">
        <v>37</v>
      </c>
      <c r="P1" s="14" t="s">
        <v>70</v>
      </c>
      <c r="Z1" s="17" t="s">
        <v>71</v>
      </c>
    </row>
    <row r="2" spans="1:31" x14ac:dyDescent="0.25">
      <c r="A2" s="3" t="s">
        <v>8</v>
      </c>
      <c r="B2" s="4">
        <v>1023</v>
      </c>
      <c r="C2" s="5">
        <v>140</v>
      </c>
      <c r="D2" s="5">
        <v>172.63</v>
      </c>
      <c r="E2" s="5">
        <v>38.72</v>
      </c>
      <c r="F2" s="5">
        <v>49.78</v>
      </c>
      <c r="G2" s="5">
        <v>55.16</v>
      </c>
      <c r="H2" s="5">
        <v>45</v>
      </c>
      <c r="J2">
        <f>B2/D2</f>
        <v>5.9259688350808091</v>
      </c>
      <c r="K2">
        <f>(H2/D2)*100</f>
        <v>26.067311591264552</v>
      </c>
      <c r="L2">
        <f>(G2/D2)*100</f>
        <v>31.952731274981172</v>
      </c>
      <c r="M2">
        <f>L2+K2</f>
        <v>58.020042866245724</v>
      </c>
      <c r="P2" t="s">
        <v>38</v>
      </c>
      <c r="Z2" t="s">
        <v>38</v>
      </c>
    </row>
    <row r="3" spans="1:31" ht="15.75" thickBot="1" x14ac:dyDescent="0.3">
      <c r="A3" s="3" t="s">
        <v>9</v>
      </c>
      <c r="B3" s="4">
        <v>1032</v>
      </c>
      <c r="C3" s="5">
        <v>141.93</v>
      </c>
      <c r="D3" s="5">
        <v>176.75</v>
      </c>
      <c r="E3" s="5">
        <v>40.5</v>
      </c>
      <c r="F3" s="5">
        <v>51.41</v>
      </c>
      <c r="G3" s="5">
        <v>60.64</v>
      </c>
      <c r="H3" s="5">
        <v>47</v>
      </c>
      <c r="J3">
        <f t="shared" ref="J3:J26" si="0">B3/D3</f>
        <v>5.8387553041018387</v>
      </c>
      <c r="K3">
        <f t="shared" ref="K3:K26" si="1">(H3/D3)*100</f>
        <v>26.591230551626595</v>
      </c>
      <c r="L3">
        <f t="shared" ref="L3:L26" si="2">(G3/D3)*100</f>
        <v>34.308345120226306</v>
      </c>
      <c r="M3">
        <f t="shared" ref="M3:M26" si="3">L3+K3</f>
        <v>60.899575671852901</v>
      </c>
    </row>
    <row r="4" spans="1:31" ht="18.75" x14ac:dyDescent="0.3">
      <c r="A4" s="3" t="s">
        <v>10</v>
      </c>
      <c r="B4" s="4">
        <v>1035</v>
      </c>
      <c r="C4" s="5">
        <v>140.22</v>
      </c>
      <c r="D4" s="5">
        <v>172.75</v>
      </c>
      <c r="E4" s="5">
        <v>40.69</v>
      </c>
      <c r="F4" s="5">
        <v>51.83</v>
      </c>
      <c r="G4" s="5">
        <v>63.88</v>
      </c>
      <c r="H4" s="5">
        <v>50</v>
      </c>
      <c r="J4">
        <f t="shared" si="0"/>
        <v>5.9913169319826336</v>
      </c>
      <c r="K4">
        <f t="shared" si="1"/>
        <v>28.943560057887119</v>
      </c>
      <c r="L4">
        <f t="shared" si="2"/>
        <v>36.978292329956588</v>
      </c>
      <c r="M4">
        <f t="shared" si="3"/>
        <v>65.9218523878437</v>
      </c>
      <c r="P4" s="10" t="s">
        <v>39</v>
      </c>
      <c r="Q4" s="10"/>
      <c r="T4" s="17" t="s">
        <v>83</v>
      </c>
      <c r="U4" s="17"/>
      <c r="V4" s="17"/>
      <c r="W4" s="17"/>
      <c r="X4" s="17"/>
      <c r="Y4" s="16"/>
      <c r="Z4" s="10" t="s">
        <v>39</v>
      </c>
      <c r="AA4" s="10"/>
    </row>
    <row r="5" spans="1:31" x14ac:dyDescent="0.25">
      <c r="A5" s="3" t="s">
        <v>11</v>
      </c>
      <c r="B5" s="4">
        <v>1162</v>
      </c>
      <c r="C5" s="5">
        <v>142.84</v>
      </c>
      <c r="D5" s="5">
        <v>179.56</v>
      </c>
      <c r="E5" s="5">
        <v>41.95</v>
      </c>
      <c r="F5" s="5">
        <v>53.82</v>
      </c>
      <c r="G5" s="5">
        <v>77.099999999999994</v>
      </c>
      <c r="H5" s="5">
        <v>55</v>
      </c>
      <c r="J5">
        <f t="shared" si="0"/>
        <v>6.4713744709289376</v>
      </c>
      <c r="K5">
        <f t="shared" si="1"/>
        <v>30.63042993985297</v>
      </c>
      <c r="L5">
        <f t="shared" si="2"/>
        <v>42.938293606593888</v>
      </c>
      <c r="M5">
        <f t="shared" si="3"/>
        <v>73.568723546446861</v>
      </c>
      <c r="P5" s="7" t="s">
        <v>40</v>
      </c>
      <c r="Q5" s="7">
        <v>0.9720120181124251</v>
      </c>
      <c r="Z5" s="7" t="s">
        <v>40</v>
      </c>
      <c r="AA5" s="7">
        <v>0.93362264818511254</v>
      </c>
    </row>
    <row r="6" spans="1:31" x14ac:dyDescent="0.25">
      <c r="A6" s="3" t="s">
        <v>12</v>
      </c>
      <c r="B6" s="4">
        <v>1149</v>
      </c>
      <c r="C6" s="5">
        <v>140.88999999999999</v>
      </c>
      <c r="D6" s="5">
        <v>176.33</v>
      </c>
      <c r="E6" s="5">
        <v>42.15</v>
      </c>
      <c r="F6" s="5">
        <v>54.53</v>
      </c>
      <c r="G6" s="5">
        <v>82.11</v>
      </c>
      <c r="H6" s="5">
        <v>56</v>
      </c>
      <c r="J6">
        <f t="shared" si="0"/>
        <v>6.5161912323484374</v>
      </c>
      <c r="K6">
        <f t="shared" si="1"/>
        <v>31.758634378721712</v>
      </c>
      <c r="L6">
        <f t="shared" si="2"/>
        <v>46.566097657800711</v>
      </c>
      <c r="M6">
        <f t="shared" si="3"/>
        <v>78.32473203652242</v>
      </c>
      <c r="P6" s="7" t="s">
        <v>41</v>
      </c>
      <c r="Q6" s="7">
        <v>0.94480736335498949</v>
      </c>
      <c r="Z6" s="7" t="s">
        <v>41</v>
      </c>
      <c r="AA6" s="7">
        <v>0.87165124920418235</v>
      </c>
    </row>
    <row r="7" spans="1:31" x14ac:dyDescent="0.25">
      <c r="A7" s="3" t="s">
        <v>13</v>
      </c>
      <c r="B7" s="4">
        <v>1175</v>
      </c>
      <c r="C7" s="5">
        <v>140.9</v>
      </c>
      <c r="D7" s="5">
        <v>178.46</v>
      </c>
      <c r="E7" s="5">
        <v>41.87</v>
      </c>
      <c r="F7" s="5">
        <v>54.28</v>
      </c>
      <c r="G7" s="5">
        <v>84.74</v>
      </c>
      <c r="H7" s="5">
        <v>52</v>
      </c>
      <c r="J7">
        <f t="shared" si="0"/>
        <v>6.5841084836938251</v>
      </c>
      <c r="K7">
        <f t="shared" si="1"/>
        <v>29.138182225708842</v>
      </c>
      <c r="L7">
        <f t="shared" si="2"/>
        <v>47.484030034741679</v>
      </c>
      <c r="M7">
        <f t="shared" si="3"/>
        <v>76.622212260450524</v>
      </c>
      <c r="P7" s="7" t="s">
        <v>42</v>
      </c>
      <c r="Q7" s="7">
        <v>0.93978985093271572</v>
      </c>
      <c r="Z7" s="7" t="s">
        <v>42</v>
      </c>
      <c r="AA7" s="7">
        <v>0.86607086873479888</v>
      </c>
    </row>
    <row r="8" spans="1:31" x14ac:dyDescent="0.25">
      <c r="A8" s="3" t="s">
        <v>14</v>
      </c>
      <c r="B8" s="4">
        <v>1128</v>
      </c>
      <c r="C8" s="5">
        <v>139.58000000000001</v>
      </c>
      <c r="D8" s="5">
        <v>176.41</v>
      </c>
      <c r="E8" s="5">
        <v>42.57</v>
      </c>
      <c r="F8" s="5">
        <v>55.76</v>
      </c>
      <c r="G8" s="5">
        <v>86.45</v>
      </c>
      <c r="H8" s="5">
        <v>50</v>
      </c>
      <c r="J8">
        <f t="shared" si="0"/>
        <v>6.3941953404002039</v>
      </c>
      <c r="K8">
        <f t="shared" si="1"/>
        <v>28.343064452128562</v>
      </c>
      <c r="L8">
        <f t="shared" si="2"/>
        <v>49.005158437730287</v>
      </c>
      <c r="M8">
        <f t="shared" si="3"/>
        <v>77.348222889858846</v>
      </c>
      <c r="P8" s="7" t="s">
        <v>43</v>
      </c>
      <c r="Q8" s="7">
        <v>0.25976445109599966</v>
      </c>
      <c r="Z8" s="7" t="s">
        <v>43</v>
      </c>
      <c r="AA8" s="7">
        <v>0.38742031691522316</v>
      </c>
    </row>
    <row r="9" spans="1:31" ht="15.75" thickBot="1" x14ac:dyDescent="0.3">
      <c r="A9" s="3" t="s">
        <v>15</v>
      </c>
      <c r="B9" s="4">
        <v>1173</v>
      </c>
      <c r="C9" s="5">
        <v>134.09</v>
      </c>
      <c r="D9" s="5">
        <v>170.74</v>
      </c>
      <c r="E9" s="5">
        <v>42.89</v>
      </c>
      <c r="F9" s="5">
        <v>56.04</v>
      </c>
      <c r="G9" s="5">
        <v>87.84</v>
      </c>
      <c r="H9" s="5">
        <v>66.900000000000006</v>
      </c>
      <c r="J9">
        <f t="shared" si="0"/>
        <v>6.8700948811057749</v>
      </c>
      <c r="K9">
        <f t="shared" si="1"/>
        <v>39.182382569989457</v>
      </c>
      <c r="L9">
        <f t="shared" si="2"/>
        <v>51.446644020147595</v>
      </c>
      <c r="M9">
        <f t="shared" si="3"/>
        <v>90.629026590137045</v>
      </c>
      <c r="P9" s="8" t="s">
        <v>44</v>
      </c>
      <c r="Q9" s="8">
        <v>25</v>
      </c>
      <c r="Z9" s="8" t="s">
        <v>44</v>
      </c>
      <c r="AA9" s="8">
        <v>25</v>
      </c>
    </row>
    <row r="10" spans="1:31" x14ac:dyDescent="0.25">
      <c r="A10" s="3" t="s">
        <v>16</v>
      </c>
      <c r="B10" s="4">
        <v>1331</v>
      </c>
      <c r="C10" s="5">
        <v>141.88999999999999</v>
      </c>
      <c r="D10" s="5">
        <v>182.28</v>
      </c>
      <c r="E10" s="5">
        <v>46.15</v>
      </c>
      <c r="F10" s="5">
        <v>61.13</v>
      </c>
      <c r="G10" s="5">
        <v>110.4</v>
      </c>
      <c r="H10" s="5">
        <v>75.89</v>
      </c>
      <c r="J10">
        <f t="shared" si="0"/>
        <v>7.3019530392802281</v>
      </c>
      <c r="K10">
        <f t="shared" si="1"/>
        <v>41.633750274303274</v>
      </c>
      <c r="L10">
        <f t="shared" si="2"/>
        <v>60.566161948650432</v>
      </c>
      <c r="M10">
        <f t="shared" si="3"/>
        <v>102.19991222295371</v>
      </c>
    </row>
    <row r="11" spans="1:31" ht="15.75" thickBot="1" x14ac:dyDescent="0.3">
      <c r="A11" s="3" t="s">
        <v>17</v>
      </c>
      <c r="B11" s="4">
        <v>1349</v>
      </c>
      <c r="C11" s="5">
        <v>142.34</v>
      </c>
      <c r="D11" s="5">
        <v>182.27</v>
      </c>
      <c r="E11" s="5">
        <v>46.7</v>
      </c>
      <c r="F11" s="5">
        <v>61.85</v>
      </c>
      <c r="G11" s="5">
        <v>115.68</v>
      </c>
      <c r="H11" s="5">
        <v>72</v>
      </c>
      <c r="J11">
        <f t="shared" si="0"/>
        <v>7.4011082460086683</v>
      </c>
      <c r="K11">
        <f t="shared" si="1"/>
        <v>39.501837932737146</v>
      </c>
      <c r="L11">
        <f t="shared" si="2"/>
        <v>63.466286278597686</v>
      </c>
      <c r="M11">
        <f t="shared" si="3"/>
        <v>102.96812421133484</v>
      </c>
      <c r="P11" t="s">
        <v>45</v>
      </c>
      <c r="Z11" t="s">
        <v>45</v>
      </c>
    </row>
    <row r="12" spans="1:31" x14ac:dyDescent="0.25">
      <c r="A12" s="3" t="s">
        <v>18</v>
      </c>
      <c r="B12" s="4">
        <v>1380</v>
      </c>
      <c r="C12" s="5">
        <v>143</v>
      </c>
      <c r="D12" s="5">
        <v>185.74</v>
      </c>
      <c r="E12" s="5">
        <v>48.02</v>
      </c>
      <c r="F12" s="5">
        <v>63.2</v>
      </c>
      <c r="G12" s="5">
        <v>125.46</v>
      </c>
      <c r="H12" s="5">
        <v>75</v>
      </c>
      <c r="J12">
        <f t="shared" si="0"/>
        <v>7.4297404974695809</v>
      </c>
      <c r="K12">
        <f t="shared" si="1"/>
        <v>40.379024442769463</v>
      </c>
      <c r="L12">
        <f t="shared" si="2"/>
        <v>67.546032087864745</v>
      </c>
      <c r="M12">
        <f t="shared" si="3"/>
        <v>107.92505653063421</v>
      </c>
      <c r="P12" s="9"/>
      <c r="Q12" s="9" t="s">
        <v>50</v>
      </c>
      <c r="R12" s="9" t="s">
        <v>51</v>
      </c>
      <c r="S12" s="9" t="s">
        <v>52</v>
      </c>
      <c r="T12" s="9" t="s">
        <v>53</v>
      </c>
      <c r="U12" s="9" t="s">
        <v>54</v>
      </c>
      <c r="Z12" s="9"/>
      <c r="AA12" s="9" t="s">
        <v>50</v>
      </c>
      <c r="AB12" s="9" t="s">
        <v>51</v>
      </c>
      <c r="AC12" s="9" t="s">
        <v>52</v>
      </c>
      <c r="AD12" s="9" t="s">
        <v>53</v>
      </c>
      <c r="AE12" s="9" t="s">
        <v>54</v>
      </c>
    </row>
    <row r="13" spans="1:31" x14ac:dyDescent="0.25">
      <c r="A13" s="3" t="s">
        <v>19</v>
      </c>
      <c r="B13" s="4">
        <v>1382</v>
      </c>
      <c r="C13" s="5">
        <v>141.63</v>
      </c>
      <c r="D13" s="5">
        <v>182.24</v>
      </c>
      <c r="E13" s="5">
        <v>49.87</v>
      </c>
      <c r="F13" s="5">
        <v>65.680000000000007</v>
      </c>
      <c r="G13" s="5">
        <v>127.28</v>
      </c>
      <c r="H13" s="5">
        <v>72.13</v>
      </c>
      <c r="J13">
        <f t="shared" si="0"/>
        <v>7.5834064969271289</v>
      </c>
      <c r="K13">
        <f t="shared" si="1"/>
        <v>39.579675153643542</v>
      </c>
      <c r="L13">
        <f t="shared" si="2"/>
        <v>69.841966637401228</v>
      </c>
      <c r="M13">
        <f t="shared" si="3"/>
        <v>109.42164179104478</v>
      </c>
      <c r="P13" s="7" t="s">
        <v>46</v>
      </c>
      <c r="Q13" s="7">
        <v>2</v>
      </c>
      <c r="R13" s="7">
        <v>25.412315778056975</v>
      </c>
      <c r="S13" s="7">
        <v>12.706157889028487</v>
      </c>
      <c r="T13" s="7">
        <v>188.30194802524298</v>
      </c>
      <c r="U13" s="7">
        <v>1.4477466108123135E-14</v>
      </c>
      <c r="Z13" s="7" t="s">
        <v>46</v>
      </c>
      <c r="AA13" s="7">
        <v>1</v>
      </c>
      <c r="AB13" s="7">
        <v>23.44464877417759</v>
      </c>
      <c r="AC13" s="7">
        <v>23.44464877417759</v>
      </c>
      <c r="AD13" s="7">
        <v>156.19925092679196</v>
      </c>
      <c r="AE13" s="7">
        <v>9.7760886037535693E-12</v>
      </c>
    </row>
    <row r="14" spans="1:31" x14ac:dyDescent="0.25">
      <c r="A14" s="3" t="s">
        <v>20</v>
      </c>
      <c r="B14" s="4">
        <v>1457</v>
      </c>
      <c r="C14" s="5">
        <v>142.72</v>
      </c>
      <c r="D14" s="5">
        <v>185.7</v>
      </c>
      <c r="E14" s="5">
        <v>50.29</v>
      </c>
      <c r="F14" s="5">
        <v>66.760000000000005</v>
      </c>
      <c r="G14" s="5">
        <v>121.55</v>
      </c>
      <c r="H14" s="5">
        <v>70.790000000000006</v>
      </c>
      <c r="J14">
        <f t="shared" si="0"/>
        <v>7.8459881529348419</v>
      </c>
      <c r="K14">
        <f t="shared" si="1"/>
        <v>38.120624663435656</v>
      </c>
      <c r="L14">
        <f t="shared" si="2"/>
        <v>65.455035002692512</v>
      </c>
      <c r="M14">
        <f t="shared" si="3"/>
        <v>103.57565966612816</v>
      </c>
      <c r="P14" s="7" t="s">
        <v>47</v>
      </c>
      <c r="Q14" s="7">
        <v>22</v>
      </c>
      <c r="R14" s="7">
        <v>1.4845065411705318</v>
      </c>
      <c r="S14" s="7">
        <v>6.7477570053205996E-2</v>
      </c>
      <c r="T14" s="7"/>
      <c r="U14" s="7"/>
      <c r="Z14" s="7" t="s">
        <v>47</v>
      </c>
      <c r="AA14" s="7">
        <v>23</v>
      </c>
      <c r="AB14" s="7">
        <v>3.4521735450499151</v>
      </c>
      <c r="AC14" s="7">
        <v>0.15009450195869195</v>
      </c>
      <c r="AD14" s="7"/>
      <c r="AE14" s="7"/>
    </row>
    <row r="15" spans="1:31" ht="15.75" thickBot="1" x14ac:dyDescent="0.3">
      <c r="A15" s="3" t="s">
        <v>21</v>
      </c>
      <c r="B15" s="4">
        <v>1501</v>
      </c>
      <c r="C15" s="5">
        <v>142.34</v>
      </c>
      <c r="D15" s="5">
        <v>186.58</v>
      </c>
      <c r="E15" s="5">
        <v>51.34</v>
      </c>
      <c r="F15" s="5">
        <v>68.260000000000005</v>
      </c>
      <c r="G15" s="5">
        <v>123.66</v>
      </c>
      <c r="H15" s="5">
        <v>63.65</v>
      </c>
      <c r="J15">
        <f t="shared" si="0"/>
        <v>8.0448065173116081</v>
      </c>
      <c r="K15">
        <f t="shared" si="1"/>
        <v>34.114052953156822</v>
      </c>
      <c r="L15">
        <f t="shared" si="2"/>
        <v>66.277200128631137</v>
      </c>
      <c r="M15">
        <f t="shared" si="3"/>
        <v>100.39125308178797</v>
      </c>
      <c r="P15" s="8" t="s">
        <v>48</v>
      </c>
      <c r="Q15" s="8">
        <v>24</v>
      </c>
      <c r="R15" s="8">
        <v>26.896822319227507</v>
      </c>
      <c r="S15" s="8"/>
      <c r="T15" s="8"/>
      <c r="U15" s="8"/>
      <c r="Z15" s="8" t="s">
        <v>48</v>
      </c>
      <c r="AA15" s="8">
        <v>24</v>
      </c>
      <c r="AB15" s="8">
        <v>26.896822319227507</v>
      </c>
      <c r="AC15" s="8"/>
      <c r="AD15" s="8"/>
      <c r="AE15" s="8"/>
    </row>
    <row r="16" spans="1:31" ht="15.75" thickBot="1" x14ac:dyDescent="0.3">
      <c r="A16" s="3" t="s">
        <v>22</v>
      </c>
      <c r="B16" s="4">
        <v>1546</v>
      </c>
      <c r="C16" s="5">
        <v>142.96</v>
      </c>
      <c r="D16" s="5">
        <v>188.05</v>
      </c>
      <c r="E16" s="5">
        <v>53</v>
      </c>
      <c r="F16" s="5">
        <v>70.650000000000006</v>
      </c>
      <c r="G16" s="5">
        <v>135.63999999999999</v>
      </c>
      <c r="H16" s="5">
        <v>61.36</v>
      </c>
      <c r="J16">
        <f t="shared" si="0"/>
        <v>8.2212177612337136</v>
      </c>
      <c r="K16">
        <f t="shared" si="1"/>
        <v>32.629619781972877</v>
      </c>
      <c r="L16">
        <f t="shared" si="2"/>
        <v>72.129752725338989</v>
      </c>
      <c r="M16">
        <f t="shared" si="3"/>
        <v>104.75937250731187</v>
      </c>
    </row>
    <row r="17" spans="1:34" x14ac:dyDescent="0.25">
      <c r="A17" s="3" t="s">
        <v>23</v>
      </c>
      <c r="B17" s="4">
        <v>1491</v>
      </c>
      <c r="C17" s="5">
        <v>142.19999999999999</v>
      </c>
      <c r="D17" s="5">
        <v>187.47</v>
      </c>
      <c r="E17" s="5">
        <v>53.4</v>
      </c>
      <c r="F17" s="5">
        <v>71.349999999999994</v>
      </c>
      <c r="G17" s="5">
        <v>138.76</v>
      </c>
      <c r="H17" s="5">
        <v>61.26</v>
      </c>
      <c r="J17">
        <f t="shared" si="0"/>
        <v>7.9532725236037765</v>
      </c>
      <c r="K17">
        <f t="shared" si="1"/>
        <v>32.67722835653705</v>
      </c>
      <c r="L17">
        <f t="shared" si="2"/>
        <v>74.017176081506378</v>
      </c>
      <c r="M17">
        <f t="shared" si="3"/>
        <v>106.69440443804342</v>
      </c>
      <c r="P17" s="9"/>
      <c r="Q17" s="9" t="s">
        <v>55</v>
      </c>
      <c r="R17" s="9" t="s">
        <v>43</v>
      </c>
      <c r="S17" s="9" t="s">
        <v>56</v>
      </c>
      <c r="T17" s="9" t="s">
        <v>57</v>
      </c>
      <c r="U17" s="9" t="s">
        <v>58</v>
      </c>
      <c r="V17" s="9" t="s">
        <v>59</v>
      </c>
      <c r="W17" s="9" t="s">
        <v>60</v>
      </c>
      <c r="X17" s="9" t="s">
        <v>61</v>
      </c>
      <c r="Z17" s="9"/>
      <c r="AA17" s="9" t="s">
        <v>55</v>
      </c>
      <c r="AB17" s="9" t="s">
        <v>43</v>
      </c>
      <c r="AC17" s="9" t="s">
        <v>56</v>
      </c>
      <c r="AD17" s="9" t="s">
        <v>57</v>
      </c>
      <c r="AE17" s="9" t="s">
        <v>58</v>
      </c>
      <c r="AF17" s="9" t="s">
        <v>59</v>
      </c>
      <c r="AG17" s="9" t="s">
        <v>60</v>
      </c>
      <c r="AH17" s="9" t="s">
        <v>61</v>
      </c>
    </row>
    <row r="18" spans="1:34" x14ac:dyDescent="0.25">
      <c r="A18" s="3" t="s">
        <v>24</v>
      </c>
      <c r="B18" s="4">
        <v>1614</v>
      </c>
      <c r="C18" s="5">
        <v>142.81</v>
      </c>
      <c r="D18" s="5">
        <v>189.59</v>
      </c>
      <c r="E18" s="5">
        <v>55.05</v>
      </c>
      <c r="F18" s="5">
        <v>73.25</v>
      </c>
      <c r="G18" s="5">
        <v>143.08000000000001</v>
      </c>
      <c r="H18" s="5">
        <v>56.11</v>
      </c>
      <c r="J18">
        <f t="shared" si="0"/>
        <v>8.513107231394061</v>
      </c>
      <c r="K18">
        <f t="shared" si="1"/>
        <v>29.595442797615906</v>
      </c>
      <c r="L18">
        <f t="shared" si="2"/>
        <v>75.46811540693075</v>
      </c>
      <c r="M18">
        <f t="shared" si="3"/>
        <v>105.06355820454665</v>
      </c>
      <c r="P18" s="7" t="s">
        <v>49</v>
      </c>
      <c r="Q18" s="7">
        <v>4.0586656194723023</v>
      </c>
      <c r="R18" s="7">
        <v>0.38631940947492949</v>
      </c>
      <c r="S18" s="7">
        <v>10.50598421909136</v>
      </c>
      <c r="T18" s="7">
        <v>4.8806755996912749E-10</v>
      </c>
      <c r="U18" s="7">
        <v>3.2574882005536585</v>
      </c>
      <c r="V18" s="7">
        <v>4.8598430383909461</v>
      </c>
      <c r="W18" s="7">
        <v>3.2574882005536585</v>
      </c>
      <c r="X18" s="7">
        <v>4.8598430383909461</v>
      </c>
      <c r="Z18" s="7" t="s">
        <v>49</v>
      </c>
      <c r="AA18" s="7">
        <v>2.5946945601233224</v>
      </c>
      <c r="AB18" s="7">
        <v>0.41046872567969417</v>
      </c>
      <c r="AC18" s="7">
        <v>6.3212966001898785</v>
      </c>
      <c r="AD18" s="7">
        <v>1.8892148681670393E-6</v>
      </c>
      <c r="AE18" s="7">
        <v>1.7455753069070141</v>
      </c>
      <c r="AF18" s="7">
        <v>3.4438138133396308</v>
      </c>
      <c r="AG18" s="7">
        <v>1.7455753069070141</v>
      </c>
      <c r="AH18" s="7">
        <v>3.4438138133396308</v>
      </c>
    </row>
    <row r="19" spans="1:34" ht="15.75" thickBot="1" x14ac:dyDescent="0.3">
      <c r="A19" s="3" t="s">
        <v>25</v>
      </c>
      <c r="B19" s="4">
        <v>1552</v>
      </c>
      <c r="C19" s="5">
        <v>142.08000000000001</v>
      </c>
      <c r="D19" s="5">
        <v>190.57</v>
      </c>
      <c r="E19" s="5">
        <v>54.99</v>
      </c>
      <c r="F19" s="5">
        <v>73</v>
      </c>
      <c r="G19" s="5">
        <v>161.88</v>
      </c>
      <c r="H19" s="5">
        <v>52.24</v>
      </c>
      <c r="J19">
        <f t="shared" si="0"/>
        <v>8.1439890853754537</v>
      </c>
      <c r="K19">
        <f t="shared" si="1"/>
        <v>27.412499344073044</v>
      </c>
      <c r="L19">
        <f t="shared" si="2"/>
        <v>84.945164506480566</v>
      </c>
      <c r="M19">
        <f t="shared" si="3"/>
        <v>112.35766385055361</v>
      </c>
      <c r="P19" s="7" t="s">
        <v>36</v>
      </c>
      <c r="Q19" s="7">
        <v>4.6580959196118876E-3</v>
      </c>
      <c r="R19" s="7">
        <v>9.1050935699625718E-3</v>
      </c>
      <c r="S19" s="7">
        <v>0.51159231740119671</v>
      </c>
      <c r="T19" s="7">
        <v>0.61403324788753122</v>
      </c>
      <c r="U19" s="7">
        <v>-1.4224712415879609E-2</v>
      </c>
      <c r="V19" s="7">
        <v>2.3540904255103384E-2</v>
      </c>
      <c r="W19" s="7">
        <v>-1.4224712415879609E-2</v>
      </c>
      <c r="X19" s="7">
        <v>2.3540904255103384E-2</v>
      </c>
      <c r="Z19" s="8" t="s">
        <v>37</v>
      </c>
      <c r="AA19" s="8">
        <v>5.150690787385051E-2</v>
      </c>
      <c r="AB19" s="8">
        <v>4.12122195848455E-3</v>
      </c>
      <c r="AC19" s="8">
        <v>12.497969872214929</v>
      </c>
      <c r="AD19" s="8">
        <v>9.7760886037535354E-12</v>
      </c>
      <c r="AE19" s="8">
        <v>4.2981510705205346E-2</v>
      </c>
      <c r="AF19" s="8">
        <v>6.0032305042495675E-2</v>
      </c>
      <c r="AG19" s="8">
        <v>4.2981510705205346E-2</v>
      </c>
      <c r="AH19" s="8">
        <v>6.0032305042495675E-2</v>
      </c>
    </row>
    <row r="20" spans="1:34" ht="15.75" thickBot="1" x14ac:dyDescent="0.3">
      <c r="A20" s="3" t="s">
        <v>26</v>
      </c>
      <c r="B20" s="4">
        <v>1627</v>
      </c>
      <c r="C20" s="5">
        <v>142.58000000000001</v>
      </c>
      <c r="D20" s="5">
        <v>193.03</v>
      </c>
      <c r="E20" s="5">
        <v>57.08</v>
      </c>
      <c r="F20" s="5">
        <v>75.95</v>
      </c>
      <c r="G20" s="5">
        <v>167.98</v>
      </c>
      <c r="H20" s="5">
        <v>49.16</v>
      </c>
      <c r="J20">
        <f t="shared" si="0"/>
        <v>8.4287416463762117</v>
      </c>
      <c r="K20">
        <f t="shared" si="1"/>
        <v>25.467543905092469</v>
      </c>
      <c r="L20">
        <f t="shared" si="2"/>
        <v>87.022742578873746</v>
      </c>
      <c r="M20">
        <f t="shared" si="3"/>
        <v>112.49028648396622</v>
      </c>
      <c r="P20" s="8" t="s">
        <v>35</v>
      </c>
      <c r="Q20" s="8">
        <v>5.1047393070511704E-2</v>
      </c>
      <c r="R20" s="8">
        <v>2.7645799911579518E-3</v>
      </c>
      <c r="S20" s="8">
        <v>18.464791481446831</v>
      </c>
      <c r="T20" s="8">
        <v>7.0237149025547393E-15</v>
      </c>
      <c r="U20" s="8">
        <v>4.5314005082782875E-2</v>
      </c>
      <c r="V20" s="8">
        <v>5.6780781058240533E-2</v>
      </c>
      <c r="W20" s="8">
        <v>4.5314005082782875E-2</v>
      </c>
      <c r="X20" s="8">
        <v>5.6780781058240533E-2</v>
      </c>
    </row>
    <row r="21" spans="1:34" x14ac:dyDescent="0.25">
      <c r="A21" s="3" t="s">
        <v>27</v>
      </c>
      <c r="B21" s="4">
        <v>1704</v>
      </c>
      <c r="C21" s="5">
        <v>140.96</v>
      </c>
      <c r="D21" s="5">
        <v>189.44</v>
      </c>
      <c r="E21" s="5">
        <v>57.11</v>
      </c>
      <c r="F21" s="5">
        <v>78.81</v>
      </c>
      <c r="G21" s="5">
        <v>180.7</v>
      </c>
      <c r="H21" s="5">
        <v>46.2</v>
      </c>
      <c r="J21">
        <f t="shared" si="0"/>
        <v>8.9949324324324333</v>
      </c>
      <c r="K21">
        <f t="shared" si="1"/>
        <v>24.387668918918919</v>
      </c>
      <c r="L21">
        <f t="shared" si="2"/>
        <v>95.386402027027017</v>
      </c>
      <c r="M21">
        <f t="shared" si="3"/>
        <v>119.77407094594594</v>
      </c>
    </row>
    <row r="22" spans="1:34" x14ac:dyDescent="0.25">
      <c r="A22" s="3" t="s">
        <v>28</v>
      </c>
      <c r="B22" s="4">
        <v>1626</v>
      </c>
      <c r="C22" s="5">
        <v>141.16</v>
      </c>
      <c r="D22" s="5">
        <v>185.7</v>
      </c>
      <c r="E22" s="5">
        <v>54.84</v>
      </c>
      <c r="F22" s="5">
        <v>75.819999999999993</v>
      </c>
      <c r="G22" s="5">
        <v>167.02</v>
      </c>
      <c r="H22" s="5">
        <v>43.58</v>
      </c>
      <c r="J22">
        <f t="shared" si="0"/>
        <v>8.7560581583198704</v>
      </c>
      <c r="K22">
        <f t="shared" si="1"/>
        <v>23.467959073774907</v>
      </c>
      <c r="L22">
        <f t="shared" si="2"/>
        <v>89.940764674205724</v>
      </c>
      <c r="M22">
        <f t="shared" si="3"/>
        <v>113.40872374798063</v>
      </c>
      <c r="P22" s="7" t="s">
        <v>62</v>
      </c>
      <c r="Q22" s="12">
        <v>6.1753022370397366</v>
      </c>
      <c r="R22" s="7"/>
      <c r="Z22" t="s">
        <v>72</v>
      </c>
    </row>
    <row r="23" spans="1:34" x14ac:dyDescent="0.25">
      <c r="A23" s="3" t="s">
        <v>29</v>
      </c>
      <c r="B23" s="4">
        <v>1734</v>
      </c>
      <c r="C23" s="5">
        <v>141.41999999999999</v>
      </c>
      <c r="D23" s="5">
        <v>189.75</v>
      </c>
      <c r="E23" s="5">
        <v>56.3</v>
      </c>
      <c r="F23" s="5">
        <v>78.069999999999993</v>
      </c>
      <c r="G23" s="5">
        <v>173.6</v>
      </c>
      <c r="H23" s="5">
        <v>47.02</v>
      </c>
      <c r="J23">
        <f t="shared" si="0"/>
        <v>9.1383399209486171</v>
      </c>
      <c r="K23">
        <f t="shared" si="1"/>
        <v>24.779973649538871</v>
      </c>
      <c r="L23">
        <f t="shared" si="2"/>
        <v>91.488801054018438</v>
      </c>
      <c r="M23">
        <f t="shared" si="3"/>
        <v>116.26877470355731</v>
      </c>
      <c r="P23" s="7" t="s">
        <v>63</v>
      </c>
      <c r="Q23" s="12">
        <v>20.338244822315907</v>
      </c>
      <c r="R23" s="7"/>
    </row>
    <row r="24" spans="1:34" ht="15.75" thickBot="1" x14ac:dyDescent="0.3">
      <c r="A24" s="3" t="s">
        <v>30</v>
      </c>
      <c r="B24" s="4">
        <v>1535</v>
      </c>
      <c r="C24" s="5">
        <v>132.66</v>
      </c>
      <c r="D24" s="5">
        <v>175.66</v>
      </c>
      <c r="E24" s="5">
        <v>53.88</v>
      </c>
      <c r="F24" s="5">
        <v>72.89</v>
      </c>
      <c r="G24" s="5">
        <v>160.94</v>
      </c>
      <c r="H24" s="5">
        <v>48.3</v>
      </c>
      <c r="J24">
        <f t="shared" si="0"/>
        <v>8.7384720482750762</v>
      </c>
      <c r="K24">
        <f t="shared" si="1"/>
        <v>27.496299669816693</v>
      </c>
      <c r="L24">
        <f t="shared" si="2"/>
        <v>91.620175338722532</v>
      </c>
      <c r="M24">
        <f t="shared" si="3"/>
        <v>119.11647500853923</v>
      </c>
      <c r="P24" t="s">
        <v>64</v>
      </c>
      <c r="Q24" s="13">
        <v>-0.33267104665549441</v>
      </c>
    </row>
    <row r="25" spans="1:34" x14ac:dyDescent="0.25">
      <c r="A25" s="3" t="s">
        <v>31</v>
      </c>
      <c r="B25" s="4">
        <v>1727</v>
      </c>
      <c r="C25" s="5">
        <v>140.94999999999999</v>
      </c>
      <c r="D25" s="5">
        <v>190.37</v>
      </c>
      <c r="E25" s="5">
        <v>56</v>
      </c>
      <c r="F25" s="5">
        <v>77.11</v>
      </c>
      <c r="G25" s="5">
        <v>167.99</v>
      </c>
      <c r="H25" s="5">
        <v>41</v>
      </c>
      <c r="J25">
        <f t="shared" si="0"/>
        <v>9.0718075326994789</v>
      </c>
      <c r="K25">
        <f t="shared" si="1"/>
        <v>21.537006881336346</v>
      </c>
      <c r="L25">
        <f t="shared" si="2"/>
        <v>88.243945999894947</v>
      </c>
      <c r="M25">
        <f t="shared" si="3"/>
        <v>109.78095288123129</v>
      </c>
      <c r="P25" t="s">
        <v>65</v>
      </c>
      <c r="Q25" s="11">
        <v>6.7477656999999996E-2</v>
      </c>
      <c r="Z25" t="s">
        <v>73</v>
      </c>
      <c r="AA25" s="11">
        <f>((AB14-R14)/(R14))*(22/1)</f>
        <v>29.160312120425793</v>
      </c>
      <c r="AC25" t="s">
        <v>76</v>
      </c>
    </row>
    <row r="26" spans="1:34" x14ac:dyDescent="0.25">
      <c r="A26" s="3" t="s">
        <v>32</v>
      </c>
      <c r="B26" s="4">
        <v>1652</v>
      </c>
      <c r="C26" s="5">
        <v>141.32</v>
      </c>
      <c r="D26" s="5">
        <v>190.91</v>
      </c>
      <c r="E26" s="5">
        <v>58.54</v>
      </c>
      <c r="F26" s="5">
        <v>79.510000000000005</v>
      </c>
      <c r="G26" s="5">
        <v>183.98</v>
      </c>
      <c r="H26" s="5">
        <v>40.67</v>
      </c>
      <c r="J26">
        <f t="shared" si="0"/>
        <v>8.6532921271803467</v>
      </c>
      <c r="K26">
        <f t="shared" si="1"/>
        <v>21.303231889371958</v>
      </c>
      <c r="L26">
        <f t="shared" si="2"/>
        <v>96.370017285631974</v>
      </c>
      <c r="M26">
        <f t="shared" si="3"/>
        <v>117.67324917500393</v>
      </c>
      <c r="Z26" t="s">
        <v>67</v>
      </c>
      <c r="AA26">
        <f>_xlfn.F.DIST.RT(AA25,1,22)</f>
        <v>2.0112370912329347E-5</v>
      </c>
    </row>
    <row r="27" spans="1:34" x14ac:dyDescent="0.25">
      <c r="Z27" t="s">
        <v>68</v>
      </c>
      <c r="AA27" s="11">
        <f>_xlfn.F.INV.RT(0.05,1,22)</f>
        <v>4.3009495017776587</v>
      </c>
      <c r="AC27" t="s">
        <v>78</v>
      </c>
    </row>
    <row r="28" spans="1:34" x14ac:dyDescent="0.25">
      <c r="U28" s="11">
        <f>-(Q24*Q25)/((1-Q24^2)*(Q15*Q22*Q23))</f>
        <v>8.3739263694360685E-6</v>
      </c>
      <c r="Z28" t="s">
        <v>69</v>
      </c>
      <c r="AA28" s="11">
        <f>_xlfn.F.INV.RT(0.01,1,22)</f>
        <v>7.9453857291700425</v>
      </c>
      <c r="AC28" t="s">
        <v>79</v>
      </c>
    </row>
    <row r="29" spans="1:34" x14ac:dyDescent="0.25">
      <c r="Z29" s="16" t="s">
        <v>81</v>
      </c>
      <c r="AA29" s="16"/>
      <c r="AB29" s="16"/>
    </row>
    <row r="30" spans="1:34" x14ac:dyDescent="0.25">
      <c r="Z30" s="16" t="s">
        <v>80</v>
      </c>
      <c r="AA30" s="16"/>
      <c r="AB30" s="16"/>
      <c r="AC30" s="16"/>
      <c r="AD30" s="16"/>
      <c r="AE30" s="16"/>
      <c r="AF30" s="16"/>
      <c r="AG30" s="16"/>
    </row>
    <row r="31" spans="1:34" x14ac:dyDescent="0.25">
      <c r="W31">
        <f>Q32^2</f>
        <v>29.160320647530408</v>
      </c>
    </row>
    <row r="32" spans="1:34" x14ac:dyDescent="0.25">
      <c r="P32" t="s">
        <v>66</v>
      </c>
      <c r="Q32" s="11">
        <f>(Q19-Q20)/(R19^2+R20^2-2*U28)^0.5</f>
        <v>-5.4000296895045317</v>
      </c>
      <c r="S32" t="s">
        <v>76</v>
      </c>
    </row>
    <row r="33" spans="16:21" x14ac:dyDescent="0.25">
      <c r="P33" t="s">
        <v>67</v>
      </c>
      <c r="Q33">
        <f>_xlfn.T.DIST.2T(ABS(Q32),22)</f>
        <v>2.0112332936186351E-5</v>
      </c>
    </row>
    <row r="34" spans="16:21" x14ac:dyDescent="0.25">
      <c r="P34" t="s">
        <v>68</v>
      </c>
      <c r="Q34" s="11">
        <f>_xlfn.T.INV.2T(0.05,22)</f>
        <v>2.0738730679040258</v>
      </c>
      <c r="S34" t="s">
        <v>74</v>
      </c>
    </row>
    <row r="35" spans="16:21" x14ac:dyDescent="0.25">
      <c r="P35" t="s">
        <v>69</v>
      </c>
      <c r="Q35" s="11">
        <f>_xlfn.T.INV.2T(0.01,22)</f>
        <v>2.8187560606001436</v>
      </c>
      <c r="S35" t="s">
        <v>75</v>
      </c>
    </row>
    <row r="36" spans="16:21" x14ac:dyDescent="0.25">
      <c r="P36" s="16" t="s">
        <v>82</v>
      </c>
      <c r="Q36" s="16"/>
      <c r="R36" s="15"/>
      <c r="S36" s="15"/>
      <c r="T36" s="15"/>
      <c r="U36" s="15"/>
    </row>
    <row r="37" spans="16:21" x14ac:dyDescent="0.25">
      <c r="P37" s="16" t="s">
        <v>77</v>
      </c>
      <c r="Q37" s="16"/>
      <c r="R37" s="16"/>
      <c r="S37" s="16"/>
      <c r="T37" s="16"/>
      <c r="U37" s="16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 sizeWithCells="1">
              <from>
                <xdr:col>15</xdr:col>
                <xdr:colOff>76200</xdr:colOff>
                <xdr:row>26</xdr:row>
                <xdr:rowOff>123825</xdr:rowOff>
              </from>
              <to>
                <xdr:col>19</xdr:col>
                <xdr:colOff>76200</xdr:colOff>
                <xdr:row>29</xdr:row>
                <xdr:rowOff>76200</xdr:rowOff>
              </to>
            </anchor>
          </objectPr>
        </oleObject>
      </mc:Choice>
      <mc:Fallback>
        <oleObject progId="Equation.3" shapeId="1026" r:id="rId3"/>
      </mc:Fallback>
    </mc:AlternateContent>
    <mc:AlternateContent xmlns:mc="http://schemas.openxmlformats.org/markup-compatibility/2006">
      <mc:Choice Requires="x14">
        <oleObject progId="Equation.3" shapeId="1027" r:id="rId5">
          <objectPr defaultSize="0" autoPict="0" r:id="rId6">
            <anchor moveWithCells="1" sizeWithCells="1">
              <from>
                <xdr:col>26</xdr:col>
                <xdr:colOff>0</xdr:colOff>
                <xdr:row>21</xdr:row>
                <xdr:rowOff>0</xdr:rowOff>
              </from>
              <to>
                <xdr:col>29</xdr:col>
                <xdr:colOff>276225</xdr:colOff>
                <xdr:row>23</xdr:row>
                <xdr:rowOff>47625</xdr:rowOff>
              </to>
            </anchor>
          </objectPr>
        </oleObject>
      </mc:Choice>
      <mc:Fallback>
        <oleObject progId="Equation.3" shapeId="1027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s="9" t="s">
        <v>84</v>
      </c>
      <c r="B1" s="9"/>
      <c r="C1" s="9" t="s">
        <v>85</v>
      </c>
      <c r="D1" s="9"/>
      <c r="E1" s="9" t="s">
        <v>34</v>
      </c>
      <c r="F1" s="9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 t="s">
        <v>86</v>
      </c>
      <c r="B3" s="7">
        <v>7.2325122593177573</v>
      </c>
      <c r="C3" s="7" t="s">
        <v>86</v>
      </c>
      <c r="D3" s="7">
        <v>5.2097161679512967</v>
      </c>
      <c r="E3" s="7" t="s">
        <v>86</v>
      </c>
      <c r="F3" s="7">
        <v>4.1726861890664138</v>
      </c>
    </row>
    <row r="4" spans="1:6" x14ac:dyDescent="0.25">
      <c r="A4" s="7" t="s">
        <v>43</v>
      </c>
      <c r="B4" s="7">
        <v>3.4794281834168661E-2</v>
      </c>
      <c r="C4" s="7" t="s">
        <v>43</v>
      </c>
      <c r="D4" s="7">
        <v>7.3175546159786765E-3</v>
      </c>
      <c r="E4" s="7" t="s">
        <v>43</v>
      </c>
      <c r="F4" s="7">
        <v>3.1011124246586308E-2</v>
      </c>
    </row>
    <row r="5" spans="1:6" x14ac:dyDescent="0.25">
      <c r="A5" s="7" t="s">
        <v>87</v>
      </c>
      <c r="B5" s="7">
        <v>7.2841348061952047</v>
      </c>
      <c r="C5" s="7" t="s">
        <v>87</v>
      </c>
      <c r="D5" s="7">
        <v>5.2241324683586603</v>
      </c>
      <c r="E5" s="7" t="s">
        <v>87</v>
      </c>
      <c r="F5" s="7">
        <v>4.2011040987936346</v>
      </c>
    </row>
    <row r="6" spans="1:6" x14ac:dyDescent="0.25">
      <c r="A6" s="7" t="s">
        <v>88</v>
      </c>
      <c r="B6" s="7" t="e">
        <v>#N/A</v>
      </c>
      <c r="C6" s="7" t="s">
        <v>88</v>
      </c>
      <c r="D6" s="7">
        <v>5.2241324683586603</v>
      </c>
      <c r="E6" s="7" t="s">
        <v>88</v>
      </c>
      <c r="F6" s="7" t="e">
        <v>#N/A</v>
      </c>
    </row>
    <row r="7" spans="1:6" x14ac:dyDescent="0.25">
      <c r="A7" s="7" t="s">
        <v>89</v>
      </c>
      <c r="B7" s="7">
        <v>0.17397140917084331</v>
      </c>
      <c r="C7" s="7" t="s">
        <v>89</v>
      </c>
      <c r="D7" s="7">
        <v>3.6587773079893381E-2</v>
      </c>
      <c r="E7" s="7" t="s">
        <v>89</v>
      </c>
      <c r="F7" s="7">
        <v>0.15505562123293154</v>
      </c>
    </row>
    <row r="8" spans="1:6" x14ac:dyDescent="0.25">
      <c r="A8" s="7" t="s">
        <v>90</v>
      </c>
      <c r="B8" s="7">
        <v>3.0266051208888978E-2</v>
      </c>
      <c r="C8" s="7" t="s">
        <v>90</v>
      </c>
      <c r="D8" s="7">
        <v>1.3386651389457706E-3</v>
      </c>
      <c r="E8" s="7" t="s">
        <v>90</v>
      </c>
      <c r="F8" s="7">
        <v>2.4042245675930326E-2</v>
      </c>
    </row>
    <row r="9" spans="1:6" x14ac:dyDescent="0.25">
      <c r="A9" s="7" t="s">
        <v>91</v>
      </c>
      <c r="B9" s="7">
        <v>-1.1668962313136357</v>
      </c>
      <c r="C9" s="7" t="s">
        <v>91</v>
      </c>
      <c r="D9" s="7">
        <v>-1.115997954938877</v>
      </c>
      <c r="E9" s="7" t="s">
        <v>91</v>
      </c>
      <c r="F9" s="7">
        <v>-1.4046238812684089</v>
      </c>
    </row>
    <row r="10" spans="1:6" x14ac:dyDescent="0.25">
      <c r="A10" s="7" t="s">
        <v>92</v>
      </c>
      <c r="B10" s="7">
        <v>-0.44994439867581276</v>
      </c>
      <c r="C10" s="7" t="s">
        <v>92</v>
      </c>
      <c r="D10" s="7">
        <v>-0.40642121937522963</v>
      </c>
      <c r="E10" s="7" t="s">
        <v>92</v>
      </c>
      <c r="F10" s="7">
        <v>-0.31101866417126084</v>
      </c>
    </row>
    <row r="11" spans="1:6" x14ac:dyDescent="0.25">
      <c r="A11" s="7" t="s">
        <v>93</v>
      </c>
      <c r="B11" s="7">
        <v>0.52769139138886079</v>
      </c>
      <c r="C11" s="7" t="s">
        <v>93</v>
      </c>
      <c r="D11" s="7">
        <v>0.12270368565762357</v>
      </c>
      <c r="E11" s="7" t="s">
        <v>93</v>
      </c>
      <c r="F11" s="7">
        <v>0.46826950297394632</v>
      </c>
    </row>
    <row r="12" spans="1:6" x14ac:dyDescent="0.25">
      <c r="A12" s="7" t="s">
        <v>94</v>
      </c>
      <c r="B12" s="7">
        <v>6.9304947659516261</v>
      </c>
      <c r="C12" s="7" t="s">
        <v>94</v>
      </c>
      <c r="D12" s="7">
        <v>5.1401419315821606</v>
      </c>
      <c r="E12" s="7" t="s">
        <v>94</v>
      </c>
      <c r="F12" s="7">
        <v>3.9076132969394459</v>
      </c>
    </row>
    <row r="13" spans="1:6" x14ac:dyDescent="0.25">
      <c r="A13" s="7" t="s">
        <v>95</v>
      </c>
      <c r="B13" s="7">
        <v>7.4581861573404868</v>
      </c>
      <c r="C13" s="7" t="s">
        <v>95</v>
      </c>
      <c r="D13" s="7">
        <v>5.2628456172397842</v>
      </c>
      <c r="E13" s="7" t="s">
        <v>95</v>
      </c>
      <c r="F13" s="7">
        <v>4.3758827999133922</v>
      </c>
    </row>
    <row r="14" spans="1:6" x14ac:dyDescent="0.25">
      <c r="A14" s="7" t="s">
        <v>96</v>
      </c>
      <c r="B14" s="7">
        <v>180.81280648294393</v>
      </c>
      <c r="C14" s="7" t="s">
        <v>96</v>
      </c>
      <c r="D14" s="7">
        <v>130.24290419878241</v>
      </c>
      <c r="E14" s="7" t="s">
        <v>96</v>
      </c>
      <c r="F14" s="7">
        <v>104.31715472666033</v>
      </c>
    </row>
    <row r="15" spans="1:6" ht="15.75" thickBot="1" x14ac:dyDescent="0.3">
      <c r="A15" s="8" t="s">
        <v>97</v>
      </c>
      <c r="B15" s="8">
        <v>25</v>
      </c>
      <c r="C15" s="8" t="s">
        <v>97</v>
      </c>
      <c r="D15" s="8">
        <v>25</v>
      </c>
      <c r="E15" s="8" t="s">
        <v>97</v>
      </c>
      <c r="F15" s="8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s="9"/>
      <c r="B1" s="9" t="s">
        <v>85</v>
      </c>
      <c r="C1" s="9" t="s">
        <v>34</v>
      </c>
    </row>
    <row r="2" spans="1:3" x14ac:dyDescent="0.25">
      <c r="A2" s="7" t="s">
        <v>85</v>
      </c>
      <c r="B2" s="7">
        <v>1</v>
      </c>
      <c r="C2" s="7"/>
    </row>
    <row r="3" spans="1:3" ht="15.75" thickBot="1" x14ac:dyDescent="0.3">
      <c r="A3" s="8" t="s">
        <v>34</v>
      </c>
      <c r="B3" s="8">
        <v>0.8558404409854885</v>
      </c>
      <c r="C3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7"/>
  <sheetViews>
    <sheetView topLeftCell="P19" workbookViewId="0">
      <selection activeCell="Y31" sqref="Y31"/>
    </sheetView>
  </sheetViews>
  <sheetFormatPr defaultRowHeight="15" x14ac:dyDescent="0.25"/>
  <cols>
    <col min="15" max="15" width="33" bestFit="1" customWidth="1"/>
  </cols>
  <sheetData>
    <row r="1" spans="1:30" ht="30" x14ac:dyDescent="0.3">
      <c r="A1" s="2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I1" s="18" t="s">
        <v>84</v>
      </c>
      <c r="J1" s="18" t="s">
        <v>85</v>
      </c>
      <c r="K1" s="18" t="s">
        <v>34</v>
      </c>
      <c r="L1" s="18" t="s">
        <v>33</v>
      </c>
      <c r="M1" s="18" t="s">
        <v>106</v>
      </c>
      <c r="O1" s="19" t="s">
        <v>70</v>
      </c>
      <c r="P1" s="20"/>
      <c r="Q1" s="20"/>
      <c r="Y1" s="19" t="s">
        <v>71</v>
      </c>
      <c r="Z1" s="20"/>
      <c r="AA1" s="20"/>
    </row>
    <row r="2" spans="1:30" x14ac:dyDescent="0.25">
      <c r="A2" s="4">
        <v>1023</v>
      </c>
      <c r="B2" s="5">
        <v>140</v>
      </c>
      <c r="C2" s="5">
        <v>172.63</v>
      </c>
      <c r="D2" s="5">
        <v>38.72</v>
      </c>
      <c r="E2" s="5">
        <v>49.78</v>
      </c>
      <c r="F2" s="5">
        <v>55.16</v>
      </c>
      <c r="G2" s="5">
        <v>45</v>
      </c>
      <c r="I2">
        <f>LN(A2)</f>
        <v>6.9304947659516261</v>
      </c>
      <c r="J2">
        <f>LN(C2)</f>
        <v>5.1511505758284573</v>
      </c>
      <c r="K2">
        <f>LN(E2)</f>
        <v>3.9076132969394459</v>
      </c>
      <c r="L2">
        <f>LN(A2/C2)</f>
        <v>1.779344190123169</v>
      </c>
      <c r="M2">
        <f>LN((E2/C2)*100)</f>
        <v>3.36163290709908</v>
      </c>
      <c r="O2" t="s">
        <v>38</v>
      </c>
      <c r="Y2" t="s">
        <v>38</v>
      </c>
    </row>
    <row r="3" spans="1:30" ht="19.5" thickBot="1" x14ac:dyDescent="0.35">
      <c r="A3" s="4">
        <v>1032</v>
      </c>
      <c r="B3" s="5">
        <v>141.93</v>
      </c>
      <c r="C3" s="5">
        <v>176.75</v>
      </c>
      <c r="D3" s="5">
        <v>40.5</v>
      </c>
      <c r="E3" s="5">
        <v>51.41</v>
      </c>
      <c r="F3" s="5">
        <v>60.64</v>
      </c>
      <c r="G3" s="5">
        <v>47</v>
      </c>
      <c r="I3">
        <f t="shared" ref="I3:I26" si="0">LN(A3)</f>
        <v>6.9392539460415081</v>
      </c>
      <c r="J3">
        <f t="shared" ref="J3:J26" si="1">LN(C3)</f>
        <v>5.1747363047766823</v>
      </c>
      <c r="K3">
        <f t="shared" ref="K3:K26" si="2">LN(E3)</f>
        <v>3.9398327060674134</v>
      </c>
      <c r="L3">
        <f t="shared" ref="L3:L26" si="3">LN(A3/C3)</f>
        <v>1.7645176412648258</v>
      </c>
      <c r="M3">
        <f t="shared" ref="M3:M26" si="4">LN((E3/C3)*100)</f>
        <v>3.3702665872788224</v>
      </c>
      <c r="R3" s="17" t="s">
        <v>101</v>
      </c>
      <c r="S3" s="17"/>
      <c r="T3" s="17"/>
      <c r="U3" s="17"/>
      <c r="V3" s="17"/>
      <c r="W3" s="16"/>
      <c r="X3" s="11"/>
    </row>
    <row r="4" spans="1:30" x14ac:dyDescent="0.25">
      <c r="A4" s="4">
        <v>1035</v>
      </c>
      <c r="B4" s="5">
        <v>140.22</v>
      </c>
      <c r="C4" s="5">
        <v>172.75</v>
      </c>
      <c r="D4" s="5">
        <v>40.69</v>
      </c>
      <c r="E4" s="5">
        <v>51.83</v>
      </c>
      <c r="F4" s="5">
        <v>63.88</v>
      </c>
      <c r="G4" s="5">
        <v>50</v>
      </c>
      <c r="I4">
        <f t="shared" si="0"/>
        <v>6.9421567056994693</v>
      </c>
      <c r="J4">
        <f t="shared" si="1"/>
        <v>5.1518454626477794</v>
      </c>
      <c r="K4">
        <f t="shared" si="2"/>
        <v>3.9479691322016151</v>
      </c>
      <c r="L4">
        <f t="shared" si="3"/>
        <v>1.7903112430516901</v>
      </c>
      <c r="M4">
        <f t="shared" si="4"/>
        <v>3.4012938555419274</v>
      </c>
      <c r="O4" s="10" t="s">
        <v>39</v>
      </c>
      <c r="P4" s="10"/>
      <c r="Y4" s="10" t="s">
        <v>39</v>
      </c>
      <c r="Z4" s="10"/>
    </row>
    <row r="5" spans="1:30" x14ac:dyDescent="0.25">
      <c r="A5" s="4">
        <v>1162</v>
      </c>
      <c r="B5" s="5">
        <v>142.84</v>
      </c>
      <c r="C5" s="5">
        <v>179.56</v>
      </c>
      <c r="D5" s="5">
        <v>41.95</v>
      </c>
      <c r="E5" s="5">
        <v>53.82</v>
      </c>
      <c r="F5" s="5">
        <v>77.099999999999994</v>
      </c>
      <c r="G5" s="5">
        <v>55</v>
      </c>
      <c r="I5">
        <f t="shared" si="0"/>
        <v>7.0578979374118562</v>
      </c>
      <c r="J5">
        <f t="shared" si="1"/>
        <v>5.1905094139137313</v>
      </c>
      <c r="K5">
        <f t="shared" si="2"/>
        <v>3.9856451452987596</v>
      </c>
      <c r="L5">
        <f t="shared" si="3"/>
        <v>1.8673885234981251</v>
      </c>
      <c r="M5">
        <f t="shared" si="4"/>
        <v>3.4003059173731196</v>
      </c>
      <c r="O5" s="7" t="s">
        <v>40</v>
      </c>
      <c r="P5" s="7">
        <v>0.99011838095816396</v>
      </c>
      <c r="Y5" s="7" t="s">
        <v>40</v>
      </c>
      <c r="Z5" s="7">
        <v>0.98165313242699659</v>
      </c>
    </row>
    <row r="6" spans="1:30" x14ac:dyDescent="0.25">
      <c r="A6" s="4">
        <v>1149</v>
      </c>
      <c r="B6" s="5">
        <v>140.88999999999999</v>
      </c>
      <c r="C6" s="5">
        <v>176.33</v>
      </c>
      <c r="D6" s="5">
        <v>42.15</v>
      </c>
      <c r="E6" s="5">
        <v>54.53</v>
      </c>
      <c r="F6" s="5">
        <v>82.11</v>
      </c>
      <c r="G6" s="5">
        <v>56</v>
      </c>
      <c r="I6">
        <f t="shared" si="0"/>
        <v>7.0466472778487557</v>
      </c>
      <c r="J6">
        <f t="shared" si="1"/>
        <v>5.1723572394198323</v>
      </c>
      <c r="K6">
        <f t="shared" si="2"/>
        <v>3.9987510089379703</v>
      </c>
      <c r="L6">
        <f t="shared" si="3"/>
        <v>1.8742900384289236</v>
      </c>
      <c r="M6">
        <f t="shared" si="4"/>
        <v>3.4315639555062294</v>
      </c>
      <c r="O6" s="7" t="s">
        <v>41</v>
      </c>
      <c r="P6" s="7">
        <v>0.98033440831121599</v>
      </c>
      <c r="Y6" s="7" t="s">
        <v>41</v>
      </c>
      <c r="Z6" s="7">
        <v>0.96364287240373447</v>
      </c>
    </row>
    <row r="7" spans="1:30" x14ac:dyDescent="0.25">
      <c r="A7" s="4">
        <v>1175</v>
      </c>
      <c r="B7" s="5">
        <v>140.9</v>
      </c>
      <c r="C7" s="5">
        <v>178.46</v>
      </c>
      <c r="D7" s="5">
        <v>41.87</v>
      </c>
      <c r="E7" s="5">
        <v>54.28</v>
      </c>
      <c r="F7" s="5">
        <v>84.74</v>
      </c>
      <c r="G7" s="5">
        <v>52</v>
      </c>
      <c r="I7">
        <f t="shared" si="0"/>
        <v>7.0690234265782594</v>
      </c>
      <c r="J7">
        <f t="shared" si="1"/>
        <v>5.1843644864720053</v>
      </c>
      <c r="K7">
        <f t="shared" si="2"/>
        <v>3.9941558349666684</v>
      </c>
      <c r="L7">
        <f t="shared" si="3"/>
        <v>1.8846589401062539</v>
      </c>
      <c r="M7">
        <f t="shared" si="4"/>
        <v>3.4149615344827544</v>
      </c>
      <c r="O7" s="7" t="s">
        <v>42</v>
      </c>
      <c r="P7" s="7">
        <v>0.97854662724859931</v>
      </c>
      <c r="Y7" s="7" t="s">
        <v>42</v>
      </c>
      <c r="Z7" s="7">
        <v>0.96206212772563604</v>
      </c>
    </row>
    <row r="8" spans="1:30" x14ac:dyDescent="0.25">
      <c r="A8" s="4">
        <v>1128</v>
      </c>
      <c r="B8" s="5">
        <v>139.58000000000001</v>
      </c>
      <c r="C8" s="5">
        <v>176.41</v>
      </c>
      <c r="D8" s="5">
        <v>42.57</v>
      </c>
      <c r="E8" s="5">
        <v>55.76</v>
      </c>
      <c r="F8" s="5">
        <v>86.45</v>
      </c>
      <c r="G8" s="5">
        <v>50</v>
      </c>
      <c r="I8">
        <f t="shared" si="0"/>
        <v>7.0282014320580046</v>
      </c>
      <c r="J8">
        <f t="shared" si="1"/>
        <v>5.1728108313083148</v>
      </c>
      <c r="K8">
        <f t="shared" si="2"/>
        <v>4.0210567664522685</v>
      </c>
      <c r="L8">
        <f t="shared" si="3"/>
        <v>1.8553906007496896</v>
      </c>
      <c r="M8">
        <f t="shared" si="4"/>
        <v>3.4534161211320451</v>
      </c>
      <c r="O8" s="7" t="s">
        <v>43</v>
      </c>
      <c r="P8" s="7">
        <v>2.5481539951448692E-2</v>
      </c>
      <c r="Y8" s="7" t="s">
        <v>43</v>
      </c>
      <c r="Z8" s="7">
        <v>2.7864092598478621E-2</v>
      </c>
    </row>
    <row r="9" spans="1:30" ht="15.75" thickBot="1" x14ac:dyDescent="0.3">
      <c r="A9" s="4">
        <v>1173</v>
      </c>
      <c r="B9" s="5">
        <v>134.09</v>
      </c>
      <c r="C9" s="5">
        <v>170.74</v>
      </c>
      <c r="D9" s="5">
        <v>42.89</v>
      </c>
      <c r="E9" s="5">
        <v>56.04</v>
      </c>
      <c r="F9" s="5">
        <v>87.84</v>
      </c>
      <c r="G9" s="5">
        <v>66.900000000000006</v>
      </c>
      <c r="I9">
        <f t="shared" si="0"/>
        <v>7.0673198486534758</v>
      </c>
      <c r="J9">
        <f t="shared" si="1"/>
        <v>5.1401419315821606</v>
      </c>
      <c r="K9">
        <f t="shared" si="2"/>
        <v>4.0260657214688065</v>
      </c>
      <c r="L9">
        <f t="shared" si="3"/>
        <v>1.927177917071315</v>
      </c>
      <c r="M9">
        <f t="shared" si="4"/>
        <v>3.4910939758747372</v>
      </c>
      <c r="O9" s="8" t="s">
        <v>44</v>
      </c>
      <c r="P9" s="8">
        <v>25</v>
      </c>
      <c r="Y9" s="8" t="s">
        <v>44</v>
      </c>
      <c r="Z9" s="8">
        <v>25</v>
      </c>
    </row>
    <row r="10" spans="1:30" x14ac:dyDescent="0.25">
      <c r="A10" s="4">
        <v>1331</v>
      </c>
      <c r="B10" s="5">
        <v>141.88999999999999</v>
      </c>
      <c r="C10" s="5">
        <v>182.28</v>
      </c>
      <c r="D10" s="5">
        <v>46.15</v>
      </c>
      <c r="E10" s="5">
        <v>61.13</v>
      </c>
      <c r="F10" s="5">
        <v>110.4</v>
      </c>
      <c r="G10" s="5">
        <v>75.89</v>
      </c>
      <c r="I10">
        <f t="shared" si="0"/>
        <v>7.193685818395112</v>
      </c>
      <c r="J10">
        <f t="shared" si="1"/>
        <v>5.2055439663956822</v>
      </c>
      <c r="K10">
        <f t="shared" si="2"/>
        <v>4.1130027440406343</v>
      </c>
      <c r="L10">
        <f t="shared" si="3"/>
        <v>1.9881418519994298</v>
      </c>
      <c r="M10">
        <f t="shared" si="4"/>
        <v>3.5126289636330439</v>
      </c>
    </row>
    <row r="11" spans="1:30" ht="15.75" thickBot="1" x14ac:dyDescent="0.3">
      <c r="A11" s="4">
        <v>1349</v>
      </c>
      <c r="B11" s="5">
        <v>142.34</v>
      </c>
      <c r="C11" s="5">
        <v>182.27</v>
      </c>
      <c r="D11" s="5">
        <v>46.7</v>
      </c>
      <c r="E11" s="5">
        <v>61.85</v>
      </c>
      <c r="F11" s="5">
        <v>115.68</v>
      </c>
      <c r="G11" s="5">
        <v>72</v>
      </c>
      <c r="I11">
        <f t="shared" si="0"/>
        <v>7.2071188562077557</v>
      </c>
      <c r="J11">
        <f t="shared" si="1"/>
        <v>5.2054891042368423</v>
      </c>
      <c r="K11">
        <f t="shared" si="2"/>
        <v>4.1247120988384971</v>
      </c>
      <c r="L11">
        <f t="shared" si="3"/>
        <v>2.0016297519709139</v>
      </c>
      <c r="M11">
        <f t="shared" si="4"/>
        <v>3.5243931805897462</v>
      </c>
      <c r="O11" t="s">
        <v>45</v>
      </c>
      <c r="Y11" t="s">
        <v>45</v>
      </c>
    </row>
    <row r="12" spans="1:30" x14ac:dyDescent="0.25">
      <c r="A12" s="4">
        <v>1380</v>
      </c>
      <c r="B12" s="5">
        <v>143</v>
      </c>
      <c r="C12" s="5">
        <v>185.74</v>
      </c>
      <c r="D12" s="5">
        <v>48.02</v>
      </c>
      <c r="E12" s="5">
        <v>63.2</v>
      </c>
      <c r="F12" s="5">
        <v>125.46</v>
      </c>
      <c r="G12" s="5">
        <v>75</v>
      </c>
      <c r="I12">
        <f t="shared" si="0"/>
        <v>7.2298387781512501</v>
      </c>
      <c r="J12">
        <f t="shared" si="1"/>
        <v>5.2243478463478628</v>
      </c>
      <c r="K12">
        <f t="shared" si="2"/>
        <v>4.1463043011528118</v>
      </c>
      <c r="L12">
        <f t="shared" si="3"/>
        <v>2.0054909318033882</v>
      </c>
      <c r="M12">
        <f t="shared" si="4"/>
        <v>3.5271266407930408</v>
      </c>
      <c r="O12" s="9"/>
      <c r="P12" s="9" t="s">
        <v>50</v>
      </c>
      <c r="Q12" s="9" t="s">
        <v>51</v>
      </c>
      <c r="R12" s="9" t="s">
        <v>52</v>
      </c>
      <c r="S12" s="9" t="s">
        <v>53</v>
      </c>
      <c r="T12" s="9" t="s">
        <v>54</v>
      </c>
      <c r="Y12" s="9"/>
      <c r="Z12" s="9" t="s">
        <v>50</v>
      </c>
      <c r="AA12" s="9" t="s">
        <v>51</v>
      </c>
      <c r="AB12" s="9" t="s">
        <v>52</v>
      </c>
      <c r="AC12" s="9" t="s">
        <v>53</v>
      </c>
      <c r="AD12" s="9" t="s">
        <v>54</v>
      </c>
    </row>
    <row r="13" spans="1:30" x14ac:dyDescent="0.25">
      <c r="A13" s="4">
        <v>1382</v>
      </c>
      <c r="B13" s="5">
        <v>141.63</v>
      </c>
      <c r="C13" s="5">
        <v>182.24</v>
      </c>
      <c r="D13" s="5">
        <v>49.87</v>
      </c>
      <c r="E13" s="5">
        <v>65.680000000000007</v>
      </c>
      <c r="F13" s="5">
        <v>127.28</v>
      </c>
      <c r="G13" s="5">
        <v>72.13</v>
      </c>
      <c r="I13">
        <f t="shared" si="0"/>
        <v>7.2312870043276156</v>
      </c>
      <c r="J13">
        <f t="shared" si="1"/>
        <v>5.2053244996988717</v>
      </c>
      <c r="K13">
        <f t="shared" si="2"/>
        <v>4.1847944651441731</v>
      </c>
      <c r="L13">
        <f t="shared" si="3"/>
        <v>2.0259625046287431</v>
      </c>
      <c r="M13">
        <f t="shared" si="4"/>
        <v>3.5846401514333923</v>
      </c>
      <c r="O13" s="7" t="s">
        <v>46</v>
      </c>
      <c r="P13" s="7">
        <v>2</v>
      </c>
      <c r="Q13" s="7">
        <v>0.71210043369079534</v>
      </c>
      <c r="R13" s="7">
        <v>0.35605021684539767</v>
      </c>
      <c r="S13" s="7">
        <v>548.35260805164239</v>
      </c>
      <c r="T13" s="7">
        <v>1.7012854807294657E-19</v>
      </c>
      <c r="Y13" s="7" t="s">
        <v>46</v>
      </c>
      <c r="Z13" s="7">
        <v>1</v>
      </c>
      <c r="AA13" s="7">
        <v>0.47330838083759352</v>
      </c>
      <c r="AB13" s="7">
        <v>0.47330838083759352</v>
      </c>
      <c r="AC13" s="7">
        <v>609.61323214000254</v>
      </c>
      <c r="AD13" s="7">
        <v>4.6830176052295685E-18</v>
      </c>
    </row>
    <row r="14" spans="1:30" x14ac:dyDescent="0.25">
      <c r="A14" s="4">
        <v>1457</v>
      </c>
      <c r="B14" s="5">
        <v>142.72</v>
      </c>
      <c r="C14" s="5">
        <v>185.7</v>
      </c>
      <c r="D14" s="5">
        <v>50.29</v>
      </c>
      <c r="E14" s="5">
        <v>66.760000000000005</v>
      </c>
      <c r="F14" s="5">
        <v>121.55</v>
      </c>
      <c r="G14" s="5">
        <v>70.790000000000006</v>
      </c>
      <c r="I14">
        <f t="shared" si="0"/>
        <v>7.2841348061952047</v>
      </c>
      <c r="J14">
        <f t="shared" si="1"/>
        <v>5.2241324683586603</v>
      </c>
      <c r="K14">
        <f t="shared" si="2"/>
        <v>4.2011040987936346</v>
      </c>
      <c r="L14">
        <f t="shared" si="3"/>
        <v>2.0600023378365449</v>
      </c>
      <c r="M14">
        <f t="shared" si="4"/>
        <v>3.5821418164230656</v>
      </c>
      <c r="O14" s="7" t="s">
        <v>47</v>
      </c>
      <c r="P14" s="7">
        <v>22</v>
      </c>
      <c r="Q14" s="7">
        <v>1.4284795322540069E-2</v>
      </c>
      <c r="R14" s="7">
        <v>6.4930887829727586E-4</v>
      </c>
      <c r="S14" s="7"/>
      <c r="T14" s="7"/>
      <c r="Y14" s="7" t="s">
        <v>47</v>
      </c>
      <c r="Z14" s="7">
        <v>23</v>
      </c>
      <c r="AA14" s="7">
        <v>1.7857376095741593E-2</v>
      </c>
      <c r="AB14" s="7">
        <v>7.7640765633659099E-4</v>
      </c>
      <c r="AC14" s="7"/>
      <c r="AD14" s="7"/>
    </row>
    <row r="15" spans="1:30" ht="15.75" thickBot="1" x14ac:dyDescent="0.3">
      <c r="A15" s="4">
        <v>1501</v>
      </c>
      <c r="B15" s="5">
        <v>142.34</v>
      </c>
      <c r="C15" s="5">
        <v>186.58</v>
      </c>
      <c r="D15" s="5">
        <v>51.34</v>
      </c>
      <c r="E15" s="5">
        <v>68.260000000000005</v>
      </c>
      <c r="F15" s="5">
        <v>123.66</v>
      </c>
      <c r="G15" s="5">
        <v>63.65</v>
      </c>
      <c r="I15">
        <f t="shared" si="0"/>
        <v>7.3138868316334618</v>
      </c>
      <c r="J15">
        <f t="shared" si="1"/>
        <v>5.2288601015328151</v>
      </c>
      <c r="K15">
        <f t="shared" si="2"/>
        <v>4.2233239434785608</v>
      </c>
      <c r="L15">
        <f t="shared" si="3"/>
        <v>2.0850267301006467</v>
      </c>
      <c r="M15">
        <f t="shared" si="4"/>
        <v>3.5996340279338375</v>
      </c>
      <c r="O15" s="8" t="s">
        <v>48</v>
      </c>
      <c r="P15" s="8">
        <v>24</v>
      </c>
      <c r="Q15" s="8">
        <v>0.72638522901333546</v>
      </c>
      <c r="R15" s="8"/>
      <c r="S15" s="8"/>
      <c r="T15" s="8"/>
      <c r="Y15" s="8" t="s">
        <v>48</v>
      </c>
      <c r="Z15" s="8">
        <v>24</v>
      </c>
      <c r="AA15" s="8">
        <v>0.49116575693333514</v>
      </c>
      <c r="AB15" s="8"/>
      <c r="AC15" s="8"/>
      <c r="AD15" s="8"/>
    </row>
    <row r="16" spans="1:30" ht="15.75" thickBot="1" x14ac:dyDescent="0.3">
      <c r="A16" s="4">
        <v>1546</v>
      </c>
      <c r="B16" s="5">
        <v>142.96</v>
      </c>
      <c r="C16" s="5">
        <v>188.05</v>
      </c>
      <c r="D16" s="5">
        <v>53</v>
      </c>
      <c r="E16" s="5">
        <v>70.650000000000006</v>
      </c>
      <c r="F16" s="5">
        <v>135.63999999999999</v>
      </c>
      <c r="G16" s="5">
        <v>61.36</v>
      </c>
      <c r="I16">
        <f t="shared" si="0"/>
        <v>7.3434262291473669</v>
      </c>
      <c r="J16">
        <f t="shared" si="1"/>
        <v>5.2367078849163455</v>
      </c>
      <c r="K16">
        <f t="shared" si="2"/>
        <v>4.2577381091305364</v>
      </c>
      <c r="L16">
        <f t="shared" si="3"/>
        <v>2.1067183442310218</v>
      </c>
      <c r="M16">
        <f t="shared" si="4"/>
        <v>3.6262004102022822</v>
      </c>
    </row>
    <row r="17" spans="1:33" x14ac:dyDescent="0.25">
      <c r="A17" s="4">
        <v>1491</v>
      </c>
      <c r="B17" s="5">
        <v>142.19999999999999</v>
      </c>
      <c r="C17" s="5">
        <v>187.47</v>
      </c>
      <c r="D17" s="5">
        <v>53.4</v>
      </c>
      <c r="E17" s="5">
        <v>71.349999999999994</v>
      </c>
      <c r="F17" s="5">
        <v>138.76</v>
      </c>
      <c r="G17" s="5">
        <v>61.26</v>
      </c>
      <c r="I17">
        <f t="shared" si="0"/>
        <v>7.307202314764738</v>
      </c>
      <c r="J17">
        <f t="shared" si="1"/>
        <v>5.2336188326090998</v>
      </c>
      <c r="K17">
        <f t="shared" si="2"/>
        <v>4.2675973439228452</v>
      </c>
      <c r="L17">
        <f t="shared" si="3"/>
        <v>2.0735834821556383</v>
      </c>
      <c r="M17">
        <f t="shared" si="4"/>
        <v>3.6391486973018368</v>
      </c>
      <c r="O17" s="9"/>
      <c r="P17" s="9" t="s">
        <v>55</v>
      </c>
      <c r="Q17" s="9" t="s">
        <v>43</v>
      </c>
      <c r="R17" s="9" t="s">
        <v>56</v>
      </c>
      <c r="S17" s="9" t="s">
        <v>57</v>
      </c>
      <c r="T17" s="9" t="s">
        <v>58</v>
      </c>
      <c r="U17" s="9" t="s">
        <v>59</v>
      </c>
      <c r="V17" s="9" t="s">
        <v>60</v>
      </c>
      <c r="W17" s="9" t="s">
        <v>61</v>
      </c>
      <c r="Y17" s="9"/>
      <c r="Z17" s="9" t="s">
        <v>55</v>
      </c>
      <c r="AA17" s="9" t="s">
        <v>43</v>
      </c>
      <c r="AB17" s="9" t="s">
        <v>56</v>
      </c>
      <c r="AC17" s="9" t="s">
        <v>57</v>
      </c>
      <c r="AD17" s="9" t="s">
        <v>58</v>
      </c>
      <c r="AE17" s="9" t="s">
        <v>59</v>
      </c>
      <c r="AF17" s="9" t="s">
        <v>60</v>
      </c>
      <c r="AG17" s="9" t="s">
        <v>61</v>
      </c>
    </row>
    <row r="18" spans="1:33" x14ac:dyDescent="0.25">
      <c r="A18" s="4">
        <v>1614</v>
      </c>
      <c r="B18" s="5">
        <v>142.81</v>
      </c>
      <c r="C18" s="5">
        <v>189.59</v>
      </c>
      <c r="D18" s="5">
        <v>55.05</v>
      </c>
      <c r="E18" s="5">
        <v>73.25</v>
      </c>
      <c r="F18" s="5">
        <v>143.08000000000001</v>
      </c>
      <c r="G18" s="5">
        <v>56.11</v>
      </c>
      <c r="I18">
        <f t="shared" si="0"/>
        <v>7.3864708488298945</v>
      </c>
      <c r="J18">
        <f t="shared" si="1"/>
        <v>5.2448638458139474</v>
      </c>
      <c r="K18">
        <f t="shared" si="2"/>
        <v>4.2938782478971769</v>
      </c>
      <c r="L18">
        <f t="shared" si="3"/>
        <v>2.1416070030159471</v>
      </c>
      <c r="M18">
        <f t="shared" si="4"/>
        <v>3.6541845880713213</v>
      </c>
      <c r="O18" s="7" t="s">
        <v>49</v>
      </c>
      <c r="P18" s="7">
        <v>0.35345818275912677</v>
      </c>
      <c r="Q18" s="7">
        <v>1.2084176760648733</v>
      </c>
      <c r="R18" s="7">
        <v>0.29249670023872737</v>
      </c>
      <c r="S18" s="7">
        <v>0.77264769706064118</v>
      </c>
      <c r="T18" s="7">
        <v>-2.1526466904109851</v>
      </c>
      <c r="U18" s="7">
        <v>2.8595630559292387</v>
      </c>
      <c r="V18" s="7">
        <v>-2.1526466904109851</v>
      </c>
      <c r="W18" s="7">
        <v>2.8595630559292387</v>
      </c>
      <c r="Y18" s="7" t="s">
        <v>49</v>
      </c>
      <c r="Z18" s="7">
        <v>-1.9800570132106388</v>
      </c>
      <c r="AA18" s="7">
        <v>0.1622179417268069</v>
      </c>
      <c r="AB18" s="7">
        <v>-12.206152982419637</v>
      </c>
      <c r="AC18" s="7">
        <v>1.5720396302993329E-11</v>
      </c>
      <c r="AD18" s="7">
        <v>-2.3156303929103115</v>
      </c>
      <c r="AE18" s="7">
        <v>-1.6444836335109658</v>
      </c>
      <c r="AF18" s="7">
        <v>-2.3156303929103115</v>
      </c>
      <c r="AG18" s="7">
        <v>-1.6444836335109658</v>
      </c>
    </row>
    <row r="19" spans="1:33" ht="15.75" thickBot="1" x14ac:dyDescent="0.3">
      <c r="A19" s="4">
        <v>1552</v>
      </c>
      <c r="B19" s="5">
        <v>142.08000000000001</v>
      </c>
      <c r="C19" s="5">
        <v>190.57</v>
      </c>
      <c r="D19" s="5">
        <v>54.99</v>
      </c>
      <c r="E19" s="5">
        <v>73</v>
      </c>
      <c r="F19" s="5">
        <v>161.88</v>
      </c>
      <c r="G19" s="5">
        <v>52.24</v>
      </c>
      <c r="I19">
        <f t="shared" si="0"/>
        <v>7.3472997007431644</v>
      </c>
      <c r="J19">
        <f t="shared" si="1"/>
        <v>5.2500195811402843</v>
      </c>
      <c r="K19">
        <f t="shared" si="2"/>
        <v>4.290459441148391</v>
      </c>
      <c r="L19">
        <f t="shared" si="3"/>
        <v>2.0972801196028796</v>
      </c>
      <c r="M19">
        <f t="shared" si="4"/>
        <v>3.645610045996198</v>
      </c>
      <c r="O19" s="7" t="s">
        <v>85</v>
      </c>
      <c r="P19" s="7">
        <v>0.51545795658356897</v>
      </c>
      <c r="Q19" s="7">
        <v>0.27484765325091981</v>
      </c>
      <c r="R19" s="7">
        <v>1.8754315362954401</v>
      </c>
      <c r="S19" s="7">
        <v>7.4068078568995971E-2</v>
      </c>
      <c r="T19" s="7">
        <v>-5.4541189270137957E-2</v>
      </c>
      <c r="U19" s="7">
        <v>1.0854571024372759</v>
      </c>
      <c r="V19" s="7">
        <v>-5.4541189270137957E-2</v>
      </c>
      <c r="W19" s="7">
        <v>1.0854571024372759</v>
      </c>
      <c r="Y19" s="8" t="s">
        <v>34</v>
      </c>
      <c r="Z19" s="8">
        <v>1.121831786937211</v>
      </c>
      <c r="AA19" s="8">
        <v>4.5436047923940431E-2</v>
      </c>
      <c r="AB19" s="8">
        <v>24.690346942479419</v>
      </c>
      <c r="AC19" s="8">
        <v>4.6830176052295685E-18</v>
      </c>
      <c r="AD19" s="8">
        <v>1.0278401606119869</v>
      </c>
      <c r="AE19" s="8">
        <v>1.215823413262435</v>
      </c>
      <c r="AF19" s="8">
        <v>1.0278401606119869</v>
      </c>
      <c r="AG19" s="8">
        <v>1.215823413262435</v>
      </c>
    </row>
    <row r="20" spans="1:33" ht="15.75" thickBot="1" x14ac:dyDescent="0.3">
      <c r="A20" s="4">
        <v>1627</v>
      </c>
      <c r="B20" s="5">
        <v>142.58000000000001</v>
      </c>
      <c r="C20" s="5">
        <v>193.03</v>
      </c>
      <c r="D20" s="5">
        <v>57.08</v>
      </c>
      <c r="E20" s="5">
        <v>75.95</v>
      </c>
      <c r="F20" s="5">
        <v>167.98</v>
      </c>
      <c r="G20" s="5">
        <v>49.16</v>
      </c>
      <c r="I20">
        <f t="shared" si="0"/>
        <v>7.3944931072190379</v>
      </c>
      <c r="J20">
        <f t="shared" si="1"/>
        <v>5.2628456172397842</v>
      </c>
      <c r="K20">
        <f t="shared" si="2"/>
        <v>4.3300752290417819</v>
      </c>
      <c r="L20">
        <f t="shared" si="3"/>
        <v>2.1316474899792541</v>
      </c>
      <c r="M20">
        <f t="shared" si="4"/>
        <v>3.6723997977900895</v>
      </c>
      <c r="O20" s="8" t="s">
        <v>34</v>
      </c>
      <c r="P20" s="8">
        <v>1.00502751374753</v>
      </c>
      <c r="Q20" s="8">
        <v>6.4854556634094562E-2</v>
      </c>
      <c r="R20" s="8">
        <v>15.496636873455687</v>
      </c>
      <c r="S20" s="8">
        <v>2.5460326292630771E-13</v>
      </c>
      <c r="T20" s="8">
        <v>0.87052739541322488</v>
      </c>
      <c r="U20" s="8">
        <v>1.1395276320818351</v>
      </c>
      <c r="V20" s="8">
        <v>0.87052739541322488</v>
      </c>
      <c r="W20" s="8">
        <v>1.1395276320818351</v>
      </c>
    </row>
    <row r="21" spans="1:33" x14ac:dyDescent="0.25">
      <c r="A21" s="4">
        <v>1704</v>
      </c>
      <c r="B21" s="5">
        <v>140.96</v>
      </c>
      <c r="C21" s="5">
        <v>189.44</v>
      </c>
      <c r="D21" s="5">
        <v>57.11</v>
      </c>
      <c r="E21" s="5">
        <v>78.81</v>
      </c>
      <c r="F21" s="5">
        <v>180.7</v>
      </c>
      <c r="G21" s="5">
        <v>46.2</v>
      </c>
      <c r="I21">
        <f t="shared" si="0"/>
        <v>7.4407337073892608</v>
      </c>
      <c r="J21">
        <f t="shared" si="1"/>
        <v>5.2440723516956407</v>
      </c>
      <c r="K21">
        <f t="shared" si="2"/>
        <v>4.3670398923655585</v>
      </c>
      <c r="L21">
        <f t="shared" si="3"/>
        <v>2.1966613556936201</v>
      </c>
      <c r="M21">
        <f t="shared" si="4"/>
        <v>3.7281377266580087</v>
      </c>
    </row>
    <row r="22" spans="1:33" x14ac:dyDescent="0.25">
      <c r="A22" s="4">
        <v>1626</v>
      </c>
      <c r="B22" s="5">
        <v>141.16</v>
      </c>
      <c r="C22" s="5">
        <v>185.7</v>
      </c>
      <c r="D22" s="5">
        <v>54.84</v>
      </c>
      <c r="E22" s="5">
        <v>75.819999999999993</v>
      </c>
      <c r="F22" s="5">
        <v>167.02</v>
      </c>
      <c r="G22" s="5">
        <v>43.58</v>
      </c>
      <c r="I22">
        <f t="shared" si="0"/>
        <v>7.3938782901077555</v>
      </c>
      <c r="J22">
        <f t="shared" si="1"/>
        <v>5.2241324683586603</v>
      </c>
      <c r="K22">
        <f t="shared" si="2"/>
        <v>4.3283621100881886</v>
      </c>
      <c r="L22">
        <f t="shared" si="3"/>
        <v>2.1697458217490957</v>
      </c>
      <c r="M22">
        <f t="shared" si="4"/>
        <v>3.7093998277176201</v>
      </c>
      <c r="O22" s="7" t="s">
        <v>98</v>
      </c>
      <c r="P22" s="7">
        <v>3.6587773079893381E-2</v>
      </c>
      <c r="Y22" t="s">
        <v>72</v>
      </c>
    </row>
    <row r="23" spans="1:33" x14ac:dyDescent="0.25">
      <c r="A23" s="4">
        <v>1734</v>
      </c>
      <c r="B23" s="5">
        <v>141.41999999999999</v>
      </c>
      <c r="C23" s="5">
        <v>189.75</v>
      </c>
      <c r="D23" s="5">
        <v>56.3</v>
      </c>
      <c r="E23" s="5">
        <v>78.069999999999993</v>
      </c>
      <c r="F23" s="5">
        <v>173.6</v>
      </c>
      <c r="G23" s="5">
        <v>47.02</v>
      </c>
      <c r="I23">
        <f t="shared" si="0"/>
        <v>7.4581861573404868</v>
      </c>
      <c r="J23">
        <f t="shared" si="1"/>
        <v>5.2457074162757396</v>
      </c>
      <c r="K23">
        <f t="shared" si="2"/>
        <v>4.3576058601321996</v>
      </c>
      <c r="L23">
        <f t="shared" si="3"/>
        <v>2.2124787410647477</v>
      </c>
      <c r="M23">
        <f t="shared" si="4"/>
        <v>3.7170686298445514</v>
      </c>
      <c r="O23" s="7" t="s">
        <v>99</v>
      </c>
      <c r="P23" s="7">
        <v>0.15505562123293154</v>
      </c>
    </row>
    <row r="24" spans="1:33" ht="15.75" thickBot="1" x14ac:dyDescent="0.3">
      <c r="A24" s="4">
        <v>1535</v>
      </c>
      <c r="B24" s="5">
        <v>132.66</v>
      </c>
      <c r="C24" s="5">
        <v>175.66</v>
      </c>
      <c r="D24" s="5">
        <v>53.88</v>
      </c>
      <c r="E24" s="5">
        <v>72.89</v>
      </c>
      <c r="F24" s="5">
        <v>160.94</v>
      </c>
      <c r="G24" s="5">
        <v>48.3</v>
      </c>
      <c r="I24">
        <f t="shared" si="0"/>
        <v>7.3362856600212973</v>
      </c>
      <c r="J24">
        <f t="shared" si="1"/>
        <v>5.168550308488971</v>
      </c>
      <c r="K24">
        <f t="shared" si="2"/>
        <v>4.2889514553941215</v>
      </c>
      <c r="L24">
        <f t="shared" si="3"/>
        <v>2.1677353515323263</v>
      </c>
      <c r="M24">
        <f t="shared" si="4"/>
        <v>3.7255713328932418</v>
      </c>
      <c r="O24" s="7" t="s">
        <v>100</v>
      </c>
      <c r="P24" s="8">
        <v>0.8558404409854885</v>
      </c>
    </row>
    <row r="25" spans="1:33" x14ac:dyDescent="0.25">
      <c r="A25" s="4">
        <v>1727</v>
      </c>
      <c r="B25" s="5">
        <v>140.94999999999999</v>
      </c>
      <c r="C25" s="5">
        <v>190.37</v>
      </c>
      <c r="D25" s="5">
        <v>56</v>
      </c>
      <c r="E25" s="5">
        <v>77.11</v>
      </c>
      <c r="F25" s="5">
        <v>167.99</v>
      </c>
      <c r="G25" s="5">
        <v>41</v>
      </c>
      <c r="I25">
        <f t="shared" si="0"/>
        <v>7.4541410781466784</v>
      </c>
      <c r="J25">
        <f t="shared" si="1"/>
        <v>5.2489695469176976</v>
      </c>
      <c r="K25">
        <f t="shared" si="2"/>
        <v>4.345232973844869</v>
      </c>
      <c r="L25">
        <f t="shared" si="3"/>
        <v>2.2051715312289812</v>
      </c>
      <c r="M25">
        <f t="shared" si="4"/>
        <v>3.7014336129152632</v>
      </c>
      <c r="O25" s="7" t="s">
        <v>65</v>
      </c>
      <c r="P25">
        <f>R14</f>
        <v>6.4930887829727586E-4</v>
      </c>
      <c r="Y25" t="s">
        <v>73</v>
      </c>
      <c r="Z25" s="11">
        <f>((AA14-Q14)/(Q14))*(22/1)</f>
        <v>5.5021283284623044</v>
      </c>
      <c r="AB25" t="s">
        <v>103</v>
      </c>
    </row>
    <row r="26" spans="1:33" x14ac:dyDescent="0.25">
      <c r="A26" s="4">
        <v>1652</v>
      </c>
      <c r="B26" s="5">
        <v>141.32</v>
      </c>
      <c r="C26" s="5">
        <v>190.91</v>
      </c>
      <c r="D26" s="5">
        <v>58.54</v>
      </c>
      <c r="E26" s="5">
        <v>79.510000000000005</v>
      </c>
      <c r="F26" s="5">
        <v>183.98</v>
      </c>
      <c r="G26" s="5">
        <v>40.67</v>
      </c>
      <c r="I26">
        <f t="shared" si="0"/>
        <v>7.4097419540809231</v>
      </c>
      <c r="J26">
        <f t="shared" si="1"/>
        <v>5.2518021128065682</v>
      </c>
      <c r="K26">
        <f t="shared" si="2"/>
        <v>4.3758827999133922</v>
      </c>
      <c r="L26">
        <f t="shared" si="3"/>
        <v>2.1579398412743553</v>
      </c>
      <c r="M26">
        <f t="shared" si="4"/>
        <v>3.7292508730949159</v>
      </c>
      <c r="Y26" t="s">
        <v>67</v>
      </c>
      <c r="Z26">
        <f>_xlfn.F.DIST.RT(Z25,1,22)</f>
        <v>2.8416515091010255E-2</v>
      </c>
    </row>
    <row r="27" spans="1:33" x14ac:dyDescent="0.25">
      <c r="Y27" t="s">
        <v>68</v>
      </c>
      <c r="Z27" s="11">
        <f>_xlfn.F.INV.RT(0.05,1,22)</f>
        <v>4.3009495017776587</v>
      </c>
      <c r="AB27" t="s">
        <v>78</v>
      </c>
    </row>
    <row r="28" spans="1:33" x14ac:dyDescent="0.25">
      <c r="T28" s="11">
        <f>-(P24*P25)/((1-P24^2)*(P15*P22*P23))</f>
        <v>-1.5255460866633826E-2</v>
      </c>
      <c r="Y28" t="s">
        <v>69</v>
      </c>
      <c r="Z28" s="11">
        <f>_xlfn.F.INV.RT(0.01,1,22)</f>
        <v>7.9453857291700425</v>
      </c>
      <c r="AB28" t="s">
        <v>108</v>
      </c>
    </row>
    <row r="29" spans="1:33" x14ac:dyDescent="0.25">
      <c r="Y29" s="16" t="s">
        <v>81</v>
      </c>
      <c r="Z29" s="16"/>
      <c r="AA29" s="16"/>
    </row>
    <row r="30" spans="1:33" x14ac:dyDescent="0.25">
      <c r="Y30" s="16" t="s">
        <v>104</v>
      </c>
      <c r="Z30" s="16"/>
      <c r="AA30" s="16"/>
      <c r="AB30" s="16"/>
      <c r="AC30" s="16"/>
      <c r="AD30" s="16"/>
      <c r="AE30" s="16"/>
      <c r="AF30" s="16"/>
    </row>
    <row r="31" spans="1:33" x14ac:dyDescent="0.25">
      <c r="R31">
        <f>P32^2</f>
        <v>5.5021283284621738</v>
      </c>
    </row>
    <row r="32" spans="1:33" x14ac:dyDescent="0.25">
      <c r="O32" t="s">
        <v>66</v>
      </c>
      <c r="P32" s="11">
        <f>((P19+P20)-1)/(Q19^2+Q20^2+2*T28)^0.5</f>
        <v>2.3456615971751282</v>
      </c>
      <c r="R32" t="s">
        <v>105</v>
      </c>
    </row>
    <row r="33" spans="15:20" x14ac:dyDescent="0.25">
      <c r="O33" t="s">
        <v>67</v>
      </c>
      <c r="P33">
        <f>_xlfn.T.DIST.2T(ABS(P32),22)</f>
        <v>2.8416515091011983E-2</v>
      </c>
    </row>
    <row r="34" spans="15:20" x14ac:dyDescent="0.25">
      <c r="O34" t="s">
        <v>68</v>
      </c>
      <c r="P34" s="11">
        <f>_xlfn.T.INV.2T(0.05,22)</f>
        <v>2.0738730679040258</v>
      </c>
      <c r="R34" t="s">
        <v>74</v>
      </c>
    </row>
    <row r="35" spans="15:20" x14ac:dyDescent="0.25">
      <c r="O35" t="s">
        <v>69</v>
      </c>
      <c r="P35" s="11">
        <f>_xlfn.T.INV.2T(0.01,22)</f>
        <v>2.8187560606001436</v>
      </c>
      <c r="R35" t="s">
        <v>107</v>
      </c>
    </row>
    <row r="36" spans="15:20" x14ac:dyDescent="0.25">
      <c r="O36" s="16" t="s">
        <v>82</v>
      </c>
      <c r="P36" s="16"/>
      <c r="Q36" s="15"/>
      <c r="R36" s="15"/>
      <c r="S36" s="15"/>
      <c r="T36" s="15"/>
    </row>
    <row r="37" spans="15:20" x14ac:dyDescent="0.25">
      <c r="O37" s="16" t="s">
        <v>102</v>
      </c>
      <c r="P37" s="16"/>
      <c r="Q37" s="16"/>
      <c r="R37" s="16"/>
      <c r="S37" s="16"/>
      <c r="T37" s="16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14</xdr:col>
                <xdr:colOff>171450</xdr:colOff>
                <xdr:row>26</xdr:row>
                <xdr:rowOff>57150</xdr:rowOff>
              </from>
              <to>
                <xdr:col>17</xdr:col>
                <xdr:colOff>361950</xdr:colOff>
                <xdr:row>29</xdr:row>
                <xdr:rowOff>9525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26</xdr:col>
                <xdr:colOff>123825</xdr:colOff>
                <xdr:row>20</xdr:row>
                <xdr:rowOff>85725</xdr:rowOff>
              </from>
              <to>
                <xdr:col>29</xdr:col>
                <xdr:colOff>400050</xdr:colOff>
                <xdr:row>22</xdr:row>
                <xdr:rowOff>133350</xdr:rowOff>
              </to>
            </anchor>
          </objectPr>
        </oleObject>
      </mc:Choice>
      <mc:Fallback>
        <oleObject progId="Equation.3" shapeId="2050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opLeftCell="I7" workbookViewId="0">
      <selection activeCell="M24" sqref="M24"/>
    </sheetView>
  </sheetViews>
  <sheetFormatPr defaultRowHeight="15" x14ac:dyDescent="0.25"/>
  <sheetData>
    <row r="1" spans="1:32" x14ac:dyDescent="0.2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115</v>
      </c>
      <c r="G1" t="s">
        <v>114</v>
      </c>
      <c r="H1" t="s">
        <v>116</v>
      </c>
      <c r="I1" t="s">
        <v>117</v>
      </c>
      <c r="J1" t="s">
        <v>122</v>
      </c>
      <c r="L1" s="22" t="s">
        <v>70</v>
      </c>
      <c r="M1" s="11"/>
      <c r="X1" s="16" t="s">
        <v>71</v>
      </c>
      <c r="Y1" s="16"/>
    </row>
    <row r="2" spans="1:32" ht="15.75" thickBot="1" x14ac:dyDescent="0.3">
      <c r="A2">
        <v>3662.65</v>
      </c>
      <c r="B2">
        <v>50</v>
      </c>
      <c r="C2">
        <v>2.0000000000000001E-4</v>
      </c>
      <c r="D2">
        <v>5</v>
      </c>
      <c r="E2">
        <v>1</v>
      </c>
      <c r="F2">
        <v>0</v>
      </c>
      <c r="G2">
        <v>0</v>
      </c>
      <c r="H2">
        <v>1</v>
      </c>
      <c r="I2">
        <v>1</v>
      </c>
      <c r="J2">
        <f>E2+F2</f>
        <v>1</v>
      </c>
    </row>
    <row r="3" spans="1:32" x14ac:dyDescent="0.25">
      <c r="A3">
        <v>5624.51</v>
      </c>
      <c r="B3">
        <v>40</v>
      </c>
      <c r="C3">
        <v>5.0000000000000001E-4</v>
      </c>
      <c r="D3">
        <v>2</v>
      </c>
      <c r="E3">
        <v>1</v>
      </c>
      <c r="F3">
        <v>0</v>
      </c>
      <c r="G3">
        <v>0</v>
      </c>
      <c r="H3">
        <v>1</v>
      </c>
      <c r="I3">
        <v>1</v>
      </c>
      <c r="J3">
        <f t="shared" ref="J3:J66" si="0">E3+F3</f>
        <v>1</v>
      </c>
      <c r="L3" s="10" t="s">
        <v>39</v>
      </c>
      <c r="M3" s="10"/>
      <c r="X3" s="10" t="s">
        <v>39</v>
      </c>
      <c r="Y3" s="10"/>
    </row>
    <row r="4" spans="1:32" x14ac:dyDescent="0.25">
      <c r="A4">
        <v>3657.18</v>
      </c>
      <c r="B4">
        <v>45</v>
      </c>
      <c r="C4">
        <v>4.0000000000000002E-4</v>
      </c>
      <c r="D4">
        <v>5</v>
      </c>
      <c r="E4">
        <v>0</v>
      </c>
      <c r="F4">
        <v>0</v>
      </c>
      <c r="G4">
        <v>1</v>
      </c>
      <c r="H4">
        <v>0</v>
      </c>
      <c r="I4">
        <v>0</v>
      </c>
      <c r="J4">
        <f t="shared" si="0"/>
        <v>0</v>
      </c>
      <c r="L4" s="7" t="s">
        <v>40</v>
      </c>
      <c r="M4" s="7">
        <v>7.7999136771855257E-2</v>
      </c>
      <c r="X4" s="7" t="s">
        <v>40</v>
      </c>
      <c r="Y4" s="7">
        <v>7.1643612393222936E-2</v>
      </c>
    </row>
    <row r="5" spans="1:32" x14ac:dyDescent="0.25">
      <c r="A5">
        <v>3260.37</v>
      </c>
      <c r="B5">
        <v>75</v>
      </c>
      <c r="C5">
        <v>1E-3</v>
      </c>
      <c r="D5">
        <v>3</v>
      </c>
      <c r="E5">
        <v>0</v>
      </c>
      <c r="F5">
        <v>1</v>
      </c>
      <c r="G5">
        <v>0</v>
      </c>
      <c r="H5">
        <v>1</v>
      </c>
      <c r="I5">
        <v>0</v>
      </c>
      <c r="J5">
        <f t="shared" si="0"/>
        <v>1</v>
      </c>
      <c r="L5" s="7" t="s">
        <v>41</v>
      </c>
      <c r="M5" s="7">
        <v>6.0838653371545837E-3</v>
      </c>
      <c r="X5" s="12" t="s">
        <v>41</v>
      </c>
      <c r="Y5" s="12">
        <v>5.1328071967503665E-3</v>
      </c>
    </row>
    <row r="6" spans="1:32" x14ac:dyDescent="0.25">
      <c r="A6">
        <v>2627.54</v>
      </c>
      <c r="B6">
        <v>30</v>
      </c>
      <c r="C6">
        <v>5.0000000000000001E-4</v>
      </c>
      <c r="D6">
        <v>4</v>
      </c>
      <c r="E6">
        <v>0</v>
      </c>
      <c r="F6">
        <v>1</v>
      </c>
      <c r="G6">
        <v>0</v>
      </c>
      <c r="H6">
        <v>0</v>
      </c>
      <c r="I6">
        <v>0</v>
      </c>
      <c r="J6">
        <f t="shared" si="0"/>
        <v>1</v>
      </c>
      <c r="L6" s="7" t="s">
        <v>42</v>
      </c>
      <c r="M6" s="7">
        <v>-1.4409250841460787E-2</v>
      </c>
      <c r="R6" s="27" t="s">
        <v>175</v>
      </c>
      <c r="S6" s="27">
        <v>0</v>
      </c>
      <c r="T6" s="27" t="s">
        <v>175</v>
      </c>
      <c r="X6" s="12" t="s">
        <v>42</v>
      </c>
      <c r="Y6" s="12">
        <v>-5.0188988522623847E-3</v>
      </c>
    </row>
    <row r="7" spans="1:32" x14ac:dyDescent="0.25">
      <c r="A7">
        <v>3788.63</v>
      </c>
      <c r="B7">
        <v>45</v>
      </c>
      <c r="C7">
        <v>3.3333333333333332E-4</v>
      </c>
      <c r="D7">
        <v>3</v>
      </c>
      <c r="E7">
        <v>0</v>
      </c>
      <c r="F7">
        <v>1</v>
      </c>
      <c r="G7">
        <v>0</v>
      </c>
      <c r="H7">
        <v>0</v>
      </c>
      <c r="I7">
        <v>0</v>
      </c>
      <c r="J7">
        <f t="shared" si="0"/>
        <v>1</v>
      </c>
      <c r="L7" s="7" t="s">
        <v>43</v>
      </c>
      <c r="M7" s="7">
        <v>2285.5294227542718</v>
      </c>
      <c r="X7" s="7" t="s">
        <v>43</v>
      </c>
      <c r="Y7" s="7">
        <v>2274.9262933715449</v>
      </c>
    </row>
    <row r="8" spans="1:32" ht="15.75" thickBot="1" x14ac:dyDescent="0.3">
      <c r="A8">
        <v>2122.85</v>
      </c>
      <c r="B8">
        <v>34</v>
      </c>
      <c r="C8">
        <v>6.0000000000000006E-4</v>
      </c>
      <c r="D8">
        <v>5</v>
      </c>
      <c r="E8">
        <v>0</v>
      </c>
      <c r="F8">
        <v>0</v>
      </c>
      <c r="G8">
        <v>1</v>
      </c>
      <c r="H8">
        <v>1</v>
      </c>
      <c r="I8">
        <v>0</v>
      </c>
      <c r="J8">
        <f t="shared" si="0"/>
        <v>0</v>
      </c>
      <c r="L8" s="8" t="s">
        <v>44</v>
      </c>
      <c r="M8" s="8">
        <v>100</v>
      </c>
      <c r="X8" s="8" t="s">
        <v>44</v>
      </c>
      <c r="Y8" s="8">
        <v>100</v>
      </c>
    </row>
    <row r="9" spans="1:32" x14ac:dyDescent="0.25">
      <c r="A9">
        <v>1005.96</v>
      </c>
      <c r="B9">
        <v>37</v>
      </c>
      <c r="C9">
        <v>5.0000000000000001E-4</v>
      </c>
      <c r="D9">
        <v>4</v>
      </c>
      <c r="E9">
        <v>1</v>
      </c>
      <c r="F9">
        <v>0</v>
      </c>
      <c r="G9">
        <v>0</v>
      </c>
      <c r="H9">
        <v>0</v>
      </c>
      <c r="I9">
        <v>0</v>
      </c>
      <c r="J9">
        <f t="shared" si="0"/>
        <v>1</v>
      </c>
    </row>
    <row r="10" spans="1:32" ht="15.75" thickBot="1" x14ac:dyDescent="0.3">
      <c r="A10">
        <v>3600.7</v>
      </c>
      <c r="B10">
        <v>52</v>
      </c>
      <c r="C10">
        <v>5.0000000000000001E-4</v>
      </c>
      <c r="D10">
        <v>2</v>
      </c>
      <c r="E10">
        <v>0</v>
      </c>
      <c r="F10">
        <v>1</v>
      </c>
      <c r="G10">
        <v>0</v>
      </c>
      <c r="H10">
        <v>0</v>
      </c>
      <c r="I10">
        <v>0</v>
      </c>
      <c r="J10">
        <f t="shared" si="0"/>
        <v>1</v>
      </c>
      <c r="L10" t="s">
        <v>45</v>
      </c>
      <c r="X10" t="s">
        <v>45</v>
      </c>
    </row>
    <row r="11" spans="1:32" x14ac:dyDescent="0.25">
      <c r="A11">
        <v>3940.34</v>
      </c>
      <c r="B11">
        <v>45</v>
      </c>
      <c r="C11">
        <v>5.0000000000000001E-4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f t="shared" si="0"/>
        <v>1</v>
      </c>
      <c r="L11" s="9"/>
      <c r="M11" s="9" t="s">
        <v>50</v>
      </c>
      <c r="N11" s="9" t="s">
        <v>51</v>
      </c>
      <c r="O11" s="9" t="s">
        <v>52</v>
      </c>
      <c r="P11" s="9" t="s">
        <v>53</v>
      </c>
      <c r="Q11" s="9" t="s">
        <v>54</v>
      </c>
      <c r="X11" s="9"/>
      <c r="Y11" s="9" t="s">
        <v>50</v>
      </c>
      <c r="Z11" s="9" t="s">
        <v>51</v>
      </c>
      <c r="AA11" s="9" t="s">
        <v>52</v>
      </c>
      <c r="AB11" s="9" t="s">
        <v>53</v>
      </c>
      <c r="AC11" s="9" t="s">
        <v>54</v>
      </c>
    </row>
    <row r="12" spans="1:32" x14ac:dyDescent="0.25">
      <c r="A12">
        <v>1448.45</v>
      </c>
      <c r="B12">
        <v>46</v>
      </c>
      <c r="C12">
        <v>2.0000000000000001E-4</v>
      </c>
      <c r="D12">
        <v>5</v>
      </c>
      <c r="E12">
        <v>0</v>
      </c>
      <c r="F12">
        <v>0</v>
      </c>
      <c r="G12">
        <v>1</v>
      </c>
      <c r="H12">
        <v>1</v>
      </c>
      <c r="I12">
        <v>0</v>
      </c>
      <c r="J12">
        <f t="shared" si="0"/>
        <v>0</v>
      </c>
      <c r="L12" s="7" t="s">
        <v>46</v>
      </c>
      <c r="M12" s="7">
        <v>2</v>
      </c>
      <c r="N12" s="7">
        <v>3101524.5221028924</v>
      </c>
      <c r="O12" s="7">
        <v>1550762.2610514462</v>
      </c>
      <c r="P12" s="7">
        <v>0.2968736079046444</v>
      </c>
      <c r="Q12" s="7">
        <v>0.74381070788783288</v>
      </c>
      <c r="X12" s="7" t="s">
        <v>46</v>
      </c>
      <c r="Y12" s="7">
        <v>1</v>
      </c>
      <c r="Z12" s="7">
        <v>2616679.7760505676</v>
      </c>
      <c r="AA12" s="7">
        <v>2616679.7760505676</v>
      </c>
      <c r="AB12" s="12">
        <v>0.50561030549633867</v>
      </c>
      <c r="AC12" s="12">
        <v>0.47873431287102886</v>
      </c>
    </row>
    <row r="13" spans="1:32" x14ac:dyDescent="0.25">
      <c r="A13">
        <v>1327.32</v>
      </c>
      <c r="B13">
        <v>51</v>
      </c>
      <c r="C13">
        <v>8.3333333333333331E-5</v>
      </c>
      <c r="D13">
        <v>12</v>
      </c>
      <c r="E13">
        <v>1</v>
      </c>
      <c r="F13">
        <v>0</v>
      </c>
      <c r="G13">
        <v>0</v>
      </c>
      <c r="H13">
        <v>1</v>
      </c>
      <c r="I13">
        <v>1</v>
      </c>
      <c r="J13">
        <f t="shared" si="0"/>
        <v>1</v>
      </c>
      <c r="L13" s="7" t="s">
        <v>47</v>
      </c>
      <c r="M13" s="7">
        <v>97</v>
      </c>
      <c r="N13" s="7">
        <v>506693540.00072098</v>
      </c>
      <c r="O13" s="7">
        <v>5223644.7422754737</v>
      </c>
      <c r="P13" s="7"/>
      <c r="Q13" s="7"/>
      <c r="X13" s="7" t="s">
        <v>47</v>
      </c>
      <c r="Y13" s="7">
        <v>98</v>
      </c>
      <c r="Z13" s="7">
        <v>507178384.7467733</v>
      </c>
      <c r="AA13" s="7">
        <v>5175289.6402731966</v>
      </c>
      <c r="AB13" s="7"/>
      <c r="AC13" s="7"/>
    </row>
    <row r="14" spans="1:32" ht="15.75" thickBot="1" x14ac:dyDescent="0.3">
      <c r="A14">
        <v>1312.42</v>
      </c>
      <c r="B14">
        <v>62</v>
      </c>
      <c r="C14">
        <v>2.0000000000000001E-4</v>
      </c>
      <c r="D14">
        <v>10</v>
      </c>
      <c r="E14">
        <v>0</v>
      </c>
      <c r="F14">
        <v>1</v>
      </c>
      <c r="G14">
        <v>0</v>
      </c>
      <c r="H14">
        <v>0</v>
      </c>
      <c r="I14">
        <v>0</v>
      </c>
      <c r="J14">
        <f t="shared" si="0"/>
        <v>1</v>
      </c>
      <c r="L14" s="8" t="s">
        <v>48</v>
      </c>
      <c r="M14" s="8">
        <v>99</v>
      </c>
      <c r="N14" s="8">
        <v>509795064.52282387</v>
      </c>
      <c r="O14" s="8"/>
      <c r="P14" s="8"/>
      <c r="Q14" s="8"/>
      <c r="X14" s="8" t="s">
        <v>48</v>
      </c>
      <c r="Y14" s="8">
        <v>99</v>
      </c>
      <c r="Z14" s="8">
        <v>509795064.52282387</v>
      </c>
      <c r="AA14" s="8"/>
      <c r="AB14" s="8"/>
      <c r="AC14" s="8"/>
    </row>
    <row r="15" spans="1:32" ht="15.75" thickBot="1" x14ac:dyDescent="0.3">
      <c r="A15">
        <v>1365.9</v>
      </c>
      <c r="B15">
        <v>36</v>
      </c>
      <c r="C15">
        <v>2.0000000000000001E-4</v>
      </c>
      <c r="D15">
        <v>5</v>
      </c>
      <c r="E15">
        <v>0</v>
      </c>
      <c r="F15">
        <v>1</v>
      </c>
      <c r="G15">
        <v>0</v>
      </c>
      <c r="H15">
        <v>1</v>
      </c>
      <c r="I15">
        <v>0</v>
      </c>
      <c r="J15">
        <f t="shared" si="0"/>
        <v>1</v>
      </c>
    </row>
    <row r="16" spans="1:32" x14ac:dyDescent="0.25">
      <c r="A16">
        <v>1381.48</v>
      </c>
      <c r="B16">
        <v>33</v>
      </c>
      <c r="C16">
        <v>5.8823529411764708E-5</v>
      </c>
      <c r="D16">
        <v>17</v>
      </c>
      <c r="E16">
        <v>0</v>
      </c>
      <c r="F16">
        <v>1</v>
      </c>
      <c r="G16">
        <v>0</v>
      </c>
      <c r="H16">
        <v>0</v>
      </c>
      <c r="I16">
        <v>0</v>
      </c>
      <c r="J16">
        <f t="shared" si="0"/>
        <v>1</v>
      </c>
      <c r="L16" s="9"/>
      <c r="M16" s="9" t="s">
        <v>55</v>
      </c>
      <c r="N16" s="9" t="s">
        <v>43</v>
      </c>
      <c r="O16" s="9" t="s">
        <v>56</v>
      </c>
      <c r="P16" s="9" t="s">
        <v>57</v>
      </c>
      <c r="Q16" s="9" t="s">
        <v>58</v>
      </c>
      <c r="R16" s="9" t="s">
        <v>59</v>
      </c>
      <c r="S16" s="9" t="s">
        <v>60</v>
      </c>
      <c r="T16" s="9" t="s">
        <v>61</v>
      </c>
      <c r="U16" s="21"/>
      <c r="V16" s="21"/>
      <c r="X16" s="9"/>
      <c r="Y16" s="9" t="s">
        <v>55</v>
      </c>
      <c r="Z16" s="9" t="s">
        <v>43</v>
      </c>
      <c r="AA16" s="9" t="s">
        <v>56</v>
      </c>
      <c r="AB16" s="9" t="s">
        <v>57</v>
      </c>
      <c r="AC16" s="9" t="s">
        <v>58</v>
      </c>
      <c r="AD16" s="9" t="s">
        <v>59</v>
      </c>
      <c r="AE16" s="9" t="s">
        <v>60</v>
      </c>
      <c r="AF16" s="9" t="s">
        <v>61</v>
      </c>
    </row>
    <row r="17" spans="1:32" x14ac:dyDescent="0.25">
      <c r="A17">
        <v>1007.91</v>
      </c>
      <c r="B17">
        <v>70</v>
      </c>
      <c r="C17">
        <v>2.0000000000000001E-4</v>
      </c>
      <c r="D17">
        <v>10</v>
      </c>
      <c r="E17">
        <v>0</v>
      </c>
      <c r="F17">
        <v>0</v>
      </c>
      <c r="G17">
        <v>1</v>
      </c>
      <c r="H17">
        <v>1</v>
      </c>
      <c r="I17">
        <v>0</v>
      </c>
      <c r="J17">
        <f t="shared" si="0"/>
        <v>0</v>
      </c>
      <c r="L17" s="7" t="s">
        <v>49</v>
      </c>
      <c r="M17" s="7">
        <v>3007.861428571428</v>
      </c>
      <c r="N17" s="7">
        <v>386.32498318959648</v>
      </c>
      <c r="O17" s="7">
        <v>7.7858320312027596</v>
      </c>
      <c r="P17" s="7">
        <v>7.6306596689403373E-12</v>
      </c>
      <c r="Q17" s="7">
        <v>2241.1132770985732</v>
      </c>
      <c r="R17" s="7">
        <v>3774.6095800442827</v>
      </c>
      <c r="S17" s="7">
        <v>2241.1132770985732</v>
      </c>
      <c r="T17" s="7">
        <v>3774.6095800442827</v>
      </c>
      <c r="U17" s="7"/>
      <c r="V17" s="7"/>
      <c r="X17" s="7" t="s">
        <v>49</v>
      </c>
      <c r="Y17" s="7">
        <v>3007.861428571428</v>
      </c>
      <c r="Z17" s="7">
        <v>384.53272720734685</v>
      </c>
      <c r="AA17" s="7">
        <v>7.8221207604770031</v>
      </c>
      <c r="AB17" s="7">
        <v>6.0665244180401904E-12</v>
      </c>
      <c r="AC17" s="7">
        <v>2244.7687462350609</v>
      </c>
      <c r="AD17" s="7">
        <v>3770.954110907795</v>
      </c>
      <c r="AE17" s="7">
        <v>2244.7687462350609</v>
      </c>
      <c r="AF17" s="7">
        <v>3770.954110907795</v>
      </c>
    </row>
    <row r="18" spans="1:32" ht="15.75" thickBot="1" x14ac:dyDescent="0.3">
      <c r="A18">
        <v>4743.79</v>
      </c>
      <c r="B18">
        <v>50</v>
      </c>
      <c r="C18">
        <v>1E-3</v>
      </c>
      <c r="D18">
        <v>3</v>
      </c>
      <c r="E18">
        <v>1</v>
      </c>
      <c r="F18">
        <v>0</v>
      </c>
      <c r="G18">
        <v>0</v>
      </c>
      <c r="H18">
        <v>0</v>
      </c>
      <c r="I18">
        <v>0</v>
      </c>
      <c r="J18">
        <f t="shared" si="0"/>
        <v>1</v>
      </c>
      <c r="L18" s="7" t="s">
        <v>113</v>
      </c>
      <c r="M18" s="7">
        <v>-233.3675824175829</v>
      </c>
      <c r="N18" s="7">
        <v>591.74015057361373</v>
      </c>
      <c r="O18" s="12">
        <v>-0.39437510230016321</v>
      </c>
      <c r="P18" s="12">
        <v>0.69416985634833106</v>
      </c>
      <c r="Q18" s="7">
        <v>-1407.8079793564402</v>
      </c>
      <c r="R18" s="7">
        <v>941.07281452127438</v>
      </c>
      <c r="S18" s="7">
        <v>-1407.8079793564402</v>
      </c>
      <c r="T18" s="7">
        <v>941.07281452127438</v>
      </c>
      <c r="U18" s="12">
        <v>-0.39437510230016176</v>
      </c>
      <c r="V18" s="7"/>
      <c r="X18" s="8" t="s">
        <v>122</v>
      </c>
      <c r="Y18" s="8">
        <v>-339.14435164835157</v>
      </c>
      <c r="Z18" s="8">
        <v>476.95414760027762</v>
      </c>
      <c r="AA18" s="8">
        <v>-0.7110627999666318</v>
      </c>
      <c r="AB18" s="8">
        <v>0.47873431287100809</v>
      </c>
      <c r="AC18" s="8">
        <v>-1285.6443348539358</v>
      </c>
      <c r="AD18" s="8">
        <v>607.35563155723275</v>
      </c>
      <c r="AE18" s="8">
        <v>-1285.6443348539358</v>
      </c>
      <c r="AF18" s="8">
        <v>607.35563155723275</v>
      </c>
    </row>
    <row r="19" spans="1:32" ht="15.75" thickBot="1" x14ac:dyDescent="0.3">
      <c r="A19">
        <v>4561.04</v>
      </c>
      <c r="B19">
        <v>50</v>
      </c>
      <c r="C19">
        <v>0.30449999999999999</v>
      </c>
      <c r="D19">
        <v>4</v>
      </c>
      <c r="E19">
        <v>0</v>
      </c>
      <c r="F19">
        <v>1</v>
      </c>
      <c r="G19">
        <v>0</v>
      </c>
      <c r="H19">
        <v>0</v>
      </c>
      <c r="I19">
        <v>0</v>
      </c>
      <c r="J19">
        <f t="shared" si="0"/>
        <v>1</v>
      </c>
      <c r="L19" s="8" t="s">
        <v>115</v>
      </c>
      <c r="M19" s="8">
        <v>-409.66219780219757</v>
      </c>
      <c r="N19" s="8">
        <v>532.15279893347918</v>
      </c>
      <c r="O19" s="8">
        <v>-0.76982062036172183</v>
      </c>
      <c r="P19" s="8">
        <v>0.4432770151715576</v>
      </c>
      <c r="Q19" s="8">
        <v>-1465.8381963477113</v>
      </c>
      <c r="R19" s="8">
        <v>646.5138007433161</v>
      </c>
      <c r="S19" s="8">
        <v>-1465.8381963477113</v>
      </c>
      <c r="T19" s="8">
        <v>646.5138007433161</v>
      </c>
      <c r="U19" s="12">
        <v>0.69416985634833206</v>
      </c>
      <c r="V19" s="7"/>
    </row>
    <row r="20" spans="1:32" x14ac:dyDescent="0.25">
      <c r="A20">
        <v>3275.06</v>
      </c>
      <c r="B20">
        <v>60</v>
      </c>
      <c r="C20">
        <v>1E-3</v>
      </c>
      <c r="D20">
        <v>8</v>
      </c>
      <c r="E20">
        <v>0</v>
      </c>
      <c r="F20">
        <v>0</v>
      </c>
      <c r="G20">
        <v>1</v>
      </c>
      <c r="H20">
        <v>0</v>
      </c>
      <c r="I20">
        <v>0</v>
      </c>
      <c r="J20">
        <f t="shared" si="0"/>
        <v>0</v>
      </c>
    </row>
    <row r="21" spans="1:32" x14ac:dyDescent="0.25">
      <c r="A21">
        <v>7965.68</v>
      </c>
      <c r="B21">
        <v>52</v>
      </c>
      <c r="C21">
        <v>0.32250000000000001</v>
      </c>
      <c r="D21">
        <v>2</v>
      </c>
      <c r="E21">
        <v>1</v>
      </c>
      <c r="F21">
        <v>0</v>
      </c>
      <c r="G21">
        <v>0</v>
      </c>
      <c r="H21">
        <v>0</v>
      </c>
      <c r="I21">
        <v>0</v>
      </c>
      <c r="J21">
        <f t="shared" si="0"/>
        <v>1</v>
      </c>
      <c r="L21" s="23" t="s">
        <v>158</v>
      </c>
      <c r="M21" s="23"/>
      <c r="N21" s="23"/>
      <c r="O21" s="11"/>
      <c r="X21" s="23" t="s">
        <v>159</v>
      </c>
      <c r="Y21" s="23"/>
      <c r="Z21" s="23"/>
      <c r="AA21" s="11"/>
    </row>
    <row r="22" spans="1:32" x14ac:dyDescent="0.25">
      <c r="A22">
        <v>2116.58</v>
      </c>
      <c r="B22">
        <v>42</v>
      </c>
      <c r="C22">
        <v>7.5000000000000002E-4</v>
      </c>
      <c r="D22">
        <v>4</v>
      </c>
      <c r="E22">
        <v>0</v>
      </c>
      <c r="F22">
        <v>0</v>
      </c>
      <c r="G22">
        <v>1</v>
      </c>
      <c r="H22">
        <v>0</v>
      </c>
      <c r="I22">
        <v>0</v>
      </c>
      <c r="J22">
        <f t="shared" si="0"/>
        <v>0</v>
      </c>
    </row>
    <row r="23" spans="1:32" x14ac:dyDescent="0.25">
      <c r="A23">
        <v>2734</v>
      </c>
      <c r="B23">
        <v>30</v>
      </c>
      <c r="C23">
        <v>1.5E-3</v>
      </c>
      <c r="D23">
        <v>4</v>
      </c>
      <c r="E23">
        <v>0</v>
      </c>
      <c r="F23">
        <v>1</v>
      </c>
      <c r="G23">
        <v>0</v>
      </c>
      <c r="H23">
        <v>1</v>
      </c>
      <c r="I23">
        <v>0</v>
      </c>
      <c r="J23">
        <f t="shared" si="0"/>
        <v>1</v>
      </c>
      <c r="L23" t="s">
        <v>118</v>
      </c>
      <c r="O23">
        <v>149247</v>
      </c>
      <c r="X23" t="s">
        <v>73</v>
      </c>
      <c r="Y23" s="11">
        <f>((Z13-N13)/(N13))*(97/1)</f>
        <v>9.2817327742146821E-2</v>
      </c>
      <c r="AA23" t="s">
        <v>76</v>
      </c>
    </row>
    <row r="24" spans="1:32" x14ac:dyDescent="0.25">
      <c r="A24">
        <v>3246.2</v>
      </c>
      <c r="B24">
        <v>42</v>
      </c>
      <c r="C24">
        <v>2E-3</v>
      </c>
      <c r="D24">
        <v>3</v>
      </c>
      <c r="E24">
        <v>0</v>
      </c>
      <c r="F24">
        <v>0</v>
      </c>
      <c r="G24">
        <v>1</v>
      </c>
      <c r="H24">
        <v>1</v>
      </c>
      <c r="I24">
        <v>0</v>
      </c>
      <c r="J24">
        <f t="shared" si="0"/>
        <v>0</v>
      </c>
      <c r="L24" t="s">
        <v>66</v>
      </c>
      <c r="M24" s="11">
        <f>(M18-M19)/(N18^2+N19^2-2*O23)^0.5</f>
        <v>0.30465937015686156</v>
      </c>
      <c r="O24" t="s">
        <v>76</v>
      </c>
      <c r="X24" t="s">
        <v>67</v>
      </c>
      <c r="Y24">
        <f>_xlfn.F.DIST.RT(Y23,1,97)</f>
        <v>0.76127829253282309</v>
      </c>
    </row>
    <row r="25" spans="1:32" x14ac:dyDescent="0.25">
      <c r="A25">
        <v>2313.61</v>
      </c>
      <c r="B25">
        <v>50</v>
      </c>
      <c r="C25">
        <v>6.6666666666666664E-4</v>
      </c>
      <c r="D25">
        <v>9</v>
      </c>
      <c r="E25">
        <v>0</v>
      </c>
      <c r="F25">
        <v>0</v>
      </c>
      <c r="G25">
        <v>1</v>
      </c>
      <c r="H25">
        <v>1</v>
      </c>
      <c r="I25">
        <v>0</v>
      </c>
      <c r="J25">
        <f t="shared" si="0"/>
        <v>0</v>
      </c>
      <c r="L25" t="s">
        <v>67</v>
      </c>
      <c r="M25">
        <f>_xlfn.T.DIST.2T(ABS(M24),97)</f>
        <v>0.76127828744513482</v>
      </c>
      <c r="X25" t="s">
        <v>68</v>
      </c>
      <c r="Y25" s="11">
        <f>_xlfn.F.INV.RT(0.05,1,97)</f>
        <v>3.9391261251015028</v>
      </c>
      <c r="AA25" t="s">
        <v>123</v>
      </c>
    </row>
    <row r="26" spans="1:32" x14ac:dyDescent="0.25">
      <c r="A26">
        <v>3282.32</v>
      </c>
      <c r="B26">
        <v>35</v>
      </c>
      <c r="C26">
        <v>5.0000000000000001E-4</v>
      </c>
      <c r="D26">
        <v>4</v>
      </c>
      <c r="E26">
        <v>0</v>
      </c>
      <c r="F26">
        <v>1</v>
      </c>
      <c r="G26">
        <v>0</v>
      </c>
      <c r="H26">
        <v>0</v>
      </c>
      <c r="I26">
        <v>0</v>
      </c>
      <c r="J26">
        <f t="shared" si="0"/>
        <v>1</v>
      </c>
      <c r="L26" t="s">
        <v>68</v>
      </c>
      <c r="M26" s="11">
        <f>_xlfn.T.INV.2T(0.05,97)</f>
        <v>1.9847231860139838</v>
      </c>
      <c r="O26" t="s">
        <v>119</v>
      </c>
      <c r="X26" t="s">
        <v>69</v>
      </c>
      <c r="Y26" s="11">
        <f>_xlfn.F.INV.RT(0.01,1,97)</f>
        <v>6.9035869034781445</v>
      </c>
      <c r="AA26" t="s">
        <v>108</v>
      </c>
    </row>
    <row r="27" spans="1:32" x14ac:dyDescent="0.25">
      <c r="A27">
        <v>3203.7</v>
      </c>
      <c r="B27">
        <v>55</v>
      </c>
      <c r="C27">
        <v>5.0000000000000001E-4</v>
      </c>
      <c r="D27">
        <v>4</v>
      </c>
      <c r="E27">
        <v>0</v>
      </c>
      <c r="F27">
        <v>1</v>
      </c>
      <c r="G27">
        <v>0</v>
      </c>
      <c r="H27">
        <v>0</v>
      </c>
      <c r="I27">
        <v>0</v>
      </c>
      <c r="J27">
        <f t="shared" si="0"/>
        <v>1</v>
      </c>
      <c r="L27" t="s">
        <v>69</v>
      </c>
      <c r="M27" s="11">
        <f>_xlfn.T.INV.2T(0.01,97)</f>
        <v>2.6274677740132515</v>
      </c>
      <c r="O27" t="s">
        <v>107</v>
      </c>
      <c r="X27" s="16" t="s">
        <v>124</v>
      </c>
      <c r="Y27" s="16"/>
      <c r="Z27" s="16"/>
    </row>
    <row r="28" spans="1:32" x14ac:dyDescent="0.25">
      <c r="A28">
        <v>2013.98</v>
      </c>
      <c r="B28">
        <v>45</v>
      </c>
      <c r="C28">
        <v>4.0000000000000002E-4</v>
      </c>
      <c r="D28">
        <v>5</v>
      </c>
      <c r="E28">
        <v>0</v>
      </c>
      <c r="F28">
        <v>0</v>
      </c>
      <c r="G28">
        <v>1</v>
      </c>
      <c r="H28">
        <v>1</v>
      </c>
      <c r="I28">
        <v>0</v>
      </c>
      <c r="J28">
        <f t="shared" si="0"/>
        <v>0</v>
      </c>
      <c r="L28" s="16" t="s">
        <v>120</v>
      </c>
      <c r="M28" s="16"/>
      <c r="N28" s="15"/>
      <c r="O28" s="15"/>
      <c r="P28" s="15"/>
      <c r="Q28" s="15"/>
      <c r="X28" s="16" t="s">
        <v>157</v>
      </c>
      <c r="Y28" s="16"/>
      <c r="Z28" s="16"/>
      <c r="AA28" s="16"/>
      <c r="AB28" s="16"/>
      <c r="AC28" s="16"/>
      <c r="AD28" s="16"/>
      <c r="AE28" s="16"/>
    </row>
    <row r="29" spans="1:32" x14ac:dyDescent="0.25">
      <c r="A29">
        <v>2677.85</v>
      </c>
      <c r="B29">
        <v>50</v>
      </c>
      <c r="C29">
        <v>5.0000000000000001E-4</v>
      </c>
      <c r="D29">
        <v>4</v>
      </c>
      <c r="E29">
        <v>1</v>
      </c>
      <c r="F29">
        <v>0</v>
      </c>
      <c r="G29">
        <v>0</v>
      </c>
      <c r="H29">
        <v>0</v>
      </c>
      <c r="I29">
        <v>0</v>
      </c>
      <c r="J29">
        <f t="shared" si="0"/>
        <v>1</v>
      </c>
      <c r="L29" s="16" t="s">
        <v>121</v>
      </c>
      <c r="M29" s="16"/>
      <c r="N29" s="16"/>
      <c r="O29" s="16"/>
      <c r="P29" s="16"/>
      <c r="Q29" s="16"/>
    </row>
    <row r="30" spans="1:32" x14ac:dyDescent="0.25">
      <c r="A30">
        <v>2037.42</v>
      </c>
      <c r="B30">
        <v>46</v>
      </c>
      <c r="C30">
        <v>3.3333333333333332E-4</v>
      </c>
      <c r="D30">
        <v>3</v>
      </c>
      <c r="E30">
        <v>0</v>
      </c>
      <c r="F30">
        <v>1</v>
      </c>
      <c r="G30">
        <v>0</v>
      </c>
      <c r="H30">
        <v>0</v>
      </c>
      <c r="I30">
        <v>0</v>
      </c>
      <c r="J30">
        <f t="shared" si="0"/>
        <v>1</v>
      </c>
    </row>
    <row r="31" spans="1:32" x14ac:dyDescent="0.25">
      <c r="A31">
        <v>2533.02</v>
      </c>
      <c r="B31">
        <v>32</v>
      </c>
      <c r="C31">
        <v>1E-3</v>
      </c>
      <c r="D31">
        <v>2</v>
      </c>
      <c r="E31">
        <v>0</v>
      </c>
      <c r="F31">
        <v>1</v>
      </c>
      <c r="G31">
        <v>0</v>
      </c>
      <c r="H31">
        <v>0</v>
      </c>
      <c r="I31">
        <v>0</v>
      </c>
      <c r="J31">
        <f t="shared" si="0"/>
        <v>1</v>
      </c>
    </row>
    <row r="32" spans="1:32" x14ac:dyDescent="0.25">
      <c r="A32">
        <v>973.66</v>
      </c>
      <c r="B32">
        <v>35</v>
      </c>
      <c r="C32">
        <v>2.0000000000000001E-4</v>
      </c>
      <c r="D32">
        <v>5</v>
      </c>
      <c r="E32">
        <v>0</v>
      </c>
      <c r="F32">
        <v>0</v>
      </c>
      <c r="G32">
        <v>1</v>
      </c>
      <c r="H32">
        <v>1</v>
      </c>
      <c r="I32">
        <v>0</v>
      </c>
      <c r="J32">
        <f t="shared" si="0"/>
        <v>0</v>
      </c>
    </row>
    <row r="33" spans="1:10" x14ac:dyDescent="0.25">
      <c r="A33">
        <v>852.03</v>
      </c>
      <c r="B33">
        <v>55</v>
      </c>
      <c r="C33">
        <v>6.666666666666667E-5</v>
      </c>
      <c r="D33">
        <v>15</v>
      </c>
      <c r="E33">
        <v>0</v>
      </c>
      <c r="F33">
        <v>0</v>
      </c>
      <c r="G33">
        <v>1</v>
      </c>
      <c r="H33">
        <v>1</v>
      </c>
      <c r="I33">
        <v>0</v>
      </c>
      <c r="J33">
        <f t="shared" si="0"/>
        <v>0</v>
      </c>
    </row>
    <row r="34" spans="1:10" x14ac:dyDescent="0.25">
      <c r="A34">
        <v>4421.37</v>
      </c>
      <c r="B34">
        <v>52</v>
      </c>
      <c r="C34">
        <v>3.3333333333333335E-3</v>
      </c>
      <c r="D34">
        <v>3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0"/>
        <v>1</v>
      </c>
    </row>
    <row r="35" spans="1:10" x14ac:dyDescent="0.25">
      <c r="A35">
        <v>4532.1899999999996</v>
      </c>
      <c r="B35">
        <v>60</v>
      </c>
      <c r="C35">
        <v>3.0000000000000001E-3</v>
      </c>
      <c r="D35">
        <v>4</v>
      </c>
      <c r="E35">
        <v>0</v>
      </c>
      <c r="F35">
        <v>0</v>
      </c>
      <c r="G35">
        <v>1</v>
      </c>
      <c r="H35">
        <v>0</v>
      </c>
      <c r="I35">
        <v>0</v>
      </c>
      <c r="J35">
        <f t="shared" si="0"/>
        <v>0</v>
      </c>
    </row>
    <row r="36" spans="1:10" x14ac:dyDescent="0.25">
      <c r="A36">
        <v>1364.58</v>
      </c>
      <c r="B36">
        <v>70</v>
      </c>
      <c r="C36">
        <v>2.6666666666666666E-3</v>
      </c>
      <c r="D36">
        <v>3</v>
      </c>
      <c r="E36">
        <v>1</v>
      </c>
      <c r="F36">
        <v>0</v>
      </c>
      <c r="G36">
        <v>0</v>
      </c>
      <c r="H36">
        <v>0</v>
      </c>
      <c r="I36">
        <v>0</v>
      </c>
      <c r="J36">
        <f t="shared" si="0"/>
        <v>1</v>
      </c>
    </row>
    <row r="37" spans="1:10" x14ac:dyDescent="0.25">
      <c r="A37">
        <v>1776.22</v>
      </c>
      <c r="B37">
        <v>55</v>
      </c>
      <c r="C37">
        <v>4.2000000000000006E-3</v>
      </c>
      <c r="D37">
        <v>5</v>
      </c>
      <c r="E37">
        <v>0</v>
      </c>
      <c r="F37">
        <v>1</v>
      </c>
      <c r="G37">
        <v>0</v>
      </c>
      <c r="H37">
        <v>0</v>
      </c>
      <c r="I37">
        <v>0</v>
      </c>
      <c r="J37">
        <f t="shared" si="0"/>
        <v>1</v>
      </c>
    </row>
    <row r="38" spans="1:10" x14ac:dyDescent="0.25">
      <c r="A38">
        <v>1519.1</v>
      </c>
      <c r="B38">
        <v>32</v>
      </c>
      <c r="C38">
        <v>1.2000000000000001E-3</v>
      </c>
      <c r="D38">
        <v>5</v>
      </c>
      <c r="E38">
        <v>1</v>
      </c>
      <c r="F38">
        <v>0</v>
      </c>
      <c r="G38">
        <v>0</v>
      </c>
      <c r="H38">
        <v>1</v>
      </c>
      <c r="I38">
        <v>1</v>
      </c>
      <c r="J38">
        <f t="shared" si="0"/>
        <v>1</v>
      </c>
    </row>
    <row r="39" spans="1:10" x14ac:dyDescent="0.25">
      <c r="A39">
        <v>2258</v>
      </c>
      <c r="B39">
        <v>54</v>
      </c>
      <c r="C39">
        <v>4.0000000000000001E-3</v>
      </c>
      <c r="D39">
        <v>2</v>
      </c>
      <c r="E39">
        <v>0</v>
      </c>
      <c r="F39">
        <v>0</v>
      </c>
      <c r="G39">
        <v>1</v>
      </c>
      <c r="H39">
        <v>1</v>
      </c>
      <c r="I39">
        <v>0</v>
      </c>
      <c r="J39">
        <f t="shared" si="0"/>
        <v>0</v>
      </c>
    </row>
    <row r="40" spans="1:10" x14ac:dyDescent="0.25">
      <c r="A40">
        <v>1013.59</v>
      </c>
      <c r="B40">
        <v>30</v>
      </c>
      <c r="C40">
        <v>2.2222222222222222E-3</v>
      </c>
      <c r="D40">
        <v>9</v>
      </c>
      <c r="E40">
        <v>0</v>
      </c>
      <c r="F40">
        <v>0</v>
      </c>
      <c r="G40">
        <v>1</v>
      </c>
      <c r="H40">
        <v>1</v>
      </c>
      <c r="I40">
        <v>0</v>
      </c>
      <c r="J40">
        <f t="shared" si="0"/>
        <v>0</v>
      </c>
    </row>
    <row r="41" spans="1:10" x14ac:dyDescent="0.25">
      <c r="A41">
        <v>993.55</v>
      </c>
      <c r="B41">
        <v>38</v>
      </c>
      <c r="C41">
        <v>8.5714285714285721E-4</v>
      </c>
      <c r="D41">
        <v>7</v>
      </c>
      <c r="E41">
        <v>1</v>
      </c>
      <c r="F41">
        <v>0</v>
      </c>
      <c r="G41">
        <v>0</v>
      </c>
      <c r="H41">
        <v>0</v>
      </c>
      <c r="I41">
        <v>0</v>
      </c>
      <c r="J41">
        <f t="shared" si="0"/>
        <v>1</v>
      </c>
    </row>
    <row r="42" spans="1:10" x14ac:dyDescent="0.25">
      <c r="A42">
        <v>4021.92</v>
      </c>
      <c r="B42">
        <v>68</v>
      </c>
      <c r="C42">
        <v>6.0000000000000001E-3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f t="shared" si="0"/>
        <v>1</v>
      </c>
    </row>
    <row r="43" spans="1:10" x14ac:dyDescent="0.25">
      <c r="A43">
        <v>5344.07</v>
      </c>
      <c r="B43">
        <v>70</v>
      </c>
      <c r="C43">
        <v>8.3333333333333339E-4</v>
      </c>
      <c r="D43">
        <v>6</v>
      </c>
      <c r="E43">
        <v>0</v>
      </c>
      <c r="F43">
        <v>1</v>
      </c>
      <c r="G43">
        <v>0</v>
      </c>
      <c r="H43">
        <v>0</v>
      </c>
      <c r="I43">
        <v>0</v>
      </c>
      <c r="J43">
        <f t="shared" si="0"/>
        <v>1</v>
      </c>
    </row>
    <row r="44" spans="1:10" x14ac:dyDescent="0.25">
      <c r="A44">
        <v>3184.93</v>
      </c>
      <c r="B44">
        <v>45</v>
      </c>
      <c r="C44">
        <v>4.0000000000000001E-3</v>
      </c>
      <c r="D44">
        <v>3</v>
      </c>
      <c r="E44">
        <v>0</v>
      </c>
      <c r="F44">
        <v>1</v>
      </c>
      <c r="G44">
        <v>0</v>
      </c>
      <c r="H44">
        <v>1</v>
      </c>
      <c r="I44">
        <v>0</v>
      </c>
      <c r="J44">
        <f t="shared" si="0"/>
        <v>1</v>
      </c>
    </row>
    <row r="45" spans="1:10" x14ac:dyDescent="0.25">
      <c r="A45">
        <v>4309.95</v>
      </c>
      <c r="B45">
        <v>55</v>
      </c>
      <c r="C45">
        <v>1E-3</v>
      </c>
      <c r="D45">
        <v>2</v>
      </c>
      <c r="E45">
        <v>0</v>
      </c>
      <c r="F45">
        <v>1</v>
      </c>
      <c r="G45">
        <v>0</v>
      </c>
      <c r="H45">
        <v>0</v>
      </c>
      <c r="I45">
        <v>0</v>
      </c>
      <c r="J45">
        <f t="shared" si="0"/>
        <v>1</v>
      </c>
    </row>
    <row r="46" spans="1:10" x14ac:dyDescent="0.25">
      <c r="A46">
        <v>2318.3200000000002</v>
      </c>
      <c r="B46">
        <v>48</v>
      </c>
      <c r="C46">
        <v>5.0000000000000001E-4</v>
      </c>
      <c r="D46">
        <v>4</v>
      </c>
      <c r="E46">
        <v>0</v>
      </c>
      <c r="F46">
        <v>1</v>
      </c>
      <c r="G46">
        <v>0</v>
      </c>
      <c r="H46">
        <v>1</v>
      </c>
      <c r="I46">
        <v>0</v>
      </c>
      <c r="J46">
        <f t="shared" si="0"/>
        <v>1</v>
      </c>
    </row>
    <row r="47" spans="1:10" x14ac:dyDescent="0.25">
      <c r="A47">
        <v>2383.56</v>
      </c>
      <c r="B47">
        <v>34</v>
      </c>
      <c r="C47">
        <v>3.0000000000000001E-3</v>
      </c>
      <c r="D47">
        <v>2</v>
      </c>
      <c r="E47">
        <v>0</v>
      </c>
      <c r="F47">
        <v>0</v>
      </c>
      <c r="G47">
        <v>1</v>
      </c>
      <c r="H47">
        <v>1</v>
      </c>
      <c r="I47">
        <v>0</v>
      </c>
      <c r="J47">
        <f t="shared" si="0"/>
        <v>0</v>
      </c>
    </row>
    <row r="48" spans="1:10" x14ac:dyDescent="0.25">
      <c r="A48">
        <v>1631.08</v>
      </c>
      <c r="B48">
        <v>70</v>
      </c>
      <c r="C48">
        <v>6.6666666666666664E-4</v>
      </c>
      <c r="D48">
        <v>6</v>
      </c>
      <c r="E48">
        <v>0</v>
      </c>
      <c r="F48">
        <v>0</v>
      </c>
      <c r="G48">
        <v>1</v>
      </c>
      <c r="H48">
        <v>1</v>
      </c>
      <c r="I48">
        <v>0</v>
      </c>
      <c r="J48">
        <f t="shared" si="0"/>
        <v>0</v>
      </c>
    </row>
    <row r="49" spans="1:10" x14ac:dyDescent="0.25">
      <c r="A49">
        <v>1934.89</v>
      </c>
      <c r="B49">
        <v>49</v>
      </c>
      <c r="C49">
        <v>7.5000000000000002E-4</v>
      </c>
      <c r="D49">
        <v>4</v>
      </c>
      <c r="E49">
        <v>0</v>
      </c>
      <c r="F49">
        <v>1</v>
      </c>
      <c r="G49">
        <v>0</v>
      </c>
      <c r="H49">
        <v>0</v>
      </c>
      <c r="I49">
        <v>0</v>
      </c>
      <c r="J49">
        <f t="shared" si="0"/>
        <v>1</v>
      </c>
    </row>
    <row r="50" spans="1:10" x14ac:dyDescent="0.25">
      <c r="A50">
        <v>5304.52</v>
      </c>
      <c r="B50">
        <v>60</v>
      </c>
      <c r="C50">
        <v>5.0000000000000001E-4</v>
      </c>
      <c r="D50">
        <v>4</v>
      </c>
      <c r="E50">
        <v>0</v>
      </c>
      <c r="F50">
        <v>1</v>
      </c>
      <c r="G50">
        <v>0</v>
      </c>
      <c r="H50">
        <v>0</v>
      </c>
      <c r="I50">
        <v>0</v>
      </c>
      <c r="J50">
        <f t="shared" si="0"/>
        <v>1</v>
      </c>
    </row>
    <row r="51" spans="1:10" x14ac:dyDescent="0.25">
      <c r="A51">
        <v>3355.68</v>
      </c>
      <c r="B51">
        <v>50</v>
      </c>
      <c r="C51">
        <v>5.0000000000000001E-4</v>
      </c>
      <c r="D51">
        <v>4</v>
      </c>
      <c r="E51">
        <v>1</v>
      </c>
      <c r="F51">
        <v>0</v>
      </c>
      <c r="G51">
        <v>0</v>
      </c>
      <c r="H51">
        <v>1</v>
      </c>
      <c r="I51">
        <v>1</v>
      </c>
      <c r="J51">
        <f t="shared" si="0"/>
        <v>1</v>
      </c>
    </row>
    <row r="52" spans="1:10" x14ac:dyDescent="0.25">
      <c r="A52">
        <v>2481.75</v>
      </c>
      <c r="B52">
        <v>46</v>
      </c>
      <c r="C52">
        <v>2.5000000000000001E-4</v>
      </c>
      <c r="D52">
        <v>4</v>
      </c>
      <c r="E52">
        <v>0</v>
      </c>
      <c r="F52">
        <v>0</v>
      </c>
      <c r="G52">
        <v>1</v>
      </c>
      <c r="H52">
        <v>1</v>
      </c>
      <c r="I52">
        <v>0</v>
      </c>
      <c r="J52">
        <f t="shared" si="0"/>
        <v>0</v>
      </c>
    </row>
    <row r="53" spans="1:10" x14ac:dyDescent="0.25">
      <c r="A53">
        <v>1638.85</v>
      </c>
      <c r="B53">
        <v>37</v>
      </c>
      <c r="C53">
        <v>2.0000000000000001E-4</v>
      </c>
      <c r="D53">
        <v>5</v>
      </c>
      <c r="E53">
        <v>0</v>
      </c>
      <c r="F53">
        <v>0</v>
      </c>
      <c r="G53">
        <v>1</v>
      </c>
      <c r="H53">
        <v>0</v>
      </c>
      <c r="I53">
        <v>0</v>
      </c>
      <c r="J53">
        <f t="shared" si="0"/>
        <v>0</v>
      </c>
    </row>
    <row r="54" spans="1:10" x14ac:dyDescent="0.25">
      <c r="A54">
        <v>2829.59</v>
      </c>
      <c r="B54">
        <v>52</v>
      </c>
      <c r="C54">
        <v>2.0000000000000001E-4</v>
      </c>
      <c r="D54">
        <v>5</v>
      </c>
      <c r="E54">
        <v>1</v>
      </c>
      <c r="F54">
        <v>0</v>
      </c>
      <c r="G54">
        <v>0</v>
      </c>
      <c r="H54">
        <v>0</v>
      </c>
      <c r="I54">
        <v>0</v>
      </c>
      <c r="J54">
        <f t="shared" si="0"/>
        <v>1</v>
      </c>
    </row>
    <row r="55" spans="1:10" x14ac:dyDescent="0.25">
      <c r="A55">
        <v>2274.7399999999998</v>
      </c>
      <c r="B55">
        <v>39</v>
      </c>
      <c r="C55">
        <v>5.0000000000000001E-4</v>
      </c>
      <c r="D55">
        <v>4</v>
      </c>
      <c r="E55">
        <v>1</v>
      </c>
      <c r="F55">
        <v>0</v>
      </c>
      <c r="G55">
        <v>0</v>
      </c>
      <c r="H55">
        <v>1</v>
      </c>
      <c r="I55">
        <v>1</v>
      </c>
      <c r="J55">
        <f t="shared" si="0"/>
        <v>1</v>
      </c>
    </row>
    <row r="56" spans="1:10" x14ac:dyDescent="0.25">
      <c r="A56">
        <v>1021.63</v>
      </c>
      <c r="B56">
        <v>54</v>
      </c>
      <c r="C56">
        <v>5.0000000000000001E-4</v>
      </c>
      <c r="D56">
        <v>4</v>
      </c>
      <c r="E56">
        <v>0</v>
      </c>
      <c r="F56">
        <v>1</v>
      </c>
      <c r="G56">
        <v>0</v>
      </c>
      <c r="H56">
        <v>0</v>
      </c>
      <c r="I56">
        <v>0</v>
      </c>
      <c r="J56">
        <f t="shared" si="0"/>
        <v>1</v>
      </c>
    </row>
    <row r="57" spans="1:10" x14ac:dyDescent="0.25">
      <c r="A57">
        <v>1064.6199999999999</v>
      </c>
      <c r="B57">
        <v>55</v>
      </c>
      <c r="C57">
        <v>1E-3</v>
      </c>
      <c r="D57">
        <v>2</v>
      </c>
      <c r="E57">
        <v>0</v>
      </c>
      <c r="F57">
        <v>1</v>
      </c>
      <c r="G57">
        <v>0</v>
      </c>
      <c r="H57">
        <v>1</v>
      </c>
      <c r="I57">
        <v>0</v>
      </c>
      <c r="J57">
        <f t="shared" si="0"/>
        <v>1</v>
      </c>
    </row>
    <row r="58" spans="1:10" x14ac:dyDescent="0.25">
      <c r="A58">
        <v>2698.65</v>
      </c>
      <c r="B58">
        <v>72</v>
      </c>
      <c r="C58">
        <v>3.0000000000000001E-3</v>
      </c>
      <c r="D58">
        <v>2</v>
      </c>
      <c r="E58">
        <v>0</v>
      </c>
      <c r="F58">
        <v>0</v>
      </c>
      <c r="G58">
        <v>1</v>
      </c>
      <c r="H58">
        <v>0</v>
      </c>
      <c r="I58">
        <v>0</v>
      </c>
      <c r="J58">
        <f t="shared" si="0"/>
        <v>0</v>
      </c>
    </row>
    <row r="59" spans="1:10" x14ac:dyDescent="0.25">
      <c r="A59">
        <v>2632.24</v>
      </c>
      <c r="B59">
        <v>30</v>
      </c>
      <c r="C59">
        <v>2.5000000000000001E-3</v>
      </c>
      <c r="D59">
        <v>4</v>
      </c>
      <c r="E59">
        <v>0</v>
      </c>
      <c r="F59">
        <v>0</v>
      </c>
      <c r="G59">
        <v>1</v>
      </c>
      <c r="H59">
        <v>0</v>
      </c>
      <c r="I59">
        <v>0</v>
      </c>
      <c r="J59">
        <f t="shared" si="0"/>
        <v>0</v>
      </c>
    </row>
    <row r="60" spans="1:10" x14ac:dyDescent="0.25">
      <c r="A60">
        <v>1947.15</v>
      </c>
      <c r="B60">
        <v>52</v>
      </c>
      <c r="C60">
        <v>2E-3</v>
      </c>
      <c r="D60">
        <v>4</v>
      </c>
      <c r="E60">
        <v>0</v>
      </c>
      <c r="F60">
        <v>0</v>
      </c>
      <c r="G60">
        <v>1</v>
      </c>
      <c r="H60">
        <v>1</v>
      </c>
      <c r="I60">
        <v>0</v>
      </c>
      <c r="J60">
        <f t="shared" si="0"/>
        <v>0</v>
      </c>
    </row>
    <row r="61" spans="1:10" x14ac:dyDescent="0.25">
      <c r="A61">
        <v>1510.82</v>
      </c>
      <c r="B61">
        <v>35</v>
      </c>
      <c r="C61">
        <v>1E-3</v>
      </c>
      <c r="D61">
        <v>4</v>
      </c>
      <c r="E61">
        <v>0</v>
      </c>
      <c r="F61">
        <v>1</v>
      </c>
      <c r="G61">
        <v>0</v>
      </c>
      <c r="H61">
        <v>1</v>
      </c>
      <c r="I61">
        <v>0</v>
      </c>
      <c r="J61">
        <f t="shared" si="0"/>
        <v>1</v>
      </c>
    </row>
    <row r="62" spans="1:10" x14ac:dyDescent="0.25">
      <c r="A62">
        <v>1727.64</v>
      </c>
      <c r="B62">
        <v>70</v>
      </c>
      <c r="C62">
        <v>2.5000000000000001E-3</v>
      </c>
      <c r="D62">
        <v>2</v>
      </c>
      <c r="E62">
        <v>0</v>
      </c>
      <c r="F62">
        <v>1</v>
      </c>
      <c r="G62">
        <v>0</v>
      </c>
      <c r="H62">
        <v>0</v>
      </c>
      <c r="I62">
        <v>0</v>
      </c>
      <c r="J62">
        <f t="shared" si="0"/>
        <v>1</v>
      </c>
    </row>
    <row r="63" spans="1:10" x14ac:dyDescent="0.25">
      <c r="A63">
        <v>1650.31</v>
      </c>
      <c r="B63">
        <v>42</v>
      </c>
      <c r="C63">
        <v>1E-3</v>
      </c>
      <c r="D63">
        <v>5</v>
      </c>
      <c r="E63">
        <v>0</v>
      </c>
      <c r="F63">
        <v>0</v>
      </c>
      <c r="G63">
        <v>1</v>
      </c>
      <c r="H63">
        <v>1</v>
      </c>
      <c r="I63">
        <v>0</v>
      </c>
      <c r="J63">
        <f t="shared" si="0"/>
        <v>0</v>
      </c>
    </row>
    <row r="64" spans="1:10" x14ac:dyDescent="0.25">
      <c r="A64">
        <v>785.6</v>
      </c>
      <c r="B64">
        <v>54</v>
      </c>
      <c r="C64">
        <v>5.7142857142857147E-4</v>
      </c>
      <c r="D64">
        <v>7</v>
      </c>
      <c r="E64">
        <v>1</v>
      </c>
      <c r="F64">
        <v>0</v>
      </c>
      <c r="G64">
        <v>0</v>
      </c>
      <c r="H64">
        <v>1</v>
      </c>
      <c r="I64">
        <v>1</v>
      </c>
      <c r="J64">
        <f t="shared" si="0"/>
        <v>1</v>
      </c>
    </row>
    <row r="65" spans="1:10" x14ac:dyDescent="0.25">
      <c r="A65">
        <v>943.01</v>
      </c>
      <c r="B65">
        <v>32</v>
      </c>
      <c r="C65">
        <v>7.5000000000000002E-4</v>
      </c>
      <c r="D65">
        <v>4</v>
      </c>
      <c r="E65">
        <v>0</v>
      </c>
      <c r="F65">
        <v>1</v>
      </c>
      <c r="G65">
        <v>0</v>
      </c>
      <c r="H65">
        <v>0</v>
      </c>
      <c r="I65">
        <v>0</v>
      </c>
      <c r="J65">
        <f t="shared" si="0"/>
        <v>1</v>
      </c>
    </row>
    <row r="66" spans="1:10" x14ac:dyDescent="0.25">
      <c r="A66">
        <v>4032.31</v>
      </c>
      <c r="B66">
        <v>28</v>
      </c>
      <c r="C66">
        <v>3.3333333333333332E-4</v>
      </c>
      <c r="D66">
        <v>3</v>
      </c>
      <c r="E66">
        <v>0</v>
      </c>
      <c r="F66">
        <v>0</v>
      </c>
      <c r="G66">
        <v>1</v>
      </c>
      <c r="H66">
        <v>0</v>
      </c>
      <c r="I66">
        <v>0</v>
      </c>
      <c r="J66">
        <f t="shared" si="0"/>
        <v>0</v>
      </c>
    </row>
    <row r="67" spans="1:10" x14ac:dyDescent="0.25">
      <c r="A67">
        <v>2848.14</v>
      </c>
      <c r="B67">
        <v>25</v>
      </c>
      <c r="C67">
        <v>5.0000000000000001E-4</v>
      </c>
      <c r="D67">
        <v>2</v>
      </c>
      <c r="E67">
        <v>0</v>
      </c>
      <c r="F67">
        <v>0</v>
      </c>
      <c r="G67">
        <v>1</v>
      </c>
      <c r="H67">
        <v>1</v>
      </c>
      <c r="I67">
        <v>0</v>
      </c>
      <c r="J67">
        <f t="shared" ref="J67:J101" si="1">E67+F67</f>
        <v>0</v>
      </c>
    </row>
    <row r="68" spans="1:10" x14ac:dyDescent="0.25">
      <c r="A68">
        <v>2023.25</v>
      </c>
      <c r="B68">
        <v>65</v>
      </c>
      <c r="C68">
        <v>5.0000000000000001E-4</v>
      </c>
      <c r="D68">
        <v>2</v>
      </c>
      <c r="E68">
        <v>0</v>
      </c>
      <c r="F68">
        <v>1</v>
      </c>
      <c r="G68">
        <v>0</v>
      </c>
      <c r="H68">
        <v>1</v>
      </c>
      <c r="I68">
        <v>0</v>
      </c>
      <c r="J68">
        <f t="shared" si="1"/>
        <v>1</v>
      </c>
    </row>
    <row r="69" spans="1:10" x14ac:dyDescent="0.25">
      <c r="A69">
        <v>1613.19</v>
      </c>
      <c r="B69">
        <v>51</v>
      </c>
      <c r="C69">
        <v>2.0000000000000001E-4</v>
      </c>
      <c r="D69">
        <v>5</v>
      </c>
      <c r="E69">
        <v>0</v>
      </c>
      <c r="F69">
        <v>1</v>
      </c>
      <c r="G69">
        <v>0</v>
      </c>
      <c r="H69">
        <v>1</v>
      </c>
      <c r="I69">
        <v>0</v>
      </c>
      <c r="J69">
        <f t="shared" si="1"/>
        <v>1</v>
      </c>
    </row>
    <row r="70" spans="1:10" x14ac:dyDescent="0.25">
      <c r="A70">
        <v>1184.0899999999999</v>
      </c>
      <c r="B70">
        <v>60</v>
      </c>
      <c r="C70">
        <v>1.1111111111111112E-4</v>
      </c>
      <c r="D70">
        <v>9</v>
      </c>
      <c r="E70">
        <v>0</v>
      </c>
      <c r="F70">
        <v>1</v>
      </c>
      <c r="G70">
        <v>0</v>
      </c>
      <c r="H70">
        <v>1</v>
      </c>
      <c r="I70">
        <v>0</v>
      </c>
      <c r="J70">
        <f t="shared" si="1"/>
        <v>1</v>
      </c>
    </row>
    <row r="71" spans="1:10" x14ac:dyDescent="0.25">
      <c r="A71">
        <v>1102.93</v>
      </c>
      <c r="B71">
        <v>25</v>
      </c>
      <c r="C71">
        <v>1.4285714285714287E-4</v>
      </c>
      <c r="D71">
        <v>7</v>
      </c>
      <c r="E71">
        <v>0</v>
      </c>
      <c r="F71">
        <v>0</v>
      </c>
      <c r="G71">
        <v>1</v>
      </c>
      <c r="H71">
        <v>0</v>
      </c>
      <c r="I71">
        <v>0</v>
      </c>
      <c r="J71">
        <f t="shared" si="1"/>
        <v>0</v>
      </c>
    </row>
    <row r="72" spans="1:10" x14ac:dyDescent="0.25">
      <c r="A72">
        <v>982.53</v>
      </c>
      <c r="B72">
        <v>42</v>
      </c>
      <c r="C72">
        <v>1.25E-4</v>
      </c>
      <c r="D72">
        <v>8</v>
      </c>
      <c r="E72">
        <v>0</v>
      </c>
      <c r="F72">
        <v>0</v>
      </c>
      <c r="G72">
        <v>1</v>
      </c>
      <c r="H72">
        <v>0</v>
      </c>
      <c r="I72">
        <v>0</v>
      </c>
      <c r="J72">
        <f t="shared" si="1"/>
        <v>0</v>
      </c>
    </row>
    <row r="73" spans="1:10" x14ac:dyDescent="0.25">
      <c r="A73">
        <v>1481.06</v>
      </c>
      <c r="B73">
        <v>48</v>
      </c>
      <c r="C73">
        <v>2.0000000000000001E-4</v>
      </c>
      <c r="D73">
        <v>5</v>
      </c>
      <c r="E73">
        <v>0</v>
      </c>
      <c r="F73">
        <v>1</v>
      </c>
      <c r="G73">
        <v>0</v>
      </c>
      <c r="H73">
        <v>1</v>
      </c>
      <c r="I73">
        <v>0</v>
      </c>
      <c r="J73">
        <f t="shared" si="1"/>
        <v>1</v>
      </c>
    </row>
    <row r="74" spans="1:10" x14ac:dyDescent="0.25">
      <c r="A74">
        <v>3093.78</v>
      </c>
      <c r="B74">
        <v>36</v>
      </c>
      <c r="C74">
        <v>1.25E-3</v>
      </c>
      <c r="D74">
        <v>4</v>
      </c>
      <c r="E74">
        <v>1</v>
      </c>
      <c r="F74">
        <v>0</v>
      </c>
      <c r="G74">
        <v>0</v>
      </c>
      <c r="H74">
        <v>1</v>
      </c>
      <c r="I74">
        <v>1</v>
      </c>
      <c r="J74">
        <f t="shared" si="1"/>
        <v>1</v>
      </c>
    </row>
    <row r="75" spans="1:10" x14ac:dyDescent="0.25">
      <c r="A75">
        <v>3629.86</v>
      </c>
      <c r="B75">
        <v>41</v>
      </c>
      <c r="C75">
        <v>6.2500000000000003E-3</v>
      </c>
      <c r="D75">
        <v>4</v>
      </c>
      <c r="E75">
        <v>1</v>
      </c>
      <c r="F75">
        <v>0</v>
      </c>
      <c r="G75">
        <v>0</v>
      </c>
      <c r="H75">
        <v>0</v>
      </c>
      <c r="I75">
        <v>0</v>
      </c>
      <c r="J75">
        <f t="shared" si="1"/>
        <v>1</v>
      </c>
    </row>
    <row r="76" spans="1:10" x14ac:dyDescent="0.25">
      <c r="A76">
        <v>1435.19</v>
      </c>
      <c r="B76">
        <v>50</v>
      </c>
      <c r="C76">
        <v>0.13416666666666668</v>
      </c>
      <c r="D76">
        <v>6</v>
      </c>
      <c r="E76">
        <v>0</v>
      </c>
      <c r="F76">
        <v>1</v>
      </c>
      <c r="G76">
        <v>0</v>
      </c>
      <c r="H76">
        <v>0</v>
      </c>
      <c r="I76">
        <v>0</v>
      </c>
      <c r="J76">
        <f t="shared" si="1"/>
        <v>1</v>
      </c>
    </row>
    <row r="77" spans="1:10" x14ac:dyDescent="0.25">
      <c r="A77">
        <v>1349.48</v>
      </c>
      <c r="B77">
        <v>35</v>
      </c>
      <c r="C77">
        <v>1.1666666666666668E-3</v>
      </c>
      <c r="D77">
        <v>6</v>
      </c>
      <c r="E77">
        <v>1</v>
      </c>
      <c r="F77">
        <v>0</v>
      </c>
      <c r="G77">
        <v>0</v>
      </c>
      <c r="H77">
        <v>0</v>
      </c>
      <c r="I77">
        <v>0</v>
      </c>
      <c r="J77">
        <f t="shared" si="1"/>
        <v>1</v>
      </c>
    </row>
    <row r="78" spans="1:10" x14ac:dyDescent="0.25">
      <c r="A78">
        <v>1520.35</v>
      </c>
      <c r="B78">
        <v>28</v>
      </c>
      <c r="C78">
        <v>6.0000000000000006E-4</v>
      </c>
      <c r="D78">
        <v>5</v>
      </c>
      <c r="E78">
        <v>0</v>
      </c>
      <c r="F78">
        <v>1</v>
      </c>
      <c r="G78">
        <v>0</v>
      </c>
      <c r="H78">
        <v>0</v>
      </c>
      <c r="I78">
        <v>0</v>
      </c>
      <c r="J78">
        <f t="shared" si="1"/>
        <v>1</v>
      </c>
    </row>
    <row r="79" spans="1:10" x14ac:dyDescent="0.25">
      <c r="A79">
        <v>1276.68</v>
      </c>
      <c r="B79">
        <v>45</v>
      </c>
      <c r="C79">
        <v>5.0000000000000001E-4</v>
      </c>
      <c r="D79">
        <v>12</v>
      </c>
      <c r="E79">
        <v>0</v>
      </c>
      <c r="F79">
        <v>0</v>
      </c>
      <c r="G79">
        <v>1</v>
      </c>
      <c r="H79">
        <v>1</v>
      </c>
      <c r="I79">
        <v>0</v>
      </c>
      <c r="J79">
        <f t="shared" si="1"/>
        <v>0</v>
      </c>
    </row>
    <row r="80" spans="1:10" x14ac:dyDescent="0.25">
      <c r="A80">
        <v>795.74</v>
      </c>
      <c r="B80">
        <v>38</v>
      </c>
      <c r="C80">
        <v>7.1428571428571429E-4</v>
      </c>
      <c r="D80">
        <v>7</v>
      </c>
      <c r="E80">
        <v>0</v>
      </c>
      <c r="F80">
        <v>1</v>
      </c>
      <c r="G80">
        <v>0</v>
      </c>
      <c r="H80">
        <v>1</v>
      </c>
      <c r="I80">
        <v>0</v>
      </c>
      <c r="J80">
        <f t="shared" si="1"/>
        <v>1</v>
      </c>
    </row>
    <row r="81" spans="1:10" x14ac:dyDescent="0.25">
      <c r="A81">
        <v>1047.31</v>
      </c>
      <c r="B81">
        <v>56</v>
      </c>
      <c r="C81">
        <v>8.9999999999999998E-4</v>
      </c>
      <c r="D81">
        <v>10</v>
      </c>
      <c r="E81">
        <v>0</v>
      </c>
      <c r="F81">
        <v>1</v>
      </c>
      <c r="G81">
        <v>0</v>
      </c>
      <c r="H81">
        <v>1</v>
      </c>
      <c r="I81">
        <v>0</v>
      </c>
      <c r="J81">
        <f t="shared" si="1"/>
        <v>1</v>
      </c>
    </row>
    <row r="82" spans="1:10" x14ac:dyDescent="0.25">
      <c r="A82">
        <v>5966.61</v>
      </c>
      <c r="B82">
        <v>40</v>
      </c>
      <c r="C82">
        <v>0.41949999999999998</v>
      </c>
      <c r="D82">
        <v>6</v>
      </c>
      <c r="E82">
        <v>0</v>
      </c>
      <c r="F82">
        <v>0</v>
      </c>
      <c r="G82">
        <v>1</v>
      </c>
      <c r="H82">
        <v>0</v>
      </c>
      <c r="I82">
        <v>0</v>
      </c>
      <c r="J82">
        <f t="shared" si="1"/>
        <v>0</v>
      </c>
    </row>
    <row r="83" spans="1:10" x14ac:dyDescent="0.25">
      <c r="A83">
        <v>2766.75</v>
      </c>
      <c r="B83">
        <v>22</v>
      </c>
      <c r="C83">
        <v>5.0000000000000001E-4</v>
      </c>
      <c r="D83">
        <v>2</v>
      </c>
      <c r="E83">
        <v>0</v>
      </c>
      <c r="F83">
        <v>0</v>
      </c>
      <c r="G83">
        <v>1</v>
      </c>
      <c r="H83">
        <v>1</v>
      </c>
      <c r="I83">
        <v>0</v>
      </c>
      <c r="J83">
        <f t="shared" si="1"/>
        <v>0</v>
      </c>
    </row>
    <row r="84" spans="1:10" x14ac:dyDescent="0.25">
      <c r="A84">
        <v>2165.75</v>
      </c>
      <c r="B84">
        <v>48</v>
      </c>
      <c r="C84">
        <v>2.0000000000000001E-4</v>
      </c>
      <c r="D84">
        <v>5</v>
      </c>
      <c r="E84">
        <v>0</v>
      </c>
      <c r="F84">
        <v>1</v>
      </c>
      <c r="G84">
        <v>0</v>
      </c>
      <c r="H84">
        <v>1</v>
      </c>
      <c r="I84">
        <v>0</v>
      </c>
      <c r="J84">
        <f t="shared" si="1"/>
        <v>1</v>
      </c>
    </row>
    <row r="85" spans="1:10" x14ac:dyDescent="0.25">
      <c r="A85">
        <v>2404.2399999999998</v>
      </c>
      <c r="B85">
        <v>45</v>
      </c>
      <c r="C85">
        <v>2.5000000000000001E-4</v>
      </c>
      <c r="D85">
        <v>4</v>
      </c>
      <c r="E85">
        <v>1</v>
      </c>
      <c r="F85">
        <v>0</v>
      </c>
      <c r="G85">
        <v>0</v>
      </c>
      <c r="H85">
        <v>0</v>
      </c>
      <c r="I85">
        <v>0</v>
      </c>
      <c r="J85">
        <f t="shared" si="1"/>
        <v>1</v>
      </c>
    </row>
    <row r="86" spans="1:10" x14ac:dyDescent="0.25">
      <c r="A86">
        <v>2196.19</v>
      </c>
      <c r="B86">
        <v>52</v>
      </c>
      <c r="C86">
        <v>6.5428571428571433E-2</v>
      </c>
      <c r="D86">
        <v>7</v>
      </c>
      <c r="E86">
        <v>0</v>
      </c>
      <c r="F86">
        <v>1</v>
      </c>
      <c r="G86">
        <v>0</v>
      </c>
      <c r="H86">
        <v>0</v>
      </c>
      <c r="I86">
        <v>0</v>
      </c>
      <c r="J86">
        <f t="shared" si="1"/>
        <v>1</v>
      </c>
    </row>
    <row r="87" spans="1:10" x14ac:dyDescent="0.25">
      <c r="A87">
        <v>1072.23</v>
      </c>
      <c r="B87">
        <v>64</v>
      </c>
      <c r="C87">
        <v>5.0000000000000001E-4</v>
      </c>
      <c r="D87">
        <v>2</v>
      </c>
      <c r="E87">
        <v>1</v>
      </c>
      <c r="F87">
        <v>0</v>
      </c>
      <c r="G87">
        <v>0</v>
      </c>
      <c r="H87">
        <v>1</v>
      </c>
      <c r="I87">
        <v>1</v>
      </c>
      <c r="J87">
        <f t="shared" si="1"/>
        <v>1</v>
      </c>
    </row>
    <row r="88" spans="1:10" x14ac:dyDescent="0.25">
      <c r="A88">
        <v>9072.68</v>
      </c>
      <c r="B88">
        <v>30</v>
      </c>
      <c r="C88">
        <v>5.0000000000000001E-4</v>
      </c>
      <c r="D88">
        <v>2</v>
      </c>
      <c r="E88">
        <v>0</v>
      </c>
      <c r="F88">
        <v>1</v>
      </c>
      <c r="G88">
        <v>0</v>
      </c>
      <c r="H88">
        <v>1</v>
      </c>
      <c r="I88">
        <v>0</v>
      </c>
      <c r="J88">
        <f t="shared" si="1"/>
        <v>1</v>
      </c>
    </row>
    <row r="89" spans="1:10" x14ac:dyDescent="0.25">
      <c r="A89">
        <v>6526.52</v>
      </c>
      <c r="B89">
        <v>36</v>
      </c>
      <c r="C89">
        <v>2.5000000000000001E-4</v>
      </c>
      <c r="D89">
        <v>4</v>
      </c>
      <c r="E89">
        <v>0</v>
      </c>
      <c r="F89">
        <v>0</v>
      </c>
      <c r="G89">
        <v>1</v>
      </c>
      <c r="H89">
        <v>0</v>
      </c>
      <c r="I89">
        <v>0</v>
      </c>
      <c r="J89">
        <f t="shared" si="1"/>
        <v>0</v>
      </c>
    </row>
    <row r="90" spans="1:10" x14ac:dyDescent="0.25">
      <c r="A90">
        <v>18676.3</v>
      </c>
      <c r="B90">
        <v>53</v>
      </c>
      <c r="C90">
        <v>3.3333333333333332E-4</v>
      </c>
      <c r="D90">
        <v>3</v>
      </c>
      <c r="E90">
        <v>0</v>
      </c>
      <c r="F90">
        <v>0</v>
      </c>
      <c r="G90">
        <v>1</v>
      </c>
      <c r="H90">
        <v>0</v>
      </c>
      <c r="I90">
        <v>0</v>
      </c>
      <c r="J90">
        <f t="shared" si="1"/>
        <v>0</v>
      </c>
    </row>
    <row r="91" spans="1:10" x14ac:dyDescent="0.25">
      <c r="A91">
        <v>1645.11</v>
      </c>
      <c r="B91">
        <v>50</v>
      </c>
      <c r="C91">
        <v>1.25E-4</v>
      </c>
      <c r="D91">
        <v>8</v>
      </c>
      <c r="E91">
        <v>0</v>
      </c>
      <c r="F91">
        <v>0</v>
      </c>
      <c r="G91">
        <v>1</v>
      </c>
      <c r="H91">
        <v>0</v>
      </c>
      <c r="I91">
        <v>0</v>
      </c>
      <c r="J91">
        <f t="shared" si="1"/>
        <v>0</v>
      </c>
    </row>
    <row r="92" spans="1:10" x14ac:dyDescent="0.25">
      <c r="A92">
        <v>1917.25</v>
      </c>
      <c r="B92">
        <v>42</v>
      </c>
      <c r="C92">
        <v>1.4285714285714287E-4</v>
      </c>
      <c r="D92">
        <v>7</v>
      </c>
      <c r="E92">
        <v>0</v>
      </c>
      <c r="F92">
        <v>0</v>
      </c>
      <c r="G92">
        <v>1</v>
      </c>
      <c r="H92">
        <v>1</v>
      </c>
      <c r="I92">
        <v>0</v>
      </c>
      <c r="J92">
        <f t="shared" si="1"/>
        <v>0</v>
      </c>
    </row>
    <row r="93" spans="1:10" x14ac:dyDescent="0.25">
      <c r="A93">
        <v>2138.98</v>
      </c>
      <c r="B93">
        <v>42</v>
      </c>
      <c r="C93">
        <v>2.0000000000000001E-4</v>
      </c>
      <c r="D93">
        <v>5</v>
      </c>
      <c r="E93">
        <v>0</v>
      </c>
      <c r="F93">
        <v>1</v>
      </c>
      <c r="G93">
        <v>0</v>
      </c>
      <c r="H93">
        <v>1</v>
      </c>
      <c r="I93">
        <v>0</v>
      </c>
      <c r="J93">
        <f t="shared" si="1"/>
        <v>1</v>
      </c>
    </row>
    <row r="94" spans="1:10" x14ac:dyDescent="0.25">
      <c r="A94">
        <v>1689.02</v>
      </c>
      <c r="B94">
        <v>51</v>
      </c>
      <c r="C94">
        <v>1.6666666666666666E-4</v>
      </c>
      <c r="D94">
        <v>6</v>
      </c>
      <c r="E94">
        <v>1</v>
      </c>
      <c r="F94">
        <v>0</v>
      </c>
      <c r="G94">
        <v>0</v>
      </c>
      <c r="H94">
        <v>1</v>
      </c>
      <c r="I94">
        <v>1</v>
      </c>
      <c r="J94">
        <f t="shared" si="1"/>
        <v>1</v>
      </c>
    </row>
    <row r="95" spans="1:10" x14ac:dyDescent="0.25">
      <c r="A95">
        <v>1178.03</v>
      </c>
      <c r="B95">
        <v>31</v>
      </c>
      <c r="C95">
        <v>1.6666666666666666E-4</v>
      </c>
      <c r="D95">
        <v>6</v>
      </c>
      <c r="E95">
        <v>1</v>
      </c>
      <c r="F95">
        <v>0</v>
      </c>
      <c r="G95">
        <v>0</v>
      </c>
      <c r="H95">
        <v>0</v>
      </c>
      <c r="I95">
        <v>0</v>
      </c>
      <c r="J95">
        <f t="shared" si="1"/>
        <v>1</v>
      </c>
    </row>
    <row r="96" spans="1:10" x14ac:dyDescent="0.25">
      <c r="A96">
        <v>990.35</v>
      </c>
      <c r="B96">
        <v>28</v>
      </c>
      <c r="C96">
        <v>2.5000000000000001E-4</v>
      </c>
      <c r="D96">
        <v>4</v>
      </c>
      <c r="E96">
        <v>1</v>
      </c>
      <c r="F96">
        <v>0</v>
      </c>
      <c r="G96">
        <v>0</v>
      </c>
      <c r="H96">
        <v>0</v>
      </c>
      <c r="I96">
        <v>0</v>
      </c>
      <c r="J96">
        <f t="shared" si="1"/>
        <v>1</v>
      </c>
    </row>
    <row r="97" spans="1:10" x14ac:dyDescent="0.25">
      <c r="A97">
        <v>4103.76</v>
      </c>
      <c r="B97">
        <v>66</v>
      </c>
      <c r="C97">
        <v>2.0000000000000001E-4</v>
      </c>
      <c r="D97">
        <v>5</v>
      </c>
      <c r="E97">
        <v>0</v>
      </c>
      <c r="F97">
        <v>0</v>
      </c>
      <c r="G97">
        <v>1</v>
      </c>
      <c r="H97">
        <v>1</v>
      </c>
      <c r="I97">
        <v>0</v>
      </c>
      <c r="J97">
        <f t="shared" si="1"/>
        <v>0</v>
      </c>
    </row>
    <row r="98" spans="1:10" x14ac:dyDescent="0.25">
      <c r="A98">
        <v>5739.2</v>
      </c>
      <c r="B98">
        <v>46</v>
      </c>
      <c r="C98">
        <v>3.3333333333333332E-4</v>
      </c>
      <c r="D98">
        <v>3</v>
      </c>
      <c r="E98">
        <v>1</v>
      </c>
      <c r="F98">
        <v>0</v>
      </c>
      <c r="G98">
        <v>0</v>
      </c>
      <c r="H98">
        <v>1</v>
      </c>
      <c r="I98">
        <v>1</v>
      </c>
      <c r="J98">
        <f t="shared" si="1"/>
        <v>1</v>
      </c>
    </row>
    <row r="99" spans="1:10" x14ac:dyDescent="0.25">
      <c r="A99">
        <v>4504.91</v>
      </c>
      <c r="B99">
        <v>42</v>
      </c>
      <c r="C99">
        <v>1.6666666666666666E-4</v>
      </c>
      <c r="D99">
        <v>6</v>
      </c>
      <c r="E99">
        <v>0</v>
      </c>
      <c r="F99">
        <v>1</v>
      </c>
      <c r="G99">
        <v>0</v>
      </c>
      <c r="H99">
        <v>0</v>
      </c>
      <c r="I99">
        <v>0</v>
      </c>
      <c r="J99">
        <f t="shared" si="1"/>
        <v>1</v>
      </c>
    </row>
    <row r="100" spans="1:10" x14ac:dyDescent="0.25">
      <c r="A100">
        <v>5535.38</v>
      </c>
      <c r="B100">
        <v>60</v>
      </c>
      <c r="C100">
        <v>1E-3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f t="shared" si="1"/>
        <v>0</v>
      </c>
    </row>
    <row r="101" spans="1:10" x14ac:dyDescent="0.25">
      <c r="A101">
        <v>2498.34</v>
      </c>
      <c r="B101">
        <v>60</v>
      </c>
      <c r="C101">
        <v>2.0000000000000001E-4</v>
      </c>
      <c r="D101">
        <v>5</v>
      </c>
      <c r="E101">
        <v>1</v>
      </c>
      <c r="F101">
        <v>0</v>
      </c>
      <c r="G101">
        <v>0</v>
      </c>
      <c r="H101">
        <v>1</v>
      </c>
      <c r="I101">
        <v>1</v>
      </c>
      <c r="J101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"/>
  <sheetViews>
    <sheetView topLeftCell="A10" workbookViewId="0">
      <selection activeCell="O25" sqref="O25:O27"/>
    </sheetView>
  </sheetViews>
  <sheetFormatPr defaultRowHeight="15" x14ac:dyDescent="0.25"/>
  <cols>
    <col min="3" max="3" width="14.5703125" bestFit="1" customWidth="1"/>
    <col min="7" max="7" width="11.7109375" bestFit="1" customWidth="1"/>
    <col min="13" max="13" width="14.5703125" bestFit="1" customWidth="1"/>
    <col min="15" max="15" width="12" bestFit="1" customWidth="1"/>
    <col min="30" max="31" width="12" bestFit="1" customWidth="1"/>
  </cols>
  <sheetData>
    <row r="1" spans="1:34" x14ac:dyDescent="0.25">
      <c r="A1" s="20" t="s">
        <v>125</v>
      </c>
      <c r="B1" s="20"/>
      <c r="C1" s="20"/>
      <c r="K1" s="20" t="s">
        <v>126</v>
      </c>
      <c r="L1" s="20"/>
      <c r="M1" s="20"/>
      <c r="U1" t="s">
        <v>109</v>
      </c>
      <c r="V1" t="s">
        <v>173</v>
      </c>
      <c r="W1" t="s">
        <v>174</v>
      </c>
      <c r="X1" t="s">
        <v>114</v>
      </c>
      <c r="Y1" t="s">
        <v>148</v>
      </c>
      <c r="Z1" t="s">
        <v>144</v>
      </c>
      <c r="AA1" t="s">
        <v>145</v>
      </c>
      <c r="AB1" t="s">
        <v>146</v>
      </c>
      <c r="AC1" t="s">
        <v>147</v>
      </c>
      <c r="AD1" t="s">
        <v>150</v>
      </c>
      <c r="AE1" t="s">
        <v>152</v>
      </c>
      <c r="AF1" t="s">
        <v>153</v>
      </c>
      <c r="AG1" t="s">
        <v>154</v>
      </c>
      <c r="AH1" t="s">
        <v>155</v>
      </c>
    </row>
    <row r="2" spans="1:34" x14ac:dyDescent="0.25">
      <c r="U2">
        <v>3662.65</v>
      </c>
      <c r="V2">
        <v>1</v>
      </c>
      <c r="W2">
        <v>0</v>
      </c>
      <c r="X2">
        <v>0</v>
      </c>
      <c r="Y2">
        <f>(U2-U$102)</f>
        <v>875.23240000000078</v>
      </c>
      <c r="Z2">
        <f t="shared" ref="Z2:AA2" si="0">(V2-V$102)</f>
        <v>0.74</v>
      </c>
      <c r="AA2">
        <f t="shared" si="0"/>
        <v>-0.39</v>
      </c>
      <c r="AB2">
        <f>Y2*Z2</f>
        <v>647.67197600000054</v>
      </c>
      <c r="AC2">
        <f>Y2*AA2</f>
        <v>-341.3406360000003</v>
      </c>
      <c r="AD2">
        <f>Y2^2</f>
        <v>766031.75400976138</v>
      </c>
      <c r="AE2">
        <f>U2^2</f>
        <v>13415005.022500001</v>
      </c>
      <c r="AF2">
        <f>V2*U2</f>
        <v>3662.65</v>
      </c>
      <c r="AG2">
        <f>U2*W2</f>
        <v>0</v>
      </c>
      <c r="AH2">
        <f>U2*X2</f>
        <v>0</v>
      </c>
    </row>
    <row r="3" spans="1:34" x14ac:dyDescent="0.25">
      <c r="A3" t="s">
        <v>38</v>
      </c>
      <c r="K3" t="s">
        <v>38</v>
      </c>
      <c r="U3">
        <v>5624.51</v>
      </c>
      <c r="V3">
        <v>1</v>
      </c>
      <c r="W3">
        <v>0</v>
      </c>
      <c r="X3">
        <v>0</v>
      </c>
      <c r="Y3">
        <f t="shared" ref="Y3:Y66" si="1">(U3-U$102)</f>
        <v>2837.0924000000009</v>
      </c>
      <c r="Z3">
        <f t="shared" ref="Z3:Z66" si="2">(V3-V$102)</f>
        <v>0.74</v>
      </c>
      <c r="AA3">
        <f t="shared" ref="AA3:AA66" si="3">(W3-W$102)</f>
        <v>-0.39</v>
      </c>
      <c r="AB3">
        <f t="shared" ref="AB3:AB66" si="4">Y3*Z3</f>
        <v>2099.4483760000007</v>
      </c>
      <c r="AC3">
        <f t="shared" ref="AC3:AC66" si="5">Y3*AA3</f>
        <v>-1106.4660360000005</v>
      </c>
      <c r="AD3">
        <f t="shared" ref="AD3:AD66" si="6">Y3^2</f>
        <v>8049093.2861377653</v>
      </c>
      <c r="AE3">
        <f t="shared" ref="AE3:AE66" si="7">U3^2</f>
        <v>31635112.740100004</v>
      </c>
      <c r="AF3">
        <f t="shared" ref="AF3:AF66" si="8">V3*U3</f>
        <v>5624.51</v>
      </c>
      <c r="AG3">
        <f t="shared" ref="AG3:AG66" si="9">U3*W3</f>
        <v>0</v>
      </c>
      <c r="AH3">
        <f t="shared" ref="AH3:AH66" si="10">U3*X3</f>
        <v>0</v>
      </c>
    </row>
    <row r="4" spans="1:34" ht="15.75" thickBot="1" x14ac:dyDescent="0.3">
      <c r="U4">
        <v>3657.18</v>
      </c>
      <c r="V4">
        <v>0</v>
      </c>
      <c r="W4">
        <v>0</v>
      </c>
      <c r="X4">
        <v>1</v>
      </c>
      <c r="Y4">
        <f t="shared" si="1"/>
        <v>869.76240000000053</v>
      </c>
      <c r="Z4">
        <f t="shared" si="2"/>
        <v>-0.26</v>
      </c>
      <c r="AA4">
        <f t="shared" si="3"/>
        <v>-0.39</v>
      </c>
      <c r="AB4">
        <f t="shared" si="4"/>
        <v>-226.13822400000015</v>
      </c>
      <c r="AC4">
        <f t="shared" si="5"/>
        <v>-339.20733600000023</v>
      </c>
      <c r="AD4">
        <f t="shared" si="6"/>
        <v>756486.63245376095</v>
      </c>
      <c r="AE4">
        <f t="shared" si="7"/>
        <v>13374965.552399999</v>
      </c>
      <c r="AF4">
        <f t="shared" si="8"/>
        <v>0</v>
      </c>
      <c r="AG4">
        <f t="shared" si="9"/>
        <v>0</v>
      </c>
      <c r="AH4">
        <f t="shared" si="10"/>
        <v>3657.18</v>
      </c>
    </row>
    <row r="5" spans="1:34" x14ac:dyDescent="0.25">
      <c r="A5" s="10" t="s">
        <v>39</v>
      </c>
      <c r="B5" s="10"/>
      <c r="K5" s="10" t="s">
        <v>39</v>
      </c>
      <c r="L5" s="10"/>
      <c r="U5">
        <v>3260.37</v>
      </c>
      <c r="V5">
        <v>0</v>
      </c>
      <c r="W5">
        <v>1</v>
      </c>
      <c r="X5">
        <v>0</v>
      </c>
      <c r="Y5">
        <f t="shared" si="1"/>
        <v>472.95240000000058</v>
      </c>
      <c r="Z5">
        <f t="shared" si="2"/>
        <v>-0.26</v>
      </c>
      <c r="AA5">
        <f t="shared" si="3"/>
        <v>0.61</v>
      </c>
      <c r="AB5">
        <f t="shared" si="4"/>
        <v>-122.96762400000016</v>
      </c>
      <c r="AC5">
        <f t="shared" si="5"/>
        <v>288.50096400000035</v>
      </c>
      <c r="AD5">
        <f t="shared" si="6"/>
        <v>223683.97266576055</v>
      </c>
      <c r="AE5">
        <f t="shared" si="7"/>
        <v>10630012.536899999</v>
      </c>
      <c r="AF5">
        <f t="shared" si="8"/>
        <v>0</v>
      </c>
      <c r="AG5">
        <f t="shared" si="9"/>
        <v>3260.37</v>
      </c>
      <c r="AH5">
        <f t="shared" si="10"/>
        <v>0</v>
      </c>
    </row>
    <row r="6" spans="1:34" x14ac:dyDescent="0.25">
      <c r="A6" s="7" t="s">
        <v>40</v>
      </c>
      <c r="B6" s="7">
        <v>7.7999136771855257E-2</v>
      </c>
      <c r="K6" s="7" t="s">
        <v>40</v>
      </c>
      <c r="L6" s="7">
        <v>0.77860564395758081</v>
      </c>
      <c r="U6">
        <v>2627.54</v>
      </c>
      <c r="V6">
        <v>0</v>
      </c>
      <c r="W6">
        <v>1</v>
      </c>
      <c r="X6">
        <v>0</v>
      </c>
      <c r="Y6">
        <f t="shared" si="1"/>
        <v>-159.87759999999935</v>
      </c>
      <c r="Z6">
        <f t="shared" si="2"/>
        <v>-0.26</v>
      </c>
      <c r="AA6">
        <f t="shared" si="3"/>
        <v>0.61</v>
      </c>
      <c r="AB6">
        <f t="shared" si="4"/>
        <v>41.568175999999831</v>
      </c>
      <c r="AC6">
        <f t="shared" si="5"/>
        <v>-97.525335999999598</v>
      </c>
      <c r="AD6">
        <f t="shared" si="6"/>
        <v>25560.846981759791</v>
      </c>
      <c r="AE6">
        <f t="shared" si="7"/>
        <v>6903966.4516000003</v>
      </c>
      <c r="AF6">
        <f t="shared" si="8"/>
        <v>0</v>
      </c>
      <c r="AG6">
        <f t="shared" si="9"/>
        <v>2627.54</v>
      </c>
      <c r="AH6">
        <f t="shared" si="10"/>
        <v>0</v>
      </c>
    </row>
    <row r="7" spans="1:34" x14ac:dyDescent="0.25">
      <c r="A7" s="7" t="s">
        <v>41</v>
      </c>
      <c r="B7" s="7">
        <v>6.0838653371545837E-3</v>
      </c>
      <c r="K7" s="7" t="s">
        <v>41</v>
      </c>
      <c r="L7" s="7">
        <v>0.60622674880259908</v>
      </c>
      <c r="U7">
        <v>3788.63</v>
      </c>
      <c r="V7">
        <v>0</v>
      </c>
      <c r="W7">
        <v>1</v>
      </c>
      <c r="X7">
        <v>0</v>
      </c>
      <c r="Y7">
        <f t="shared" si="1"/>
        <v>1001.2124000000008</v>
      </c>
      <c r="Z7">
        <f t="shared" si="2"/>
        <v>-0.26</v>
      </c>
      <c r="AA7">
        <f t="shared" si="3"/>
        <v>0.61</v>
      </c>
      <c r="AB7">
        <f t="shared" si="4"/>
        <v>-260.31522400000023</v>
      </c>
      <c r="AC7">
        <f t="shared" si="5"/>
        <v>610.73956400000043</v>
      </c>
      <c r="AD7">
        <f t="shared" si="6"/>
        <v>1002426.2699137616</v>
      </c>
      <c r="AE7">
        <f t="shared" si="7"/>
        <v>14353717.276900001</v>
      </c>
      <c r="AF7">
        <f t="shared" si="8"/>
        <v>0</v>
      </c>
      <c r="AG7">
        <f t="shared" si="9"/>
        <v>3788.63</v>
      </c>
      <c r="AH7">
        <f t="shared" si="10"/>
        <v>0</v>
      </c>
    </row>
    <row r="8" spans="1:34" x14ac:dyDescent="0.25">
      <c r="A8" s="7" t="s">
        <v>42</v>
      </c>
      <c r="B8" s="7">
        <v>-1.4409250841460787E-2</v>
      </c>
      <c r="K8" s="7" t="s">
        <v>42</v>
      </c>
      <c r="L8" s="7">
        <v>0.58779843434492074</v>
      </c>
      <c r="U8">
        <v>2122.85</v>
      </c>
      <c r="V8">
        <v>0</v>
      </c>
      <c r="W8">
        <v>0</v>
      </c>
      <c r="X8">
        <v>1</v>
      </c>
      <c r="Y8">
        <f t="shared" si="1"/>
        <v>-664.5675999999994</v>
      </c>
      <c r="Z8">
        <f t="shared" si="2"/>
        <v>-0.26</v>
      </c>
      <c r="AA8">
        <f t="shared" si="3"/>
        <v>-0.39</v>
      </c>
      <c r="AB8">
        <f t="shared" si="4"/>
        <v>172.78757599999986</v>
      </c>
      <c r="AC8">
        <f t="shared" si="5"/>
        <v>259.1813639999998</v>
      </c>
      <c r="AD8">
        <f t="shared" si="6"/>
        <v>441650.09496975923</v>
      </c>
      <c r="AE8">
        <f t="shared" si="7"/>
        <v>4506492.1224999996</v>
      </c>
      <c r="AF8">
        <f t="shared" si="8"/>
        <v>0</v>
      </c>
      <c r="AG8">
        <f t="shared" si="9"/>
        <v>0</v>
      </c>
      <c r="AH8">
        <f t="shared" si="10"/>
        <v>2122.85</v>
      </c>
    </row>
    <row r="9" spans="1:34" x14ac:dyDescent="0.25">
      <c r="A9" s="7" t="s">
        <v>43</v>
      </c>
      <c r="B9" s="7">
        <v>2285.5294227542718</v>
      </c>
      <c r="K9" s="7" t="s">
        <v>43</v>
      </c>
      <c r="L9" s="7">
        <v>2285.5294227542713</v>
      </c>
      <c r="U9">
        <v>1005.96</v>
      </c>
      <c r="V9">
        <v>1</v>
      </c>
      <c r="W9">
        <v>0</v>
      </c>
      <c r="X9">
        <v>0</v>
      </c>
      <c r="Y9">
        <f t="shared" si="1"/>
        <v>-1781.4575999999993</v>
      </c>
      <c r="Z9">
        <f t="shared" si="2"/>
        <v>0.74</v>
      </c>
      <c r="AA9">
        <f t="shared" si="3"/>
        <v>-0.39</v>
      </c>
      <c r="AB9">
        <f t="shared" si="4"/>
        <v>-1318.2786239999994</v>
      </c>
      <c r="AC9">
        <f t="shared" si="5"/>
        <v>694.76846399999977</v>
      </c>
      <c r="AD9">
        <f t="shared" si="6"/>
        <v>3173591.1805977575</v>
      </c>
      <c r="AE9">
        <f t="shared" si="7"/>
        <v>1011955.5216000001</v>
      </c>
      <c r="AF9">
        <f t="shared" si="8"/>
        <v>1005.96</v>
      </c>
      <c r="AG9">
        <f t="shared" si="9"/>
        <v>0</v>
      </c>
      <c r="AH9">
        <f t="shared" si="10"/>
        <v>0</v>
      </c>
    </row>
    <row r="10" spans="1:34" ht="15.75" thickBot="1" x14ac:dyDescent="0.3">
      <c r="A10" s="8" t="s">
        <v>44</v>
      </c>
      <c r="B10" s="8">
        <v>100</v>
      </c>
      <c r="K10" s="8" t="s">
        <v>44</v>
      </c>
      <c r="L10" s="8">
        <v>100</v>
      </c>
      <c r="U10">
        <v>3600.7</v>
      </c>
      <c r="V10">
        <v>0</v>
      </c>
      <c r="W10">
        <v>1</v>
      </c>
      <c r="X10">
        <v>0</v>
      </c>
      <c r="Y10">
        <f t="shared" si="1"/>
        <v>813.28240000000051</v>
      </c>
      <c r="Z10">
        <f t="shared" si="2"/>
        <v>-0.26</v>
      </c>
      <c r="AA10">
        <f t="shared" si="3"/>
        <v>0.61</v>
      </c>
      <c r="AB10">
        <f t="shared" si="4"/>
        <v>-211.45342400000013</v>
      </c>
      <c r="AC10">
        <f t="shared" si="5"/>
        <v>496.10226400000028</v>
      </c>
      <c r="AD10">
        <f t="shared" si="6"/>
        <v>661428.26214976085</v>
      </c>
      <c r="AE10">
        <f t="shared" si="7"/>
        <v>12965040.489999998</v>
      </c>
      <c r="AF10">
        <f t="shared" si="8"/>
        <v>0</v>
      </c>
      <c r="AG10">
        <f t="shared" si="9"/>
        <v>3600.7</v>
      </c>
      <c r="AH10">
        <f t="shared" si="10"/>
        <v>0</v>
      </c>
    </row>
    <row r="11" spans="1:34" x14ac:dyDescent="0.25">
      <c r="U11">
        <v>3940.34</v>
      </c>
      <c r="V11">
        <v>1</v>
      </c>
      <c r="W11">
        <v>0</v>
      </c>
      <c r="X11">
        <v>0</v>
      </c>
      <c r="Y11">
        <f t="shared" si="1"/>
        <v>1152.9224000000008</v>
      </c>
      <c r="Z11">
        <f t="shared" si="2"/>
        <v>0.74</v>
      </c>
      <c r="AA11">
        <f t="shared" si="3"/>
        <v>-0.39</v>
      </c>
      <c r="AB11">
        <f t="shared" si="4"/>
        <v>853.16257600000063</v>
      </c>
      <c r="AC11">
        <f t="shared" si="5"/>
        <v>-449.63973600000037</v>
      </c>
      <c r="AD11">
        <f t="shared" si="6"/>
        <v>1329230.0604217618</v>
      </c>
      <c r="AE11">
        <f t="shared" si="7"/>
        <v>15526279.3156</v>
      </c>
      <c r="AF11">
        <f t="shared" si="8"/>
        <v>3940.34</v>
      </c>
      <c r="AG11">
        <f t="shared" si="9"/>
        <v>0</v>
      </c>
      <c r="AH11">
        <f t="shared" si="10"/>
        <v>0</v>
      </c>
    </row>
    <row r="12" spans="1:34" ht="15.75" thickBot="1" x14ac:dyDescent="0.3">
      <c r="A12" t="s">
        <v>45</v>
      </c>
      <c r="K12" t="s">
        <v>45</v>
      </c>
      <c r="U12">
        <v>1448.45</v>
      </c>
      <c r="V12">
        <v>0</v>
      </c>
      <c r="W12">
        <v>0</v>
      </c>
      <c r="X12">
        <v>1</v>
      </c>
      <c r="Y12">
        <f t="shared" si="1"/>
        <v>-1338.9675999999993</v>
      </c>
      <c r="Z12">
        <f t="shared" si="2"/>
        <v>-0.26</v>
      </c>
      <c r="AA12">
        <f t="shared" si="3"/>
        <v>-0.39</v>
      </c>
      <c r="AB12">
        <f t="shared" si="4"/>
        <v>348.13157599999982</v>
      </c>
      <c r="AC12">
        <f t="shared" si="5"/>
        <v>522.19736399999977</v>
      </c>
      <c r="AD12">
        <f t="shared" si="6"/>
        <v>1792834.233849758</v>
      </c>
      <c r="AE12">
        <f t="shared" si="7"/>
        <v>2098007.4025000003</v>
      </c>
      <c r="AF12">
        <f t="shared" si="8"/>
        <v>0</v>
      </c>
      <c r="AG12">
        <f t="shared" si="9"/>
        <v>0</v>
      </c>
      <c r="AH12">
        <f t="shared" si="10"/>
        <v>1448.45</v>
      </c>
    </row>
    <row r="13" spans="1:34" x14ac:dyDescent="0.25">
      <c r="A13" s="9"/>
      <c r="B13" s="9" t="s">
        <v>50</v>
      </c>
      <c r="C13" s="9" t="s">
        <v>51</v>
      </c>
      <c r="D13" s="9" t="s">
        <v>52</v>
      </c>
      <c r="E13" s="9" t="s">
        <v>53</v>
      </c>
      <c r="F13" s="9" t="s">
        <v>54</v>
      </c>
      <c r="K13" s="9"/>
      <c r="L13" s="9" t="s">
        <v>50</v>
      </c>
      <c r="M13" s="9" t="s">
        <v>51</v>
      </c>
      <c r="N13" s="9" t="s">
        <v>52</v>
      </c>
      <c r="O13" s="9" t="s">
        <v>53</v>
      </c>
      <c r="P13" s="9" t="s">
        <v>54</v>
      </c>
      <c r="U13">
        <v>1327.32</v>
      </c>
      <c r="V13">
        <v>1</v>
      </c>
      <c r="W13">
        <v>0</v>
      </c>
      <c r="X13">
        <v>0</v>
      </c>
      <c r="Y13">
        <f t="shared" si="1"/>
        <v>-1460.0975999999994</v>
      </c>
      <c r="Z13">
        <f t="shared" si="2"/>
        <v>0.74</v>
      </c>
      <c r="AA13">
        <f t="shared" si="3"/>
        <v>-0.39</v>
      </c>
      <c r="AB13">
        <f t="shared" si="4"/>
        <v>-1080.4722239999994</v>
      </c>
      <c r="AC13">
        <f t="shared" si="5"/>
        <v>569.43806399999983</v>
      </c>
      <c r="AD13">
        <f t="shared" si="6"/>
        <v>2131885.0015257583</v>
      </c>
      <c r="AE13">
        <f t="shared" si="7"/>
        <v>1761778.3823999998</v>
      </c>
      <c r="AF13">
        <f t="shared" si="8"/>
        <v>1327.32</v>
      </c>
      <c r="AG13">
        <f t="shared" si="9"/>
        <v>0</v>
      </c>
      <c r="AH13">
        <f t="shared" si="10"/>
        <v>0</v>
      </c>
    </row>
    <row r="14" spans="1:34" x14ac:dyDescent="0.25">
      <c r="A14" s="7" t="s">
        <v>46</v>
      </c>
      <c r="B14" s="7">
        <v>2</v>
      </c>
      <c r="C14" s="7">
        <v>3101524.5221028924</v>
      </c>
      <c r="D14" s="7">
        <v>1550762.2610514462</v>
      </c>
      <c r="E14" s="7">
        <v>0.2968736079046444</v>
      </c>
      <c r="F14" s="7">
        <v>0.74381070788783288</v>
      </c>
      <c r="K14" s="7" t="s">
        <v>46</v>
      </c>
      <c r="L14" s="7">
        <v>3</v>
      </c>
      <c r="M14" s="7">
        <v>780071212.20107913</v>
      </c>
      <c r="N14" s="7">
        <v>260023737.40035972</v>
      </c>
      <c r="O14" s="7">
        <v>49.778220041642953</v>
      </c>
      <c r="P14" s="7">
        <v>1.7063155414748898E-19</v>
      </c>
      <c r="U14">
        <v>1312.42</v>
      </c>
      <c r="V14">
        <v>0</v>
      </c>
      <c r="W14">
        <v>1</v>
      </c>
      <c r="X14">
        <v>0</v>
      </c>
      <c r="Y14">
        <f t="shared" si="1"/>
        <v>-1474.9975999999992</v>
      </c>
      <c r="Z14">
        <f t="shared" si="2"/>
        <v>-0.26</v>
      </c>
      <c r="AA14">
        <f t="shared" si="3"/>
        <v>0.61</v>
      </c>
      <c r="AB14">
        <f t="shared" si="4"/>
        <v>383.49937599999981</v>
      </c>
      <c r="AC14">
        <f t="shared" si="5"/>
        <v>-899.74853599999949</v>
      </c>
      <c r="AD14">
        <f t="shared" si="6"/>
        <v>2175617.9200057578</v>
      </c>
      <c r="AE14">
        <f t="shared" si="7"/>
        <v>1722446.2564000003</v>
      </c>
      <c r="AF14">
        <f t="shared" si="8"/>
        <v>0</v>
      </c>
      <c r="AG14">
        <f t="shared" si="9"/>
        <v>1312.42</v>
      </c>
      <c r="AH14">
        <f t="shared" si="10"/>
        <v>0</v>
      </c>
    </row>
    <row r="15" spans="1:34" x14ac:dyDescent="0.25">
      <c r="A15" s="7" t="s">
        <v>47</v>
      </c>
      <c r="B15" s="7">
        <v>97</v>
      </c>
      <c r="C15" s="7">
        <v>506693540.00072098</v>
      </c>
      <c r="D15" s="7">
        <v>5223644.7422754737</v>
      </c>
      <c r="E15" s="7"/>
      <c r="F15" s="7"/>
      <c r="K15" s="7" t="s">
        <v>47</v>
      </c>
      <c r="L15" s="7">
        <v>97</v>
      </c>
      <c r="M15" s="7">
        <v>506693540.00072074</v>
      </c>
      <c r="N15" s="7">
        <v>5223644.7422754718</v>
      </c>
      <c r="O15" s="7"/>
      <c r="P15" s="7"/>
      <c r="U15">
        <v>1365.9</v>
      </c>
      <c r="V15">
        <v>0</v>
      </c>
      <c r="W15">
        <v>1</v>
      </c>
      <c r="X15">
        <v>0</v>
      </c>
      <c r="Y15">
        <f t="shared" si="1"/>
        <v>-1421.5175999999992</v>
      </c>
      <c r="Z15">
        <f t="shared" si="2"/>
        <v>-0.26</v>
      </c>
      <c r="AA15">
        <f t="shared" si="3"/>
        <v>0.61</v>
      </c>
      <c r="AB15">
        <f t="shared" si="4"/>
        <v>369.59457599999979</v>
      </c>
      <c r="AC15">
        <f t="shared" si="5"/>
        <v>-867.12573599999951</v>
      </c>
      <c r="AD15">
        <f t="shared" si="6"/>
        <v>2020712.2871097578</v>
      </c>
      <c r="AE15">
        <f t="shared" si="7"/>
        <v>1865682.8100000003</v>
      </c>
      <c r="AF15">
        <f t="shared" si="8"/>
        <v>0</v>
      </c>
      <c r="AG15">
        <f t="shared" si="9"/>
        <v>1365.9</v>
      </c>
      <c r="AH15">
        <f t="shared" si="10"/>
        <v>0</v>
      </c>
    </row>
    <row r="16" spans="1:34" ht="15.75" thickBot="1" x14ac:dyDescent="0.3">
      <c r="A16" s="8" t="s">
        <v>48</v>
      </c>
      <c r="B16" s="8">
        <v>99</v>
      </c>
      <c r="C16" s="8">
        <v>509795064.52282387</v>
      </c>
      <c r="D16" s="8"/>
      <c r="E16" s="8"/>
      <c r="F16" s="8"/>
      <c r="K16" s="8" t="s">
        <v>48</v>
      </c>
      <c r="L16" s="8">
        <v>100</v>
      </c>
      <c r="M16" s="8">
        <v>1286764752.2017999</v>
      </c>
      <c r="N16" s="8"/>
      <c r="O16" s="8"/>
      <c r="P16" s="8"/>
      <c r="U16">
        <v>1381.48</v>
      </c>
      <c r="V16">
        <v>0</v>
      </c>
      <c r="W16">
        <v>1</v>
      </c>
      <c r="X16">
        <v>0</v>
      </c>
      <c r="Y16">
        <f t="shared" si="1"/>
        <v>-1405.9375999999993</v>
      </c>
      <c r="Z16">
        <f t="shared" si="2"/>
        <v>-0.26</v>
      </c>
      <c r="AA16">
        <f t="shared" si="3"/>
        <v>0.61</v>
      </c>
      <c r="AB16">
        <f t="shared" si="4"/>
        <v>365.54377599999981</v>
      </c>
      <c r="AC16">
        <f t="shared" si="5"/>
        <v>-857.62193599999955</v>
      </c>
      <c r="AD16">
        <f t="shared" si="6"/>
        <v>1976660.535093758</v>
      </c>
      <c r="AE16">
        <f t="shared" si="7"/>
        <v>1908486.9904</v>
      </c>
      <c r="AF16">
        <f t="shared" si="8"/>
        <v>0</v>
      </c>
      <c r="AG16">
        <f t="shared" si="9"/>
        <v>1381.48</v>
      </c>
      <c r="AH16">
        <f t="shared" si="10"/>
        <v>0</v>
      </c>
    </row>
    <row r="17" spans="1:34" ht="15.75" thickBot="1" x14ac:dyDescent="0.3">
      <c r="U17">
        <v>1007.91</v>
      </c>
      <c r="V17">
        <v>0</v>
      </c>
      <c r="W17">
        <v>0</v>
      </c>
      <c r="X17">
        <v>1</v>
      </c>
      <c r="Y17">
        <f t="shared" si="1"/>
        <v>-1779.5075999999995</v>
      </c>
      <c r="Z17">
        <f t="shared" si="2"/>
        <v>-0.26</v>
      </c>
      <c r="AA17">
        <f t="shared" si="3"/>
        <v>-0.39</v>
      </c>
      <c r="AB17">
        <f t="shared" si="4"/>
        <v>462.67197599999986</v>
      </c>
      <c r="AC17">
        <f t="shared" si="5"/>
        <v>694.00796399999979</v>
      </c>
      <c r="AD17">
        <f t="shared" si="6"/>
        <v>3166647.298457758</v>
      </c>
      <c r="AE17">
        <f t="shared" si="7"/>
        <v>1015882.5680999999</v>
      </c>
      <c r="AF17">
        <f t="shared" si="8"/>
        <v>0</v>
      </c>
      <c r="AG17">
        <f t="shared" si="9"/>
        <v>0</v>
      </c>
      <c r="AH17">
        <f t="shared" si="10"/>
        <v>1007.91</v>
      </c>
    </row>
    <row r="18" spans="1:34" x14ac:dyDescent="0.25">
      <c r="A18" s="9"/>
      <c r="B18" s="9" t="s">
        <v>55</v>
      </c>
      <c r="C18" s="9" t="s">
        <v>43</v>
      </c>
      <c r="D18" s="9" t="s">
        <v>56</v>
      </c>
      <c r="E18" s="9" t="s">
        <v>57</v>
      </c>
      <c r="F18" s="9" t="s">
        <v>58</v>
      </c>
      <c r="G18" s="9" t="s">
        <v>59</v>
      </c>
      <c r="H18" s="9" t="s">
        <v>60</v>
      </c>
      <c r="I18" s="9" t="s">
        <v>61</v>
      </c>
      <c r="K18" s="9"/>
      <c r="L18" s="9" t="s">
        <v>55</v>
      </c>
      <c r="M18" s="9" t="s">
        <v>43</v>
      </c>
      <c r="N18" s="9" t="s">
        <v>56</v>
      </c>
      <c r="O18" s="9" t="s">
        <v>57</v>
      </c>
      <c r="P18" s="9" t="s">
        <v>58</v>
      </c>
      <c r="Q18" s="9" t="s">
        <v>59</v>
      </c>
      <c r="R18" s="9" t="s">
        <v>60</v>
      </c>
      <c r="S18" s="9" t="s">
        <v>61</v>
      </c>
      <c r="U18">
        <v>4743.79</v>
      </c>
      <c r="V18">
        <v>1</v>
      </c>
      <c r="W18">
        <v>0</v>
      </c>
      <c r="X18">
        <v>0</v>
      </c>
      <c r="Y18">
        <f t="shared" si="1"/>
        <v>1956.3724000000007</v>
      </c>
      <c r="Z18">
        <f t="shared" si="2"/>
        <v>0.74</v>
      </c>
      <c r="AA18">
        <f t="shared" si="3"/>
        <v>-0.39</v>
      </c>
      <c r="AB18">
        <f t="shared" si="4"/>
        <v>1447.7155760000005</v>
      </c>
      <c r="AC18">
        <f t="shared" si="5"/>
        <v>-762.98523600000033</v>
      </c>
      <c r="AD18">
        <f t="shared" si="6"/>
        <v>3827392.9674817626</v>
      </c>
      <c r="AE18">
        <f t="shared" si="7"/>
        <v>22503543.564100001</v>
      </c>
      <c r="AF18">
        <f t="shared" si="8"/>
        <v>4743.79</v>
      </c>
      <c r="AG18">
        <f t="shared" si="9"/>
        <v>0</v>
      </c>
      <c r="AH18">
        <f t="shared" si="10"/>
        <v>0</v>
      </c>
    </row>
    <row r="19" spans="1:34" x14ac:dyDescent="0.25">
      <c r="A19" s="7" t="s">
        <v>49</v>
      </c>
      <c r="B19" s="7">
        <v>3007.861428571428</v>
      </c>
      <c r="C19" s="7">
        <v>386.32498318959648</v>
      </c>
      <c r="D19" s="7">
        <v>7.7858320312027596</v>
      </c>
      <c r="E19" s="7">
        <v>7.6306596689403373E-12</v>
      </c>
      <c r="F19" s="7">
        <v>2241.1132770985732</v>
      </c>
      <c r="G19" s="7">
        <v>3774.6095800442827</v>
      </c>
      <c r="H19" s="7">
        <v>2241.1132770985732</v>
      </c>
      <c r="I19" s="7">
        <v>3774.6095800442827</v>
      </c>
      <c r="K19" s="7" t="s">
        <v>49</v>
      </c>
      <c r="L19" s="7">
        <v>0</v>
      </c>
      <c r="M19" s="7" t="e">
        <v>#N/A</v>
      </c>
      <c r="N19" s="7" t="e">
        <v>#N/A</v>
      </c>
      <c r="O19" s="7" t="e">
        <v>#N/A</v>
      </c>
      <c r="P19" s="7" t="e">
        <v>#N/A</v>
      </c>
      <c r="Q19" s="7" t="e">
        <v>#N/A</v>
      </c>
      <c r="R19" s="7" t="e">
        <v>#N/A</v>
      </c>
      <c r="S19" s="7" t="e">
        <v>#N/A</v>
      </c>
      <c r="U19">
        <v>4561.04</v>
      </c>
      <c r="V19">
        <v>0</v>
      </c>
      <c r="W19">
        <v>1</v>
      </c>
      <c r="X19">
        <v>0</v>
      </c>
      <c r="Y19">
        <f t="shared" si="1"/>
        <v>1773.6224000000007</v>
      </c>
      <c r="Z19">
        <f t="shared" si="2"/>
        <v>-0.26</v>
      </c>
      <c r="AA19">
        <f t="shared" si="3"/>
        <v>0.61</v>
      </c>
      <c r="AB19">
        <f t="shared" si="4"/>
        <v>-461.14182400000021</v>
      </c>
      <c r="AC19">
        <f t="shared" si="5"/>
        <v>1081.9096640000005</v>
      </c>
      <c r="AD19">
        <f t="shared" si="6"/>
        <v>3145736.4177817623</v>
      </c>
      <c r="AE19">
        <f t="shared" si="7"/>
        <v>20803085.8816</v>
      </c>
      <c r="AF19">
        <f t="shared" si="8"/>
        <v>0</v>
      </c>
      <c r="AG19">
        <f t="shared" si="9"/>
        <v>4561.04</v>
      </c>
      <c r="AH19">
        <f t="shared" si="10"/>
        <v>0</v>
      </c>
    </row>
    <row r="20" spans="1:34" x14ac:dyDescent="0.25">
      <c r="A20" s="7" t="s">
        <v>113</v>
      </c>
      <c r="B20" s="7">
        <v>-233.3675824175829</v>
      </c>
      <c r="C20" s="7">
        <v>591.74015057361373</v>
      </c>
      <c r="D20" s="7">
        <v>-0.39437510230016321</v>
      </c>
      <c r="E20" s="7">
        <v>0.69416985634833106</v>
      </c>
      <c r="F20" s="7">
        <v>-1407.8079793564402</v>
      </c>
      <c r="G20" s="7">
        <v>941.07281452127438</v>
      </c>
      <c r="H20" s="7">
        <v>-1407.8079793564402</v>
      </c>
      <c r="I20" s="7">
        <v>941.07281452127438</v>
      </c>
      <c r="K20" s="7" t="s">
        <v>113</v>
      </c>
      <c r="L20" s="7">
        <v>2774.4938461538463</v>
      </c>
      <c r="M20" s="7">
        <v>448.2291971351724</v>
      </c>
      <c r="N20" s="7">
        <v>6.1898998634779758</v>
      </c>
      <c r="O20" s="7">
        <v>1.4424877135261999E-8</v>
      </c>
      <c r="P20" s="7">
        <v>1884.8829659512371</v>
      </c>
      <c r="Q20" s="7">
        <v>3664.1047263564556</v>
      </c>
      <c r="R20" s="7">
        <v>1884.8829659512371</v>
      </c>
      <c r="S20" s="7">
        <v>3664.1047263564556</v>
      </c>
      <c r="U20">
        <v>3275.06</v>
      </c>
      <c r="V20">
        <v>0</v>
      </c>
      <c r="W20">
        <v>0</v>
      </c>
      <c r="X20">
        <v>1</v>
      </c>
      <c r="Y20">
        <f t="shared" si="1"/>
        <v>487.64240000000063</v>
      </c>
      <c r="Z20">
        <f t="shared" si="2"/>
        <v>-0.26</v>
      </c>
      <c r="AA20">
        <f t="shared" si="3"/>
        <v>-0.39</v>
      </c>
      <c r="AB20">
        <f t="shared" si="4"/>
        <v>-126.78702400000017</v>
      </c>
      <c r="AC20">
        <f t="shared" si="5"/>
        <v>-190.18053600000025</v>
      </c>
      <c r="AD20">
        <f t="shared" si="6"/>
        <v>237795.11027776063</v>
      </c>
      <c r="AE20">
        <f t="shared" si="7"/>
        <v>10726018.003599999</v>
      </c>
      <c r="AF20">
        <f t="shared" si="8"/>
        <v>0</v>
      </c>
      <c r="AG20">
        <f t="shared" si="9"/>
        <v>0</v>
      </c>
      <c r="AH20">
        <f t="shared" si="10"/>
        <v>3275.06</v>
      </c>
    </row>
    <row r="21" spans="1:34" ht="15.75" thickBot="1" x14ac:dyDescent="0.3">
      <c r="A21" s="8" t="s">
        <v>115</v>
      </c>
      <c r="B21" s="8">
        <v>-409.66219780219757</v>
      </c>
      <c r="C21" s="8">
        <v>532.15279893347918</v>
      </c>
      <c r="D21" s="8">
        <v>-0.76982062036172183</v>
      </c>
      <c r="E21" s="8">
        <v>0.4432770151715576</v>
      </c>
      <c r="F21" s="8">
        <v>-1465.8381963477113</v>
      </c>
      <c r="G21" s="8">
        <v>646.5138007433161</v>
      </c>
      <c r="H21" s="8">
        <v>-1465.8381963477113</v>
      </c>
      <c r="I21" s="8">
        <v>646.5138007433161</v>
      </c>
      <c r="K21" s="7" t="s">
        <v>115</v>
      </c>
      <c r="L21" s="7">
        <v>2598.1992307692308</v>
      </c>
      <c r="M21" s="7">
        <v>365.97760693284789</v>
      </c>
      <c r="N21" s="7">
        <v>7.0993393627112447</v>
      </c>
      <c r="O21" s="7">
        <v>2.0825931554962133E-10</v>
      </c>
      <c r="P21" s="7">
        <v>1871.8349887276954</v>
      </c>
      <c r="Q21" s="7">
        <v>3324.5634728107661</v>
      </c>
      <c r="R21" s="7">
        <v>1871.8349887276954</v>
      </c>
      <c r="S21" s="7">
        <v>3324.5634728107661</v>
      </c>
      <c r="U21">
        <v>7965.68</v>
      </c>
      <c r="V21">
        <v>1</v>
      </c>
      <c r="W21">
        <v>0</v>
      </c>
      <c r="X21">
        <v>0</v>
      </c>
      <c r="Y21">
        <f t="shared" si="1"/>
        <v>5178.2624000000014</v>
      </c>
      <c r="Z21">
        <f t="shared" si="2"/>
        <v>0.74</v>
      </c>
      <c r="AA21">
        <f t="shared" si="3"/>
        <v>-0.39</v>
      </c>
      <c r="AB21">
        <f t="shared" si="4"/>
        <v>3831.9141760000011</v>
      </c>
      <c r="AC21">
        <f t="shared" si="5"/>
        <v>-2019.5223360000007</v>
      </c>
      <c r="AD21">
        <f t="shared" si="6"/>
        <v>26814401.483253773</v>
      </c>
      <c r="AE21">
        <f t="shared" si="7"/>
        <v>63452057.862400003</v>
      </c>
      <c r="AF21">
        <f t="shared" si="8"/>
        <v>7965.68</v>
      </c>
      <c r="AG21">
        <f t="shared" si="9"/>
        <v>0</v>
      </c>
      <c r="AH21">
        <f t="shared" si="10"/>
        <v>0</v>
      </c>
    </row>
    <row r="22" spans="1:34" ht="15.75" thickBot="1" x14ac:dyDescent="0.3">
      <c r="K22" s="8" t="s">
        <v>114</v>
      </c>
      <c r="L22" s="8">
        <v>3007.8614285714284</v>
      </c>
      <c r="M22" s="8">
        <v>386.32498318959648</v>
      </c>
      <c r="N22" s="8">
        <v>7.7858320312027605</v>
      </c>
      <c r="O22" s="8">
        <v>7.6306596689402565E-12</v>
      </c>
      <c r="P22" s="8">
        <v>2241.1132770985737</v>
      </c>
      <c r="Q22" s="8">
        <v>3774.6095800442831</v>
      </c>
      <c r="R22" s="8">
        <v>2241.1132770985737</v>
      </c>
      <c r="S22" s="8">
        <v>3774.6095800442831</v>
      </c>
      <c r="U22">
        <v>2116.58</v>
      </c>
      <c r="V22">
        <v>0</v>
      </c>
      <c r="W22">
        <v>0</v>
      </c>
      <c r="X22">
        <v>1</v>
      </c>
      <c r="Y22">
        <f t="shared" si="1"/>
        <v>-670.83759999999938</v>
      </c>
      <c r="Z22">
        <f t="shared" si="2"/>
        <v>-0.26</v>
      </c>
      <c r="AA22">
        <f t="shared" si="3"/>
        <v>-0.39</v>
      </c>
      <c r="AB22">
        <f t="shared" si="4"/>
        <v>174.41777599999983</v>
      </c>
      <c r="AC22">
        <f t="shared" si="5"/>
        <v>261.62666399999978</v>
      </c>
      <c r="AD22">
        <f t="shared" si="6"/>
        <v>450023.08557375916</v>
      </c>
      <c r="AE22">
        <f t="shared" si="7"/>
        <v>4479910.8964</v>
      </c>
      <c r="AF22">
        <f t="shared" si="8"/>
        <v>0</v>
      </c>
      <c r="AG22">
        <f t="shared" si="9"/>
        <v>0</v>
      </c>
      <c r="AH22">
        <f t="shared" si="10"/>
        <v>2116.58</v>
      </c>
    </row>
    <row r="23" spans="1:34" x14ac:dyDescent="0.25">
      <c r="C23" t="s">
        <v>128</v>
      </c>
      <c r="D23" t="s">
        <v>129</v>
      </c>
      <c r="U23">
        <v>2734</v>
      </c>
      <c r="V23">
        <v>0</v>
      </c>
      <c r="W23">
        <v>1</v>
      </c>
      <c r="X23">
        <v>0</v>
      </c>
      <c r="Y23">
        <f t="shared" si="1"/>
        <v>-53.417599999999311</v>
      </c>
      <c r="Z23">
        <f t="shared" si="2"/>
        <v>-0.26</v>
      </c>
      <c r="AA23">
        <f t="shared" si="3"/>
        <v>0.61</v>
      </c>
      <c r="AB23">
        <f t="shared" si="4"/>
        <v>13.888575999999821</v>
      </c>
      <c r="AC23">
        <f t="shared" si="5"/>
        <v>-32.58473599999958</v>
      </c>
      <c r="AD23">
        <f t="shared" si="6"/>
        <v>2853.4399897599264</v>
      </c>
      <c r="AE23">
        <f t="shared" si="7"/>
        <v>7474756</v>
      </c>
      <c r="AF23">
        <f t="shared" si="8"/>
        <v>0</v>
      </c>
      <c r="AG23">
        <f t="shared" si="9"/>
        <v>2734</v>
      </c>
      <c r="AH23">
        <f t="shared" si="10"/>
        <v>0</v>
      </c>
    </row>
    <row r="24" spans="1:34" x14ac:dyDescent="0.25">
      <c r="A24" t="s">
        <v>127</v>
      </c>
      <c r="C24">
        <f>B19</f>
        <v>3007.861428571428</v>
      </c>
      <c r="D24">
        <f>L22</f>
        <v>3007.8614285714284</v>
      </c>
      <c r="U24">
        <v>3246.2</v>
      </c>
      <c r="V24">
        <v>0</v>
      </c>
      <c r="W24">
        <v>0</v>
      </c>
      <c r="X24">
        <v>1</v>
      </c>
      <c r="Y24">
        <f t="shared" si="1"/>
        <v>458.78240000000051</v>
      </c>
      <c r="Z24">
        <f t="shared" si="2"/>
        <v>-0.26</v>
      </c>
      <c r="AA24">
        <f t="shared" si="3"/>
        <v>-0.39</v>
      </c>
      <c r="AB24">
        <f t="shared" si="4"/>
        <v>-119.28342400000014</v>
      </c>
      <c r="AC24">
        <f t="shared" si="5"/>
        <v>-178.92513600000021</v>
      </c>
      <c r="AD24">
        <f t="shared" si="6"/>
        <v>210481.29054976045</v>
      </c>
      <c r="AE24">
        <f t="shared" si="7"/>
        <v>10537814.439999999</v>
      </c>
      <c r="AF24">
        <f t="shared" si="8"/>
        <v>0</v>
      </c>
      <c r="AG24">
        <f t="shared" si="9"/>
        <v>0</v>
      </c>
      <c r="AH24">
        <f t="shared" si="10"/>
        <v>3246.2</v>
      </c>
    </row>
    <row r="25" spans="1:34" x14ac:dyDescent="0.25">
      <c r="A25" t="s">
        <v>130</v>
      </c>
      <c r="C25">
        <f>B19+B20</f>
        <v>2774.493846153845</v>
      </c>
      <c r="D25">
        <f>L20</f>
        <v>2774.4938461538463</v>
      </c>
      <c r="F25" t="s">
        <v>151</v>
      </c>
      <c r="G25">
        <f>B20*AB102+B21*AC102</f>
        <v>3101524.5221031192</v>
      </c>
      <c r="I25" s="11" t="s">
        <v>132</v>
      </c>
      <c r="J25" s="11" t="s">
        <v>133</v>
      </c>
      <c r="K25" s="11" t="s">
        <v>134</v>
      </c>
      <c r="L25" s="11" t="s">
        <v>135</v>
      </c>
      <c r="N25" t="s">
        <v>151</v>
      </c>
      <c r="O25">
        <f>L20*AF102+L21*AG102+L22*AH102</f>
        <v>780071212.20107913</v>
      </c>
      <c r="U25">
        <v>2313.61</v>
      </c>
      <c r="V25">
        <v>0</v>
      </c>
      <c r="W25">
        <v>0</v>
      </c>
      <c r="X25">
        <v>1</v>
      </c>
      <c r="Y25">
        <f t="shared" si="1"/>
        <v>-473.80759999999918</v>
      </c>
      <c r="Z25">
        <f t="shared" si="2"/>
        <v>-0.26</v>
      </c>
      <c r="AA25">
        <f t="shared" si="3"/>
        <v>-0.39</v>
      </c>
      <c r="AB25">
        <f t="shared" si="4"/>
        <v>123.18997599999979</v>
      </c>
      <c r="AC25">
        <f t="shared" si="5"/>
        <v>184.78496399999969</v>
      </c>
      <c r="AD25">
        <f t="shared" si="6"/>
        <v>224493.64181775923</v>
      </c>
      <c r="AE25">
        <f t="shared" si="7"/>
        <v>5352791.2321000006</v>
      </c>
      <c r="AF25">
        <f t="shared" si="8"/>
        <v>0</v>
      </c>
      <c r="AG25">
        <f t="shared" si="9"/>
        <v>0</v>
      </c>
      <c r="AH25">
        <f t="shared" si="10"/>
        <v>2313.61</v>
      </c>
    </row>
    <row r="26" spans="1:34" x14ac:dyDescent="0.25">
      <c r="A26" t="s">
        <v>131</v>
      </c>
      <c r="C26">
        <f>B19+B21</f>
        <v>2598.1992307692303</v>
      </c>
      <c r="D26">
        <f>L21</f>
        <v>2598.1992307692308</v>
      </c>
      <c r="F26" t="s">
        <v>156</v>
      </c>
      <c r="G26">
        <f>AD102</f>
        <v>509795064.52282387</v>
      </c>
      <c r="I26" s="11"/>
      <c r="J26" s="11"/>
      <c r="K26" s="11"/>
      <c r="L26" s="11"/>
      <c r="N26" t="s">
        <v>156</v>
      </c>
      <c r="O26">
        <f>AE102</f>
        <v>1286764752.2017999</v>
      </c>
      <c r="U26">
        <v>3282.32</v>
      </c>
      <c r="V26">
        <v>0</v>
      </c>
      <c r="W26">
        <v>1</v>
      </c>
      <c r="X26">
        <v>0</v>
      </c>
      <c r="Y26">
        <f t="shared" si="1"/>
        <v>494.90240000000085</v>
      </c>
      <c r="Z26">
        <f t="shared" si="2"/>
        <v>-0.26</v>
      </c>
      <c r="AA26">
        <f t="shared" si="3"/>
        <v>0.61</v>
      </c>
      <c r="AB26">
        <f t="shared" si="4"/>
        <v>-128.67462400000022</v>
      </c>
      <c r="AC26">
        <f t="shared" si="5"/>
        <v>301.89046400000052</v>
      </c>
      <c r="AD26">
        <f t="shared" si="6"/>
        <v>244928.38552576085</v>
      </c>
      <c r="AE26">
        <f t="shared" si="7"/>
        <v>10773624.582400002</v>
      </c>
      <c r="AF26">
        <f t="shared" si="8"/>
        <v>0</v>
      </c>
      <c r="AG26">
        <f t="shared" si="9"/>
        <v>3282.32</v>
      </c>
      <c r="AH26">
        <f t="shared" si="10"/>
        <v>0</v>
      </c>
    </row>
    <row r="27" spans="1:34" x14ac:dyDescent="0.25">
      <c r="F27" t="s">
        <v>149</v>
      </c>
      <c r="G27" s="26">
        <f>G25/G26</f>
        <v>6.0838653371550278E-3</v>
      </c>
      <c r="I27" s="11" t="s">
        <v>133</v>
      </c>
      <c r="J27" s="11">
        <v>350156.42</v>
      </c>
      <c r="K27" s="11"/>
      <c r="L27" s="11" t="s">
        <v>136</v>
      </c>
      <c r="N27" t="s">
        <v>149</v>
      </c>
      <c r="O27">
        <f>O25/O26</f>
        <v>0.60622674880259908</v>
      </c>
      <c r="U27">
        <v>3203.7</v>
      </c>
      <c r="V27">
        <v>0</v>
      </c>
      <c r="W27">
        <v>1</v>
      </c>
      <c r="X27">
        <v>0</v>
      </c>
      <c r="Y27">
        <f t="shared" si="1"/>
        <v>416.28240000000051</v>
      </c>
      <c r="Z27">
        <f t="shared" si="2"/>
        <v>-0.26</v>
      </c>
      <c r="AA27">
        <f t="shared" si="3"/>
        <v>0.61</v>
      </c>
      <c r="AB27">
        <f t="shared" si="4"/>
        <v>-108.23342400000014</v>
      </c>
      <c r="AC27">
        <f t="shared" si="5"/>
        <v>253.93226400000032</v>
      </c>
      <c r="AD27">
        <f t="shared" si="6"/>
        <v>173291.03654976044</v>
      </c>
      <c r="AE27">
        <f t="shared" si="7"/>
        <v>10263693.689999999</v>
      </c>
      <c r="AF27">
        <f t="shared" si="8"/>
        <v>0</v>
      </c>
      <c r="AG27">
        <f t="shared" si="9"/>
        <v>3203.7</v>
      </c>
      <c r="AH27">
        <f t="shared" si="10"/>
        <v>0</v>
      </c>
    </row>
    <row r="28" spans="1:34" x14ac:dyDescent="0.25">
      <c r="I28" s="11" t="s">
        <v>134</v>
      </c>
      <c r="J28" s="11">
        <v>149247</v>
      </c>
      <c r="K28" s="11">
        <v>283186.61</v>
      </c>
      <c r="L28" s="11" t="s">
        <v>136</v>
      </c>
      <c r="U28">
        <v>2013.98</v>
      </c>
      <c r="V28">
        <v>0</v>
      </c>
      <c r="W28">
        <v>0</v>
      </c>
      <c r="X28">
        <v>1</v>
      </c>
      <c r="Y28">
        <f t="shared" si="1"/>
        <v>-773.43759999999929</v>
      </c>
      <c r="Z28">
        <f t="shared" si="2"/>
        <v>-0.26</v>
      </c>
      <c r="AA28">
        <f t="shared" si="3"/>
        <v>-0.39</v>
      </c>
      <c r="AB28">
        <f t="shared" si="4"/>
        <v>201.09377599999982</v>
      </c>
      <c r="AC28">
        <f t="shared" si="5"/>
        <v>301.64066399999973</v>
      </c>
      <c r="AD28">
        <f t="shared" si="6"/>
        <v>598205.72109375894</v>
      </c>
      <c r="AE28">
        <f t="shared" si="7"/>
        <v>4056115.4404000002</v>
      </c>
      <c r="AF28">
        <f t="shared" si="8"/>
        <v>0</v>
      </c>
      <c r="AG28">
        <f t="shared" si="9"/>
        <v>0</v>
      </c>
      <c r="AH28">
        <f t="shared" si="10"/>
        <v>2013.98</v>
      </c>
    </row>
    <row r="29" spans="1:34" x14ac:dyDescent="0.25">
      <c r="A29" t="s">
        <v>140</v>
      </c>
      <c r="C29">
        <f>C19</f>
        <v>386.32498318959648</v>
      </c>
      <c r="I29" s="11" t="s">
        <v>137</v>
      </c>
      <c r="J29" s="11">
        <v>-149247</v>
      </c>
      <c r="K29" s="11">
        <v>-149247</v>
      </c>
      <c r="L29" s="11">
        <v>149247</v>
      </c>
      <c r="U29">
        <v>2677.85</v>
      </c>
      <c r="V29">
        <v>1</v>
      </c>
      <c r="W29">
        <v>0</v>
      </c>
      <c r="X29">
        <v>0</v>
      </c>
      <c r="Y29">
        <f t="shared" si="1"/>
        <v>-109.5675999999994</v>
      </c>
      <c r="Z29">
        <f t="shared" si="2"/>
        <v>0.74</v>
      </c>
      <c r="AA29">
        <f t="shared" si="3"/>
        <v>-0.39</v>
      </c>
      <c r="AB29">
        <f t="shared" si="4"/>
        <v>-81.080023999999554</v>
      </c>
      <c r="AC29">
        <f t="shared" si="5"/>
        <v>42.731363999999765</v>
      </c>
      <c r="AD29">
        <f t="shared" si="6"/>
        <v>12005.05896975987</v>
      </c>
      <c r="AE29">
        <f t="shared" si="7"/>
        <v>7170880.6224999996</v>
      </c>
      <c r="AF29">
        <f t="shared" si="8"/>
        <v>2677.85</v>
      </c>
      <c r="AG29">
        <f t="shared" si="9"/>
        <v>0</v>
      </c>
      <c r="AH29">
        <f t="shared" si="10"/>
        <v>0</v>
      </c>
    </row>
    <row r="30" spans="1:34" x14ac:dyDescent="0.25">
      <c r="A30" t="s">
        <v>138</v>
      </c>
      <c r="C30">
        <f>(C19^2+C20^2+2*J29)^0.5</f>
        <v>448.22918070706316</v>
      </c>
      <c r="U30">
        <v>2037.42</v>
      </c>
      <c r="V30">
        <v>0</v>
      </c>
      <c r="W30">
        <v>1</v>
      </c>
      <c r="X30">
        <v>0</v>
      </c>
      <c r="Y30">
        <f t="shared" si="1"/>
        <v>-749.99759999999924</v>
      </c>
      <c r="Z30">
        <f t="shared" si="2"/>
        <v>-0.26</v>
      </c>
      <c r="AA30">
        <f t="shared" si="3"/>
        <v>0.61</v>
      </c>
      <c r="AB30">
        <f t="shared" si="4"/>
        <v>194.99937599999981</v>
      </c>
      <c r="AC30">
        <f t="shared" si="5"/>
        <v>-457.49853599999955</v>
      </c>
      <c r="AD30">
        <f t="shared" si="6"/>
        <v>562496.40000575886</v>
      </c>
      <c r="AE30">
        <f t="shared" si="7"/>
        <v>4151080.2564000003</v>
      </c>
      <c r="AF30">
        <f t="shared" si="8"/>
        <v>0</v>
      </c>
      <c r="AG30">
        <f t="shared" si="9"/>
        <v>2037.42</v>
      </c>
      <c r="AH30">
        <f t="shared" si="10"/>
        <v>0</v>
      </c>
    </row>
    <row r="31" spans="1:34" x14ac:dyDescent="0.25">
      <c r="A31" t="s">
        <v>139</v>
      </c>
      <c r="C31">
        <f>(C19^2+C21^2+2*K29)^0.5</f>
        <v>365.97758681260518</v>
      </c>
      <c r="U31">
        <v>2533.02</v>
      </c>
      <c r="V31">
        <v>0</v>
      </c>
      <c r="W31">
        <v>1</v>
      </c>
      <c r="X31">
        <v>0</v>
      </c>
      <c r="Y31">
        <f t="shared" si="1"/>
        <v>-254.39759999999933</v>
      </c>
      <c r="Z31">
        <f t="shared" si="2"/>
        <v>-0.26</v>
      </c>
      <c r="AA31">
        <f t="shared" si="3"/>
        <v>0.61</v>
      </c>
      <c r="AB31">
        <f t="shared" si="4"/>
        <v>66.143375999999833</v>
      </c>
      <c r="AC31">
        <f t="shared" si="5"/>
        <v>-155.1825359999996</v>
      </c>
      <c r="AD31">
        <f t="shared" si="6"/>
        <v>64718.138885759661</v>
      </c>
      <c r="AE31">
        <f t="shared" si="7"/>
        <v>6416190.3203999996</v>
      </c>
      <c r="AF31">
        <f t="shared" si="8"/>
        <v>0</v>
      </c>
      <c r="AG31">
        <f t="shared" si="9"/>
        <v>2533.02</v>
      </c>
      <c r="AH31">
        <f t="shared" si="10"/>
        <v>0</v>
      </c>
    </row>
    <row r="32" spans="1:34" x14ac:dyDescent="0.25">
      <c r="U32">
        <v>973.66</v>
      </c>
      <c r="V32">
        <v>0</v>
      </c>
      <c r="W32">
        <v>0</v>
      </c>
      <c r="X32">
        <v>1</v>
      </c>
      <c r="Y32">
        <f t="shared" si="1"/>
        <v>-1813.7575999999995</v>
      </c>
      <c r="Z32">
        <f t="shared" si="2"/>
        <v>-0.26</v>
      </c>
      <c r="AA32">
        <f t="shared" si="3"/>
        <v>-0.39</v>
      </c>
      <c r="AB32">
        <f t="shared" si="4"/>
        <v>471.57697599999989</v>
      </c>
      <c r="AC32">
        <f t="shared" si="5"/>
        <v>707.36546399999986</v>
      </c>
      <c r="AD32">
        <f t="shared" si="6"/>
        <v>3289716.631557758</v>
      </c>
      <c r="AE32">
        <f t="shared" si="7"/>
        <v>948013.79559999995</v>
      </c>
      <c r="AF32">
        <f t="shared" si="8"/>
        <v>0</v>
      </c>
      <c r="AG32">
        <f t="shared" si="9"/>
        <v>0</v>
      </c>
      <c r="AH32">
        <f t="shared" si="10"/>
        <v>973.66</v>
      </c>
    </row>
    <row r="33" spans="1:34" x14ac:dyDescent="0.25">
      <c r="A33" t="s">
        <v>141</v>
      </c>
      <c r="C33">
        <f>B19/C19</f>
        <v>7.7858320312027596</v>
      </c>
      <c r="U33">
        <v>852.03</v>
      </c>
      <c r="V33">
        <v>0</v>
      </c>
      <c r="W33">
        <v>0</v>
      </c>
      <c r="X33">
        <v>1</v>
      </c>
      <c r="Y33">
        <f t="shared" si="1"/>
        <v>-1935.3875999999993</v>
      </c>
      <c r="Z33">
        <f t="shared" si="2"/>
        <v>-0.26</v>
      </c>
      <c r="AA33">
        <f t="shared" si="3"/>
        <v>-0.39</v>
      </c>
      <c r="AB33">
        <f t="shared" si="4"/>
        <v>503.20077599999985</v>
      </c>
      <c r="AC33">
        <f t="shared" si="5"/>
        <v>754.80116399999974</v>
      </c>
      <c r="AD33">
        <f t="shared" si="6"/>
        <v>3745725.1622337573</v>
      </c>
      <c r="AE33">
        <f t="shared" si="7"/>
        <v>725955.12089999998</v>
      </c>
      <c r="AF33">
        <f t="shared" si="8"/>
        <v>0</v>
      </c>
      <c r="AG33">
        <f t="shared" si="9"/>
        <v>0</v>
      </c>
      <c r="AH33">
        <f t="shared" si="10"/>
        <v>852.03</v>
      </c>
    </row>
    <row r="34" spans="1:34" x14ac:dyDescent="0.25">
      <c r="A34" t="s">
        <v>142</v>
      </c>
      <c r="C34">
        <f>C25/C30</f>
        <v>6.1899000903448425</v>
      </c>
      <c r="U34">
        <v>4421.37</v>
      </c>
      <c r="V34">
        <v>1</v>
      </c>
      <c r="W34">
        <v>0</v>
      </c>
      <c r="X34">
        <v>0</v>
      </c>
      <c r="Y34">
        <f t="shared" si="1"/>
        <v>1633.9524000000006</v>
      </c>
      <c r="Z34">
        <f t="shared" si="2"/>
        <v>0.74</v>
      </c>
      <c r="AA34">
        <f t="shared" si="3"/>
        <v>-0.39</v>
      </c>
      <c r="AB34">
        <f t="shared" si="4"/>
        <v>1209.1247760000003</v>
      </c>
      <c r="AC34">
        <f t="shared" si="5"/>
        <v>-637.24143600000025</v>
      </c>
      <c r="AD34">
        <f t="shared" si="6"/>
        <v>2669800.4454657617</v>
      </c>
      <c r="AE34">
        <f t="shared" si="7"/>
        <v>19548512.676899999</v>
      </c>
      <c r="AF34">
        <f t="shared" si="8"/>
        <v>4421.37</v>
      </c>
      <c r="AG34">
        <f t="shared" si="9"/>
        <v>0</v>
      </c>
      <c r="AH34">
        <f t="shared" si="10"/>
        <v>0</v>
      </c>
    </row>
    <row r="35" spans="1:34" x14ac:dyDescent="0.25">
      <c r="A35" t="s">
        <v>143</v>
      </c>
      <c r="C35">
        <f>C26/C31</f>
        <v>7.0993397530095468</v>
      </c>
      <c r="U35">
        <v>4532.1899999999996</v>
      </c>
      <c r="V35">
        <v>0</v>
      </c>
      <c r="W35">
        <v>0</v>
      </c>
      <c r="X35">
        <v>1</v>
      </c>
      <c r="Y35">
        <f t="shared" si="1"/>
        <v>1744.7724000000003</v>
      </c>
      <c r="Z35">
        <f t="shared" si="2"/>
        <v>-0.26</v>
      </c>
      <c r="AA35">
        <f t="shared" si="3"/>
        <v>-0.39</v>
      </c>
      <c r="AB35">
        <f t="shared" si="4"/>
        <v>-453.64082400000007</v>
      </c>
      <c r="AC35">
        <f t="shared" si="5"/>
        <v>-680.4612360000001</v>
      </c>
      <c r="AD35">
        <f t="shared" si="6"/>
        <v>3044230.7278017611</v>
      </c>
      <c r="AE35">
        <f t="shared" si="7"/>
        <v>20540746.196099997</v>
      </c>
      <c r="AF35">
        <f t="shared" si="8"/>
        <v>0</v>
      </c>
      <c r="AG35">
        <f t="shared" si="9"/>
        <v>0</v>
      </c>
      <c r="AH35">
        <f t="shared" si="10"/>
        <v>4532.1899999999996</v>
      </c>
    </row>
    <row r="36" spans="1:34" x14ac:dyDescent="0.25">
      <c r="U36">
        <v>1364.58</v>
      </c>
      <c r="V36">
        <v>1</v>
      </c>
      <c r="W36">
        <v>0</v>
      </c>
      <c r="X36">
        <v>0</v>
      </c>
      <c r="Y36">
        <f t="shared" si="1"/>
        <v>-1422.8375999999994</v>
      </c>
      <c r="Z36">
        <f t="shared" si="2"/>
        <v>0.74</v>
      </c>
      <c r="AA36">
        <f t="shared" si="3"/>
        <v>-0.39</v>
      </c>
      <c r="AB36">
        <f t="shared" si="4"/>
        <v>-1052.8998239999996</v>
      </c>
      <c r="AC36">
        <f t="shared" si="5"/>
        <v>554.90666399999975</v>
      </c>
      <c r="AD36">
        <f t="shared" si="6"/>
        <v>2024466.8359737583</v>
      </c>
      <c r="AE36">
        <f t="shared" si="7"/>
        <v>1862078.5763999999</v>
      </c>
      <c r="AF36">
        <f t="shared" si="8"/>
        <v>1364.58</v>
      </c>
      <c r="AG36">
        <f t="shared" si="9"/>
        <v>0</v>
      </c>
      <c r="AH36">
        <f t="shared" si="10"/>
        <v>0</v>
      </c>
    </row>
    <row r="37" spans="1:34" x14ac:dyDescent="0.25">
      <c r="U37">
        <v>1776.22</v>
      </c>
      <c r="V37">
        <v>0</v>
      </c>
      <c r="W37">
        <v>1</v>
      </c>
      <c r="X37">
        <v>0</v>
      </c>
      <c r="Y37">
        <f t="shared" si="1"/>
        <v>-1011.1975999999993</v>
      </c>
      <c r="Z37">
        <f t="shared" si="2"/>
        <v>-0.26</v>
      </c>
      <c r="AA37">
        <f t="shared" si="3"/>
        <v>0.61</v>
      </c>
      <c r="AB37">
        <f t="shared" si="4"/>
        <v>262.91137599999985</v>
      </c>
      <c r="AC37">
        <f t="shared" si="5"/>
        <v>-616.8305359999996</v>
      </c>
      <c r="AD37">
        <f t="shared" si="6"/>
        <v>1022520.5862457586</v>
      </c>
      <c r="AE37">
        <f t="shared" si="7"/>
        <v>3154957.4884000001</v>
      </c>
      <c r="AF37">
        <f t="shared" si="8"/>
        <v>0</v>
      </c>
      <c r="AG37">
        <f t="shared" si="9"/>
        <v>1776.22</v>
      </c>
      <c r="AH37">
        <f t="shared" si="10"/>
        <v>0</v>
      </c>
    </row>
    <row r="38" spans="1:34" x14ac:dyDescent="0.25">
      <c r="U38">
        <v>1519.1</v>
      </c>
      <c r="V38">
        <v>1</v>
      </c>
      <c r="W38">
        <v>0</v>
      </c>
      <c r="X38">
        <v>0</v>
      </c>
      <c r="Y38">
        <f t="shared" si="1"/>
        <v>-1268.3175999999994</v>
      </c>
      <c r="Z38">
        <f t="shared" si="2"/>
        <v>0.74</v>
      </c>
      <c r="AA38">
        <f t="shared" si="3"/>
        <v>-0.39</v>
      </c>
      <c r="AB38">
        <f t="shared" si="4"/>
        <v>-938.55502399999955</v>
      </c>
      <c r="AC38">
        <f t="shared" si="5"/>
        <v>494.64386399999978</v>
      </c>
      <c r="AD38">
        <f t="shared" si="6"/>
        <v>1608629.5344697584</v>
      </c>
      <c r="AE38">
        <f t="shared" si="7"/>
        <v>2307664.8099999996</v>
      </c>
      <c r="AF38">
        <f t="shared" si="8"/>
        <v>1519.1</v>
      </c>
      <c r="AG38">
        <f t="shared" si="9"/>
        <v>0</v>
      </c>
      <c r="AH38">
        <f t="shared" si="10"/>
        <v>0</v>
      </c>
    </row>
    <row r="39" spans="1:34" x14ac:dyDescent="0.25">
      <c r="U39">
        <v>2258</v>
      </c>
      <c r="V39">
        <v>0</v>
      </c>
      <c r="W39">
        <v>0</v>
      </c>
      <c r="X39">
        <v>1</v>
      </c>
      <c r="Y39">
        <f t="shared" si="1"/>
        <v>-529.41759999999931</v>
      </c>
      <c r="Z39">
        <f t="shared" si="2"/>
        <v>-0.26</v>
      </c>
      <c r="AA39">
        <f t="shared" si="3"/>
        <v>-0.39</v>
      </c>
      <c r="AB39">
        <f t="shared" si="4"/>
        <v>137.64857599999982</v>
      </c>
      <c r="AC39">
        <f t="shared" si="5"/>
        <v>206.47286399999973</v>
      </c>
      <c r="AD39">
        <f t="shared" si="6"/>
        <v>280282.9951897593</v>
      </c>
      <c r="AE39">
        <f t="shared" si="7"/>
        <v>5098564</v>
      </c>
      <c r="AF39">
        <f t="shared" si="8"/>
        <v>0</v>
      </c>
      <c r="AG39">
        <f t="shared" si="9"/>
        <v>0</v>
      </c>
      <c r="AH39">
        <f t="shared" si="10"/>
        <v>2258</v>
      </c>
    </row>
    <row r="40" spans="1:34" x14ac:dyDescent="0.25">
      <c r="U40">
        <v>1013.59</v>
      </c>
      <c r="V40">
        <v>0</v>
      </c>
      <c r="W40">
        <v>0</v>
      </c>
      <c r="X40">
        <v>1</v>
      </c>
      <c r="Y40">
        <f t="shared" si="1"/>
        <v>-1773.8275999999992</v>
      </c>
      <c r="Z40">
        <f t="shared" si="2"/>
        <v>-0.26</v>
      </c>
      <c r="AA40">
        <f t="shared" si="3"/>
        <v>-0.39</v>
      </c>
      <c r="AB40">
        <f t="shared" si="4"/>
        <v>461.19517599999978</v>
      </c>
      <c r="AC40">
        <f t="shared" si="5"/>
        <v>691.79276399999969</v>
      </c>
      <c r="AD40">
        <f t="shared" si="6"/>
        <v>3146464.354521757</v>
      </c>
      <c r="AE40">
        <f t="shared" si="7"/>
        <v>1027364.6881</v>
      </c>
      <c r="AF40">
        <f t="shared" si="8"/>
        <v>0</v>
      </c>
      <c r="AG40">
        <f t="shared" si="9"/>
        <v>0</v>
      </c>
      <c r="AH40">
        <f t="shared" si="10"/>
        <v>1013.59</v>
      </c>
    </row>
    <row r="41" spans="1:34" x14ac:dyDescent="0.25">
      <c r="U41">
        <v>993.55</v>
      </c>
      <c r="V41">
        <v>1</v>
      </c>
      <c r="W41">
        <v>0</v>
      </c>
      <c r="X41">
        <v>0</v>
      </c>
      <c r="Y41">
        <f t="shared" si="1"/>
        <v>-1793.8675999999994</v>
      </c>
      <c r="Z41">
        <f t="shared" si="2"/>
        <v>0.74</v>
      </c>
      <c r="AA41">
        <f t="shared" si="3"/>
        <v>-0.39</v>
      </c>
      <c r="AB41">
        <f t="shared" si="4"/>
        <v>-1327.4620239999995</v>
      </c>
      <c r="AC41">
        <f t="shared" si="5"/>
        <v>699.60836399999982</v>
      </c>
      <c r="AD41">
        <f t="shared" si="6"/>
        <v>3217960.9663297576</v>
      </c>
      <c r="AE41">
        <f t="shared" si="7"/>
        <v>987141.60249999992</v>
      </c>
      <c r="AF41">
        <f t="shared" si="8"/>
        <v>993.55</v>
      </c>
      <c r="AG41">
        <f t="shared" si="9"/>
        <v>0</v>
      </c>
      <c r="AH41">
        <f t="shared" si="10"/>
        <v>0</v>
      </c>
    </row>
    <row r="42" spans="1:34" x14ac:dyDescent="0.25">
      <c r="U42">
        <v>4021.92</v>
      </c>
      <c r="V42">
        <v>0</v>
      </c>
      <c r="W42">
        <v>1</v>
      </c>
      <c r="X42">
        <v>0</v>
      </c>
      <c r="Y42">
        <f t="shared" si="1"/>
        <v>1234.5024000000008</v>
      </c>
      <c r="Z42">
        <f t="shared" si="2"/>
        <v>-0.26</v>
      </c>
      <c r="AA42">
        <f t="shared" si="3"/>
        <v>0.61</v>
      </c>
      <c r="AB42">
        <f t="shared" si="4"/>
        <v>-320.97062400000021</v>
      </c>
      <c r="AC42">
        <f t="shared" si="5"/>
        <v>753.04646400000047</v>
      </c>
      <c r="AD42">
        <f t="shared" si="6"/>
        <v>1523996.1756057618</v>
      </c>
      <c r="AE42">
        <f t="shared" si="7"/>
        <v>16175840.486400001</v>
      </c>
      <c r="AF42">
        <f t="shared" si="8"/>
        <v>0</v>
      </c>
      <c r="AG42">
        <f t="shared" si="9"/>
        <v>4021.92</v>
      </c>
      <c r="AH42">
        <f t="shared" si="10"/>
        <v>0</v>
      </c>
    </row>
    <row r="43" spans="1:34" x14ac:dyDescent="0.25">
      <c r="U43">
        <v>5344.07</v>
      </c>
      <c r="V43">
        <v>0</v>
      </c>
      <c r="W43">
        <v>1</v>
      </c>
      <c r="X43">
        <v>0</v>
      </c>
      <c r="Y43">
        <f t="shared" si="1"/>
        <v>2556.6524000000004</v>
      </c>
      <c r="Z43">
        <f t="shared" si="2"/>
        <v>-0.26</v>
      </c>
      <c r="AA43">
        <f t="shared" si="3"/>
        <v>0.61</v>
      </c>
      <c r="AB43">
        <f t="shared" si="4"/>
        <v>-664.72962400000017</v>
      </c>
      <c r="AC43">
        <f t="shared" si="5"/>
        <v>1559.5579640000003</v>
      </c>
      <c r="AD43">
        <f t="shared" si="6"/>
        <v>6536471.4944257624</v>
      </c>
      <c r="AE43">
        <f t="shared" si="7"/>
        <v>28559084.164899997</v>
      </c>
      <c r="AF43">
        <f t="shared" si="8"/>
        <v>0</v>
      </c>
      <c r="AG43">
        <f t="shared" si="9"/>
        <v>5344.07</v>
      </c>
      <c r="AH43">
        <f t="shared" si="10"/>
        <v>0</v>
      </c>
    </row>
    <row r="44" spans="1:34" x14ac:dyDescent="0.25">
      <c r="U44">
        <v>3184.93</v>
      </c>
      <c r="V44">
        <v>0</v>
      </c>
      <c r="W44">
        <v>1</v>
      </c>
      <c r="X44">
        <v>0</v>
      </c>
      <c r="Y44">
        <f t="shared" si="1"/>
        <v>397.51240000000053</v>
      </c>
      <c r="Z44">
        <f t="shared" si="2"/>
        <v>-0.26</v>
      </c>
      <c r="AA44">
        <f t="shared" si="3"/>
        <v>0.61</v>
      </c>
      <c r="AB44">
        <f t="shared" si="4"/>
        <v>-103.35322400000014</v>
      </c>
      <c r="AC44">
        <f t="shared" si="5"/>
        <v>242.48256400000031</v>
      </c>
      <c r="AD44">
        <f t="shared" si="6"/>
        <v>158016.1081537604</v>
      </c>
      <c r="AE44">
        <f t="shared" si="7"/>
        <v>10143779.104899999</v>
      </c>
      <c r="AF44">
        <f t="shared" si="8"/>
        <v>0</v>
      </c>
      <c r="AG44">
        <f t="shared" si="9"/>
        <v>3184.93</v>
      </c>
      <c r="AH44">
        <f t="shared" si="10"/>
        <v>0</v>
      </c>
    </row>
    <row r="45" spans="1:34" x14ac:dyDescent="0.25">
      <c r="U45">
        <v>4309.95</v>
      </c>
      <c r="V45">
        <v>0</v>
      </c>
      <c r="W45">
        <v>1</v>
      </c>
      <c r="X45">
        <v>0</v>
      </c>
      <c r="Y45">
        <f t="shared" si="1"/>
        <v>1522.5324000000005</v>
      </c>
      <c r="Z45">
        <f t="shared" si="2"/>
        <v>-0.26</v>
      </c>
      <c r="AA45">
        <f t="shared" si="3"/>
        <v>0.61</v>
      </c>
      <c r="AB45">
        <f t="shared" si="4"/>
        <v>-395.85842400000013</v>
      </c>
      <c r="AC45">
        <f t="shared" si="5"/>
        <v>928.74476400000026</v>
      </c>
      <c r="AD45">
        <f t="shared" si="6"/>
        <v>2318104.9090497615</v>
      </c>
      <c r="AE45">
        <f t="shared" si="7"/>
        <v>18575669.002499998</v>
      </c>
      <c r="AF45">
        <f t="shared" si="8"/>
        <v>0</v>
      </c>
      <c r="AG45">
        <f t="shared" si="9"/>
        <v>4309.95</v>
      </c>
      <c r="AH45">
        <f t="shared" si="10"/>
        <v>0</v>
      </c>
    </row>
    <row r="46" spans="1:34" x14ac:dyDescent="0.25">
      <c r="U46">
        <v>2318.3200000000002</v>
      </c>
      <c r="V46">
        <v>0</v>
      </c>
      <c r="W46">
        <v>1</v>
      </c>
      <c r="X46">
        <v>0</v>
      </c>
      <c r="Y46">
        <f t="shared" si="1"/>
        <v>-469.09759999999915</v>
      </c>
      <c r="Z46">
        <f t="shared" si="2"/>
        <v>-0.26</v>
      </c>
      <c r="AA46">
        <f t="shared" si="3"/>
        <v>0.61</v>
      </c>
      <c r="AB46">
        <f t="shared" si="4"/>
        <v>121.96537599999978</v>
      </c>
      <c r="AC46">
        <f t="shared" si="5"/>
        <v>-286.1495359999995</v>
      </c>
      <c r="AD46">
        <f t="shared" si="6"/>
        <v>220052.55832575919</v>
      </c>
      <c r="AE46">
        <f t="shared" si="7"/>
        <v>5374607.6224000007</v>
      </c>
      <c r="AF46">
        <f t="shared" si="8"/>
        <v>0</v>
      </c>
      <c r="AG46">
        <f t="shared" si="9"/>
        <v>2318.3200000000002</v>
      </c>
      <c r="AH46">
        <f t="shared" si="10"/>
        <v>0</v>
      </c>
    </row>
    <row r="47" spans="1:34" x14ac:dyDescent="0.25">
      <c r="U47">
        <v>2383.56</v>
      </c>
      <c r="V47">
        <v>0</v>
      </c>
      <c r="W47">
        <v>0</v>
      </c>
      <c r="X47">
        <v>1</v>
      </c>
      <c r="Y47">
        <f t="shared" si="1"/>
        <v>-403.85759999999937</v>
      </c>
      <c r="Z47">
        <f t="shared" si="2"/>
        <v>-0.26</v>
      </c>
      <c r="AA47">
        <f t="shared" si="3"/>
        <v>-0.39</v>
      </c>
      <c r="AB47">
        <f t="shared" si="4"/>
        <v>105.00297599999983</v>
      </c>
      <c r="AC47">
        <f t="shared" si="5"/>
        <v>157.50446399999976</v>
      </c>
      <c r="AD47">
        <f t="shared" si="6"/>
        <v>163100.96107775948</v>
      </c>
      <c r="AE47">
        <f t="shared" si="7"/>
        <v>5681358.2736</v>
      </c>
      <c r="AF47">
        <f t="shared" si="8"/>
        <v>0</v>
      </c>
      <c r="AG47">
        <f t="shared" si="9"/>
        <v>0</v>
      </c>
      <c r="AH47">
        <f t="shared" si="10"/>
        <v>2383.56</v>
      </c>
    </row>
    <row r="48" spans="1:34" x14ac:dyDescent="0.25">
      <c r="U48">
        <v>1631.08</v>
      </c>
      <c r="V48">
        <v>0</v>
      </c>
      <c r="W48">
        <v>0</v>
      </c>
      <c r="X48">
        <v>1</v>
      </c>
      <c r="Y48">
        <f t="shared" si="1"/>
        <v>-1156.3375999999994</v>
      </c>
      <c r="Z48">
        <f t="shared" si="2"/>
        <v>-0.26</v>
      </c>
      <c r="AA48">
        <f t="shared" si="3"/>
        <v>-0.39</v>
      </c>
      <c r="AB48">
        <f t="shared" si="4"/>
        <v>300.64777599999985</v>
      </c>
      <c r="AC48">
        <f t="shared" si="5"/>
        <v>450.97166399999975</v>
      </c>
      <c r="AD48">
        <f t="shared" si="6"/>
        <v>1337116.6451737585</v>
      </c>
      <c r="AE48">
        <f t="shared" si="7"/>
        <v>2660421.9663999998</v>
      </c>
      <c r="AF48">
        <f t="shared" si="8"/>
        <v>0</v>
      </c>
      <c r="AG48">
        <f t="shared" si="9"/>
        <v>0</v>
      </c>
      <c r="AH48">
        <f t="shared" si="10"/>
        <v>1631.08</v>
      </c>
    </row>
    <row r="49" spans="21:34" x14ac:dyDescent="0.25">
      <c r="U49">
        <v>1934.89</v>
      </c>
      <c r="V49">
        <v>0</v>
      </c>
      <c r="W49">
        <v>1</v>
      </c>
      <c r="X49">
        <v>0</v>
      </c>
      <c r="Y49">
        <f t="shared" si="1"/>
        <v>-852.52759999999921</v>
      </c>
      <c r="Z49">
        <f t="shared" si="2"/>
        <v>-0.26</v>
      </c>
      <c r="AA49">
        <f t="shared" si="3"/>
        <v>0.61</v>
      </c>
      <c r="AB49">
        <f t="shared" si="4"/>
        <v>221.65717599999979</v>
      </c>
      <c r="AC49">
        <f t="shared" si="5"/>
        <v>-520.04183599999953</v>
      </c>
      <c r="AD49">
        <f t="shared" si="6"/>
        <v>726803.30876175861</v>
      </c>
      <c r="AE49">
        <f t="shared" si="7"/>
        <v>3743799.3121000002</v>
      </c>
      <c r="AF49">
        <f t="shared" si="8"/>
        <v>0</v>
      </c>
      <c r="AG49">
        <f t="shared" si="9"/>
        <v>1934.89</v>
      </c>
      <c r="AH49">
        <f t="shared" si="10"/>
        <v>0</v>
      </c>
    </row>
    <row r="50" spans="21:34" x14ac:dyDescent="0.25">
      <c r="U50">
        <v>5304.52</v>
      </c>
      <c r="V50">
        <v>0</v>
      </c>
      <c r="W50">
        <v>1</v>
      </c>
      <c r="X50">
        <v>0</v>
      </c>
      <c r="Y50">
        <f t="shared" si="1"/>
        <v>2517.1024000000011</v>
      </c>
      <c r="Z50">
        <f t="shared" si="2"/>
        <v>-0.26</v>
      </c>
      <c r="AA50">
        <f t="shared" si="3"/>
        <v>0.61</v>
      </c>
      <c r="AB50">
        <f t="shared" si="4"/>
        <v>-654.44662400000027</v>
      </c>
      <c r="AC50">
        <f t="shared" si="5"/>
        <v>1535.4324640000007</v>
      </c>
      <c r="AD50">
        <f t="shared" si="6"/>
        <v>6335804.492085766</v>
      </c>
      <c r="AE50">
        <f t="shared" si="7"/>
        <v>28137932.430400006</v>
      </c>
      <c r="AF50">
        <f t="shared" si="8"/>
        <v>0</v>
      </c>
      <c r="AG50">
        <f t="shared" si="9"/>
        <v>5304.52</v>
      </c>
      <c r="AH50">
        <f t="shared" si="10"/>
        <v>0</v>
      </c>
    </row>
    <row r="51" spans="21:34" x14ac:dyDescent="0.25">
      <c r="U51">
        <v>3355.68</v>
      </c>
      <c r="V51">
        <v>1</v>
      </c>
      <c r="W51">
        <v>0</v>
      </c>
      <c r="X51">
        <v>0</v>
      </c>
      <c r="Y51">
        <f t="shared" si="1"/>
        <v>568.26240000000053</v>
      </c>
      <c r="Z51">
        <f t="shared" si="2"/>
        <v>0.74</v>
      </c>
      <c r="AA51">
        <f t="shared" si="3"/>
        <v>-0.39</v>
      </c>
      <c r="AB51">
        <f t="shared" si="4"/>
        <v>420.51417600000036</v>
      </c>
      <c r="AC51">
        <f t="shared" si="5"/>
        <v>-221.62233600000022</v>
      </c>
      <c r="AD51">
        <f t="shared" si="6"/>
        <v>322922.15525376057</v>
      </c>
      <c r="AE51">
        <f t="shared" si="7"/>
        <v>11260588.262399999</v>
      </c>
      <c r="AF51">
        <f t="shared" si="8"/>
        <v>3355.68</v>
      </c>
      <c r="AG51">
        <f t="shared" si="9"/>
        <v>0</v>
      </c>
      <c r="AH51">
        <f t="shared" si="10"/>
        <v>0</v>
      </c>
    </row>
    <row r="52" spans="21:34" x14ac:dyDescent="0.25">
      <c r="U52">
        <v>2481.75</v>
      </c>
      <c r="V52">
        <v>0</v>
      </c>
      <c r="W52">
        <v>0</v>
      </c>
      <c r="X52">
        <v>1</v>
      </c>
      <c r="Y52">
        <f t="shared" si="1"/>
        <v>-305.66759999999931</v>
      </c>
      <c r="Z52">
        <f t="shared" si="2"/>
        <v>-0.26</v>
      </c>
      <c r="AA52">
        <f t="shared" si="3"/>
        <v>-0.39</v>
      </c>
      <c r="AB52">
        <f t="shared" si="4"/>
        <v>79.473575999999824</v>
      </c>
      <c r="AC52">
        <f t="shared" si="5"/>
        <v>119.21036399999973</v>
      </c>
      <c r="AD52">
        <f t="shared" si="6"/>
        <v>93432.681689759585</v>
      </c>
      <c r="AE52">
        <f t="shared" si="7"/>
        <v>6159083.0625</v>
      </c>
      <c r="AF52">
        <f t="shared" si="8"/>
        <v>0</v>
      </c>
      <c r="AG52">
        <f t="shared" si="9"/>
        <v>0</v>
      </c>
      <c r="AH52">
        <f t="shared" si="10"/>
        <v>2481.75</v>
      </c>
    </row>
    <row r="53" spans="21:34" x14ac:dyDescent="0.25">
      <c r="U53">
        <v>1638.85</v>
      </c>
      <c r="V53">
        <v>0</v>
      </c>
      <c r="W53">
        <v>0</v>
      </c>
      <c r="X53">
        <v>1</v>
      </c>
      <c r="Y53">
        <f t="shared" si="1"/>
        <v>-1148.5675999999994</v>
      </c>
      <c r="Z53">
        <f t="shared" si="2"/>
        <v>-0.26</v>
      </c>
      <c r="AA53">
        <f t="shared" si="3"/>
        <v>-0.39</v>
      </c>
      <c r="AB53">
        <f t="shared" si="4"/>
        <v>298.62757599999986</v>
      </c>
      <c r="AC53">
        <f t="shared" si="5"/>
        <v>447.94136399999979</v>
      </c>
      <c r="AD53">
        <f t="shared" si="6"/>
        <v>1319207.5317697586</v>
      </c>
      <c r="AE53">
        <f t="shared" si="7"/>
        <v>2685829.3224999998</v>
      </c>
      <c r="AF53">
        <f t="shared" si="8"/>
        <v>0</v>
      </c>
      <c r="AG53">
        <f t="shared" si="9"/>
        <v>0</v>
      </c>
      <c r="AH53">
        <f t="shared" si="10"/>
        <v>1638.85</v>
      </c>
    </row>
    <row r="54" spans="21:34" x14ac:dyDescent="0.25">
      <c r="U54">
        <v>2829.59</v>
      </c>
      <c r="V54">
        <v>1</v>
      </c>
      <c r="W54">
        <v>0</v>
      </c>
      <c r="X54">
        <v>0</v>
      </c>
      <c r="Y54">
        <f t="shared" si="1"/>
        <v>42.172400000000835</v>
      </c>
      <c r="Z54">
        <f t="shared" si="2"/>
        <v>0.74</v>
      </c>
      <c r="AA54">
        <f t="shared" si="3"/>
        <v>-0.39</v>
      </c>
      <c r="AB54">
        <f t="shared" si="4"/>
        <v>31.207576000000618</v>
      </c>
      <c r="AC54">
        <f t="shared" si="5"/>
        <v>-16.447236000000327</v>
      </c>
      <c r="AD54">
        <f t="shared" si="6"/>
        <v>1778.5113217600704</v>
      </c>
      <c r="AE54">
        <f t="shared" si="7"/>
        <v>8006579.5681000007</v>
      </c>
      <c r="AF54">
        <f t="shared" si="8"/>
        <v>2829.59</v>
      </c>
      <c r="AG54">
        <f t="shared" si="9"/>
        <v>0</v>
      </c>
      <c r="AH54">
        <f t="shared" si="10"/>
        <v>0</v>
      </c>
    </row>
    <row r="55" spans="21:34" x14ac:dyDescent="0.25">
      <c r="U55">
        <v>2274.7399999999998</v>
      </c>
      <c r="V55">
        <v>1</v>
      </c>
      <c r="W55">
        <v>0</v>
      </c>
      <c r="X55">
        <v>0</v>
      </c>
      <c r="Y55">
        <f t="shared" si="1"/>
        <v>-512.67759999999953</v>
      </c>
      <c r="Z55">
        <f t="shared" si="2"/>
        <v>0.74</v>
      </c>
      <c r="AA55">
        <f t="shared" si="3"/>
        <v>-0.39</v>
      </c>
      <c r="AB55">
        <f t="shared" si="4"/>
        <v>-379.38142399999964</v>
      </c>
      <c r="AC55">
        <f t="shared" si="5"/>
        <v>199.94426399999983</v>
      </c>
      <c r="AD55">
        <f t="shared" si="6"/>
        <v>262838.32154175953</v>
      </c>
      <c r="AE55">
        <f t="shared" si="7"/>
        <v>5174442.0675999988</v>
      </c>
      <c r="AF55">
        <f t="shared" si="8"/>
        <v>2274.7399999999998</v>
      </c>
      <c r="AG55">
        <f t="shared" si="9"/>
        <v>0</v>
      </c>
      <c r="AH55">
        <f t="shared" si="10"/>
        <v>0</v>
      </c>
    </row>
    <row r="56" spans="21:34" x14ac:dyDescent="0.25">
      <c r="U56">
        <v>1021.63</v>
      </c>
      <c r="V56">
        <v>0</v>
      </c>
      <c r="W56">
        <v>1</v>
      </c>
      <c r="X56">
        <v>0</v>
      </c>
      <c r="Y56">
        <f t="shared" si="1"/>
        <v>-1765.7875999999992</v>
      </c>
      <c r="Z56">
        <f t="shared" si="2"/>
        <v>-0.26</v>
      </c>
      <c r="AA56">
        <f t="shared" si="3"/>
        <v>0.61</v>
      </c>
      <c r="AB56">
        <f t="shared" si="4"/>
        <v>459.10477599999979</v>
      </c>
      <c r="AC56">
        <f t="shared" si="5"/>
        <v>-1077.1304359999995</v>
      </c>
      <c r="AD56">
        <f t="shared" si="6"/>
        <v>3118005.8483137572</v>
      </c>
      <c r="AE56">
        <f t="shared" si="7"/>
        <v>1043727.8569</v>
      </c>
      <c r="AF56">
        <f t="shared" si="8"/>
        <v>0</v>
      </c>
      <c r="AG56">
        <f t="shared" si="9"/>
        <v>1021.63</v>
      </c>
      <c r="AH56">
        <f t="shared" si="10"/>
        <v>0</v>
      </c>
    </row>
    <row r="57" spans="21:34" x14ac:dyDescent="0.25">
      <c r="U57">
        <v>1064.6199999999999</v>
      </c>
      <c r="V57">
        <v>0</v>
      </c>
      <c r="W57">
        <v>1</v>
      </c>
      <c r="X57">
        <v>0</v>
      </c>
      <c r="Y57">
        <f t="shared" si="1"/>
        <v>-1722.7975999999994</v>
      </c>
      <c r="Z57">
        <f t="shared" si="2"/>
        <v>-0.26</v>
      </c>
      <c r="AA57">
        <f t="shared" si="3"/>
        <v>0.61</v>
      </c>
      <c r="AB57">
        <f t="shared" si="4"/>
        <v>447.92737599999987</v>
      </c>
      <c r="AC57">
        <f t="shared" si="5"/>
        <v>-1050.9065359999997</v>
      </c>
      <c r="AD57">
        <f t="shared" si="6"/>
        <v>2968031.5705657578</v>
      </c>
      <c r="AE57">
        <f t="shared" si="7"/>
        <v>1133415.7443999997</v>
      </c>
      <c r="AF57">
        <f t="shared" si="8"/>
        <v>0</v>
      </c>
      <c r="AG57">
        <f t="shared" si="9"/>
        <v>1064.6199999999999</v>
      </c>
      <c r="AH57">
        <f t="shared" si="10"/>
        <v>0</v>
      </c>
    </row>
    <row r="58" spans="21:34" x14ac:dyDescent="0.25">
      <c r="U58">
        <v>2698.65</v>
      </c>
      <c r="V58">
        <v>0</v>
      </c>
      <c r="W58">
        <v>0</v>
      </c>
      <c r="X58">
        <v>1</v>
      </c>
      <c r="Y58">
        <f t="shared" si="1"/>
        <v>-88.76759999999922</v>
      </c>
      <c r="Z58">
        <f t="shared" si="2"/>
        <v>-0.26</v>
      </c>
      <c r="AA58">
        <f t="shared" si="3"/>
        <v>-0.39</v>
      </c>
      <c r="AB58">
        <f t="shared" si="4"/>
        <v>23.079575999999797</v>
      </c>
      <c r="AC58">
        <f t="shared" si="5"/>
        <v>34.619363999999699</v>
      </c>
      <c r="AD58">
        <f t="shared" si="6"/>
        <v>7879.6868097598617</v>
      </c>
      <c r="AE58">
        <f t="shared" si="7"/>
        <v>7282711.8225000007</v>
      </c>
      <c r="AF58">
        <f t="shared" si="8"/>
        <v>0</v>
      </c>
      <c r="AG58">
        <f t="shared" si="9"/>
        <v>0</v>
      </c>
      <c r="AH58">
        <f t="shared" si="10"/>
        <v>2698.65</v>
      </c>
    </row>
    <row r="59" spans="21:34" x14ac:dyDescent="0.25">
      <c r="U59">
        <v>2632.24</v>
      </c>
      <c r="V59">
        <v>0</v>
      </c>
      <c r="W59">
        <v>0</v>
      </c>
      <c r="X59">
        <v>1</v>
      </c>
      <c r="Y59">
        <f t="shared" si="1"/>
        <v>-155.17759999999953</v>
      </c>
      <c r="Z59">
        <f t="shared" si="2"/>
        <v>-0.26</v>
      </c>
      <c r="AA59">
        <f t="shared" si="3"/>
        <v>-0.39</v>
      </c>
      <c r="AB59">
        <f t="shared" si="4"/>
        <v>40.346175999999879</v>
      </c>
      <c r="AC59">
        <f t="shared" si="5"/>
        <v>60.519263999999815</v>
      </c>
      <c r="AD59">
        <f t="shared" si="6"/>
        <v>24080.087541759855</v>
      </c>
      <c r="AE59">
        <f t="shared" si="7"/>
        <v>6928687.4175999984</v>
      </c>
      <c r="AF59">
        <f t="shared" si="8"/>
        <v>0</v>
      </c>
      <c r="AG59">
        <f t="shared" si="9"/>
        <v>0</v>
      </c>
      <c r="AH59">
        <f t="shared" si="10"/>
        <v>2632.24</v>
      </c>
    </row>
    <row r="60" spans="21:34" x14ac:dyDescent="0.25">
      <c r="U60">
        <v>1947.15</v>
      </c>
      <c r="V60">
        <v>0</v>
      </c>
      <c r="W60">
        <v>0</v>
      </c>
      <c r="X60">
        <v>1</v>
      </c>
      <c r="Y60">
        <f t="shared" si="1"/>
        <v>-840.26759999999922</v>
      </c>
      <c r="Z60">
        <f t="shared" si="2"/>
        <v>-0.26</v>
      </c>
      <c r="AA60">
        <f t="shared" si="3"/>
        <v>-0.39</v>
      </c>
      <c r="AB60">
        <f t="shared" si="4"/>
        <v>218.46957599999982</v>
      </c>
      <c r="AC60">
        <f t="shared" si="5"/>
        <v>327.70436399999971</v>
      </c>
      <c r="AD60">
        <f t="shared" si="6"/>
        <v>706049.63960975874</v>
      </c>
      <c r="AE60">
        <f t="shared" si="7"/>
        <v>3791393.1225000005</v>
      </c>
      <c r="AF60">
        <f t="shared" si="8"/>
        <v>0</v>
      </c>
      <c r="AG60">
        <f t="shared" si="9"/>
        <v>0</v>
      </c>
      <c r="AH60">
        <f t="shared" si="10"/>
        <v>1947.15</v>
      </c>
    </row>
    <row r="61" spans="21:34" x14ac:dyDescent="0.25">
      <c r="U61">
        <v>1510.82</v>
      </c>
      <c r="V61">
        <v>0</v>
      </c>
      <c r="W61">
        <v>1</v>
      </c>
      <c r="X61">
        <v>0</v>
      </c>
      <c r="Y61">
        <f t="shared" si="1"/>
        <v>-1276.5975999999994</v>
      </c>
      <c r="Z61">
        <f t="shared" si="2"/>
        <v>-0.26</v>
      </c>
      <c r="AA61">
        <f t="shared" si="3"/>
        <v>0.61</v>
      </c>
      <c r="AB61">
        <f t="shared" si="4"/>
        <v>331.91537599999987</v>
      </c>
      <c r="AC61">
        <f t="shared" si="5"/>
        <v>-778.7245359999996</v>
      </c>
      <c r="AD61">
        <f t="shared" si="6"/>
        <v>1629701.4323257585</v>
      </c>
      <c r="AE61">
        <f t="shared" si="7"/>
        <v>2282577.0723999999</v>
      </c>
      <c r="AF61">
        <f t="shared" si="8"/>
        <v>0</v>
      </c>
      <c r="AG61">
        <f t="shared" si="9"/>
        <v>1510.82</v>
      </c>
      <c r="AH61">
        <f t="shared" si="10"/>
        <v>0</v>
      </c>
    </row>
    <row r="62" spans="21:34" x14ac:dyDescent="0.25">
      <c r="U62">
        <v>1727.64</v>
      </c>
      <c r="V62">
        <v>0</v>
      </c>
      <c r="W62">
        <v>1</v>
      </c>
      <c r="X62">
        <v>0</v>
      </c>
      <c r="Y62">
        <f t="shared" si="1"/>
        <v>-1059.7775999999992</v>
      </c>
      <c r="Z62">
        <f t="shared" si="2"/>
        <v>-0.26</v>
      </c>
      <c r="AA62">
        <f t="shared" si="3"/>
        <v>0.61</v>
      </c>
      <c r="AB62">
        <f t="shared" si="4"/>
        <v>275.54217599999981</v>
      </c>
      <c r="AC62">
        <f t="shared" si="5"/>
        <v>-646.46433599999955</v>
      </c>
      <c r="AD62">
        <f t="shared" si="6"/>
        <v>1123128.5614617583</v>
      </c>
      <c r="AE62">
        <f t="shared" si="7"/>
        <v>2984739.9696000004</v>
      </c>
      <c r="AF62">
        <f t="shared" si="8"/>
        <v>0</v>
      </c>
      <c r="AG62">
        <f t="shared" si="9"/>
        <v>1727.64</v>
      </c>
      <c r="AH62">
        <f t="shared" si="10"/>
        <v>0</v>
      </c>
    </row>
    <row r="63" spans="21:34" x14ac:dyDescent="0.25">
      <c r="U63">
        <v>1650.31</v>
      </c>
      <c r="V63">
        <v>0</v>
      </c>
      <c r="W63">
        <v>0</v>
      </c>
      <c r="X63">
        <v>1</v>
      </c>
      <c r="Y63">
        <f t="shared" si="1"/>
        <v>-1137.1075999999994</v>
      </c>
      <c r="Z63">
        <f t="shared" si="2"/>
        <v>-0.26</v>
      </c>
      <c r="AA63">
        <f t="shared" si="3"/>
        <v>-0.39</v>
      </c>
      <c r="AB63">
        <f t="shared" si="4"/>
        <v>295.64797599999986</v>
      </c>
      <c r="AC63">
        <f t="shared" si="5"/>
        <v>443.47196399999979</v>
      </c>
      <c r="AD63">
        <f t="shared" si="6"/>
        <v>1293013.6939777585</v>
      </c>
      <c r="AE63">
        <f t="shared" si="7"/>
        <v>2723523.0960999997</v>
      </c>
      <c r="AF63">
        <f t="shared" si="8"/>
        <v>0</v>
      </c>
      <c r="AG63">
        <f t="shared" si="9"/>
        <v>0</v>
      </c>
      <c r="AH63">
        <f t="shared" si="10"/>
        <v>1650.31</v>
      </c>
    </row>
    <row r="64" spans="21:34" x14ac:dyDescent="0.25">
      <c r="U64">
        <v>785.6</v>
      </c>
      <c r="V64">
        <v>1</v>
      </c>
      <c r="W64">
        <v>0</v>
      </c>
      <c r="X64">
        <v>0</v>
      </c>
      <c r="Y64">
        <f t="shared" si="1"/>
        <v>-2001.8175999999994</v>
      </c>
      <c r="Z64">
        <f t="shared" si="2"/>
        <v>0.74</v>
      </c>
      <c r="AA64">
        <f t="shared" si="3"/>
        <v>-0.39</v>
      </c>
      <c r="AB64">
        <f t="shared" si="4"/>
        <v>-1481.3450239999995</v>
      </c>
      <c r="AC64">
        <f t="shared" si="5"/>
        <v>780.70886399999983</v>
      </c>
      <c r="AD64">
        <f t="shared" si="6"/>
        <v>4007273.7036697576</v>
      </c>
      <c r="AE64">
        <f t="shared" si="7"/>
        <v>617167.35999999999</v>
      </c>
      <c r="AF64">
        <f t="shared" si="8"/>
        <v>785.6</v>
      </c>
      <c r="AG64">
        <f t="shared" si="9"/>
        <v>0</v>
      </c>
      <c r="AH64">
        <f t="shared" si="10"/>
        <v>0</v>
      </c>
    </row>
    <row r="65" spans="21:34" x14ac:dyDescent="0.25">
      <c r="U65">
        <v>943.01</v>
      </c>
      <c r="V65">
        <v>0</v>
      </c>
      <c r="W65">
        <v>1</v>
      </c>
      <c r="X65">
        <v>0</v>
      </c>
      <c r="Y65">
        <f t="shared" si="1"/>
        <v>-1844.4075999999993</v>
      </c>
      <c r="Z65">
        <f t="shared" si="2"/>
        <v>-0.26</v>
      </c>
      <c r="AA65">
        <f t="shared" si="3"/>
        <v>0.61</v>
      </c>
      <c r="AB65">
        <f t="shared" si="4"/>
        <v>479.54597599999983</v>
      </c>
      <c r="AC65">
        <f t="shared" si="5"/>
        <v>-1125.0886359999995</v>
      </c>
      <c r="AD65">
        <f t="shared" si="6"/>
        <v>3401839.3949377574</v>
      </c>
      <c r="AE65">
        <f t="shared" si="7"/>
        <v>889267.86009999993</v>
      </c>
      <c r="AF65">
        <f t="shared" si="8"/>
        <v>0</v>
      </c>
      <c r="AG65">
        <f t="shared" si="9"/>
        <v>943.01</v>
      </c>
      <c r="AH65">
        <f t="shared" si="10"/>
        <v>0</v>
      </c>
    </row>
    <row r="66" spans="21:34" x14ac:dyDescent="0.25">
      <c r="U66">
        <v>4032.31</v>
      </c>
      <c r="V66">
        <v>0</v>
      </c>
      <c r="W66">
        <v>0</v>
      </c>
      <c r="X66">
        <v>1</v>
      </c>
      <c r="Y66">
        <f t="shared" si="1"/>
        <v>1244.8924000000006</v>
      </c>
      <c r="Z66">
        <f t="shared" si="2"/>
        <v>-0.26</v>
      </c>
      <c r="AA66">
        <f t="shared" si="3"/>
        <v>-0.39</v>
      </c>
      <c r="AB66">
        <f t="shared" si="4"/>
        <v>-323.67202400000019</v>
      </c>
      <c r="AC66">
        <f t="shared" si="5"/>
        <v>-485.50803600000029</v>
      </c>
      <c r="AD66">
        <f t="shared" si="6"/>
        <v>1549757.0875777616</v>
      </c>
      <c r="AE66">
        <f t="shared" si="7"/>
        <v>16259523.936099999</v>
      </c>
      <c r="AF66">
        <f t="shared" si="8"/>
        <v>0</v>
      </c>
      <c r="AG66">
        <f t="shared" si="9"/>
        <v>0</v>
      </c>
      <c r="AH66">
        <f t="shared" si="10"/>
        <v>4032.31</v>
      </c>
    </row>
    <row r="67" spans="21:34" x14ac:dyDescent="0.25">
      <c r="U67">
        <v>2848.14</v>
      </c>
      <c r="V67">
        <v>0</v>
      </c>
      <c r="W67">
        <v>0</v>
      </c>
      <c r="X67">
        <v>1</v>
      </c>
      <c r="Y67">
        <f t="shared" ref="Y67:Y101" si="11">(U67-U$102)</f>
        <v>60.722400000000562</v>
      </c>
      <c r="Z67">
        <f t="shared" ref="Z67:Z101" si="12">(V67-V$102)</f>
        <v>-0.26</v>
      </c>
      <c r="AA67">
        <f t="shared" ref="AA67:AA101" si="13">(W67-W$102)</f>
        <v>-0.39</v>
      </c>
      <c r="AB67">
        <f t="shared" ref="AB67:AB101" si="14">Y67*Z67</f>
        <v>-15.787824000000146</v>
      </c>
      <c r="AC67">
        <f t="shared" ref="AC67:AC101" si="15">Y67*AA67</f>
        <v>-23.681736000000221</v>
      </c>
      <c r="AD67">
        <f t="shared" ref="AD67:AD101" si="16">Y67^2</f>
        <v>3687.2098617600682</v>
      </c>
      <c r="AE67">
        <f t="shared" ref="AE67:AE101" si="17">U67^2</f>
        <v>8111901.4595999997</v>
      </c>
      <c r="AF67">
        <f t="shared" ref="AF67:AF101" si="18">V67*U67</f>
        <v>0</v>
      </c>
      <c r="AG67">
        <f t="shared" ref="AG67:AG101" si="19">U67*W67</f>
        <v>0</v>
      </c>
      <c r="AH67">
        <f t="shared" ref="AH67:AH101" si="20">U67*X67</f>
        <v>2848.14</v>
      </c>
    </row>
    <row r="68" spans="21:34" x14ac:dyDescent="0.25">
      <c r="U68">
        <v>2023.25</v>
      </c>
      <c r="V68">
        <v>0</v>
      </c>
      <c r="W68">
        <v>1</v>
      </c>
      <c r="X68">
        <v>0</v>
      </c>
      <c r="Y68">
        <f t="shared" si="11"/>
        <v>-764.16759999999931</v>
      </c>
      <c r="Z68">
        <f t="shared" si="12"/>
        <v>-0.26</v>
      </c>
      <c r="AA68">
        <f t="shared" si="13"/>
        <v>0.61</v>
      </c>
      <c r="AB68">
        <f t="shared" si="14"/>
        <v>198.68357599999982</v>
      </c>
      <c r="AC68">
        <f t="shared" si="15"/>
        <v>-466.14223599999957</v>
      </c>
      <c r="AD68">
        <f t="shared" si="16"/>
        <v>583952.12088975892</v>
      </c>
      <c r="AE68">
        <f t="shared" si="17"/>
        <v>4093540.5625</v>
      </c>
      <c r="AF68">
        <f t="shared" si="18"/>
        <v>0</v>
      </c>
      <c r="AG68">
        <f t="shared" si="19"/>
        <v>2023.25</v>
      </c>
      <c r="AH68">
        <f t="shared" si="20"/>
        <v>0</v>
      </c>
    </row>
    <row r="69" spans="21:34" x14ac:dyDescent="0.25">
      <c r="U69">
        <v>1613.19</v>
      </c>
      <c r="V69">
        <v>0</v>
      </c>
      <c r="W69">
        <v>1</v>
      </c>
      <c r="X69">
        <v>0</v>
      </c>
      <c r="Y69">
        <f t="shared" si="11"/>
        <v>-1174.2275999999993</v>
      </c>
      <c r="Z69">
        <f t="shared" si="12"/>
        <v>-0.26</v>
      </c>
      <c r="AA69">
        <f t="shared" si="13"/>
        <v>0.61</v>
      </c>
      <c r="AB69">
        <f t="shared" si="14"/>
        <v>305.29917599999982</v>
      </c>
      <c r="AC69">
        <f t="shared" si="15"/>
        <v>-716.2788359999995</v>
      </c>
      <c r="AD69">
        <f t="shared" si="16"/>
        <v>1378810.4566017583</v>
      </c>
      <c r="AE69">
        <f t="shared" si="17"/>
        <v>2602381.9761000001</v>
      </c>
      <c r="AF69">
        <f t="shared" si="18"/>
        <v>0</v>
      </c>
      <c r="AG69">
        <f t="shared" si="19"/>
        <v>1613.19</v>
      </c>
      <c r="AH69">
        <f t="shared" si="20"/>
        <v>0</v>
      </c>
    </row>
    <row r="70" spans="21:34" x14ac:dyDescent="0.25">
      <c r="U70">
        <v>1184.0899999999999</v>
      </c>
      <c r="V70">
        <v>0</v>
      </c>
      <c r="W70">
        <v>1</v>
      </c>
      <c r="X70">
        <v>0</v>
      </c>
      <c r="Y70">
        <f t="shared" si="11"/>
        <v>-1603.3275999999994</v>
      </c>
      <c r="Z70">
        <f t="shared" si="12"/>
        <v>-0.26</v>
      </c>
      <c r="AA70">
        <f t="shared" si="13"/>
        <v>0.61</v>
      </c>
      <c r="AB70">
        <f t="shared" si="14"/>
        <v>416.86517599999985</v>
      </c>
      <c r="AC70">
        <f t="shared" si="15"/>
        <v>-978.02983599999959</v>
      </c>
      <c r="AD70">
        <f t="shared" si="16"/>
        <v>2570659.3929217579</v>
      </c>
      <c r="AE70">
        <f t="shared" si="17"/>
        <v>1402069.1280999999</v>
      </c>
      <c r="AF70">
        <f t="shared" si="18"/>
        <v>0</v>
      </c>
      <c r="AG70">
        <f t="shared" si="19"/>
        <v>1184.0899999999999</v>
      </c>
      <c r="AH70">
        <f t="shared" si="20"/>
        <v>0</v>
      </c>
    </row>
    <row r="71" spans="21:34" x14ac:dyDescent="0.25">
      <c r="U71">
        <v>1102.93</v>
      </c>
      <c r="V71">
        <v>0</v>
      </c>
      <c r="W71">
        <v>0</v>
      </c>
      <c r="X71">
        <v>1</v>
      </c>
      <c r="Y71">
        <f t="shared" si="11"/>
        <v>-1684.4875999999992</v>
      </c>
      <c r="Z71">
        <f t="shared" si="12"/>
        <v>-0.26</v>
      </c>
      <c r="AA71">
        <f t="shared" si="13"/>
        <v>-0.39</v>
      </c>
      <c r="AB71">
        <f t="shared" si="14"/>
        <v>437.96677599999981</v>
      </c>
      <c r="AC71">
        <f t="shared" si="15"/>
        <v>656.95016399999975</v>
      </c>
      <c r="AD71">
        <f t="shared" si="16"/>
        <v>2837498.4745537573</v>
      </c>
      <c r="AE71">
        <f t="shared" si="17"/>
        <v>1216454.5849000001</v>
      </c>
      <c r="AF71">
        <f t="shared" si="18"/>
        <v>0</v>
      </c>
      <c r="AG71">
        <f t="shared" si="19"/>
        <v>0</v>
      </c>
      <c r="AH71">
        <f t="shared" si="20"/>
        <v>1102.93</v>
      </c>
    </row>
    <row r="72" spans="21:34" x14ac:dyDescent="0.25">
      <c r="U72">
        <v>982.53</v>
      </c>
      <c r="V72">
        <v>0</v>
      </c>
      <c r="W72">
        <v>0</v>
      </c>
      <c r="X72">
        <v>1</v>
      </c>
      <c r="Y72">
        <f t="shared" si="11"/>
        <v>-1804.8875999999993</v>
      </c>
      <c r="Z72">
        <f t="shared" si="12"/>
        <v>-0.26</v>
      </c>
      <c r="AA72">
        <f t="shared" si="13"/>
        <v>-0.39</v>
      </c>
      <c r="AB72">
        <f t="shared" si="14"/>
        <v>469.27077599999984</v>
      </c>
      <c r="AC72">
        <f t="shared" si="15"/>
        <v>703.90616399999976</v>
      </c>
      <c r="AD72">
        <f t="shared" si="16"/>
        <v>3257619.2486337577</v>
      </c>
      <c r="AE72">
        <f t="shared" si="17"/>
        <v>965365.20089999994</v>
      </c>
      <c r="AF72">
        <f t="shared" si="18"/>
        <v>0</v>
      </c>
      <c r="AG72">
        <f t="shared" si="19"/>
        <v>0</v>
      </c>
      <c r="AH72">
        <f t="shared" si="20"/>
        <v>982.53</v>
      </c>
    </row>
    <row r="73" spans="21:34" x14ac:dyDescent="0.25">
      <c r="U73">
        <v>1481.06</v>
      </c>
      <c r="V73">
        <v>0</v>
      </c>
      <c r="W73">
        <v>1</v>
      </c>
      <c r="X73">
        <v>0</v>
      </c>
      <c r="Y73">
        <f t="shared" si="11"/>
        <v>-1306.3575999999994</v>
      </c>
      <c r="Z73">
        <f t="shared" si="12"/>
        <v>-0.26</v>
      </c>
      <c r="AA73">
        <f t="shared" si="13"/>
        <v>0.61</v>
      </c>
      <c r="AB73">
        <f t="shared" si="14"/>
        <v>339.65297599999985</v>
      </c>
      <c r="AC73">
        <f t="shared" si="15"/>
        <v>-796.87813599999959</v>
      </c>
      <c r="AD73">
        <f t="shared" si="16"/>
        <v>1706570.1790777585</v>
      </c>
      <c r="AE73">
        <f t="shared" si="17"/>
        <v>2193538.7235999997</v>
      </c>
      <c r="AF73">
        <f t="shared" si="18"/>
        <v>0</v>
      </c>
      <c r="AG73">
        <f t="shared" si="19"/>
        <v>1481.06</v>
      </c>
      <c r="AH73">
        <f t="shared" si="20"/>
        <v>0</v>
      </c>
    </row>
    <row r="74" spans="21:34" x14ac:dyDescent="0.25">
      <c r="U74">
        <v>3093.78</v>
      </c>
      <c r="V74">
        <v>1</v>
      </c>
      <c r="W74">
        <v>0</v>
      </c>
      <c r="X74">
        <v>0</v>
      </c>
      <c r="Y74">
        <f t="shared" si="11"/>
        <v>306.36240000000089</v>
      </c>
      <c r="Z74">
        <f t="shared" si="12"/>
        <v>0.74</v>
      </c>
      <c r="AA74">
        <f t="shared" si="13"/>
        <v>-0.39</v>
      </c>
      <c r="AB74">
        <f t="shared" si="14"/>
        <v>226.70817600000066</v>
      </c>
      <c r="AC74">
        <f t="shared" si="15"/>
        <v>-119.48133600000035</v>
      </c>
      <c r="AD74">
        <f t="shared" si="16"/>
        <v>93857.920133760548</v>
      </c>
      <c r="AE74">
        <f t="shared" si="17"/>
        <v>9571474.6884000003</v>
      </c>
      <c r="AF74">
        <f t="shared" si="18"/>
        <v>3093.78</v>
      </c>
      <c r="AG74">
        <f t="shared" si="19"/>
        <v>0</v>
      </c>
      <c r="AH74">
        <f t="shared" si="20"/>
        <v>0</v>
      </c>
    </row>
    <row r="75" spans="21:34" x14ac:dyDescent="0.25">
      <c r="U75">
        <v>3629.86</v>
      </c>
      <c r="V75">
        <v>1</v>
      </c>
      <c r="W75">
        <v>0</v>
      </c>
      <c r="X75">
        <v>0</v>
      </c>
      <c r="Y75">
        <f t="shared" si="11"/>
        <v>842.44240000000082</v>
      </c>
      <c r="Z75">
        <f t="shared" si="12"/>
        <v>0.74</v>
      </c>
      <c r="AA75">
        <f t="shared" si="13"/>
        <v>-0.39</v>
      </c>
      <c r="AB75">
        <f t="shared" si="14"/>
        <v>623.40737600000057</v>
      </c>
      <c r="AC75">
        <f t="shared" si="15"/>
        <v>-328.55253600000032</v>
      </c>
      <c r="AD75">
        <f t="shared" si="16"/>
        <v>709709.19731776137</v>
      </c>
      <c r="AE75">
        <f t="shared" si="17"/>
        <v>13175883.619600002</v>
      </c>
      <c r="AF75">
        <f t="shared" si="18"/>
        <v>3629.86</v>
      </c>
      <c r="AG75">
        <f t="shared" si="19"/>
        <v>0</v>
      </c>
      <c r="AH75">
        <f t="shared" si="20"/>
        <v>0</v>
      </c>
    </row>
    <row r="76" spans="21:34" x14ac:dyDescent="0.25">
      <c r="U76">
        <v>1435.19</v>
      </c>
      <c r="V76">
        <v>0</v>
      </c>
      <c r="W76">
        <v>1</v>
      </c>
      <c r="X76">
        <v>0</v>
      </c>
      <c r="Y76">
        <f t="shared" si="11"/>
        <v>-1352.2275999999993</v>
      </c>
      <c r="Z76">
        <f t="shared" si="12"/>
        <v>-0.26</v>
      </c>
      <c r="AA76">
        <f t="shared" si="13"/>
        <v>0.61</v>
      </c>
      <c r="AB76">
        <f t="shared" si="14"/>
        <v>351.57917599999979</v>
      </c>
      <c r="AC76">
        <f t="shared" si="15"/>
        <v>-824.85883599999954</v>
      </c>
      <c r="AD76">
        <f t="shared" si="16"/>
        <v>1828519.4822017581</v>
      </c>
      <c r="AE76">
        <f t="shared" si="17"/>
        <v>2059770.3361000002</v>
      </c>
      <c r="AF76">
        <f t="shared" si="18"/>
        <v>0</v>
      </c>
      <c r="AG76">
        <f t="shared" si="19"/>
        <v>1435.19</v>
      </c>
      <c r="AH76">
        <f t="shared" si="20"/>
        <v>0</v>
      </c>
    </row>
    <row r="77" spans="21:34" x14ac:dyDescent="0.25">
      <c r="U77">
        <v>1349.48</v>
      </c>
      <c r="V77">
        <v>1</v>
      </c>
      <c r="W77">
        <v>0</v>
      </c>
      <c r="X77">
        <v>0</v>
      </c>
      <c r="Y77">
        <f t="shared" si="11"/>
        <v>-1437.9375999999993</v>
      </c>
      <c r="Z77">
        <f t="shared" si="12"/>
        <v>0.74</v>
      </c>
      <c r="AA77">
        <f t="shared" si="13"/>
        <v>-0.39</v>
      </c>
      <c r="AB77">
        <f t="shared" si="14"/>
        <v>-1064.0738239999994</v>
      </c>
      <c r="AC77">
        <f t="shared" si="15"/>
        <v>560.79566399999976</v>
      </c>
      <c r="AD77">
        <f t="shared" si="16"/>
        <v>2067664.5414937579</v>
      </c>
      <c r="AE77">
        <f t="shared" si="17"/>
        <v>1821096.2704</v>
      </c>
      <c r="AF77">
        <f t="shared" si="18"/>
        <v>1349.48</v>
      </c>
      <c r="AG77">
        <f t="shared" si="19"/>
        <v>0</v>
      </c>
      <c r="AH77">
        <f t="shared" si="20"/>
        <v>0</v>
      </c>
    </row>
    <row r="78" spans="21:34" x14ac:dyDescent="0.25">
      <c r="U78">
        <v>1520.35</v>
      </c>
      <c r="V78">
        <v>0</v>
      </c>
      <c r="W78">
        <v>1</v>
      </c>
      <c r="X78">
        <v>0</v>
      </c>
      <c r="Y78">
        <f t="shared" si="11"/>
        <v>-1267.0675999999994</v>
      </c>
      <c r="Z78">
        <f t="shared" si="12"/>
        <v>-0.26</v>
      </c>
      <c r="AA78">
        <f t="shared" si="13"/>
        <v>0.61</v>
      </c>
      <c r="AB78">
        <f t="shared" si="14"/>
        <v>329.43757599999986</v>
      </c>
      <c r="AC78">
        <f t="shared" si="15"/>
        <v>-772.91123599999958</v>
      </c>
      <c r="AD78">
        <f t="shared" si="16"/>
        <v>1605460.3029697584</v>
      </c>
      <c r="AE78">
        <f t="shared" si="17"/>
        <v>2311464.1224999996</v>
      </c>
      <c r="AF78">
        <f t="shared" si="18"/>
        <v>0</v>
      </c>
      <c r="AG78">
        <f t="shared" si="19"/>
        <v>1520.35</v>
      </c>
      <c r="AH78">
        <f t="shared" si="20"/>
        <v>0</v>
      </c>
    </row>
    <row r="79" spans="21:34" x14ac:dyDescent="0.25">
      <c r="U79">
        <v>1276.68</v>
      </c>
      <c r="V79">
        <v>0</v>
      </c>
      <c r="W79">
        <v>0</v>
      </c>
      <c r="X79">
        <v>1</v>
      </c>
      <c r="Y79">
        <f t="shared" si="11"/>
        <v>-1510.7375999999992</v>
      </c>
      <c r="Z79">
        <f t="shared" si="12"/>
        <v>-0.26</v>
      </c>
      <c r="AA79">
        <f t="shared" si="13"/>
        <v>-0.39</v>
      </c>
      <c r="AB79">
        <f t="shared" si="14"/>
        <v>392.7917759999998</v>
      </c>
      <c r="AC79">
        <f t="shared" si="15"/>
        <v>589.1876639999997</v>
      </c>
      <c r="AD79">
        <f t="shared" si="16"/>
        <v>2282328.0960537577</v>
      </c>
      <c r="AE79">
        <f t="shared" si="17"/>
        <v>1629911.8224000002</v>
      </c>
      <c r="AF79">
        <f t="shared" si="18"/>
        <v>0</v>
      </c>
      <c r="AG79">
        <f t="shared" si="19"/>
        <v>0</v>
      </c>
      <c r="AH79">
        <f t="shared" si="20"/>
        <v>1276.68</v>
      </c>
    </row>
    <row r="80" spans="21:34" x14ac:dyDescent="0.25">
      <c r="U80">
        <v>795.74</v>
      </c>
      <c r="V80">
        <v>0</v>
      </c>
      <c r="W80">
        <v>1</v>
      </c>
      <c r="X80">
        <v>0</v>
      </c>
      <c r="Y80">
        <f t="shared" si="11"/>
        <v>-1991.6775999999993</v>
      </c>
      <c r="Z80">
        <f t="shared" si="12"/>
        <v>-0.26</v>
      </c>
      <c r="AA80">
        <f t="shared" si="13"/>
        <v>0.61</v>
      </c>
      <c r="AB80">
        <f t="shared" si="14"/>
        <v>517.8361759999998</v>
      </c>
      <c r="AC80">
        <f t="shared" si="15"/>
        <v>-1214.9233359999996</v>
      </c>
      <c r="AD80">
        <f t="shared" si="16"/>
        <v>3966779.6623417572</v>
      </c>
      <c r="AE80">
        <f t="shared" si="17"/>
        <v>633202.14760000003</v>
      </c>
      <c r="AF80">
        <f t="shared" si="18"/>
        <v>0</v>
      </c>
      <c r="AG80">
        <f t="shared" si="19"/>
        <v>795.74</v>
      </c>
      <c r="AH80">
        <f t="shared" si="20"/>
        <v>0</v>
      </c>
    </row>
    <row r="81" spans="21:34" x14ac:dyDescent="0.25">
      <c r="U81">
        <v>1047.31</v>
      </c>
      <c r="V81">
        <v>0</v>
      </c>
      <c r="W81">
        <v>1</v>
      </c>
      <c r="X81">
        <v>0</v>
      </c>
      <c r="Y81">
        <f t="shared" si="11"/>
        <v>-1740.1075999999994</v>
      </c>
      <c r="Z81">
        <f t="shared" si="12"/>
        <v>-0.26</v>
      </c>
      <c r="AA81">
        <f t="shared" si="13"/>
        <v>0.61</v>
      </c>
      <c r="AB81">
        <f t="shared" si="14"/>
        <v>452.42797599999983</v>
      </c>
      <c r="AC81">
        <f t="shared" si="15"/>
        <v>-1061.4656359999997</v>
      </c>
      <c r="AD81">
        <f t="shared" si="16"/>
        <v>3027974.4595777579</v>
      </c>
      <c r="AE81">
        <f t="shared" si="17"/>
        <v>1096858.2360999999</v>
      </c>
      <c r="AF81">
        <f t="shared" si="18"/>
        <v>0</v>
      </c>
      <c r="AG81">
        <f t="shared" si="19"/>
        <v>1047.31</v>
      </c>
      <c r="AH81">
        <f t="shared" si="20"/>
        <v>0</v>
      </c>
    </row>
    <row r="82" spans="21:34" x14ac:dyDescent="0.25">
      <c r="U82">
        <v>5966.61</v>
      </c>
      <c r="V82">
        <v>0</v>
      </c>
      <c r="W82">
        <v>0</v>
      </c>
      <c r="X82">
        <v>1</v>
      </c>
      <c r="Y82">
        <f t="shared" si="11"/>
        <v>3179.1924000000004</v>
      </c>
      <c r="Z82">
        <f t="shared" si="12"/>
        <v>-0.26</v>
      </c>
      <c r="AA82">
        <f t="shared" si="13"/>
        <v>-0.39</v>
      </c>
      <c r="AB82">
        <f t="shared" si="14"/>
        <v>-826.59002400000008</v>
      </c>
      <c r="AC82">
        <f t="shared" si="15"/>
        <v>-1239.8850360000001</v>
      </c>
      <c r="AD82">
        <f t="shared" si="16"/>
        <v>10107264.316217761</v>
      </c>
      <c r="AE82">
        <f t="shared" si="17"/>
        <v>35600434.892099999</v>
      </c>
      <c r="AF82">
        <f t="shared" si="18"/>
        <v>0</v>
      </c>
      <c r="AG82">
        <f t="shared" si="19"/>
        <v>0</v>
      </c>
      <c r="AH82">
        <f t="shared" si="20"/>
        <v>5966.61</v>
      </c>
    </row>
    <row r="83" spans="21:34" x14ac:dyDescent="0.25">
      <c r="U83">
        <v>2766.75</v>
      </c>
      <c r="V83">
        <v>0</v>
      </c>
      <c r="W83">
        <v>0</v>
      </c>
      <c r="X83">
        <v>1</v>
      </c>
      <c r="Y83">
        <f t="shared" si="11"/>
        <v>-20.667599999999311</v>
      </c>
      <c r="Z83">
        <f t="shared" si="12"/>
        <v>-0.26</v>
      </c>
      <c r="AA83">
        <f t="shared" si="13"/>
        <v>-0.39</v>
      </c>
      <c r="AB83">
        <f t="shared" si="14"/>
        <v>5.3735759999998214</v>
      </c>
      <c r="AC83">
        <f t="shared" si="15"/>
        <v>8.0603639999997316</v>
      </c>
      <c r="AD83">
        <f t="shared" si="16"/>
        <v>427.14968975997152</v>
      </c>
      <c r="AE83">
        <f t="shared" si="17"/>
        <v>7654905.5625</v>
      </c>
      <c r="AF83">
        <f t="shared" si="18"/>
        <v>0</v>
      </c>
      <c r="AG83">
        <f t="shared" si="19"/>
        <v>0</v>
      </c>
      <c r="AH83">
        <f t="shared" si="20"/>
        <v>2766.75</v>
      </c>
    </row>
    <row r="84" spans="21:34" x14ac:dyDescent="0.25">
      <c r="U84">
        <v>2165.75</v>
      </c>
      <c r="V84">
        <v>0</v>
      </c>
      <c r="W84">
        <v>1</v>
      </c>
      <c r="X84">
        <v>0</v>
      </c>
      <c r="Y84">
        <f t="shared" si="11"/>
        <v>-621.66759999999931</v>
      </c>
      <c r="Z84">
        <f t="shared" si="12"/>
        <v>-0.26</v>
      </c>
      <c r="AA84">
        <f t="shared" si="13"/>
        <v>0.61</v>
      </c>
      <c r="AB84">
        <f t="shared" si="14"/>
        <v>161.63357599999983</v>
      </c>
      <c r="AC84">
        <f t="shared" si="15"/>
        <v>-379.21723599999956</v>
      </c>
      <c r="AD84">
        <f t="shared" si="16"/>
        <v>386470.60488975915</v>
      </c>
      <c r="AE84">
        <f t="shared" si="17"/>
        <v>4690473.0625</v>
      </c>
      <c r="AF84">
        <f t="shared" si="18"/>
        <v>0</v>
      </c>
      <c r="AG84">
        <f t="shared" si="19"/>
        <v>2165.75</v>
      </c>
      <c r="AH84">
        <f t="shared" si="20"/>
        <v>0</v>
      </c>
    </row>
    <row r="85" spans="21:34" x14ac:dyDescent="0.25">
      <c r="U85">
        <v>2404.2399999999998</v>
      </c>
      <c r="V85">
        <v>1</v>
      </c>
      <c r="W85">
        <v>0</v>
      </c>
      <c r="X85">
        <v>0</v>
      </c>
      <c r="Y85">
        <f t="shared" si="11"/>
        <v>-383.17759999999953</v>
      </c>
      <c r="Z85">
        <f t="shared" si="12"/>
        <v>0.74</v>
      </c>
      <c r="AA85">
        <f t="shared" si="13"/>
        <v>-0.39</v>
      </c>
      <c r="AB85">
        <f t="shared" si="14"/>
        <v>-283.55142399999966</v>
      </c>
      <c r="AC85">
        <f t="shared" si="15"/>
        <v>149.43926399999981</v>
      </c>
      <c r="AD85">
        <f t="shared" si="16"/>
        <v>146825.07314175964</v>
      </c>
      <c r="AE85">
        <f t="shared" si="17"/>
        <v>5780369.9775999989</v>
      </c>
      <c r="AF85">
        <f t="shared" si="18"/>
        <v>2404.2399999999998</v>
      </c>
      <c r="AG85">
        <f t="shared" si="19"/>
        <v>0</v>
      </c>
      <c r="AH85">
        <f t="shared" si="20"/>
        <v>0</v>
      </c>
    </row>
    <row r="86" spans="21:34" x14ac:dyDescent="0.25">
      <c r="U86">
        <v>2196.19</v>
      </c>
      <c r="V86">
        <v>0</v>
      </c>
      <c r="W86">
        <v>1</v>
      </c>
      <c r="X86">
        <v>0</v>
      </c>
      <c r="Y86">
        <f t="shared" si="11"/>
        <v>-591.22759999999926</v>
      </c>
      <c r="Z86">
        <f t="shared" si="12"/>
        <v>-0.26</v>
      </c>
      <c r="AA86">
        <f t="shared" si="13"/>
        <v>0.61</v>
      </c>
      <c r="AB86">
        <f t="shared" si="14"/>
        <v>153.71917599999981</v>
      </c>
      <c r="AC86">
        <f t="shared" si="15"/>
        <v>-360.64883599999956</v>
      </c>
      <c r="AD86">
        <f t="shared" si="16"/>
        <v>349550.07500175911</v>
      </c>
      <c r="AE86">
        <f t="shared" si="17"/>
        <v>4823250.5161000006</v>
      </c>
      <c r="AF86">
        <f t="shared" si="18"/>
        <v>0</v>
      </c>
      <c r="AG86">
        <f t="shared" si="19"/>
        <v>2196.19</v>
      </c>
      <c r="AH86">
        <f t="shared" si="20"/>
        <v>0</v>
      </c>
    </row>
    <row r="87" spans="21:34" x14ac:dyDescent="0.25">
      <c r="U87">
        <v>1072.23</v>
      </c>
      <c r="V87">
        <v>1</v>
      </c>
      <c r="W87">
        <v>0</v>
      </c>
      <c r="X87">
        <v>0</v>
      </c>
      <c r="Y87">
        <f t="shared" si="11"/>
        <v>-1715.1875999999993</v>
      </c>
      <c r="Z87">
        <f t="shared" si="12"/>
        <v>0.74</v>
      </c>
      <c r="AA87">
        <f t="shared" si="13"/>
        <v>-0.39</v>
      </c>
      <c r="AB87">
        <f t="shared" si="14"/>
        <v>-1269.2388239999996</v>
      </c>
      <c r="AC87">
        <f t="shared" si="15"/>
        <v>668.9231639999997</v>
      </c>
      <c r="AD87">
        <f t="shared" si="16"/>
        <v>2941868.5031937575</v>
      </c>
      <c r="AE87">
        <f t="shared" si="17"/>
        <v>1149677.1729000001</v>
      </c>
      <c r="AF87">
        <f t="shared" si="18"/>
        <v>1072.23</v>
      </c>
      <c r="AG87">
        <f t="shared" si="19"/>
        <v>0</v>
      </c>
      <c r="AH87">
        <f t="shared" si="20"/>
        <v>0</v>
      </c>
    </row>
    <row r="88" spans="21:34" x14ac:dyDescent="0.25">
      <c r="U88">
        <v>9072.68</v>
      </c>
      <c r="V88">
        <v>0</v>
      </c>
      <c r="W88">
        <v>1</v>
      </c>
      <c r="X88">
        <v>0</v>
      </c>
      <c r="Y88">
        <f t="shared" si="11"/>
        <v>6285.2624000000014</v>
      </c>
      <c r="Z88">
        <f t="shared" si="12"/>
        <v>-0.26</v>
      </c>
      <c r="AA88">
        <f t="shared" si="13"/>
        <v>0.61</v>
      </c>
      <c r="AB88">
        <f t="shared" si="14"/>
        <v>-1634.1682240000005</v>
      </c>
      <c r="AC88">
        <f t="shared" si="15"/>
        <v>3834.010064000001</v>
      </c>
      <c r="AD88">
        <f t="shared" si="16"/>
        <v>39504523.436853781</v>
      </c>
      <c r="AE88">
        <f t="shared" si="17"/>
        <v>82313522.382400006</v>
      </c>
      <c r="AF88">
        <f t="shared" si="18"/>
        <v>0</v>
      </c>
      <c r="AG88">
        <f t="shared" si="19"/>
        <v>9072.68</v>
      </c>
      <c r="AH88">
        <f t="shared" si="20"/>
        <v>0</v>
      </c>
    </row>
    <row r="89" spans="21:34" x14ac:dyDescent="0.25">
      <c r="U89">
        <v>6526.52</v>
      </c>
      <c r="V89">
        <v>0</v>
      </c>
      <c r="W89">
        <v>0</v>
      </c>
      <c r="X89">
        <v>1</v>
      </c>
      <c r="Y89">
        <f t="shared" si="11"/>
        <v>3739.1024000000011</v>
      </c>
      <c r="Z89">
        <f t="shared" si="12"/>
        <v>-0.26</v>
      </c>
      <c r="AA89">
        <f t="shared" si="13"/>
        <v>-0.39</v>
      </c>
      <c r="AB89">
        <f t="shared" si="14"/>
        <v>-972.1666240000003</v>
      </c>
      <c r="AC89">
        <f t="shared" si="15"/>
        <v>-1458.2499360000004</v>
      </c>
      <c r="AD89">
        <f t="shared" si="16"/>
        <v>13980886.757685767</v>
      </c>
      <c r="AE89">
        <f t="shared" si="17"/>
        <v>42595463.310400009</v>
      </c>
      <c r="AF89">
        <f t="shared" si="18"/>
        <v>0</v>
      </c>
      <c r="AG89">
        <f t="shared" si="19"/>
        <v>0</v>
      </c>
      <c r="AH89">
        <f t="shared" si="20"/>
        <v>6526.52</v>
      </c>
    </row>
    <row r="90" spans="21:34" x14ac:dyDescent="0.25">
      <c r="U90">
        <v>18676.3</v>
      </c>
      <c r="V90">
        <v>0</v>
      </c>
      <c r="W90">
        <v>0</v>
      </c>
      <c r="X90">
        <v>1</v>
      </c>
      <c r="Y90">
        <f t="shared" si="11"/>
        <v>15888.8824</v>
      </c>
      <c r="Z90">
        <f t="shared" si="12"/>
        <v>-0.26</v>
      </c>
      <c r="AA90">
        <f t="shared" si="13"/>
        <v>-0.39</v>
      </c>
      <c r="AB90">
        <f t="shared" si="14"/>
        <v>-4131.1094240000002</v>
      </c>
      <c r="AC90">
        <f t="shared" si="15"/>
        <v>-6196.6641360000003</v>
      </c>
      <c r="AD90">
        <f t="shared" si="16"/>
        <v>252456583.92102978</v>
      </c>
      <c r="AE90">
        <f t="shared" si="17"/>
        <v>348804181.69</v>
      </c>
      <c r="AF90">
        <f t="shared" si="18"/>
        <v>0</v>
      </c>
      <c r="AG90">
        <f t="shared" si="19"/>
        <v>0</v>
      </c>
      <c r="AH90">
        <f t="shared" si="20"/>
        <v>18676.3</v>
      </c>
    </row>
    <row r="91" spans="21:34" x14ac:dyDescent="0.25">
      <c r="U91">
        <v>1645.11</v>
      </c>
      <c r="V91">
        <v>0</v>
      </c>
      <c r="W91">
        <v>0</v>
      </c>
      <c r="X91">
        <v>1</v>
      </c>
      <c r="Y91">
        <f t="shared" si="11"/>
        <v>-1142.3075999999994</v>
      </c>
      <c r="Z91">
        <f t="shared" si="12"/>
        <v>-0.26</v>
      </c>
      <c r="AA91">
        <f t="shared" si="13"/>
        <v>-0.39</v>
      </c>
      <c r="AB91">
        <f t="shared" si="14"/>
        <v>296.99997599999983</v>
      </c>
      <c r="AC91">
        <f t="shared" si="15"/>
        <v>445.49996399999981</v>
      </c>
      <c r="AD91">
        <f t="shared" si="16"/>
        <v>1304866.6530177586</v>
      </c>
      <c r="AE91">
        <f t="shared" si="17"/>
        <v>2706386.9120999998</v>
      </c>
      <c r="AF91">
        <f t="shared" si="18"/>
        <v>0</v>
      </c>
      <c r="AG91">
        <f t="shared" si="19"/>
        <v>0</v>
      </c>
      <c r="AH91">
        <f t="shared" si="20"/>
        <v>1645.11</v>
      </c>
    </row>
    <row r="92" spans="21:34" x14ac:dyDescent="0.25">
      <c r="U92">
        <v>1917.25</v>
      </c>
      <c r="V92">
        <v>0</v>
      </c>
      <c r="W92">
        <v>0</v>
      </c>
      <c r="X92">
        <v>1</v>
      </c>
      <c r="Y92">
        <f t="shared" si="11"/>
        <v>-870.16759999999931</v>
      </c>
      <c r="Z92">
        <f t="shared" si="12"/>
        <v>-0.26</v>
      </c>
      <c r="AA92">
        <f t="shared" si="13"/>
        <v>-0.39</v>
      </c>
      <c r="AB92">
        <f t="shared" si="14"/>
        <v>226.24357599999982</v>
      </c>
      <c r="AC92">
        <f t="shared" si="15"/>
        <v>339.36536399999972</v>
      </c>
      <c r="AD92">
        <f t="shared" si="16"/>
        <v>757191.65208975878</v>
      </c>
      <c r="AE92">
        <f t="shared" si="17"/>
        <v>3675847.5625</v>
      </c>
      <c r="AF92">
        <f t="shared" si="18"/>
        <v>0</v>
      </c>
      <c r="AG92">
        <f t="shared" si="19"/>
        <v>0</v>
      </c>
      <c r="AH92">
        <f t="shared" si="20"/>
        <v>1917.25</v>
      </c>
    </row>
    <row r="93" spans="21:34" x14ac:dyDescent="0.25">
      <c r="U93">
        <v>2138.98</v>
      </c>
      <c r="V93">
        <v>0</v>
      </c>
      <c r="W93">
        <v>1</v>
      </c>
      <c r="X93">
        <v>0</v>
      </c>
      <c r="Y93">
        <f t="shared" si="11"/>
        <v>-648.43759999999929</v>
      </c>
      <c r="Z93">
        <f t="shared" si="12"/>
        <v>-0.26</v>
      </c>
      <c r="AA93">
        <f t="shared" si="13"/>
        <v>0.61</v>
      </c>
      <c r="AB93">
        <f t="shared" si="14"/>
        <v>168.59377599999982</v>
      </c>
      <c r="AC93">
        <f t="shared" si="15"/>
        <v>-395.54693599999956</v>
      </c>
      <c r="AD93">
        <f t="shared" si="16"/>
        <v>420471.32109375909</v>
      </c>
      <c r="AE93">
        <f t="shared" si="17"/>
        <v>4575235.4403999997</v>
      </c>
      <c r="AF93">
        <f t="shared" si="18"/>
        <v>0</v>
      </c>
      <c r="AG93">
        <f t="shared" si="19"/>
        <v>2138.98</v>
      </c>
      <c r="AH93">
        <f t="shared" si="20"/>
        <v>0</v>
      </c>
    </row>
    <row r="94" spans="21:34" x14ac:dyDescent="0.25">
      <c r="U94">
        <v>1689.02</v>
      </c>
      <c r="V94">
        <v>1</v>
      </c>
      <c r="W94">
        <v>0</v>
      </c>
      <c r="X94">
        <v>0</v>
      </c>
      <c r="Y94">
        <f t="shared" si="11"/>
        <v>-1098.3975999999993</v>
      </c>
      <c r="Z94">
        <f t="shared" si="12"/>
        <v>0.74</v>
      </c>
      <c r="AA94">
        <f t="shared" si="13"/>
        <v>-0.39</v>
      </c>
      <c r="AB94">
        <f t="shared" si="14"/>
        <v>-812.81422399999951</v>
      </c>
      <c r="AC94">
        <f t="shared" si="15"/>
        <v>428.37506399999972</v>
      </c>
      <c r="AD94">
        <f t="shared" si="16"/>
        <v>1206477.2876857584</v>
      </c>
      <c r="AE94">
        <f t="shared" si="17"/>
        <v>2852788.5603999998</v>
      </c>
      <c r="AF94">
        <f t="shared" si="18"/>
        <v>1689.02</v>
      </c>
      <c r="AG94">
        <f t="shared" si="19"/>
        <v>0</v>
      </c>
      <c r="AH94">
        <f t="shared" si="20"/>
        <v>0</v>
      </c>
    </row>
    <row r="95" spans="21:34" x14ac:dyDescent="0.25">
      <c r="U95">
        <v>1178.03</v>
      </c>
      <c r="V95">
        <v>1</v>
      </c>
      <c r="W95">
        <v>0</v>
      </c>
      <c r="X95">
        <v>0</v>
      </c>
      <c r="Y95">
        <f t="shared" si="11"/>
        <v>-1609.3875999999993</v>
      </c>
      <c r="Z95">
        <f t="shared" si="12"/>
        <v>0.74</v>
      </c>
      <c r="AA95">
        <f t="shared" si="13"/>
        <v>-0.39</v>
      </c>
      <c r="AB95">
        <f t="shared" si="14"/>
        <v>-1190.9468239999994</v>
      </c>
      <c r="AC95">
        <f t="shared" si="15"/>
        <v>627.66116399999976</v>
      </c>
      <c r="AD95">
        <f t="shared" si="16"/>
        <v>2590128.4470337578</v>
      </c>
      <c r="AE95">
        <f t="shared" si="17"/>
        <v>1387754.6809</v>
      </c>
      <c r="AF95">
        <f t="shared" si="18"/>
        <v>1178.03</v>
      </c>
      <c r="AG95">
        <f t="shared" si="19"/>
        <v>0</v>
      </c>
      <c r="AH95">
        <f t="shared" si="20"/>
        <v>0</v>
      </c>
    </row>
    <row r="96" spans="21:34" x14ac:dyDescent="0.25">
      <c r="U96">
        <v>990.35</v>
      </c>
      <c r="V96">
        <v>1</v>
      </c>
      <c r="W96">
        <v>0</v>
      </c>
      <c r="X96">
        <v>0</v>
      </c>
      <c r="Y96">
        <f t="shared" si="11"/>
        <v>-1797.0675999999994</v>
      </c>
      <c r="Z96">
        <f t="shared" si="12"/>
        <v>0.74</v>
      </c>
      <c r="AA96">
        <f t="shared" si="13"/>
        <v>-0.39</v>
      </c>
      <c r="AB96">
        <f t="shared" si="14"/>
        <v>-1329.8300239999996</v>
      </c>
      <c r="AC96">
        <f t="shared" si="15"/>
        <v>700.85636399999976</v>
      </c>
      <c r="AD96">
        <f t="shared" si="16"/>
        <v>3229451.9589697579</v>
      </c>
      <c r="AE96">
        <f t="shared" si="17"/>
        <v>980793.12250000006</v>
      </c>
      <c r="AF96">
        <f t="shared" si="18"/>
        <v>990.35</v>
      </c>
      <c r="AG96">
        <f t="shared" si="19"/>
        <v>0</v>
      </c>
      <c r="AH96">
        <f t="shared" si="20"/>
        <v>0</v>
      </c>
    </row>
    <row r="97" spans="21:34" x14ac:dyDescent="0.25">
      <c r="U97">
        <v>4103.76</v>
      </c>
      <c r="V97">
        <v>0</v>
      </c>
      <c r="W97">
        <v>0</v>
      </c>
      <c r="X97">
        <v>1</v>
      </c>
      <c r="Y97">
        <f t="shared" si="11"/>
        <v>1316.3424000000009</v>
      </c>
      <c r="Z97">
        <f t="shared" si="12"/>
        <v>-0.26</v>
      </c>
      <c r="AA97">
        <f t="shared" si="13"/>
        <v>-0.39</v>
      </c>
      <c r="AB97">
        <f t="shared" si="14"/>
        <v>-342.24902400000025</v>
      </c>
      <c r="AC97">
        <f t="shared" si="15"/>
        <v>-513.3735360000004</v>
      </c>
      <c r="AD97">
        <f t="shared" si="16"/>
        <v>1732757.3140377623</v>
      </c>
      <c r="AE97">
        <f t="shared" si="17"/>
        <v>16840846.137600001</v>
      </c>
      <c r="AF97">
        <f t="shared" si="18"/>
        <v>0</v>
      </c>
      <c r="AG97">
        <f t="shared" si="19"/>
        <v>0</v>
      </c>
      <c r="AH97">
        <f t="shared" si="20"/>
        <v>4103.76</v>
      </c>
    </row>
    <row r="98" spans="21:34" x14ac:dyDescent="0.25">
      <c r="U98">
        <v>5739.2</v>
      </c>
      <c r="V98">
        <v>1</v>
      </c>
      <c r="W98">
        <v>0</v>
      </c>
      <c r="X98">
        <v>0</v>
      </c>
      <c r="Y98">
        <f t="shared" si="11"/>
        <v>2951.7824000000005</v>
      </c>
      <c r="Z98">
        <f t="shared" si="12"/>
        <v>0.74</v>
      </c>
      <c r="AA98">
        <f t="shared" si="13"/>
        <v>-0.39</v>
      </c>
      <c r="AB98">
        <f t="shared" si="14"/>
        <v>2184.3189760000005</v>
      </c>
      <c r="AC98">
        <f t="shared" si="15"/>
        <v>-1151.1951360000003</v>
      </c>
      <c r="AD98">
        <f t="shared" si="16"/>
        <v>8713019.3369497638</v>
      </c>
      <c r="AE98">
        <f t="shared" si="17"/>
        <v>32938416.639999997</v>
      </c>
      <c r="AF98">
        <f t="shared" si="18"/>
        <v>5739.2</v>
      </c>
      <c r="AG98">
        <f t="shared" si="19"/>
        <v>0</v>
      </c>
      <c r="AH98">
        <f t="shared" si="20"/>
        <v>0</v>
      </c>
    </row>
    <row r="99" spans="21:34" x14ac:dyDescent="0.25">
      <c r="U99">
        <v>4504.91</v>
      </c>
      <c r="V99">
        <v>0</v>
      </c>
      <c r="W99">
        <v>1</v>
      </c>
      <c r="X99">
        <v>0</v>
      </c>
      <c r="Y99">
        <f t="shared" si="11"/>
        <v>1717.4924000000005</v>
      </c>
      <c r="Z99">
        <f t="shared" si="12"/>
        <v>-0.26</v>
      </c>
      <c r="AA99">
        <f t="shared" si="13"/>
        <v>0.61</v>
      </c>
      <c r="AB99">
        <f t="shared" si="14"/>
        <v>-446.54802400000017</v>
      </c>
      <c r="AC99">
        <f t="shared" si="15"/>
        <v>1047.6703640000003</v>
      </c>
      <c r="AD99">
        <f t="shared" si="16"/>
        <v>2949780.1440577619</v>
      </c>
      <c r="AE99">
        <f t="shared" si="17"/>
        <v>20294214.108099997</v>
      </c>
      <c r="AF99">
        <f t="shared" si="18"/>
        <v>0</v>
      </c>
      <c r="AG99">
        <f t="shared" si="19"/>
        <v>4504.91</v>
      </c>
      <c r="AH99">
        <f t="shared" si="20"/>
        <v>0</v>
      </c>
    </row>
    <row r="100" spans="21:34" x14ac:dyDescent="0.25">
      <c r="U100">
        <v>5535.38</v>
      </c>
      <c r="V100">
        <v>0</v>
      </c>
      <c r="W100">
        <v>0</v>
      </c>
      <c r="X100">
        <v>1</v>
      </c>
      <c r="Y100">
        <f t="shared" si="11"/>
        <v>2747.9624000000008</v>
      </c>
      <c r="Z100">
        <f t="shared" si="12"/>
        <v>-0.26</v>
      </c>
      <c r="AA100">
        <f t="shared" si="13"/>
        <v>-0.39</v>
      </c>
      <c r="AB100">
        <f t="shared" si="14"/>
        <v>-714.47022400000026</v>
      </c>
      <c r="AC100">
        <f t="shared" si="15"/>
        <v>-1071.7053360000004</v>
      </c>
      <c r="AD100">
        <f t="shared" si="16"/>
        <v>7551297.3518137643</v>
      </c>
      <c r="AE100">
        <f t="shared" si="17"/>
        <v>30640431.744400002</v>
      </c>
      <c r="AF100">
        <f t="shared" si="18"/>
        <v>0</v>
      </c>
      <c r="AG100">
        <f t="shared" si="19"/>
        <v>0</v>
      </c>
      <c r="AH100">
        <f t="shared" si="20"/>
        <v>5535.38</v>
      </c>
    </row>
    <row r="101" spans="21:34" x14ac:dyDescent="0.25">
      <c r="U101">
        <v>2498.34</v>
      </c>
      <c r="V101">
        <v>1</v>
      </c>
      <c r="W101">
        <v>0</v>
      </c>
      <c r="X101">
        <v>0</v>
      </c>
      <c r="Y101">
        <f t="shared" si="11"/>
        <v>-289.07759999999917</v>
      </c>
      <c r="Z101">
        <f t="shared" si="12"/>
        <v>0.74</v>
      </c>
      <c r="AA101">
        <f t="shared" si="13"/>
        <v>-0.39</v>
      </c>
      <c r="AB101">
        <f t="shared" si="14"/>
        <v>-213.91742399999939</v>
      </c>
      <c r="AC101">
        <f t="shared" si="15"/>
        <v>112.74026399999968</v>
      </c>
      <c r="AD101">
        <f t="shared" si="16"/>
        <v>83565.858821759524</v>
      </c>
      <c r="AE101">
        <f t="shared" si="17"/>
        <v>6241702.7556000007</v>
      </c>
      <c r="AF101">
        <f t="shared" si="18"/>
        <v>2498.34</v>
      </c>
      <c r="AG101">
        <f t="shared" si="19"/>
        <v>0</v>
      </c>
      <c r="AH101">
        <f t="shared" si="20"/>
        <v>0</v>
      </c>
    </row>
    <row r="102" spans="21:34" x14ac:dyDescent="0.25">
      <c r="U102">
        <f>AVERAGE(U2:U101)</f>
        <v>2787.4175999999993</v>
      </c>
      <c r="V102">
        <f t="shared" ref="V102:X102" si="21">AVERAGE(V2:V101)</f>
        <v>0.26</v>
      </c>
      <c r="W102">
        <f t="shared" si="21"/>
        <v>0.39</v>
      </c>
      <c r="X102">
        <f t="shared" si="21"/>
        <v>0.35</v>
      </c>
      <c r="AB102">
        <f>SUM(AB2:AB101)</f>
        <v>-336.01760000000104</v>
      </c>
      <c r="AC102">
        <f>SUM(AC2:AC101)</f>
        <v>-7379.5163999999986</v>
      </c>
      <c r="AD102">
        <f>SUM(AD2:AD101)</f>
        <v>509795064.52282387</v>
      </c>
      <c r="AE102">
        <f>SUM(AE2:AE101)</f>
        <v>1286764752.2017999</v>
      </c>
      <c r="AF102">
        <f t="shared" ref="AF102:AH102" si="22">SUM(AF2:AF101)</f>
        <v>72136.84</v>
      </c>
      <c r="AG102">
        <f t="shared" si="22"/>
        <v>101329.77</v>
      </c>
      <c r="AH102">
        <f t="shared" si="22"/>
        <v>105275.15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1"/>
  <sheetViews>
    <sheetView tabSelected="1" workbookViewId="0">
      <selection activeCell="V51" sqref="V51"/>
    </sheetView>
  </sheetViews>
  <sheetFormatPr defaultRowHeight="15" x14ac:dyDescent="0.25"/>
  <cols>
    <col min="14" max="14" width="14.5703125" bestFit="1" customWidth="1"/>
    <col min="25" max="25" width="8.85546875" customWidth="1"/>
  </cols>
  <sheetData>
    <row r="1" spans="1:51" ht="15.75" thickBot="1" x14ac:dyDescent="0.3">
      <c r="A1" t="s">
        <v>109</v>
      </c>
      <c r="B1" t="s">
        <v>113</v>
      </c>
      <c r="C1" t="s">
        <v>115</v>
      </c>
      <c r="D1" t="s">
        <v>114</v>
      </c>
      <c r="E1" t="s">
        <v>122</v>
      </c>
      <c r="F1" t="s">
        <v>114</v>
      </c>
      <c r="G1" t="s">
        <v>168</v>
      </c>
      <c r="H1" t="s">
        <v>115</v>
      </c>
      <c r="I1" t="s">
        <v>169</v>
      </c>
      <c r="J1" t="s">
        <v>113</v>
      </c>
      <c r="L1" s="16" t="s">
        <v>70</v>
      </c>
      <c r="M1" s="16"/>
      <c r="W1" s="23" t="s">
        <v>167</v>
      </c>
      <c r="X1" s="23"/>
      <c r="Y1" s="20"/>
      <c r="AG1" s="23" t="s">
        <v>170</v>
      </c>
      <c r="AH1" s="23"/>
      <c r="AI1" s="20"/>
      <c r="AQ1" s="23" t="s">
        <v>172</v>
      </c>
      <c r="AR1" s="23"/>
      <c r="AS1" s="20"/>
    </row>
    <row r="2" spans="1:51" x14ac:dyDescent="0.25">
      <c r="A2">
        <v>3662.65</v>
      </c>
      <c r="B2">
        <v>1</v>
      </c>
      <c r="C2">
        <v>0</v>
      </c>
      <c r="D2">
        <v>0</v>
      </c>
      <c r="E2">
        <f>B2+C2</f>
        <v>1</v>
      </c>
      <c r="F2">
        <f>D2</f>
        <v>0</v>
      </c>
      <c r="G2">
        <f>B2+D2</f>
        <v>1</v>
      </c>
      <c r="H2">
        <f>C2</f>
        <v>0</v>
      </c>
      <c r="I2">
        <f>C2+D2</f>
        <v>0</v>
      </c>
      <c r="J2">
        <f>B2</f>
        <v>1</v>
      </c>
      <c r="L2" s="10" t="s">
        <v>39</v>
      </c>
      <c r="M2" s="10"/>
      <c r="W2" s="10" t="s">
        <v>39</v>
      </c>
      <c r="X2" s="10"/>
      <c r="AG2" s="10" t="s">
        <v>39</v>
      </c>
      <c r="AH2" s="10"/>
      <c r="AQ2" s="10" t="s">
        <v>39</v>
      </c>
      <c r="AR2" s="10"/>
    </row>
    <row r="3" spans="1:51" x14ac:dyDescent="0.25">
      <c r="A3">
        <v>5624.51</v>
      </c>
      <c r="B3">
        <v>1</v>
      </c>
      <c r="C3">
        <v>0</v>
      </c>
      <c r="D3">
        <v>0</v>
      </c>
      <c r="E3">
        <f t="shared" ref="E3:E66" si="0">B3+C3</f>
        <v>1</v>
      </c>
      <c r="F3">
        <f t="shared" ref="F3:F66" si="1">D3</f>
        <v>0</v>
      </c>
      <c r="G3">
        <f t="shared" ref="G3:G66" si="2">B3+D3</f>
        <v>1</v>
      </c>
      <c r="H3">
        <f t="shared" ref="H3:H66" si="3">C3</f>
        <v>0</v>
      </c>
      <c r="I3">
        <f t="shared" ref="I3:I66" si="4">C3+D3</f>
        <v>0</v>
      </c>
      <c r="J3">
        <f t="shared" ref="J3:J66" si="5">B3</f>
        <v>1</v>
      </c>
      <c r="L3" s="7" t="s">
        <v>40</v>
      </c>
      <c r="M3" s="7">
        <v>0.77860564395758081</v>
      </c>
      <c r="W3" s="7" t="s">
        <v>40</v>
      </c>
      <c r="X3" s="7">
        <v>0.77836363942886266</v>
      </c>
      <c r="AG3" s="7" t="s">
        <v>40</v>
      </c>
      <c r="AH3" s="7">
        <v>0.77820008029556198</v>
      </c>
      <c r="AQ3" s="7" t="s">
        <v>40</v>
      </c>
      <c r="AR3" s="7">
        <v>0.77705918811768926</v>
      </c>
    </row>
    <row r="4" spans="1:51" x14ac:dyDescent="0.25">
      <c r="A4">
        <v>3657.18</v>
      </c>
      <c r="B4">
        <v>0</v>
      </c>
      <c r="C4">
        <v>0</v>
      </c>
      <c r="D4">
        <v>1</v>
      </c>
      <c r="E4">
        <f t="shared" si="0"/>
        <v>0</v>
      </c>
      <c r="F4">
        <f t="shared" si="1"/>
        <v>1</v>
      </c>
      <c r="G4">
        <f t="shared" si="2"/>
        <v>1</v>
      </c>
      <c r="H4">
        <f t="shared" si="3"/>
        <v>0</v>
      </c>
      <c r="I4">
        <f t="shared" si="4"/>
        <v>1</v>
      </c>
      <c r="J4">
        <f t="shared" si="5"/>
        <v>0</v>
      </c>
      <c r="L4" s="12" t="s">
        <v>41</v>
      </c>
      <c r="M4" s="12">
        <v>0.60622674880259908</v>
      </c>
      <c r="W4" s="7" t="s">
        <v>41</v>
      </c>
      <c r="X4" s="7">
        <v>0.60584995518494444</v>
      </c>
      <c r="AG4" s="7" t="s">
        <v>41</v>
      </c>
      <c r="AH4" s="7">
        <v>0.60559536497201916</v>
      </c>
      <c r="AQ4" s="7" t="s">
        <v>41</v>
      </c>
      <c r="AR4" s="7">
        <v>0.60382098183812238</v>
      </c>
    </row>
    <row r="5" spans="1:51" x14ac:dyDescent="0.25">
      <c r="A5">
        <v>3260.37</v>
      </c>
      <c r="B5">
        <v>0</v>
      </c>
      <c r="C5">
        <v>1</v>
      </c>
      <c r="D5">
        <v>0</v>
      </c>
      <c r="E5">
        <f t="shared" si="0"/>
        <v>1</v>
      </c>
      <c r="F5">
        <f t="shared" si="1"/>
        <v>0</v>
      </c>
      <c r="G5">
        <f t="shared" si="2"/>
        <v>0</v>
      </c>
      <c r="H5">
        <f t="shared" si="3"/>
        <v>1</v>
      </c>
      <c r="I5">
        <f t="shared" si="4"/>
        <v>1</v>
      </c>
      <c r="J5">
        <f t="shared" si="5"/>
        <v>0</v>
      </c>
      <c r="L5" s="12" t="s">
        <v>42</v>
      </c>
      <c r="M5" s="12">
        <v>0.58779843434492074</v>
      </c>
      <c r="W5" s="7" t="s">
        <v>42</v>
      </c>
      <c r="X5" s="7">
        <v>0.59162393431948468</v>
      </c>
      <c r="AG5" s="7" t="s">
        <v>42</v>
      </c>
      <c r="AH5" s="7">
        <v>0.59136674624724384</v>
      </c>
      <c r="AQ5" s="7" t="s">
        <v>42</v>
      </c>
      <c r="AR5" s="7">
        <v>0.58957425716300116</v>
      </c>
    </row>
    <row r="6" spans="1:51" x14ac:dyDescent="0.25">
      <c r="A6">
        <v>2627.54</v>
      </c>
      <c r="B6">
        <v>0</v>
      </c>
      <c r="C6">
        <v>1</v>
      </c>
      <c r="D6">
        <v>0</v>
      </c>
      <c r="E6">
        <f t="shared" si="0"/>
        <v>1</v>
      </c>
      <c r="F6">
        <f t="shared" si="1"/>
        <v>0</v>
      </c>
      <c r="G6">
        <f t="shared" si="2"/>
        <v>0</v>
      </c>
      <c r="H6">
        <f t="shared" si="3"/>
        <v>1</v>
      </c>
      <c r="I6">
        <f t="shared" si="4"/>
        <v>1</v>
      </c>
      <c r="J6">
        <f t="shared" si="5"/>
        <v>0</v>
      </c>
      <c r="L6" s="7" t="s">
        <v>43</v>
      </c>
      <c r="M6" s="7">
        <v>2285.5294227542713</v>
      </c>
      <c r="W6" s="7" t="s">
        <v>43</v>
      </c>
      <c r="X6" s="7">
        <v>2274.9262933715449</v>
      </c>
      <c r="AG6" s="7" t="s">
        <v>43</v>
      </c>
      <c r="AH6" s="7">
        <v>2275.6608873185928</v>
      </c>
      <c r="AQ6" s="7" t="s">
        <v>43</v>
      </c>
      <c r="AR6" s="7">
        <v>2280.7741170010336</v>
      </c>
    </row>
    <row r="7" spans="1:51" ht="15.75" thickBot="1" x14ac:dyDescent="0.3">
      <c r="A7">
        <v>3788.63</v>
      </c>
      <c r="B7">
        <v>0</v>
      </c>
      <c r="C7">
        <v>1</v>
      </c>
      <c r="D7">
        <v>0</v>
      </c>
      <c r="E7">
        <f t="shared" si="0"/>
        <v>1</v>
      </c>
      <c r="F7">
        <f t="shared" si="1"/>
        <v>0</v>
      </c>
      <c r="G7">
        <f t="shared" si="2"/>
        <v>0</v>
      </c>
      <c r="H7">
        <f t="shared" si="3"/>
        <v>1</v>
      </c>
      <c r="I7">
        <f t="shared" si="4"/>
        <v>1</v>
      </c>
      <c r="J7">
        <f t="shared" si="5"/>
        <v>0</v>
      </c>
      <c r="L7" s="8" t="s">
        <v>44</v>
      </c>
      <c r="M7" s="8">
        <v>100</v>
      </c>
      <c r="W7" s="8" t="s">
        <v>44</v>
      </c>
      <c r="X7" s="8">
        <v>100</v>
      </c>
      <c r="AG7" s="8" t="s">
        <v>44</v>
      </c>
      <c r="AH7" s="8">
        <v>100</v>
      </c>
      <c r="AQ7" s="8" t="s">
        <v>44</v>
      </c>
      <c r="AR7" s="8">
        <v>100</v>
      </c>
    </row>
    <row r="8" spans="1:51" x14ac:dyDescent="0.25">
      <c r="A8">
        <v>2122.85</v>
      </c>
      <c r="B8">
        <v>0</v>
      </c>
      <c r="C8">
        <v>0</v>
      </c>
      <c r="D8">
        <v>1</v>
      </c>
      <c r="E8">
        <f t="shared" si="0"/>
        <v>0</v>
      </c>
      <c r="F8">
        <f t="shared" si="1"/>
        <v>1</v>
      </c>
      <c r="G8">
        <f t="shared" si="2"/>
        <v>1</v>
      </c>
      <c r="H8">
        <f t="shared" si="3"/>
        <v>0</v>
      </c>
      <c r="I8">
        <f t="shared" si="4"/>
        <v>1</v>
      </c>
      <c r="J8">
        <f t="shared" si="5"/>
        <v>0</v>
      </c>
    </row>
    <row r="9" spans="1:51" ht="15.75" thickBot="1" x14ac:dyDescent="0.3">
      <c r="A9">
        <v>1005.96</v>
      </c>
      <c r="B9">
        <v>1</v>
      </c>
      <c r="C9">
        <v>0</v>
      </c>
      <c r="D9">
        <v>0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  <c r="I9">
        <f t="shared" si="4"/>
        <v>0</v>
      </c>
      <c r="J9">
        <f t="shared" si="5"/>
        <v>1</v>
      </c>
      <c r="L9" t="s">
        <v>45</v>
      </c>
      <c r="W9" t="s">
        <v>45</v>
      </c>
      <c r="AG9" t="s">
        <v>45</v>
      </c>
      <c r="AQ9" t="s">
        <v>45</v>
      </c>
    </row>
    <row r="10" spans="1:51" x14ac:dyDescent="0.25">
      <c r="A10">
        <v>3600.7</v>
      </c>
      <c r="B10">
        <v>0</v>
      </c>
      <c r="C10">
        <v>1</v>
      </c>
      <c r="D10">
        <v>0</v>
      </c>
      <c r="E10">
        <f t="shared" si="0"/>
        <v>1</v>
      </c>
      <c r="F10">
        <f t="shared" si="1"/>
        <v>0</v>
      </c>
      <c r="G10">
        <f t="shared" si="2"/>
        <v>0</v>
      </c>
      <c r="H10">
        <f t="shared" si="3"/>
        <v>1</v>
      </c>
      <c r="I10">
        <f t="shared" si="4"/>
        <v>1</v>
      </c>
      <c r="J10">
        <f t="shared" si="5"/>
        <v>0</v>
      </c>
      <c r="L10" s="9"/>
      <c r="M10" s="9" t="s">
        <v>50</v>
      </c>
      <c r="N10" s="9" t="s">
        <v>51</v>
      </c>
      <c r="O10" s="9" t="s">
        <v>52</v>
      </c>
      <c r="P10" s="9" t="s">
        <v>53</v>
      </c>
      <c r="Q10" s="9" t="s">
        <v>54</v>
      </c>
      <c r="W10" s="9"/>
      <c r="X10" s="9" t="s">
        <v>50</v>
      </c>
      <c r="Y10" s="9" t="s">
        <v>51</v>
      </c>
      <c r="Z10" s="9" t="s">
        <v>52</v>
      </c>
      <c r="AA10" s="9" t="s">
        <v>53</v>
      </c>
      <c r="AB10" s="9" t="s">
        <v>54</v>
      </c>
      <c r="AG10" s="9"/>
      <c r="AH10" s="9" t="s">
        <v>50</v>
      </c>
      <c r="AI10" s="9" t="s">
        <v>51</v>
      </c>
      <c r="AJ10" s="9" t="s">
        <v>52</v>
      </c>
      <c r="AK10" s="9" t="s">
        <v>53</v>
      </c>
      <c r="AL10" s="9" t="s">
        <v>54</v>
      </c>
      <c r="AQ10" s="9"/>
      <c r="AR10" s="9" t="s">
        <v>50</v>
      </c>
      <c r="AS10" s="9" t="s">
        <v>51</v>
      </c>
      <c r="AT10" s="9" t="s">
        <v>52</v>
      </c>
      <c r="AU10" s="9" t="s">
        <v>53</v>
      </c>
      <c r="AV10" s="9" t="s">
        <v>54</v>
      </c>
    </row>
    <row r="11" spans="1:51" x14ac:dyDescent="0.25">
      <c r="A11">
        <v>3940.34</v>
      </c>
      <c r="B11">
        <v>1</v>
      </c>
      <c r="C11">
        <v>0</v>
      </c>
      <c r="D11">
        <v>0</v>
      </c>
      <c r="E11">
        <f t="shared" si="0"/>
        <v>1</v>
      </c>
      <c r="F11">
        <f t="shared" si="1"/>
        <v>0</v>
      </c>
      <c r="G11">
        <f t="shared" si="2"/>
        <v>1</v>
      </c>
      <c r="H11">
        <f t="shared" si="3"/>
        <v>0</v>
      </c>
      <c r="I11">
        <f t="shared" si="4"/>
        <v>0</v>
      </c>
      <c r="J11">
        <f t="shared" si="5"/>
        <v>1</v>
      </c>
      <c r="L11" s="7" t="s">
        <v>46</v>
      </c>
      <c r="M11" s="7">
        <v>3</v>
      </c>
      <c r="N11" s="7">
        <v>780071212.20107913</v>
      </c>
      <c r="O11" s="7">
        <v>260023737.40035972</v>
      </c>
      <c r="P11" s="12">
        <v>49.778220041642953</v>
      </c>
      <c r="Q11" s="12">
        <v>1.7063155414748898E-19</v>
      </c>
      <c r="W11" s="7" t="s">
        <v>46</v>
      </c>
      <c r="X11" s="7">
        <v>2</v>
      </c>
      <c r="Y11" s="7">
        <v>779586367.45502663</v>
      </c>
      <c r="Z11" s="7">
        <v>389793183.72751331</v>
      </c>
      <c r="AA11" s="7">
        <v>75.318138852405696</v>
      </c>
      <c r="AB11" s="7">
        <v>1.8131642353596597E-20</v>
      </c>
      <c r="AG11" s="7" t="s">
        <v>46</v>
      </c>
      <c r="AH11" s="7">
        <v>2</v>
      </c>
      <c r="AI11" s="7">
        <v>779258769.74277878</v>
      </c>
      <c r="AJ11" s="7">
        <v>389629384.87138939</v>
      </c>
      <c r="AK11" s="7">
        <v>75.237890856743391</v>
      </c>
      <c r="AL11" s="7">
        <v>1.8710824762957449E-20</v>
      </c>
      <c r="AQ11" s="7" t="s">
        <v>46</v>
      </c>
      <c r="AR11" s="7">
        <v>2</v>
      </c>
      <c r="AS11" s="7">
        <v>776975556.06917906</v>
      </c>
      <c r="AT11" s="7">
        <v>388487778.03458953</v>
      </c>
      <c r="AU11" s="7">
        <v>74.681461545696351</v>
      </c>
      <c r="AV11" s="7">
        <v>2.3282237611681221E-20</v>
      </c>
    </row>
    <row r="12" spans="1:51" x14ac:dyDescent="0.25">
      <c r="A12">
        <v>1448.45</v>
      </c>
      <c r="B12">
        <v>0</v>
      </c>
      <c r="C12">
        <v>0</v>
      </c>
      <c r="D12">
        <v>1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  <c r="I12">
        <f t="shared" si="4"/>
        <v>1</v>
      </c>
      <c r="J12">
        <f t="shared" si="5"/>
        <v>0</v>
      </c>
      <c r="L12" s="7" t="s">
        <v>47</v>
      </c>
      <c r="M12" s="7">
        <v>97</v>
      </c>
      <c r="N12" s="7">
        <v>506693540.00072074</v>
      </c>
      <c r="O12" s="7">
        <v>5223644.7422754718</v>
      </c>
      <c r="P12" s="7"/>
      <c r="Q12" s="7"/>
      <c r="W12" s="7" t="s">
        <v>47</v>
      </c>
      <c r="X12" s="7">
        <v>98</v>
      </c>
      <c r="Y12" s="7">
        <v>507178384.74677324</v>
      </c>
      <c r="Z12" s="7">
        <v>5175289.6402731966</v>
      </c>
      <c r="AA12" s="7"/>
      <c r="AB12" s="7"/>
      <c r="AG12" s="7" t="s">
        <v>47</v>
      </c>
      <c r="AH12" s="7">
        <v>98</v>
      </c>
      <c r="AI12" s="7">
        <v>507505982.45902115</v>
      </c>
      <c r="AJ12" s="7">
        <v>5178632.4740716442</v>
      </c>
      <c r="AK12" s="7"/>
      <c r="AL12" s="7"/>
      <c r="AQ12" s="7" t="s">
        <v>47</v>
      </c>
      <c r="AR12" s="7">
        <v>98</v>
      </c>
      <c r="AS12" s="7">
        <v>509789196.13262081</v>
      </c>
      <c r="AT12" s="7">
        <v>5201930.572781845</v>
      </c>
      <c r="AU12" s="7"/>
      <c r="AV12" s="7"/>
    </row>
    <row r="13" spans="1:51" ht="15.75" thickBot="1" x14ac:dyDescent="0.3">
      <c r="A13">
        <v>1327.32</v>
      </c>
      <c r="B13">
        <v>1</v>
      </c>
      <c r="C13">
        <v>0</v>
      </c>
      <c r="D13">
        <v>0</v>
      </c>
      <c r="E13">
        <f t="shared" si="0"/>
        <v>1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si="4"/>
        <v>0</v>
      </c>
      <c r="J13">
        <f t="shared" si="5"/>
        <v>1</v>
      </c>
      <c r="L13" s="8" t="s">
        <v>48</v>
      </c>
      <c r="M13" s="8">
        <v>100</v>
      </c>
      <c r="N13" s="8">
        <v>1286764752.2017999</v>
      </c>
      <c r="O13" s="8"/>
      <c r="P13" s="8"/>
      <c r="Q13" s="8"/>
      <c r="W13" s="8" t="s">
        <v>48</v>
      </c>
      <c r="X13" s="8">
        <v>100</v>
      </c>
      <c r="Y13" s="8">
        <v>1286764752.2017999</v>
      </c>
      <c r="Z13" s="8"/>
      <c r="AA13" s="8"/>
      <c r="AB13" s="8"/>
      <c r="AG13" s="8" t="s">
        <v>48</v>
      </c>
      <c r="AH13" s="8">
        <v>100</v>
      </c>
      <c r="AI13" s="8">
        <v>1286764752.2017999</v>
      </c>
      <c r="AJ13" s="8"/>
      <c r="AK13" s="8"/>
      <c r="AL13" s="8"/>
      <c r="AQ13" s="8" t="s">
        <v>48</v>
      </c>
      <c r="AR13" s="8">
        <v>100</v>
      </c>
      <c r="AS13" s="8">
        <v>1286764752.2017999</v>
      </c>
      <c r="AT13" s="8"/>
      <c r="AU13" s="8"/>
      <c r="AV13" s="8"/>
    </row>
    <row r="14" spans="1:51" ht="15.75" thickBot="1" x14ac:dyDescent="0.3">
      <c r="A14">
        <v>1312.42</v>
      </c>
      <c r="B14">
        <v>0</v>
      </c>
      <c r="C14">
        <v>1</v>
      </c>
      <c r="D14">
        <v>0</v>
      </c>
      <c r="E14">
        <f t="shared" si="0"/>
        <v>1</v>
      </c>
      <c r="F14">
        <f t="shared" si="1"/>
        <v>0</v>
      </c>
      <c r="G14">
        <f t="shared" si="2"/>
        <v>0</v>
      </c>
      <c r="H14">
        <f t="shared" si="3"/>
        <v>1</v>
      </c>
      <c r="I14">
        <f t="shared" si="4"/>
        <v>1</v>
      </c>
      <c r="J14">
        <f t="shared" si="5"/>
        <v>0</v>
      </c>
    </row>
    <row r="15" spans="1:51" x14ac:dyDescent="0.25">
      <c r="A15">
        <v>1365.9</v>
      </c>
      <c r="B15">
        <v>0</v>
      </c>
      <c r="C15">
        <v>1</v>
      </c>
      <c r="D15">
        <v>0</v>
      </c>
      <c r="E15">
        <f t="shared" si="0"/>
        <v>1</v>
      </c>
      <c r="F15">
        <f t="shared" si="1"/>
        <v>0</v>
      </c>
      <c r="G15">
        <f t="shared" si="2"/>
        <v>0</v>
      </c>
      <c r="H15">
        <f t="shared" si="3"/>
        <v>1</v>
      </c>
      <c r="I15">
        <f t="shared" si="4"/>
        <v>1</v>
      </c>
      <c r="J15">
        <f t="shared" si="5"/>
        <v>0</v>
      </c>
      <c r="L15" s="9"/>
      <c r="M15" s="9" t="s">
        <v>55</v>
      </c>
      <c r="N15" s="9" t="s">
        <v>43</v>
      </c>
      <c r="O15" s="9" t="s">
        <v>56</v>
      </c>
      <c r="P15" s="9" t="s">
        <v>57</v>
      </c>
      <c r="Q15" s="9" t="s">
        <v>58</v>
      </c>
      <c r="R15" s="9" t="s">
        <v>59</v>
      </c>
      <c r="S15" s="9" t="s">
        <v>60</v>
      </c>
      <c r="T15" s="9" t="s">
        <v>61</v>
      </c>
      <c r="W15" s="9"/>
      <c r="X15" s="9" t="s">
        <v>55</v>
      </c>
      <c r="Y15" s="9" t="s">
        <v>43</v>
      </c>
      <c r="Z15" s="9" t="s">
        <v>56</v>
      </c>
      <c r="AA15" s="9" t="s">
        <v>57</v>
      </c>
      <c r="AB15" s="9" t="s">
        <v>58</v>
      </c>
      <c r="AC15" s="9" t="s">
        <v>59</v>
      </c>
      <c r="AD15" s="9" t="s">
        <v>60</v>
      </c>
      <c r="AE15" s="9" t="s">
        <v>61</v>
      </c>
      <c r="AG15" s="9"/>
      <c r="AH15" s="9" t="s">
        <v>55</v>
      </c>
      <c r="AI15" s="9" t="s">
        <v>43</v>
      </c>
      <c r="AJ15" s="9" t="s">
        <v>56</v>
      </c>
      <c r="AK15" s="9" t="s">
        <v>57</v>
      </c>
      <c r="AL15" s="9" t="s">
        <v>58</v>
      </c>
      <c r="AM15" s="9" t="s">
        <v>59</v>
      </c>
      <c r="AN15" s="9" t="s">
        <v>60</v>
      </c>
      <c r="AO15" s="9" t="s">
        <v>61</v>
      </c>
      <c r="AQ15" s="9"/>
      <c r="AR15" s="9" t="s">
        <v>55</v>
      </c>
      <c r="AS15" s="9" t="s">
        <v>43</v>
      </c>
      <c r="AT15" s="9" t="s">
        <v>56</v>
      </c>
      <c r="AU15" s="9" t="s">
        <v>57</v>
      </c>
      <c r="AV15" s="9" t="s">
        <v>58</v>
      </c>
      <c r="AW15" s="9" t="s">
        <v>59</v>
      </c>
      <c r="AX15" s="9" t="s">
        <v>60</v>
      </c>
      <c r="AY15" s="9" t="s">
        <v>61</v>
      </c>
    </row>
    <row r="16" spans="1:51" x14ac:dyDescent="0.25">
      <c r="A16">
        <v>1381.48</v>
      </c>
      <c r="B16">
        <v>0</v>
      </c>
      <c r="C16">
        <v>1</v>
      </c>
      <c r="D16">
        <v>0</v>
      </c>
      <c r="E16">
        <f t="shared" si="0"/>
        <v>1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1</v>
      </c>
      <c r="J16">
        <f t="shared" si="5"/>
        <v>0</v>
      </c>
      <c r="L16" s="7" t="s">
        <v>49</v>
      </c>
      <c r="M16" s="7">
        <v>0</v>
      </c>
      <c r="N16" s="7" t="e">
        <v>#N/A</v>
      </c>
      <c r="O16" s="7" t="e">
        <v>#N/A</v>
      </c>
      <c r="P16" s="7" t="e">
        <v>#N/A</v>
      </c>
      <c r="Q16" s="7" t="e">
        <v>#N/A</v>
      </c>
      <c r="R16" s="7" t="e">
        <v>#N/A</v>
      </c>
      <c r="S16" s="7" t="e">
        <v>#N/A</v>
      </c>
      <c r="T16" s="7" t="e">
        <v>#N/A</v>
      </c>
      <c r="W16" s="7" t="s">
        <v>49</v>
      </c>
      <c r="X16" s="7">
        <v>0</v>
      </c>
      <c r="Y16" s="7" t="e">
        <v>#N/A</v>
      </c>
      <c r="Z16" s="7" t="e">
        <v>#N/A</v>
      </c>
      <c r="AA16" s="7" t="e">
        <v>#N/A</v>
      </c>
      <c r="AB16" s="7" t="e">
        <v>#N/A</v>
      </c>
      <c r="AC16" s="7" t="e">
        <v>#N/A</v>
      </c>
      <c r="AD16" s="7" t="e">
        <v>#N/A</v>
      </c>
      <c r="AE16" s="7" t="e">
        <v>#N/A</v>
      </c>
      <c r="AG16" s="7" t="s">
        <v>49</v>
      </c>
      <c r="AH16" s="7">
        <v>0</v>
      </c>
      <c r="AI16" s="7" t="e">
        <v>#N/A</v>
      </c>
      <c r="AJ16" s="7" t="e">
        <v>#N/A</v>
      </c>
      <c r="AK16" s="7" t="e">
        <v>#N/A</v>
      </c>
      <c r="AL16" s="7" t="e">
        <v>#N/A</v>
      </c>
      <c r="AM16" s="7" t="e">
        <v>#N/A</v>
      </c>
      <c r="AN16" s="7" t="e">
        <v>#N/A</v>
      </c>
      <c r="AO16" s="7" t="e">
        <v>#N/A</v>
      </c>
      <c r="AQ16" s="7" t="s">
        <v>49</v>
      </c>
      <c r="AR16" s="7">
        <v>0</v>
      </c>
      <c r="AS16" s="7" t="e">
        <v>#N/A</v>
      </c>
      <c r="AT16" s="7" t="e">
        <v>#N/A</v>
      </c>
      <c r="AU16" s="7" t="e">
        <v>#N/A</v>
      </c>
      <c r="AV16" s="7" t="e">
        <v>#N/A</v>
      </c>
      <c r="AW16" s="7" t="e">
        <v>#N/A</v>
      </c>
      <c r="AX16" s="7" t="e">
        <v>#N/A</v>
      </c>
      <c r="AY16" s="7" t="e">
        <v>#N/A</v>
      </c>
    </row>
    <row r="17" spans="1:51" x14ac:dyDescent="0.25">
      <c r="A17">
        <v>1007.91</v>
      </c>
      <c r="B17">
        <v>0</v>
      </c>
      <c r="C17">
        <v>0</v>
      </c>
      <c r="D17">
        <v>1</v>
      </c>
      <c r="E17">
        <f t="shared" si="0"/>
        <v>0</v>
      </c>
      <c r="F17">
        <f t="shared" si="1"/>
        <v>1</v>
      </c>
      <c r="G17">
        <f t="shared" si="2"/>
        <v>1</v>
      </c>
      <c r="H17">
        <f t="shared" si="3"/>
        <v>0</v>
      </c>
      <c r="I17">
        <f t="shared" si="4"/>
        <v>1</v>
      </c>
      <c r="J17">
        <f t="shared" si="5"/>
        <v>0</v>
      </c>
      <c r="L17" s="7" t="s">
        <v>113</v>
      </c>
      <c r="M17" s="7">
        <v>2774.4938461538463</v>
      </c>
      <c r="N17" s="7">
        <v>448.2291971351724</v>
      </c>
      <c r="O17" s="7">
        <v>6.1898998634779758</v>
      </c>
      <c r="P17" s="7">
        <v>1.4424877135261999E-8</v>
      </c>
      <c r="Q17" s="7">
        <v>1884.8829659512371</v>
      </c>
      <c r="R17" s="7">
        <v>3664.1047263564556</v>
      </c>
      <c r="S17" s="7">
        <v>1884.8829659512371</v>
      </c>
      <c r="T17" s="7">
        <v>3664.1047263564556</v>
      </c>
      <c r="W17" s="7" t="s">
        <v>122</v>
      </c>
      <c r="X17" s="7">
        <v>2668.717076923077</v>
      </c>
      <c r="Y17" s="7">
        <v>282.16987900835136</v>
      </c>
      <c r="Z17" s="7">
        <v>9.4578382579385494</v>
      </c>
      <c r="AA17" s="7">
        <v>1.8190507998262803E-15</v>
      </c>
      <c r="AB17" s="7">
        <v>2108.7601353884083</v>
      </c>
      <c r="AC17" s="7">
        <v>3228.6740184577457</v>
      </c>
      <c r="AD17" s="7">
        <v>2108.7601353884083</v>
      </c>
      <c r="AE17" s="7">
        <v>3228.6740184577457</v>
      </c>
      <c r="AG17" s="7" t="s">
        <v>168</v>
      </c>
      <c r="AH17" s="7">
        <v>2908.3932786885239</v>
      </c>
      <c r="AI17" s="7">
        <v>291.36851979759814</v>
      </c>
      <c r="AJ17" s="7">
        <v>9.9818377109128544</v>
      </c>
      <c r="AK17" s="7">
        <v>1.3252372174855837E-16</v>
      </c>
      <c r="AL17" s="7">
        <v>2330.1819338818809</v>
      </c>
      <c r="AM17" s="7">
        <v>3486.6046234951668</v>
      </c>
      <c r="AN17" s="7">
        <v>2330.1819338818809</v>
      </c>
      <c r="AO17" s="7">
        <v>3486.6046234951668</v>
      </c>
      <c r="AQ17" s="7" t="s">
        <v>169</v>
      </c>
      <c r="AR17" s="7">
        <v>2791.9583783783783</v>
      </c>
      <c r="AS17" s="7">
        <v>265.13460560938961</v>
      </c>
      <c r="AT17" s="7">
        <v>10.530343151401517</v>
      </c>
      <c r="AU17" s="7">
        <v>8.5758771260565657E-18</v>
      </c>
      <c r="AV17" s="7">
        <v>2265.8073824826033</v>
      </c>
      <c r="AW17" s="7">
        <v>3318.1093742741532</v>
      </c>
      <c r="AX17" s="7">
        <v>2265.8073824826033</v>
      </c>
      <c r="AY17" s="7">
        <v>3318.1093742741532</v>
      </c>
    </row>
    <row r="18" spans="1:51" ht="15.75" thickBot="1" x14ac:dyDescent="0.3">
      <c r="A18">
        <v>4743.79</v>
      </c>
      <c r="B18">
        <v>1</v>
      </c>
      <c r="C18">
        <v>0</v>
      </c>
      <c r="D18">
        <v>0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  <c r="I18">
        <f t="shared" si="4"/>
        <v>0</v>
      </c>
      <c r="J18">
        <f t="shared" si="5"/>
        <v>1</v>
      </c>
      <c r="L18" s="7" t="s">
        <v>115</v>
      </c>
      <c r="M18" s="7">
        <v>2598.1992307692308</v>
      </c>
      <c r="N18" s="7">
        <v>365.97760693284789</v>
      </c>
      <c r="O18" s="7">
        <v>7.0993393627112447</v>
      </c>
      <c r="P18" s="7">
        <v>2.0825931554962133E-10</v>
      </c>
      <c r="Q18" s="7">
        <v>1871.8349887276954</v>
      </c>
      <c r="R18" s="7">
        <v>3324.5634728107661</v>
      </c>
      <c r="S18" s="7">
        <v>1871.8349887276954</v>
      </c>
      <c r="T18" s="7">
        <v>3324.5634728107661</v>
      </c>
      <c r="W18" s="8" t="s">
        <v>114</v>
      </c>
      <c r="X18" s="8">
        <v>3007.8614285714284</v>
      </c>
      <c r="Y18" s="8">
        <v>384.53272720734691</v>
      </c>
      <c r="Z18" s="8">
        <v>7.8221207604770031</v>
      </c>
      <c r="AA18" s="8">
        <v>6.0665244180401904E-12</v>
      </c>
      <c r="AB18" s="8">
        <v>2244.7687462350614</v>
      </c>
      <c r="AC18" s="8">
        <v>3770.9541109077954</v>
      </c>
      <c r="AD18" s="8">
        <v>2244.7687462350614</v>
      </c>
      <c r="AE18" s="8">
        <v>3770.9541109077954</v>
      </c>
      <c r="AG18" s="8" t="s">
        <v>115</v>
      </c>
      <c r="AH18" s="8">
        <v>2598.1992307692308</v>
      </c>
      <c r="AI18" s="8">
        <v>364.39737657277266</v>
      </c>
      <c r="AJ18" s="8">
        <v>7.13012605964893</v>
      </c>
      <c r="AK18" s="8">
        <v>1.7277095250817928E-10</v>
      </c>
      <c r="AL18" s="8">
        <v>1875.064496452293</v>
      </c>
      <c r="AM18" s="8">
        <v>3321.3339650861685</v>
      </c>
      <c r="AN18" s="8">
        <v>1875.064496452293</v>
      </c>
      <c r="AO18" s="8">
        <v>3321.3339650861685</v>
      </c>
      <c r="AQ18" s="8" t="s">
        <v>113</v>
      </c>
      <c r="AR18" s="8">
        <v>2774.4938461538472</v>
      </c>
      <c r="AS18" s="8">
        <v>447.29660494944716</v>
      </c>
      <c r="AT18" s="8">
        <v>6.2028055108252316</v>
      </c>
      <c r="AU18" s="8">
        <v>1.3250108354900026E-8</v>
      </c>
      <c r="AV18" s="8">
        <v>1886.8482911195333</v>
      </c>
      <c r="AW18" s="8">
        <v>3662.1394011881612</v>
      </c>
      <c r="AX18" s="8">
        <v>1886.8482911195333</v>
      </c>
      <c r="AY18" s="8">
        <v>3662.1394011881612</v>
      </c>
    </row>
    <row r="19" spans="1:51" ht="15.75" thickBot="1" x14ac:dyDescent="0.3">
      <c r="A19">
        <v>4561.04</v>
      </c>
      <c r="B19">
        <v>0</v>
      </c>
      <c r="C19">
        <v>1</v>
      </c>
      <c r="D19">
        <v>0</v>
      </c>
      <c r="E19">
        <f t="shared" si="0"/>
        <v>1</v>
      </c>
      <c r="F19">
        <f t="shared" si="1"/>
        <v>0</v>
      </c>
      <c r="G19">
        <f t="shared" si="2"/>
        <v>0</v>
      </c>
      <c r="H19">
        <f t="shared" si="3"/>
        <v>1</v>
      </c>
      <c r="I19">
        <f t="shared" si="4"/>
        <v>1</v>
      </c>
      <c r="J19">
        <f t="shared" si="5"/>
        <v>0</v>
      </c>
      <c r="L19" s="8" t="s">
        <v>114</v>
      </c>
      <c r="M19" s="8">
        <v>3007.8614285714284</v>
      </c>
      <c r="N19" s="8">
        <v>386.32498318959648</v>
      </c>
      <c r="O19" s="8">
        <v>7.7858320312027605</v>
      </c>
      <c r="P19" s="8">
        <v>7.6306596689402565E-12</v>
      </c>
      <c r="Q19" s="8">
        <v>2241.1132770985737</v>
      </c>
      <c r="R19" s="8">
        <v>3774.6095800442831</v>
      </c>
      <c r="S19" s="8">
        <v>2241.1132770985737</v>
      </c>
      <c r="T19" s="8">
        <v>3774.6095800442831</v>
      </c>
    </row>
    <row r="20" spans="1:51" x14ac:dyDescent="0.25">
      <c r="A20">
        <v>3275.06</v>
      </c>
      <c r="B20">
        <v>0</v>
      </c>
      <c r="C20">
        <v>0</v>
      </c>
      <c r="D20">
        <v>1</v>
      </c>
      <c r="E20">
        <f t="shared" si="0"/>
        <v>0</v>
      </c>
      <c r="F20">
        <f t="shared" si="1"/>
        <v>1</v>
      </c>
      <c r="G20">
        <f t="shared" si="2"/>
        <v>1</v>
      </c>
      <c r="H20">
        <f t="shared" si="3"/>
        <v>0</v>
      </c>
      <c r="I20">
        <f t="shared" si="4"/>
        <v>1</v>
      </c>
      <c r="J20">
        <f t="shared" si="5"/>
        <v>0</v>
      </c>
      <c r="T20" s="23" t="s">
        <v>160</v>
      </c>
      <c r="U20" s="23"/>
      <c r="V20" s="23"/>
    </row>
    <row r="21" spans="1:51" x14ac:dyDescent="0.25">
      <c r="A21">
        <v>7965.68</v>
      </c>
      <c r="B21">
        <v>1</v>
      </c>
      <c r="C21">
        <v>0</v>
      </c>
      <c r="D21">
        <v>0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  <c r="I21">
        <f t="shared" si="4"/>
        <v>0</v>
      </c>
      <c r="J21">
        <f t="shared" si="5"/>
        <v>1</v>
      </c>
      <c r="S21" t="s">
        <v>132</v>
      </c>
      <c r="T21" t="s">
        <v>133</v>
      </c>
      <c r="U21" t="s">
        <v>134</v>
      </c>
      <c r="V21" t="s">
        <v>162</v>
      </c>
    </row>
    <row r="22" spans="1:51" x14ac:dyDescent="0.25">
      <c r="A22">
        <v>2116.58</v>
      </c>
      <c r="B22">
        <v>0</v>
      </c>
      <c r="C22">
        <v>0</v>
      </c>
      <c r="D22">
        <v>1</v>
      </c>
      <c r="E22">
        <f t="shared" si="0"/>
        <v>0</v>
      </c>
      <c r="F22">
        <f t="shared" si="1"/>
        <v>1</v>
      </c>
      <c r="G22">
        <f t="shared" si="2"/>
        <v>1</v>
      </c>
      <c r="H22">
        <f t="shared" si="3"/>
        <v>0</v>
      </c>
      <c r="I22">
        <f t="shared" si="4"/>
        <v>1</v>
      </c>
      <c r="J22">
        <f t="shared" si="5"/>
        <v>0</v>
      </c>
      <c r="S22" t="s">
        <v>133</v>
      </c>
      <c r="T22">
        <v>200909.42</v>
      </c>
      <c r="V22" t="s">
        <v>136</v>
      </c>
    </row>
    <row r="23" spans="1:51" x14ac:dyDescent="0.25">
      <c r="A23">
        <v>2734</v>
      </c>
      <c r="B23">
        <v>0</v>
      </c>
      <c r="C23">
        <v>1</v>
      </c>
      <c r="D23">
        <v>0</v>
      </c>
      <c r="E23">
        <f t="shared" si="0"/>
        <v>1</v>
      </c>
      <c r="F23">
        <f t="shared" si="1"/>
        <v>0</v>
      </c>
      <c r="G23">
        <f t="shared" si="2"/>
        <v>0</v>
      </c>
      <c r="H23">
        <f t="shared" si="3"/>
        <v>1</v>
      </c>
      <c r="I23">
        <f t="shared" si="4"/>
        <v>1</v>
      </c>
      <c r="J23">
        <f t="shared" si="5"/>
        <v>0</v>
      </c>
      <c r="S23" t="s">
        <v>134</v>
      </c>
      <c r="T23">
        <v>0</v>
      </c>
      <c r="U23">
        <v>133939.60999999999</v>
      </c>
      <c r="V23" t="s">
        <v>136</v>
      </c>
    </row>
    <row r="24" spans="1:51" x14ac:dyDescent="0.25">
      <c r="A24">
        <v>3246.2</v>
      </c>
      <c r="B24">
        <v>0</v>
      </c>
      <c r="C24">
        <v>0</v>
      </c>
      <c r="D24">
        <v>1</v>
      </c>
      <c r="E24">
        <f t="shared" si="0"/>
        <v>0</v>
      </c>
      <c r="F24">
        <f t="shared" si="1"/>
        <v>1</v>
      </c>
      <c r="G24">
        <f t="shared" si="2"/>
        <v>1</v>
      </c>
      <c r="H24">
        <f t="shared" si="3"/>
        <v>0</v>
      </c>
      <c r="I24">
        <f t="shared" si="4"/>
        <v>1</v>
      </c>
      <c r="J24">
        <f t="shared" si="5"/>
        <v>0</v>
      </c>
      <c r="S24" t="s">
        <v>163</v>
      </c>
      <c r="T24">
        <v>0</v>
      </c>
      <c r="U24">
        <v>0</v>
      </c>
      <c r="V24">
        <v>149247</v>
      </c>
    </row>
    <row r="25" spans="1:51" x14ac:dyDescent="0.25">
      <c r="A25">
        <v>2313.61</v>
      </c>
      <c r="B25">
        <v>0</v>
      </c>
      <c r="C25">
        <v>0</v>
      </c>
      <c r="D25">
        <v>1</v>
      </c>
      <c r="E25">
        <f t="shared" si="0"/>
        <v>0</v>
      </c>
      <c r="F25">
        <f t="shared" si="1"/>
        <v>1</v>
      </c>
      <c r="G25">
        <f t="shared" si="2"/>
        <v>1</v>
      </c>
      <c r="H25">
        <f t="shared" si="3"/>
        <v>0</v>
      </c>
      <c r="I25">
        <f t="shared" si="4"/>
        <v>1</v>
      </c>
      <c r="J25">
        <f t="shared" si="5"/>
        <v>0</v>
      </c>
      <c r="L25" s="23" t="s">
        <v>158</v>
      </c>
      <c r="M25" s="23"/>
      <c r="N25" s="23"/>
      <c r="O25" s="11"/>
      <c r="X25" s="23" t="s">
        <v>159</v>
      </c>
      <c r="Y25" s="23"/>
      <c r="Z25" s="23"/>
      <c r="AA25" s="11"/>
    </row>
    <row r="26" spans="1:51" x14ac:dyDescent="0.25">
      <c r="A26">
        <v>3282.32</v>
      </c>
      <c r="B26">
        <v>0</v>
      </c>
      <c r="C26">
        <v>1</v>
      </c>
      <c r="D26">
        <v>0</v>
      </c>
      <c r="E26">
        <f t="shared" si="0"/>
        <v>1</v>
      </c>
      <c r="F26">
        <f t="shared" si="1"/>
        <v>0</v>
      </c>
      <c r="G26">
        <f t="shared" si="2"/>
        <v>0</v>
      </c>
      <c r="H26">
        <f t="shared" si="3"/>
        <v>1</v>
      </c>
      <c r="I26">
        <f t="shared" si="4"/>
        <v>1</v>
      </c>
      <c r="J26">
        <f t="shared" si="5"/>
        <v>0</v>
      </c>
    </row>
    <row r="27" spans="1:51" x14ac:dyDescent="0.25">
      <c r="A27">
        <v>3203.7</v>
      </c>
      <c r="B27">
        <v>0</v>
      </c>
      <c r="C27">
        <v>1</v>
      </c>
      <c r="D27">
        <v>0</v>
      </c>
      <c r="E27">
        <f t="shared" si="0"/>
        <v>1</v>
      </c>
      <c r="F27">
        <f t="shared" si="1"/>
        <v>0</v>
      </c>
      <c r="G27">
        <f t="shared" si="2"/>
        <v>0</v>
      </c>
      <c r="H27">
        <f t="shared" si="3"/>
        <v>1</v>
      </c>
      <c r="I27">
        <f t="shared" si="4"/>
        <v>1</v>
      </c>
      <c r="J27">
        <f t="shared" si="5"/>
        <v>0</v>
      </c>
      <c r="L27" t="s">
        <v>118</v>
      </c>
      <c r="O27">
        <f>T23</f>
        <v>0</v>
      </c>
      <c r="X27" t="s">
        <v>73</v>
      </c>
      <c r="Y27" s="11">
        <f>((Y12-N12)/(N12))*(97/1)</f>
        <v>9.2817327742181099E-2</v>
      </c>
      <c r="AA27" t="s">
        <v>76</v>
      </c>
    </row>
    <row r="28" spans="1:51" x14ac:dyDescent="0.25">
      <c r="A28">
        <v>2013.98</v>
      </c>
      <c r="B28">
        <v>0</v>
      </c>
      <c r="C28">
        <v>0</v>
      </c>
      <c r="D28">
        <v>1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  <c r="I28">
        <f t="shared" si="4"/>
        <v>1</v>
      </c>
      <c r="J28">
        <f t="shared" si="5"/>
        <v>0</v>
      </c>
      <c r="L28" t="s">
        <v>66</v>
      </c>
      <c r="M28" s="11">
        <f>(M17-M18)/(N17^2+N18^2-2*O27)^0.5</f>
        <v>0.30465936345719591</v>
      </c>
      <c r="O28" t="s">
        <v>76</v>
      </c>
      <c r="X28" t="s">
        <v>67</v>
      </c>
      <c r="Y28">
        <f>_xlfn.F.DIST.RT(Y27,1,97)</f>
        <v>0.76127829253278045</v>
      </c>
    </row>
    <row r="29" spans="1:51" x14ac:dyDescent="0.25">
      <c r="A29">
        <v>2677.85</v>
      </c>
      <c r="B29">
        <v>1</v>
      </c>
      <c r="C29">
        <v>0</v>
      </c>
      <c r="D29">
        <v>0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  <c r="I29">
        <f t="shared" si="4"/>
        <v>0</v>
      </c>
      <c r="J29">
        <f t="shared" si="5"/>
        <v>1</v>
      </c>
      <c r="L29" t="s">
        <v>67</v>
      </c>
      <c r="M29">
        <f>_xlfn.T.DIST.2T(ABS(M28),97)</f>
        <v>0.76127829253282686</v>
      </c>
      <c r="X29" t="s">
        <v>68</v>
      </c>
      <c r="Y29" s="11">
        <f>_xlfn.F.INV.RT(0.05,1,97)</f>
        <v>3.9391261251015028</v>
      </c>
      <c r="AA29" t="s">
        <v>123</v>
      </c>
    </row>
    <row r="30" spans="1:51" x14ac:dyDescent="0.25">
      <c r="A30">
        <v>2037.42</v>
      </c>
      <c r="B30">
        <v>0</v>
      </c>
      <c r="C30">
        <v>1</v>
      </c>
      <c r="D30">
        <v>0</v>
      </c>
      <c r="E30">
        <f t="shared" si="0"/>
        <v>1</v>
      </c>
      <c r="F30">
        <f t="shared" si="1"/>
        <v>0</v>
      </c>
      <c r="G30">
        <f t="shared" si="2"/>
        <v>0</v>
      </c>
      <c r="H30">
        <f t="shared" si="3"/>
        <v>1</v>
      </c>
      <c r="I30">
        <f t="shared" si="4"/>
        <v>1</v>
      </c>
      <c r="J30">
        <f t="shared" si="5"/>
        <v>0</v>
      </c>
      <c r="L30" t="s">
        <v>68</v>
      </c>
      <c r="M30" s="11">
        <f>_xlfn.T.INV.2T(0.05,97)</f>
        <v>1.9847231860139838</v>
      </c>
      <c r="O30" t="s">
        <v>119</v>
      </c>
      <c r="X30" t="s">
        <v>69</v>
      </c>
      <c r="Y30" s="11">
        <f>_xlfn.F.INV.RT(0.01,1,97)</f>
        <v>6.9035869034781445</v>
      </c>
      <c r="AA30" t="s">
        <v>108</v>
      </c>
    </row>
    <row r="31" spans="1:51" x14ac:dyDescent="0.25">
      <c r="A31">
        <v>2533.02</v>
      </c>
      <c r="B31">
        <v>0</v>
      </c>
      <c r="C31">
        <v>1</v>
      </c>
      <c r="D31">
        <v>0</v>
      </c>
      <c r="E31">
        <f t="shared" si="0"/>
        <v>1</v>
      </c>
      <c r="F31">
        <f t="shared" si="1"/>
        <v>0</v>
      </c>
      <c r="G31">
        <f t="shared" si="2"/>
        <v>0</v>
      </c>
      <c r="H31">
        <f t="shared" si="3"/>
        <v>1</v>
      </c>
      <c r="I31">
        <f t="shared" si="4"/>
        <v>1</v>
      </c>
      <c r="J31">
        <f t="shared" si="5"/>
        <v>0</v>
      </c>
      <c r="L31" t="s">
        <v>69</v>
      </c>
      <c r="M31" s="11">
        <f>_xlfn.T.INV.2T(0.01,97)</f>
        <v>2.6274677740132515</v>
      </c>
      <c r="O31" t="s">
        <v>107</v>
      </c>
      <c r="X31" s="16" t="s">
        <v>124</v>
      </c>
      <c r="Y31" s="16"/>
      <c r="Z31" s="16"/>
      <c r="AA31" s="11"/>
      <c r="AB31" s="11"/>
      <c r="AC31" s="11"/>
      <c r="AD31" s="11"/>
      <c r="AE31" s="11"/>
      <c r="AF31" s="11"/>
    </row>
    <row r="32" spans="1:51" x14ac:dyDescent="0.25">
      <c r="A32">
        <v>973.66</v>
      </c>
      <c r="B32">
        <v>0</v>
      </c>
      <c r="C32">
        <v>0</v>
      </c>
      <c r="D32">
        <v>1</v>
      </c>
      <c r="E32">
        <f t="shared" si="0"/>
        <v>0</v>
      </c>
      <c r="F32">
        <f t="shared" si="1"/>
        <v>1</v>
      </c>
      <c r="G32">
        <f t="shared" si="2"/>
        <v>1</v>
      </c>
      <c r="H32">
        <f t="shared" si="3"/>
        <v>0</v>
      </c>
      <c r="I32">
        <f t="shared" si="4"/>
        <v>1</v>
      </c>
      <c r="J32">
        <f t="shared" si="5"/>
        <v>0</v>
      </c>
      <c r="L32" s="23" t="s">
        <v>120</v>
      </c>
      <c r="M32" s="23"/>
      <c r="N32" s="23"/>
      <c r="O32" s="23"/>
      <c r="P32" s="23"/>
      <c r="Q32" s="23"/>
      <c r="R32" s="20"/>
      <c r="S32" s="20"/>
      <c r="T32" s="20"/>
      <c r="X32" s="16" t="s">
        <v>157</v>
      </c>
      <c r="Y32" s="16"/>
      <c r="Z32" s="16"/>
      <c r="AA32" s="16"/>
      <c r="AB32" s="16"/>
      <c r="AC32" s="16"/>
      <c r="AD32" s="16"/>
      <c r="AE32" s="16"/>
      <c r="AF32" s="11"/>
    </row>
    <row r="33" spans="1:32" x14ac:dyDescent="0.25">
      <c r="A33">
        <v>852.03</v>
      </c>
      <c r="B33">
        <v>0</v>
      </c>
      <c r="C33">
        <v>0</v>
      </c>
      <c r="D33">
        <v>1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  <c r="I33">
        <f t="shared" si="4"/>
        <v>1</v>
      </c>
      <c r="J33">
        <f t="shared" si="5"/>
        <v>0</v>
      </c>
      <c r="L33" s="23" t="s">
        <v>121</v>
      </c>
      <c r="M33" s="23"/>
      <c r="N33" s="23"/>
      <c r="O33" s="23"/>
      <c r="P33" s="23"/>
      <c r="Q33" s="23"/>
      <c r="R33" s="20"/>
      <c r="S33" s="20"/>
      <c r="T33" s="20"/>
    </row>
    <row r="34" spans="1:32" x14ac:dyDescent="0.25">
      <c r="A34">
        <v>4421.37</v>
      </c>
      <c r="B34">
        <v>1</v>
      </c>
      <c r="C34">
        <v>0</v>
      </c>
      <c r="D34">
        <v>0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  <c r="I34">
        <f t="shared" si="4"/>
        <v>0</v>
      </c>
      <c r="J34">
        <f t="shared" si="5"/>
        <v>1</v>
      </c>
    </row>
    <row r="35" spans="1:32" x14ac:dyDescent="0.25">
      <c r="A35">
        <v>4532.1899999999996</v>
      </c>
      <c r="B35">
        <v>0</v>
      </c>
      <c r="C35">
        <v>0</v>
      </c>
      <c r="D35">
        <v>1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  <c r="I35">
        <f t="shared" si="4"/>
        <v>1</v>
      </c>
      <c r="J35">
        <f t="shared" si="5"/>
        <v>0</v>
      </c>
      <c r="U35" s="24"/>
      <c r="V35" s="24"/>
      <c r="W35" s="24"/>
    </row>
    <row r="36" spans="1:32" x14ac:dyDescent="0.25">
      <c r="A36">
        <v>1364.58</v>
      </c>
      <c r="B36">
        <v>1</v>
      </c>
      <c r="C36">
        <v>0</v>
      </c>
      <c r="D36">
        <v>0</v>
      </c>
      <c r="E36">
        <f t="shared" si="0"/>
        <v>1</v>
      </c>
      <c r="F36">
        <f t="shared" si="1"/>
        <v>0</v>
      </c>
      <c r="G36">
        <f t="shared" si="2"/>
        <v>1</v>
      </c>
      <c r="H36">
        <f t="shared" si="3"/>
        <v>0</v>
      </c>
      <c r="I36">
        <f t="shared" si="4"/>
        <v>0</v>
      </c>
      <c r="J36">
        <f t="shared" si="5"/>
        <v>1</v>
      </c>
      <c r="L36" s="23" t="s">
        <v>161</v>
      </c>
      <c r="M36" s="23"/>
      <c r="N36" s="23"/>
      <c r="O36" s="11"/>
      <c r="U36" s="25"/>
      <c r="V36" s="25"/>
      <c r="W36" s="24"/>
      <c r="X36" s="23" t="s">
        <v>171</v>
      </c>
      <c r="Y36" s="23"/>
      <c r="Z36" s="23"/>
      <c r="AA36" s="11"/>
    </row>
    <row r="37" spans="1:32" x14ac:dyDescent="0.25">
      <c r="A37">
        <v>1776.22</v>
      </c>
      <c r="B37">
        <v>0</v>
      </c>
      <c r="C37">
        <v>1</v>
      </c>
      <c r="D37">
        <v>0</v>
      </c>
      <c r="E37">
        <f t="shared" si="0"/>
        <v>1</v>
      </c>
      <c r="F37">
        <f t="shared" si="1"/>
        <v>0</v>
      </c>
      <c r="G37">
        <f t="shared" si="2"/>
        <v>0</v>
      </c>
      <c r="H37">
        <f t="shared" si="3"/>
        <v>1</v>
      </c>
      <c r="I37">
        <f t="shared" si="4"/>
        <v>1</v>
      </c>
      <c r="J37">
        <f t="shared" si="5"/>
        <v>0</v>
      </c>
    </row>
    <row r="38" spans="1:32" x14ac:dyDescent="0.25">
      <c r="A38">
        <v>1519.1</v>
      </c>
      <c r="B38">
        <v>1</v>
      </c>
      <c r="C38">
        <v>0</v>
      </c>
      <c r="D38">
        <v>0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  <c r="I38">
        <f t="shared" si="4"/>
        <v>0</v>
      </c>
      <c r="J38">
        <f t="shared" si="5"/>
        <v>1</v>
      </c>
      <c r="L38" t="s">
        <v>164</v>
      </c>
      <c r="O38">
        <f>T24</f>
        <v>0</v>
      </c>
      <c r="X38" t="s">
        <v>73</v>
      </c>
      <c r="Y38" s="11">
        <f>((AI12-N12)/(N12))*(97/1)</f>
        <v>0.15553172131428367</v>
      </c>
      <c r="AA38" t="s">
        <v>76</v>
      </c>
    </row>
    <row r="39" spans="1:32" x14ac:dyDescent="0.25">
      <c r="A39">
        <v>2258</v>
      </c>
      <c r="B39">
        <v>0</v>
      </c>
      <c r="C39">
        <v>0</v>
      </c>
      <c r="D39">
        <v>1</v>
      </c>
      <c r="E39">
        <f t="shared" si="0"/>
        <v>0</v>
      </c>
      <c r="F39">
        <f t="shared" si="1"/>
        <v>1</v>
      </c>
      <c r="G39">
        <f t="shared" si="2"/>
        <v>1</v>
      </c>
      <c r="H39">
        <f t="shared" si="3"/>
        <v>0</v>
      </c>
      <c r="I39">
        <f t="shared" si="4"/>
        <v>1</v>
      </c>
      <c r="J39">
        <f t="shared" si="5"/>
        <v>0</v>
      </c>
      <c r="L39" t="s">
        <v>66</v>
      </c>
      <c r="M39" s="11">
        <f>(M17-M19)/(N17^2+N19^2-2*O38)^0.5</f>
        <v>-0.39437510230016176</v>
      </c>
      <c r="O39" t="s">
        <v>76</v>
      </c>
      <c r="X39" t="s">
        <v>67</v>
      </c>
      <c r="Y39">
        <f>_xlfn.F.DIST.RT(Y38,1,97)</f>
        <v>0.69416985634831274</v>
      </c>
    </row>
    <row r="40" spans="1:32" x14ac:dyDescent="0.25">
      <c r="A40">
        <v>1013.59</v>
      </c>
      <c r="B40">
        <v>0</v>
      </c>
      <c r="C40">
        <v>0</v>
      </c>
      <c r="D40">
        <v>1</v>
      </c>
      <c r="E40">
        <f t="shared" si="0"/>
        <v>0</v>
      </c>
      <c r="F40">
        <f t="shared" si="1"/>
        <v>1</v>
      </c>
      <c r="G40">
        <f t="shared" si="2"/>
        <v>1</v>
      </c>
      <c r="H40">
        <f t="shared" si="3"/>
        <v>0</v>
      </c>
      <c r="I40">
        <f t="shared" si="4"/>
        <v>1</v>
      </c>
      <c r="J40">
        <f t="shared" si="5"/>
        <v>0</v>
      </c>
      <c r="L40" t="s">
        <v>67</v>
      </c>
      <c r="M40">
        <f>_xlfn.T.DIST.2T(ABS(M39),97)</f>
        <v>0.69416985634833206</v>
      </c>
      <c r="X40" t="s">
        <v>68</v>
      </c>
      <c r="Y40" s="11">
        <f>_xlfn.F.INV.RT(0.05,1,97)</f>
        <v>3.9391261251015028</v>
      </c>
      <c r="AA40" t="s">
        <v>123</v>
      </c>
    </row>
    <row r="41" spans="1:32" x14ac:dyDescent="0.25">
      <c r="A41">
        <v>993.55</v>
      </c>
      <c r="B41">
        <v>1</v>
      </c>
      <c r="C41">
        <v>0</v>
      </c>
      <c r="D41">
        <v>0</v>
      </c>
      <c r="E41">
        <f t="shared" si="0"/>
        <v>1</v>
      </c>
      <c r="F41">
        <f t="shared" si="1"/>
        <v>0</v>
      </c>
      <c r="G41">
        <f t="shared" si="2"/>
        <v>1</v>
      </c>
      <c r="H41">
        <f t="shared" si="3"/>
        <v>0</v>
      </c>
      <c r="I41">
        <f t="shared" si="4"/>
        <v>0</v>
      </c>
      <c r="J41">
        <f t="shared" si="5"/>
        <v>1</v>
      </c>
      <c r="L41" t="s">
        <v>68</v>
      </c>
      <c r="M41" s="11">
        <f>_xlfn.T.INV.2T(0.05,97)</f>
        <v>1.9847231860139838</v>
      </c>
      <c r="O41" t="s">
        <v>119</v>
      </c>
      <c r="X41" t="s">
        <v>69</v>
      </c>
      <c r="Y41" s="11">
        <f>_xlfn.F.INV.RT(0.01,1,97)</f>
        <v>6.9035869034781445</v>
      </c>
      <c r="AA41" t="s">
        <v>108</v>
      </c>
    </row>
    <row r="42" spans="1:32" x14ac:dyDescent="0.25">
      <c r="A42">
        <v>4021.92</v>
      </c>
      <c r="B42">
        <v>0</v>
      </c>
      <c r="C42">
        <v>1</v>
      </c>
      <c r="D42">
        <v>0</v>
      </c>
      <c r="E42">
        <f t="shared" si="0"/>
        <v>1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1</v>
      </c>
      <c r="J42">
        <f t="shared" si="5"/>
        <v>0</v>
      </c>
      <c r="L42" t="s">
        <v>69</v>
      </c>
      <c r="M42" s="11">
        <f>_xlfn.T.INV.2T(0.01,97)</f>
        <v>2.6274677740132515</v>
      </c>
      <c r="O42" t="s">
        <v>107</v>
      </c>
      <c r="X42" s="16" t="s">
        <v>124</v>
      </c>
      <c r="Y42" s="16"/>
      <c r="Z42" s="16"/>
      <c r="AA42" s="11"/>
      <c r="AB42" s="11"/>
      <c r="AC42" s="11"/>
      <c r="AD42" s="11"/>
      <c r="AE42" s="11"/>
      <c r="AF42" s="11"/>
    </row>
    <row r="43" spans="1:32" x14ac:dyDescent="0.25">
      <c r="A43">
        <v>5344.07</v>
      </c>
      <c r="B43">
        <v>0</v>
      </c>
      <c r="C43">
        <v>1</v>
      </c>
      <c r="D43">
        <v>0</v>
      </c>
      <c r="E43">
        <f t="shared" si="0"/>
        <v>1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1</v>
      </c>
      <c r="J43">
        <f t="shared" si="5"/>
        <v>0</v>
      </c>
      <c r="L43" s="23" t="s">
        <v>120</v>
      </c>
      <c r="M43" s="23"/>
      <c r="N43" s="23"/>
      <c r="O43" s="23"/>
      <c r="P43" s="23"/>
      <c r="Q43" s="23"/>
      <c r="R43" s="20"/>
      <c r="S43" s="20"/>
      <c r="T43" s="20"/>
      <c r="X43" s="16" t="s">
        <v>157</v>
      </c>
      <c r="Y43" s="16"/>
      <c r="Z43" s="16"/>
      <c r="AA43" s="16"/>
      <c r="AB43" s="16"/>
      <c r="AC43" s="16"/>
      <c r="AD43" s="16"/>
      <c r="AE43" s="16"/>
      <c r="AF43" s="11"/>
    </row>
    <row r="44" spans="1:32" x14ac:dyDescent="0.25">
      <c r="A44">
        <v>3184.93</v>
      </c>
      <c r="B44">
        <v>0</v>
      </c>
      <c r="C44">
        <v>1</v>
      </c>
      <c r="D44">
        <v>0</v>
      </c>
      <c r="E44">
        <f t="shared" si="0"/>
        <v>1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1</v>
      </c>
      <c r="J44">
        <f t="shared" si="5"/>
        <v>0</v>
      </c>
      <c r="L44" s="23" t="s">
        <v>121</v>
      </c>
      <c r="M44" s="23"/>
      <c r="N44" s="23"/>
      <c r="O44" s="23"/>
      <c r="P44" s="23"/>
      <c r="Q44" s="23"/>
      <c r="R44" s="20"/>
      <c r="S44" s="20"/>
      <c r="T44" s="20"/>
    </row>
    <row r="45" spans="1:32" x14ac:dyDescent="0.25">
      <c r="A45">
        <v>4309.95</v>
      </c>
      <c r="B45">
        <v>0</v>
      </c>
      <c r="C45">
        <v>1</v>
      </c>
      <c r="D45">
        <v>0</v>
      </c>
      <c r="E45">
        <f t="shared" si="0"/>
        <v>1</v>
      </c>
      <c r="F45">
        <f t="shared" si="1"/>
        <v>0</v>
      </c>
      <c r="G45">
        <f t="shared" si="2"/>
        <v>0</v>
      </c>
      <c r="H45">
        <f t="shared" si="3"/>
        <v>1</v>
      </c>
      <c r="I45">
        <f t="shared" si="4"/>
        <v>1</v>
      </c>
      <c r="J45">
        <f t="shared" si="5"/>
        <v>0</v>
      </c>
    </row>
    <row r="46" spans="1:32" x14ac:dyDescent="0.25">
      <c r="A46">
        <v>2318.3200000000002</v>
      </c>
      <c r="B46">
        <v>0</v>
      </c>
      <c r="C46">
        <v>1</v>
      </c>
      <c r="D46">
        <v>0</v>
      </c>
      <c r="E46">
        <f t="shared" si="0"/>
        <v>1</v>
      </c>
      <c r="F46">
        <f t="shared" si="1"/>
        <v>0</v>
      </c>
      <c r="G46">
        <f t="shared" si="2"/>
        <v>0</v>
      </c>
      <c r="H46">
        <f t="shared" si="3"/>
        <v>1</v>
      </c>
      <c r="I46">
        <f t="shared" si="4"/>
        <v>1</v>
      </c>
      <c r="J46">
        <f t="shared" si="5"/>
        <v>0</v>
      </c>
    </row>
    <row r="47" spans="1:32" x14ac:dyDescent="0.25">
      <c r="A47">
        <v>2383.56</v>
      </c>
      <c r="B47">
        <v>0</v>
      </c>
      <c r="C47">
        <v>0</v>
      </c>
      <c r="D47">
        <v>1</v>
      </c>
      <c r="E47">
        <f t="shared" si="0"/>
        <v>0</v>
      </c>
      <c r="F47">
        <f t="shared" si="1"/>
        <v>1</v>
      </c>
      <c r="G47">
        <f t="shared" si="2"/>
        <v>1</v>
      </c>
      <c r="H47">
        <f t="shared" si="3"/>
        <v>0</v>
      </c>
      <c r="I47">
        <f t="shared" si="4"/>
        <v>1</v>
      </c>
      <c r="J47">
        <f t="shared" si="5"/>
        <v>0</v>
      </c>
      <c r="L47" s="23" t="s">
        <v>165</v>
      </c>
      <c r="M47" s="23"/>
      <c r="N47" s="23"/>
      <c r="O47" s="11"/>
      <c r="U47" s="25"/>
      <c r="V47" s="25"/>
      <c r="W47" s="25"/>
      <c r="X47" s="23" t="s">
        <v>171</v>
      </c>
      <c r="Y47" s="23"/>
      <c r="Z47" s="23"/>
      <c r="AA47" s="11"/>
    </row>
    <row r="48" spans="1:32" x14ac:dyDescent="0.25">
      <c r="A48">
        <v>1631.08</v>
      </c>
      <c r="B48">
        <v>0</v>
      </c>
      <c r="C48">
        <v>0</v>
      </c>
      <c r="D48">
        <v>1</v>
      </c>
      <c r="E48">
        <f t="shared" si="0"/>
        <v>0</v>
      </c>
      <c r="F48">
        <f t="shared" si="1"/>
        <v>1</v>
      </c>
      <c r="G48">
        <f t="shared" si="2"/>
        <v>1</v>
      </c>
      <c r="H48">
        <f t="shared" si="3"/>
        <v>0</v>
      </c>
      <c r="I48">
        <f t="shared" si="4"/>
        <v>1</v>
      </c>
      <c r="J48">
        <f t="shared" si="5"/>
        <v>0</v>
      </c>
    </row>
    <row r="49" spans="1:32" x14ac:dyDescent="0.25">
      <c r="A49">
        <v>1934.89</v>
      </c>
      <c r="B49">
        <v>0</v>
      </c>
      <c r="C49">
        <v>1</v>
      </c>
      <c r="D49">
        <v>0</v>
      </c>
      <c r="E49">
        <f t="shared" si="0"/>
        <v>1</v>
      </c>
      <c r="F49">
        <f t="shared" si="1"/>
        <v>0</v>
      </c>
      <c r="G49">
        <f t="shared" si="2"/>
        <v>0</v>
      </c>
      <c r="H49">
        <f t="shared" si="3"/>
        <v>1</v>
      </c>
      <c r="I49">
        <f t="shared" si="4"/>
        <v>1</v>
      </c>
      <c r="J49">
        <f t="shared" si="5"/>
        <v>0</v>
      </c>
      <c r="L49" t="s">
        <v>166</v>
      </c>
      <c r="O49">
        <f>U24</f>
        <v>0</v>
      </c>
      <c r="X49" t="s">
        <v>73</v>
      </c>
      <c r="Y49" s="11">
        <f>((AS12-N12)/(N12))*(97/1)</f>
        <v>0.59262378753413725</v>
      </c>
      <c r="AA49" t="s">
        <v>76</v>
      </c>
    </row>
    <row r="50" spans="1:32" x14ac:dyDescent="0.25">
      <c r="A50">
        <v>5304.52</v>
      </c>
      <c r="B50">
        <v>0</v>
      </c>
      <c r="C50">
        <v>1</v>
      </c>
      <c r="D50">
        <v>0</v>
      </c>
      <c r="E50">
        <f t="shared" si="0"/>
        <v>1</v>
      </c>
      <c r="F50">
        <f t="shared" si="1"/>
        <v>0</v>
      </c>
      <c r="G50">
        <f t="shared" si="2"/>
        <v>0</v>
      </c>
      <c r="H50">
        <f t="shared" si="3"/>
        <v>1</v>
      </c>
      <c r="I50">
        <f t="shared" si="4"/>
        <v>1</v>
      </c>
      <c r="J50">
        <f t="shared" si="5"/>
        <v>0</v>
      </c>
      <c r="L50" t="s">
        <v>66</v>
      </c>
      <c r="M50" s="11">
        <f>(M18-M19)/(N18^2+N19^2-2*O49)^0.5</f>
        <v>-0.76982062036172161</v>
      </c>
      <c r="O50" t="s">
        <v>76</v>
      </c>
      <c r="X50" t="s">
        <v>67</v>
      </c>
      <c r="Y50">
        <f>_xlfn.F.DIST.RT(Y49,1,97)</f>
        <v>0.44327701517154561</v>
      </c>
    </row>
    <row r="51" spans="1:32" x14ac:dyDescent="0.25">
      <c r="A51">
        <v>3355.68</v>
      </c>
      <c r="B51">
        <v>1</v>
      </c>
      <c r="C51">
        <v>0</v>
      </c>
      <c r="D51">
        <v>0</v>
      </c>
      <c r="E51">
        <f t="shared" si="0"/>
        <v>1</v>
      </c>
      <c r="F51">
        <f t="shared" si="1"/>
        <v>0</v>
      </c>
      <c r="G51">
        <f t="shared" si="2"/>
        <v>1</v>
      </c>
      <c r="H51">
        <f t="shared" si="3"/>
        <v>0</v>
      </c>
      <c r="I51">
        <f t="shared" si="4"/>
        <v>0</v>
      </c>
      <c r="J51">
        <f t="shared" si="5"/>
        <v>1</v>
      </c>
      <c r="L51" t="s">
        <v>67</v>
      </c>
      <c r="M51">
        <f>_xlfn.T.DIST.2T(ABS(M50),97)</f>
        <v>0.44327701517155771</v>
      </c>
      <c r="X51" t="s">
        <v>68</v>
      </c>
      <c r="Y51" s="11">
        <f>_xlfn.F.INV.RT(0.05,1,97)</f>
        <v>3.9391261251015028</v>
      </c>
      <c r="AA51" t="s">
        <v>123</v>
      </c>
    </row>
    <row r="52" spans="1:32" x14ac:dyDescent="0.25">
      <c r="A52">
        <v>2481.75</v>
      </c>
      <c r="B52">
        <v>0</v>
      </c>
      <c r="C52">
        <v>0</v>
      </c>
      <c r="D52">
        <v>1</v>
      </c>
      <c r="E52">
        <f t="shared" si="0"/>
        <v>0</v>
      </c>
      <c r="F52">
        <f t="shared" si="1"/>
        <v>1</v>
      </c>
      <c r="G52">
        <f t="shared" si="2"/>
        <v>1</v>
      </c>
      <c r="H52">
        <f t="shared" si="3"/>
        <v>0</v>
      </c>
      <c r="I52">
        <f t="shared" si="4"/>
        <v>1</v>
      </c>
      <c r="J52">
        <f t="shared" si="5"/>
        <v>0</v>
      </c>
      <c r="L52" t="s">
        <v>68</v>
      </c>
      <c r="M52" s="11">
        <f>_xlfn.T.INV.2T(0.05,97)</f>
        <v>1.9847231860139838</v>
      </c>
      <c r="O52" t="s">
        <v>119</v>
      </c>
      <c r="X52" t="s">
        <v>69</v>
      </c>
      <c r="Y52" s="11">
        <f>_xlfn.F.INV.RT(0.01,1,97)</f>
        <v>6.9035869034781445</v>
      </c>
      <c r="AA52" t="s">
        <v>108</v>
      </c>
    </row>
    <row r="53" spans="1:32" x14ac:dyDescent="0.25">
      <c r="A53">
        <v>1638.85</v>
      </c>
      <c r="B53">
        <v>0</v>
      </c>
      <c r="C53">
        <v>0</v>
      </c>
      <c r="D53">
        <v>1</v>
      </c>
      <c r="E53">
        <f t="shared" si="0"/>
        <v>0</v>
      </c>
      <c r="F53">
        <f t="shared" si="1"/>
        <v>1</v>
      </c>
      <c r="G53">
        <f t="shared" si="2"/>
        <v>1</v>
      </c>
      <c r="H53">
        <f t="shared" si="3"/>
        <v>0</v>
      </c>
      <c r="I53">
        <f t="shared" si="4"/>
        <v>1</v>
      </c>
      <c r="J53">
        <f t="shared" si="5"/>
        <v>0</v>
      </c>
      <c r="L53" t="s">
        <v>69</v>
      </c>
      <c r="M53" s="11">
        <f>_xlfn.T.INV.2T(0.01,97)</f>
        <v>2.6274677740132515</v>
      </c>
      <c r="O53" t="s">
        <v>107</v>
      </c>
      <c r="X53" s="16" t="s">
        <v>124</v>
      </c>
      <c r="Y53" s="16"/>
      <c r="Z53" s="16"/>
      <c r="AA53" s="11"/>
      <c r="AB53" s="11"/>
      <c r="AC53" s="11"/>
      <c r="AD53" s="11"/>
      <c r="AE53" s="11"/>
      <c r="AF53" s="11"/>
    </row>
    <row r="54" spans="1:32" x14ac:dyDescent="0.25">
      <c r="A54">
        <v>2829.59</v>
      </c>
      <c r="B54">
        <v>1</v>
      </c>
      <c r="C54">
        <v>0</v>
      </c>
      <c r="D54">
        <v>0</v>
      </c>
      <c r="E54">
        <f t="shared" si="0"/>
        <v>1</v>
      </c>
      <c r="F54">
        <f t="shared" si="1"/>
        <v>0</v>
      </c>
      <c r="G54">
        <f t="shared" si="2"/>
        <v>1</v>
      </c>
      <c r="H54">
        <f t="shared" si="3"/>
        <v>0</v>
      </c>
      <c r="I54">
        <f t="shared" si="4"/>
        <v>0</v>
      </c>
      <c r="J54">
        <f t="shared" si="5"/>
        <v>1</v>
      </c>
      <c r="L54" s="23" t="s">
        <v>120</v>
      </c>
      <c r="M54" s="23"/>
      <c r="N54" s="23"/>
      <c r="O54" s="23"/>
      <c r="P54" s="23"/>
      <c r="Q54" s="23"/>
      <c r="R54" s="20"/>
      <c r="S54" s="20"/>
      <c r="T54" s="20"/>
      <c r="X54" s="16" t="s">
        <v>157</v>
      </c>
      <c r="Y54" s="16"/>
      <c r="Z54" s="16"/>
      <c r="AA54" s="16"/>
      <c r="AB54" s="16"/>
      <c r="AC54" s="16"/>
      <c r="AD54" s="16"/>
      <c r="AE54" s="16"/>
      <c r="AF54" s="11"/>
    </row>
    <row r="55" spans="1:32" x14ac:dyDescent="0.25">
      <c r="A55">
        <v>2274.7399999999998</v>
      </c>
      <c r="B55">
        <v>1</v>
      </c>
      <c r="C55">
        <v>0</v>
      </c>
      <c r="D55">
        <v>0</v>
      </c>
      <c r="E55">
        <f t="shared" si="0"/>
        <v>1</v>
      </c>
      <c r="F55">
        <f t="shared" si="1"/>
        <v>0</v>
      </c>
      <c r="G55">
        <f t="shared" si="2"/>
        <v>1</v>
      </c>
      <c r="H55">
        <f t="shared" si="3"/>
        <v>0</v>
      </c>
      <c r="I55">
        <f t="shared" si="4"/>
        <v>0</v>
      </c>
      <c r="J55">
        <f t="shared" si="5"/>
        <v>1</v>
      </c>
      <c r="L55" s="23" t="s">
        <v>121</v>
      </c>
      <c r="M55" s="23"/>
      <c r="N55" s="23"/>
      <c r="O55" s="23"/>
      <c r="P55" s="23"/>
      <c r="Q55" s="23"/>
      <c r="R55" s="20"/>
      <c r="S55" s="20"/>
      <c r="T55" s="20"/>
    </row>
    <row r="56" spans="1:32" x14ac:dyDescent="0.25">
      <c r="A56">
        <v>1021.63</v>
      </c>
      <c r="B56">
        <v>0</v>
      </c>
      <c r="C56">
        <v>1</v>
      </c>
      <c r="D56">
        <v>0</v>
      </c>
      <c r="E56">
        <f t="shared" si="0"/>
        <v>1</v>
      </c>
      <c r="F56">
        <f t="shared" si="1"/>
        <v>0</v>
      </c>
      <c r="G56">
        <f t="shared" si="2"/>
        <v>0</v>
      </c>
      <c r="H56">
        <f t="shared" si="3"/>
        <v>1</v>
      </c>
      <c r="I56">
        <f t="shared" si="4"/>
        <v>1</v>
      </c>
      <c r="J56">
        <f t="shared" si="5"/>
        <v>0</v>
      </c>
    </row>
    <row r="57" spans="1:32" x14ac:dyDescent="0.25">
      <c r="A57">
        <v>1064.6199999999999</v>
      </c>
      <c r="B57">
        <v>0</v>
      </c>
      <c r="C57">
        <v>1</v>
      </c>
      <c r="D57">
        <v>0</v>
      </c>
      <c r="E57">
        <f t="shared" si="0"/>
        <v>1</v>
      </c>
      <c r="F57">
        <f t="shared" si="1"/>
        <v>0</v>
      </c>
      <c r="G57">
        <f t="shared" si="2"/>
        <v>0</v>
      </c>
      <c r="H57">
        <f t="shared" si="3"/>
        <v>1</v>
      </c>
      <c r="I57">
        <f t="shared" si="4"/>
        <v>1</v>
      </c>
      <c r="J57">
        <f t="shared" si="5"/>
        <v>0</v>
      </c>
    </row>
    <row r="58" spans="1:32" x14ac:dyDescent="0.25">
      <c r="A58">
        <v>2698.65</v>
      </c>
      <c r="B58">
        <v>0</v>
      </c>
      <c r="C58">
        <v>0</v>
      </c>
      <c r="D58">
        <v>1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0</v>
      </c>
      <c r="I58">
        <f t="shared" si="4"/>
        <v>1</v>
      </c>
      <c r="J58">
        <f t="shared" si="5"/>
        <v>0</v>
      </c>
    </row>
    <row r="59" spans="1:32" x14ac:dyDescent="0.25">
      <c r="A59">
        <v>2632.24</v>
      </c>
      <c r="B59">
        <v>0</v>
      </c>
      <c r="C59">
        <v>0</v>
      </c>
      <c r="D59">
        <v>1</v>
      </c>
      <c r="E59">
        <f t="shared" si="0"/>
        <v>0</v>
      </c>
      <c r="F59">
        <f t="shared" si="1"/>
        <v>1</v>
      </c>
      <c r="G59">
        <f t="shared" si="2"/>
        <v>1</v>
      </c>
      <c r="H59">
        <f t="shared" si="3"/>
        <v>0</v>
      </c>
      <c r="I59">
        <f t="shared" si="4"/>
        <v>1</v>
      </c>
      <c r="J59">
        <f t="shared" si="5"/>
        <v>0</v>
      </c>
    </row>
    <row r="60" spans="1:32" x14ac:dyDescent="0.25">
      <c r="A60">
        <v>1947.15</v>
      </c>
      <c r="B60">
        <v>0</v>
      </c>
      <c r="C60">
        <v>0</v>
      </c>
      <c r="D60">
        <v>1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0</v>
      </c>
      <c r="I60">
        <f t="shared" si="4"/>
        <v>1</v>
      </c>
      <c r="J60">
        <f t="shared" si="5"/>
        <v>0</v>
      </c>
    </row>
    <row r="61" spans="1:32" x14ac:dyDescent="0.25">
      <c r="A61">
        <v>1510.82</v>
      </c>
      <c r="B61">
        <v>0</v>
      </c>
      <c r="C61">
        <v>1</v>
      </c>
      <c r="D61">
        <v>0</v>
      </c>
      <c r="E61">
        <f t="shared" si="0"/>
        <v>1</v>
      </c>
      <c r="F61">
        <f t="shared" si="1"/>
        <v>0</v>
      </c>
      <c r="G61">
        <f t="shared" si="2"/>
        <v>0</v>
      </c>
      <c r="H61">
        <f t="shared" si="3"/>
        <v>1</v>
      </c>
      <c r="I61">
        <f t="shared" si="4"/>
        <v>1</v>
      </c>
      <c r="J61">
        <f t="shared" si="5"/>
        <v>0</v>
      </c>
    </row>
    <row r="62" spans="1:32" x14ac:dyDescent="0.25">
      <c r="A62">
        <v>1727.64</v>
      </c>
      <c r="B62">
        <v>0</v>
      </c>
      <c r="C62">
        <v>1</v>
      </c>
      <c r="D62">
        <v>0</v>
      </c>
      <c r="E62">
        <f t="shared" si="0"/>
        <v>1</v>
      </c>
      <c r="F62">
        <f t="shared" si="1"/>
        <v>0</v>
      </c>
      <c r="G62">
        <f t="shared" si="2"/>
        <v>0</v>
      </c>
      <c r="H62">
        <f t="shared" si="3"/>
        <v>1</v>
      </c>
      <c r="I62">
        <f t="shared" si="4"/>
        <v>1</v>
      </c>
      <c r="J62">
        <f t="shared" si="5"/>
        <v>0</v>
      </c>
    </row>
    <row r="63" spans="1:32" x14ac:dyDescent="0.25">
      <c r="A63">
        <v>1650.31</v>
      </c>
      <c r="B63">
        <v>0</v>
      </c>
      <c r="C63">
        <v>0</v>
      </c>
      <c r="D63">
        <v>1</v>
      </c>
      <c r="E63">
        <f t="shared" si="0"/>
        <v>0</v>
      </c>
      <c r="F63">
        <f t="shared" si="1"/>
        <v>1</v>
      </c>
      <c r="G63">
        <f t="shared" si="2"/>
        <v>1</v>
      </c>
      <c r="H63">
        <f t="shared" si="3"/>
        <v>0</v>
      </c>
      <c r="I63">
        <f t="shared" si="4"/>
        <v>1</v>
      </c>
      <c r="J63">
        <f t="shared" si="5"/>
        <v>0</v>
      </c>
    </row>
    <row r="64" spans="1:32" x14ac:dyDescent="0.25">
      <c r="A64">
        <v>785.6</v>
      </c>
      <c r="B64">
        <v>1</v>
      </c>
      <c r="C64">
        <v>0</v>
      </c>
      <c r="D64">
        <v>0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  <c r="I64">
        <f t="shared" si="4"/>
        <v>0</v>
      </c>
      <c r="J64">
        <f t="shared" si="5"/>
        <v>1</v>
      </c>
    </row>
    <row r="65" spans="1:10" x14ac:dyDescent="0.25">
      <c r="A65">
        <v>943.01</v>
      </c>
      <c r="B65">
        <v>0</v>
      </c>
      <c r="C65">
        <v>1</v>
      </c>
      <c r="D65">
        <v>0</v>
      </c>
      <c r="E65">
        <f t="shared" si="0"/>
        <v>1</v>
      </c>
      <c r="F65">
        <f t="shared" si="1"/>
        <v>0</v>
      </c>
      <c r="G65">
        <f t="shared" si="2"/>
        <v>0</v>
      </c>
      <c r="H65">
        <f t="shared" si="3"/>
        <v>1</v>
      </c>
      <c r="I65">
        <f t="shared" si="4"/>
        <v>1</v>
      </c>
      <c r="J65">
        <f t="shared" si="5"/>
        <v>0</v>
      </c>
    </row>
    <row r="66" spans="1:10" x14ac:dyDescent="0.25">
      <c r="A66">
        <v>4032.31</v>
      </c>
      <c r="B66">
        <v>0</v>
      </c>
      <c r="C66">
        <v>0</v>
      </c>
      <c r="D66">
        <v>1</v>
      </c>
      <c r="E66">
        <f t="shared" si="0"/>
        <v>0</v>
      </c>
      <c r="F66">
        <f t="shared" si="1"/>
        <v>1</v>
      </c>
      <c r="G66">
        <f t="shared" si="2"/>
        <v>1</v>
      </c>
      <c r="H66">
        <f t="shared" si="3"/>
        <v>0</v>
      </c>
      <c r="I66">
        <f t="shared" si="4"/>
        <v>1</v>
      </c>
      <c r="J66">
        <f t="shared" si="5"/>
        <v>0</v>
      </c>
    </row>
    <row r="67" spans="1:10" x14ac:dyDescent="0.25">
      <c r="A67">
        <v>2848.14</v>
      </c>
      <c r="B67">
        <v>0</v>
      </c>
      <c r="C67">
        <v>0</v>
      </c>
      <c r="D67">
        <v>1</v>
      </c>
      <c r="E67">
        <f t="shared" ref="E67:E101" si="6">B67+C67</f>
        <v>0</v>
      </c>
      <c r="F67">
        <f t="shared" ref="F67:F101" si="7">D67</f>
        <v>1</v>
      </c>
      <c r="G67">
        <f t="shared" ref="G67:G101" si="8">B67+D67</f>
        <v>1</v>
      </c>
      <c r="H67">
        <f t="shared" ref="H67:H101" si="9">C67</f>
        <v>0</v>
      </c>
      <c r="I67">
        <f t="shared" ref="I67:I101" si="10">C67+D67</f>
        <v>1</v>
      </c>
      <c r="J67">
        <f t="shared" ref="J67:J101" si="11">B67</f>
        <v>0</v>
      </c>
    </row>
    <row r="68" spans="1:10" x14ac:dyDescent="0.25">
      <c r="A68">
        <v>2023.25</v>
      </c>
      <c r="B68">
        <v>0</v>
      </c>
      <c r="C68">
        <v>1</v>
      </c>
      <c r="D68">
        <v>0</v>
      </c>
      <c r="E68">
        <f t="shared" si="6"/>
        <v>1</v>
      </c>
      <c r="F68">
        <f t="shared" si="7"/>
        <v>0</v>
      </c>
      <c r="G68">
        <f t="shared" si="8"/>
        <v>0</v>
      </c>
      <c r="H68">
        <f t="shared" si="9"/>
        <v>1</v>
      </c>
      <c r="I68">
        <f t="shared" si="10"/>
        <v>1</v>
      </c>
      <c r="J68">
        <f t="shared" si="11"/>
        <v>0</v>
      </c>
    </row>
    <row r="69" spans="1:10" x14ac:dyDescent="0.25">
      <c r="A69">
        <v>1613.19</v>
      </c>
      <c r="B69">
        <v>0</v>
      </c>
      <c r="C69">
        <v>1</v>
      </c>
      <c r="D69">
        <v>0</v>
      </c>
      <c r="E69">
        <f t="shared" si="6"/>
        <v>1</v>
      </c>
      <c r="F69">
        <f t="shared" si="7"/>
        <v>0</v>
      </c>
      <c r="G69">
        <f t="shared" si="8"/>
        <v>0</v>
      </c>
      <c r="H69">
        <f t="shared" si="9"/>
        <v>1</v>
      </c>
      <c r="I69">
        <f t="shared" si="10"/>
        <v>1</v>
      </c>
      <c r="J69">
        <f t="shared" si="11"/>
        <v>0</v>
      </c>
    </row>
    <row r="70" spans="1:10" x14ac:dyDescent="0.25">
      <c r="A70">
        <v>1184.0899999999999</v>
      </c>
      <c r="B70">
        <v>0</v>
      </c>
      <c r="C70">
        <v>1</v>
      </c>
      <c r="D70">
        <v>0</v>
      </c>
      <c r="E70">
        <f t="shared" si="6"/>
        <v>1</v>
      </c>
      <c r="F70">
        <f t="shared" si="7"/>
        <v>0</v>
      </c>
      <c r="G70">
        <f t="shared" si="8"/>
        <v>0</v>
      </c>
      <c r="H70">
        <f t="shared" si="9"/>
        <v>1</v>
      </c>
      <c r="I70">
        <f t="shared" si="10"/>
        <v>1</v>
      </c>
      <c r="J70">
        <f t="shared" si="11"/>
        <v>0</v>
      </c>
    </row>
    <row r="71" spans="1:10" x14ac:dyDescent="0.25">
      <c r="A71">
        <v>1102.93</v>
      </c>
      <c r="B71">
        <v>0</v>
      </c>
      <c r="C71">
        <v>0</v>
      </c>
      <c r="D71">
        <v>1</v>
      </c>
      <c r="E71">
        <f t="shared" si="6"/>
        <v>0</v>
      </c>
      <c r="F71">
        <f t="shared" si="7"/>
        <v>1</v>
      </c>
      <c r="G71">
        <f t="shared" si="8"/>
        <v>1</v>
      </c>
      <c r="H71">
        <f t="shared" si="9"/>
        <v>0</v>
      </c>
      <c r="I71">
        <f t="shared" si="10"/>
        <v>1</v>
      </c>
      <c r="J71">
        <f t="shared" si="11"/>
        <v>0</v>
      </c>
    </row>
    <row r="72" spans="1:10" x14ac:dyDescent="0.25">
      <c r="A72">
        <v>982.53</v>
      </c>
      <c r="B72">
        <v>0</v>
      </c>
      <c r="C72">
        <v>0</v>
      </c>
      <c r="D72">
        <v>1</v>
      </c>
      <c r="E72">
        <f t="shared" si="6"/>
        <v>0</v>
      </c>
      <c r="F72">
        <f t="shared" si="7"/>
        <v>1</v>
      </c>
      <c r="G72">
        <f t="shared" si="8"/>
        <v>1</v>
      </c>
      <c r="H72">
        <f t="shared" si="9"/>
        <v>0</v>
      </c>
      <c r="I72">
        <f t="shared" si="10"/>
        <v>1</v>
      </c>
      <c r="J72">
        <f t="shared" si="11"/>
        <v>0</v>
      </c>
    </row>
    <row r="73" spans="1:10" x14ac:dyDescent="0.25">
      <c r="A73">
        <v>1481.06</v>
      </c>
      <c r="B73">
        <v>0</v>
      </c>
      <c r="C73">
        <v>1</v>
      </c>
      <c r="D73">
        <v>0</v>
      </c>
      <c r="E73">
        <f t="shared" si="6"/>
        <v>1</v>
      </c>
      <c r="F73">
        <f t="shared" si="7"/>
        <v>0</v>
      </c>
      <c r="G73">
        <f t="shared" si="8"/>
        <v>0</v>
      </c>
      <c r="H73">
        <f t="shared" si="9"/>
        <v>1</v>
      </c>
      <c r="I73">
        <f t="shared" si="10"/>
        <v>1</v>
      </c>
      <c r="J73">
        <f t="shared" si="11"/>
        <v>0</v>
      </c>
    </row>
    <row r="74" spans="1:10" x14ac:dyDescent="0.25">
      <c r="A74">
        <v>3093.78</v>
      </c>
      <c r="B74">
        <v>1</v>
      </c>
      <c r="C74">
        <v>0</v>
      </c>
      <c r="D74">
        <v>0</v>
      </c>
      <c r="E74">
        <f t="shared" si="6"/>
        <v>1</v>
      </c>
      <c r="F74">
        <f t="shared" si="7"/>
        <v>0</v>
      </c>
      <c r="G74">
        <f t="shared" si="8"/>
        <v>1</v>
      </c>
      <c r="H74">
        <f t="shared" si="9"/>
        <v>0</v>
      </c>
      <c r="I74">
        <f t="shared" si="10"/>
        <v>0</v>
      </c>
      <c r="J74">
        <f t="shared" si="11"/>
        <v>1</v>
      </c>
    </row>
    <row r="75" spans="1:10" x14ac:dyDescent="0.25">
      <c r="A75">
        <v>3629.86</v>
      </c>
      <c r="B75">
        <v>1</v>
      </c>
      <c r="C75">
        <v>0</v>
      </c>
      <c r="D75">
        <v>0</v>
      </c>
      <c r="E75">
        <f t="shared" si="6"/>
        <v>1</v>
      </c>
      <c r="F75">
        <f t="shared" si="7"/>
        <v>0</v>
      </c>
      <c r="G75">
        <f t="shared" si="8"/>
        <v>1</v>
      </c>
      <c r="H75">
        <f t="shared" si="9"/>
        <v>0</v>
      </c>
      <c r="I75">
        <f t="shared" si="10"/>
        <v>0</v>
      </c>
      <c r="J75">
        <f t="shared" si="11"/>
        <v>1</v>
      </c>
    </row>
    <row r="76" spans="1:10" x14ac:dyDescent="0.25">
      <c r="A76">
        <v>1435.19</v>
      </c>
      <c r="B76">
        <v>0</v>
      </c>
      <c r="C76">
        <v>1</v>
      </c>
      <c r="D76">
        <v>0</v>
      </c>
      <c r="E76">
        <f t="shared" si="6"/>
        <v>1</v>
      </c>
      <c r="F76">
        <f t="shared" si="7"/>
        <v>0</v>
      </c>
      <c r="G76">
        <f t="shared" si="8"/>
        <v>0</v>
      </c>
      <c r="H76">
        <f t="shared" si="9"/>
        <v>1</v>
      </c>
      <c r="I76">
        <f t="shared" si="10"/>
        <v>1</v>
      </c>
      <c r="J76">
        <f t="shared" si="11"/>
        <v>0</v>
      </c>
    </row>
    <row r="77" spans="1:10" x14ac:dyDescent="0.25">
      <c r="A77">
        <v>1349.48</v>
      </c>
      <c r="B77">
        <v>1</v>
      </c>
      <c r="C77">
        <v>0</v>
      </c>
      <c r="D77">
        <v>0</v>
      </c>
      <c r="E77">
        <f t="shared" si="6"/>
        <v>1</v>
      </c>
      <c r="F77">
        <f t="shared" si="7"/>
        <v>0</v>
      </c>
      <c r="G77">
        <f t="shared" si="8"/>
        <v>1</v>
      </c>
      <c r="H77">
        <f t="shared" si="9"/>
        <v>0</v>
      </c>
      <c r="I77">
        <f t="shared" si="10"/>
        <v>0</v>
      </c>
      <c r="J77">
        <f t="shared" si="11"/>
        <v>1</v>
      </c>
    </row>
    <row r="78" spans="1:10" x14ac:dyDescent="0.25">
      <c r="A78">
        <v>1520.35</v>
      </c>
      <c r="B78">
        <v>0</v>
      </c>
      <c r="C78">
        <v>1</v>
      </c>
      <c r="D78">
        <v>0</v>
      </c>
      <c r="E78">
        <f t="shared" si="6"/>
        <v>1</v>
      </c>
      <c r="F78">
        <f t="shared" si="7"/>
        <v>0</v>
      </c>
      <c r="G78">
        <f t="shared" si="8"/>
        <v>0</v>
      </c>
      <c r="H78">
        <f t="shared" si="9"/>
        <v>1</v>
      </c>
      <c r="I78">
        <f t="shared" si="10"/>
        <v>1</v>
      </c>
      <c r="J78">
        <f t="shared" si="11"/>
        <v>0</v>
      </c>
    </row>
    <row r="79" spans="1:10" x14ac:dyDescent="0.25">
      <c r="A79">
        <v>1276.68</v>
      </c>
      <c r="B79">
        <v>0</v>
      </c>
      <c r="C79">
        <v>0</v>
      </c>
      <c r="D79">
        <v>1</v>
      </c>
      <c r="E79">
        <f t="shared" si="6"/>
        <v>0</v>
      </c>
      <c r="F79">
        <f t="shared" si="7"/>
        <v>1</v>
      </c>
      <c r="G79">
        <f t="shared" si="8"/>
        <v>1</v>
      </c>
      <c r="H79">
        <f t="shared" si="9"/>
        <v>0</v>
      </c>
      <c r="I79">
        <f t="shared" si="10"/>
        <v>1</v>
      </c>
      <c r="J79">
        <f t="shared" si="11"/>
        <v>0</v>
      </c>
    </row>
    <row r="80" spans="1:10" x14ac:dyDescent="0.25">
      <c r="A80">
        <v>795.74</v>
      </c>
      <c r="B80">
        <v>0</v>
      </c>
      <c r="C80">
        <v>1</v>
      </c>
      <c r="D80">
        <v>0</v>
      </c>
      <c r="E80">
        <f t="shared" si="6"/>
        <v>1</v>
      </c>
      <c r="F80">
        <f t="shared" si="7"/>
        <v>0</v>
      </c>
      <c r="G80">
        <f t="shared" si="8"/>
        <v>0</v>
      </c>
      <c r="H80">
        <f t="shared" si="9"/>
        <v>1</v>
      </c>
      <c r="I80">
        <f t="shared" si="10"/>
        <v>1</v>
      </c>
      <c r="J80">
        <f t="shared" si="11"/>
        <v>0</v>
      </c>
    </row>
    <row r="81" spans="1:10" x14ac:dyDescent="0.25">
      <c r="A81">
        <v>1047.31</v>
      </c>
      <c r="B81">
        <v>0</v>
      </c>
      <c r="C81">
        <v>1</v>
      </c>
      <c r="D81">
        <v>0</v>
      </c>
      <c r="E81">
        <f t="shared" si="6"/>
        <v>1</v>
      </c>
      <c r="F81">
        <f t="shared" si="7"/>
        <v>0</v>
      </c>
      <c r="G81">
        <f t="shared" si="8"/>
        <v>0</v>
      </c>
      <c r="H81">
        <f t="shared" si="9"/>
        <v>1</v>
      </c>
      <c r="I81">
        <f t="shared" si="10"/>
        <v>1</v>
      </c>
      <c r="J81">
        <f t="shared" si="11"/>
        <v>0</v>
      </c>
    </row>
    <row r="82" spans="1:10" x14ac:dyDescent="0.25">
      <c r="A82">
        <v>5966.61</v>
      </c>
      <c r="B82">
        <v>0</v>
      </c>
      <c r="C82">
        <v>0</v>
      </c>
      <c r="D82">
        <v>1</v>
      </c>
      <c r="E82">
        <f t="shared" si="6"/>
        <v>0</v>
      </c>
      <c r="F82">
        <f t="shared" si="7"/>
        <v>1</v>
      </c>
      <c r="G82">
        <f t="shared" si="8"/>
        <v>1</v>
      </c>
      <c r="H82">
        <f t="shared" si="9"/>
        <v>0</v>
      </c>
      <c r="I82">
        <f t="shared" si="10"/>
        <v>1</v>
      </c>
      <c r="J82">
        <f t="shared" si="11"/>
        <v>0</v>
      </c>
    </row>
    <row r="83" spans="1:10" x14ac:dyDescent="0.25">
      <c r="A83">
        <v>2766.75</v>
      </c>
      <c r="B83">
        <v>0</v>
      </c>
      <c r="C83">
        <v>0</v>
      </c>
      <c r="D83">
        <v>1</v>
      </c>
      <c r="E83">
        <f t="shared" si="6"/>
        <v>0</v>
      </c>
      <c r="F83">
        <f t="shared" si="7"/>
        <v>1</v>
      </c>
      <c r="G83">
        <f t="shared" si="8"/>
        <v>1</v>
      </c>
      <c r="H83">
        <f t="shared" si="9"/>
        <v>0</v>
      </c>
      <c r="I83">
        <f t="shared" si="10"/>
        <v>1</v>
      </c>
      <c r="J83">
        <f t="shared" si="11"/>
        <v>0</v>
      </c>
    </row>
    <row r="84" spans="1:10" x14ac:dyDescent="0.25">
      <c r="A84">
        <v>2165.75</v>
      </c>
      <c r="B84">
        <v>0</v>
      </c>
      <c r="C84">
        <v>1</v>
      </c>
      <c r="D84">
        <v>0</v>
      </c>
      <c r="E84">
        <f t="shared" si="6"/>
        <v>1</v>
      </c>
      <c r="F84">
        <f t="shared" si="7"/>
        <v>0</v>
      </c>
      <c r="G84">
        <f t="shared" si="8"/>
        <v>0</v>
      </c>
      <c r="H84">
        <f t="shared" si="9"/>
        <v>1</v>
      </c>
      <c r="I84">
        <f t="shared" si="10"/>
        <v>1</v>
      </c>
      <c r="J84">
        <f t="shared" si="11"/>
        <v>0</v>
      </c>
    </row>
    <row r="85" spans="1:10" x14ac:dyDescent="0.25">
      <c r="A85">
        <v>2404.2399999999998</v>
      </c>
      <c r="B85">
        <v>1</v>
      </c>
      <c r="C85">
        <v>0</v>
      </c>
      <c r="D85">
        <v>0</v>
      </c>
      <c r="E85">
        <f t="shared" si="6"/>
        <v>1</v>
      </c>
      <c r="F85">
        <f t="shared" si="7"/>
        <v>0</v>
      </c>
      <c r="G85">
        <f t="shared" si="8"/>
        <v>1</v>
      </c>
      <c r="H85">
        <f t="shared" si="9"/>
        <v>0</v>
      </c>
      <c r="I85">
        <f t="shared" si="10"/>
        <v>0</v>
      </c>
      <c r="J85">
        <f t="shared" si="11"/>
        <v>1</v>
      </c>
    </row>
    <row r="86" spans="1:10" x14ac:dyDescent="0.25">
      <c r="A86">
        <v>2196.19</v>
      </c>
      <c r="B86">
        <v>0</v>
      </c>
      <c r="C86">
        <v>1</v>
      </c>
      <c r="D86">
        <v>0</v>
      </c>
      <c r="E86">
        <f t="shared" si="6"/>
        <v>1</v>
      </c>
      <c r="F86">
        <f t="shared" si="7"/>
        <v>0</v>
      </c>
      <c r="G86">
        <f t="shared" si="8"/>
        <v>0</v>
      </c>
      <c r="H86">
        <f t="shared" si="9"/>
        <v>1</v>
      </c>
      <c r="I86">
        <f t="shared" si="10"/>
        <v>1</v>
      </c>
      <c r="J86">
        <f t="shared" si="11"/>
        <v>0</v>
      </c>
    </row>
    <row r="87" spans="1:10" x14ac:dyDescent="0.25">
      <c r="A87">
        <v>1072.23</v>
      </c>
      <c r="B87">
        <v>1</v>
      </c>
      <c r="C87">
        <v>0</v>
      </c>
      <c r="D87">
        <v>0</v>
      </c>
      <c r="E87">
        <f t="shared" si="6"/>
        <v>1</v>
      </c>
      <c r="F87">
        <f t="shared" si="7"/>
        <v>0</v>
      </c>
      <c r="G87">
        <f t="shared" si="8"/>
        <v>1</v>
      </c>
      <c r="H87">
        <f t="shared" si="9"/>
        <v>0</v>
      </c>
      <c r="I87">
        <f t="shared" si="10"/>
        <v>0</v>
      </c>
      <c r="J87">
        <f t="shared" si="11"/>
        <v>1</v>
      </c>
    </row>
    <row r="88" spans="1:10" x14ac:dyDescent="0.25">
      <c r="A88">
        <v>9072.68</v>
      </c>
      <c r="B88">
        <v>0</v>
      </c>
      <c r="C88">
        <v>1</v>
      </c>
      <c r="D88">
        <v>0</v>
      </c>
      <c r="E88">
        <f t="shared" si="6"/>
        <v>1</v>
      </c>
      <c r="F88">
        <f t="shared" si="7"/>
        <v>0</v>
      </c>
      <c r="G88">
        <f t="shared" si="8"/>
        <v>0</v>
      </c>
      <c r="H88">
        <f t="shared" si="9"/>
        <v>1</v>
      </c>
      <c r="I88">
        <f t="shared" si="10"/>
        <v>1</v>
      </c>
      <c r="J88">
        <f t="shared" si="11"/>
        <v>0</v>
      </c>
    </row>
    <row r="89" spans="1:10" x14ac:dyDescent="0.25">
      <c r="A89">
        <v>6526.52</v>
      </c>
      <c r="B89">
        <v>0</v>
      </c>
      <c r="C89">
        <v>0</v>
      </c>
      <c r="D89">
        <v>1</v>
      </c>
      <c r="E89">
        <f t="shared" si="6"/>
        <v>0</v>
      </c>
      <c r="F89">
        <f t="shared" si="7"/>
        <v>1</v>
      </c>
      <c r="G89">
        <f t="shared" si="8"/>
        <v>1</v>
      </c>
      <c r="H89">
        <f t="shared" si="9"/>
        <v>0</v>
      </c>
      <c r="I89">
        <f t="shared" si="10"/>
        <v>1</v>
      </c>
      <c r="J89">
        <f t="shared" si="11"/>
        <v>0</v>
      </c>
    </row>
    <row r="90" spans="1:10" x14ac:dyDescent="0.25">
      <c r="A90">
        <v>18676.3</v>
      </c>
      <c r="B90">
        <v>0</v>
      </c>
      <c r="C90">
        <v>0</v>
      </c>
      <c r="D90">
        <v>1</v>
      </c>
      <c r="E90">
        <f t="shared" si="6"/>
        <v>0</v>
      </c>
      <c r="F90">
        <f t="shared" si="7"/>
        <v>1</v>
      </c>
      <c r="G90">
        <f t="shared" si="8"/>
        <v>1</v>
      </c>
      <c r="H90">
        <f t="shared" si="9"/>
        <v>0</v>
      </c>
      <c r="I90">
        <f t="shared" si="10"/>
        <v>1</v>
      </c>
      <c r="J90">
        <f t="shared" si="11"/>
        <v>0</v>
      </c>
    </row>
    <row r="91" spans="1:10" x14ac:dyDescent="0.25">
      <c r="A91">
        <v>1645.11</v>
      </c>
      <c r="B91">
        <v>0</v>
      </c>
      <c r="C91">
        <v>0</v>
      </c>
      <c r="D91">
        <v>1</v>
      </c>
      <c r="E91">
        <f t="shared" si="6"/>
        <v>0</v>
      </c>
      <c r="F91">
        <f t="shared" si="7"/>
        <v>1</v>
      </c>
      <c r="G91">
        <f t="shared" si="8"/>
        <v>1</v>
      </c>
      <c r="H91">
        <f t="shared" si="9"/>
        <v>0</v>
      </c>
      <c r="I91">
        <f t="shared" si="10"/>
        <v>1</v>
      </c>
      <c r="J91">
        <f t="shared" si="11"/>
        <v>0</v>
      </c>
    </row>
    <row r="92" spans="1:10" x14ac:dyDescent="0.25">
      <c r="A92">
        <v>1917.25</v>
      </c>
      <c r="B92">
        <v>0</v>
      </c>
      <c r="C92">
        <v>0</v>
      </c>
      <c r="D92">
        <v>1</v>
      </c>
      <c r="E92">
        <f t="shared" si="6"/>
        <v>0</v>
      </c>
      <c r="F92">
        <f t="shared" si="7"/>
        <v>1</v>
      </c>
      <c r="G92">
        <f t="shared" si="8"/>
        <v>1</v>
      </c>
      <c r="H92">
        <f t="shared" si="9"/>
        <v>0</v>
      </c>
      <c r="I92">
        <f t="shared" si="10"/>
        <v>1</v>
      </c>
      <c r="J92">
        <f t="shared" si="11"/>
        <v>0</v>
      </c>
    </row>
    <row r="93" spans="1:10" x14ac:dyDescent="0.25">
      <c r="A93">
        <v>2138.98</v>
      </c>
      <c r="B93">
        <v>0</v>
      </c>
      <c r="C93">
        <v>1</v>
      </c>
      <c r="D93">
        <v>0</v>
      </c>
      <c r="E93">
        <f t="shared" si="6"/>
        <v>1</v>
      </c>
      <c r="F93">
        <f t="shared" si="7"/>
        <v>0</v>
      </c>
      <c r="G93">
        <f t="shared" si="8"/>
        <v>0</v>
      </c>
      <c r="H93">
        <f t="shared" si="9"/>
        <v>1</v>
      </c>
      <c r="I93">
        <f t="shared" si="10"/>
        <v>1</v>
      </c>
      <c r="J93">
        <f t="shared" si="11"/>
        <v>0</v>
      </c>
    </row>
    <row r="94" spans="1:10" x14ac:dyDescent="0.25">
      <c r="A94">
        <v>1689.02</v>
      </c>
      <c r="B94">
        <v>1</v>
      </c>
      <c r="C94">
        <v>0</v>
      </c>
      <c r="D94">
        <v>0</v>
      </c>
      <c r="E94">
        <f t="shared" si="6"/>
        <v>1</v>
      </c>
      <c r="F94">
        <f t="shared" si="7"/>
        <v>0</v>
      </c>
      <c r="G94">
        <f t="shared" si="8"/>
        <v>1</v>
      </c>
      <c r="H94">
        <f t="shared" si="9"/>
        <v>0</v>
      </c>
      <c r="I94">
        <f t="shared" si="10"/>
        <v>0</v>
      </c>
      <c r="J94">
        <f t="shared" si="11"/>
        <v>1</v>
      </c>
    </row>
    <row r="95" spans="1:10" x14ac:dyDescent="0.25">
      <c r="A95">
        <v>1178.03</v>
      </c>
      <c r="B95">
        <v>1</v>
      </c>
      <c r="C95">
        <v>0</v>
      </c>
      <c r="D95">
        <v>0</v>
      </c>
      <c r="E95">
        <f t="shared" si="6"/>
        <v>1</v>
      </c>
      <c r="F95">
        <f t="shared" si="7"/>
        <v>0</v>
      </c>
      <c r="G95">
        <f t="shared" si="8"/>
        <v>1</v>
      </c>
      <c r="H95">
        <f t="shared" si="9"/>
        <v>0</v>
      </c>
      <c r="I95">
        <f t="shared" si="10"/>
        <v>0</v>
      </c>
      <c r="J95">
        <f t="shared" si="11"/>
        <v>1</v>
      </c>
    </row>
    <row r="96" spans="1:10" x14ac:dyDescent="0.25">
      <c r="A96">
        <v>990.35</v>
      </c>
      <c r="B96">
        <v>1</v>
      </c>
      <c r="C96">
        <v>0</v>
      </c>
      <c r="D96">
        <v>0</v>
      </c>
      <c r="E96">
        <f t="shared" si="6"/>
        <v>1</v>
      </c>
      <c r="F96">
        <f t="shared" si="7"/>
        <v>0</v>
      </c>
      <c r="G96">
        <f t="shared" si="8"/>
        <v>1</v>
      </c>
      <c r="H96">
        <f t="shared" si="9"/>
        <v>0</v>
      </c>
      <c r="I96">
        <f t="shared" si="10"/>
        <v>0</v>
      </c>
      <c r="J96">
        <f t="shared" si="11"/>
        <v>1</v>
      </c>
    </row>
    <row r="97" spans="1:10" x14ac:dyDescent="0.25">
      <c r="A97">
        <v>4103.76</v>
      </c>
      <c r="B97">
        <v>0</v>
      </c>
      <c r="C97">
        <v>0</v>
      </c>
      <c r="D97">
        <v>1</v>
      </c>
      <c r="E97">
        <f t="shared" si="6"/>
        <v>0</v>
      </c>
      <c r="F97">
        <f t="shared" si="7"/>
        <v>1</v>
      </c>
      <c r="G97">
        <f t="shared" si="8"/>
        <v>1</v>
      </c>
      <c r="H97">
        <f t="shared" si="9"/>
        <v>0</v>
      </c>
      <c r="I97">
        <f t="shared" si="10"/>
        <v>1</v>
      </c>
      <c r="J97">
        <f t="shared" si="11"/>
        <v>0</v>
      </c>
    </row>
    <row r="98" spans="1:10" x14ac:dyDescent="0.25">
      <c r="A98">
        <v>5739.2</v>
      </c>
      <c r="B98">
        <v>1</v>
      </c>
      <c r="C98">
        <v>0</v>
      </c>
      <c r="D98">
        <v>0</v>
      </c>
      <c r="E98">
        <f t="shared" si="6"/>
        <v>1</v>
      </c>
      <c r="F98">
        <f t="shared" si="7"/>
        <v>0</v>
      </c>
      <c r="G98">
        <f t="shared" si="8"/>
        <v>1</v>
      </c>
      <c r="H98">
        <f t="shared" si="9"/>
        <v>0</v>
      </c>
      <c r="I98">
        <f t="shared" si="10"/>
        <v>0</v>
      </c>
      <c r="J98">
        <f t="shared" si="11"/>
        <v>1</v>
      </c>
    </row>
    <row r="99" spans="1:10" x14ac:dyDescent="0.25">
      <c r="A99">
        <v>4504.91</v>
      </c>
      <c r="B99">
        <v>0</v>
      </c>
      <c r="C99">
        <v>1</v>
      </c>
      <c r="D99">
        <v>0</v>
      </c>
      <c r="E99">
        <f t="shared" si="6"/>
        <v>1</v>
      </c>
      <c r="F99">
        <f t="shared" si="7"/>
        <v>0</v>
      </c>
      <c r="G99">
        <f t="shared" si="8"/>
        <v>0</v>
      </c>
      <c r="H99">
        <f t="shared" si="9"/>
        <v>1</v>
      </c>
      <c r="I99">
        <f t="shared" si="10"/>
        <v>1</v>
      </c>
      <c r="J99">
        <f t="shared" si="11"/>
        <v>0</v>
      </c>
    </row>
    <row r="100" spans="1:10" x14ac:dyDescent="0.25">
      <c r="A100">
        <v>5535.38</v>
      </c>
      <c r="B100">
        <v>0</v>
      </c>
      <c r="C100">
        <v>0</v>
      </c>
      <c r="D100">
        <v>1</v>
      </c>
      <c r="E100">
        <f t="shared" si="6"/>
        <v>0</v>
      </c>
      <c r="F100">
        <f t="shared" si="7"/>
        <v>1</v>
      </c>
      <c r="G100">
        <f t="shared" si="8"/>
        <v>1</v>
      </c>
      <c r="H100">
        <f t="shared" si="9"/>
        <v>0</v>
      </c>
      <c r="I100">
        <f t="shared" si="10"/>
        <v>1</v>
      </c>
      <c r="J100">
        <f t="shared" si="11"/>
        <v>0</v>
      </c>
    </row>
    <row r="101" spans="1:10" x14ac:dyDescent="0.25">
      <c r="A101">
        <v>2498.34</v>
      </c>
      <c r="B101">
        <v>1</v>
      </c>
      <c r="C101">
        <v>0</v>
      </c>
      <c r="D101">
        <v>0</v>
      </c>
      <c r="E101">
        <f t="shared" si="6"/>
        <v>1</v>
      </c>
      <c r="F101">
        <f t="shared" si="7"/>
        <v>0</v>
      </c>
      <c r="G101">
        <f t="shared" si="8"/>
        <v>1</v>
      </c>
      <c r="H101">
        <f t="shared" si="9"/>
        <v>0</v>
      </c>
      <c r="I101">
        <f t="shared" si="10"/>
        <v>0</v>
      </c>
      <c r="J101">
        <f t="shared" si="11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E35605FBCA042ADCB489D843F1843" ma:contentTypeVersion="2" ma:contentTypeDescription="Create a new document." ma:contentTypeScope="" ma:versionID="b7db8ef87108a0f553fcefb9b4fc1940">
  <xsd:schema xmlns:xsd="http://www.w3.org/2001/XMLSchema" xmlns:xs="http://www.w3.org/2001/XMLSchema" xmlns:p="http://schemas.microsoft.com/office/2006/metadata/properties" xmlns:ns2="baaafaa4-e050-4314-afb9-bb54a87032dd" targetNamespace="http://schemas.microsoft.com/office/2006/metadata/properties" ma:root="true" ma:fieldsID="52433ee9b2b261c6442ed27982b337c6" ns2:_="">
    <xsd:import namespace="baaafaa4-e050-4314-afb9-bb54a87032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afaa4-e050-4314-afb9-bb54a8703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D88777-DD95-4A20-9CBA-7321527FED0B}"/>
</file>

<file path=customXml/itemProps2.xml><?xml version="1.0" encoding="utf-8"?>
<ds:datastoreItem xmlns:ds="http://schemas.openxmlformats.org/officeDocument/2006/customXml" ds:itemID="{5F6E6E2D-A209-4A05-883B-93AC328A9262}"/>
</file>

<file path=customXml/itemProps3.xml><?xml version="1.0" encoding="utf-8"?>
<ds:datastoreItem xmlns:ds="http://schemas.openxmlformats.org/officeDocument/2006/customXml" ds:itemID="{01EC080D-9778-452A-809A-AEAD2FB1F0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Comparing Coefficients</vt:lpstr>
      <vt:lpstr>Summary Statistics</vt:lpstr>
      <vt:lpstr>Correlation Coefficient</vt:lpstr>
      <vt:lpstr>Validity of Restriction</vt:lpstr>
      <vt:lpstr>Comparing Dummy Coefficients-I</vt:lpstr>
      <vt:lpstr>Comparing Dummy Models</vt:lpstr>
      <vt:lpstr>Comparing Dummy Coefficients-II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Pulak Mishra</dc:creator>
  <cp:lastModifiedBy>Pulak Mishra</cp:lastModifiedBy>
  <dcterms:created xsi:type="dcterms:W3CDTF">2021-02-15T08:16:41Z</dcterms:created>
  <dcterms:modified xsi:type="dcterms:W3CDTF">2021-09-16T11:49:41Z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0x010100CC8E35605FBCA042ADCB489D843F1843</vt:lpwstr>
  </property>
</Properties>
</file>