
<file path=[Content_Types].xml><?xml version="1.0" encoding="utf-8"?>
<Types xmlns="http://schemas.openxmlformats.org/package/2006/content-types"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EMP\Teaching\Econometrics\Econometric Analysis I\Lab-Spring 2022\"/>
    </mc:Choice>
  </mc:AlternateContent>
  <bookViews>
    <workbookView xWindow="0" yWindow="0" windowWidth="20490" windowHeight="7755"/>
  </bookViews>
  <sheets>
    <sheet name="Comparing Coefficients" sheetId="1" r:id="rId1"/>
    <sheet name="Summary Statistics" sheetId="9" r:id="rId2"/>
    <sheet name="Correlation Coefficient" sheetId="10" r:id="rId3"/>
    <sheet name="Validity of Restriction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8" i="1" l="1"/>
  <c r="Z28" i="6" l="1"/>
  <c r="Z27" i="6"/>
  <c r="Z25" i="6"/>
  <c r="Z26" i="6" s="1"/>
  <c r="P35" i="6" l="1"/>
  <c r="P34" i="6"/>
  <c r="P25" i="6"/>
  <c r="T28" i="6" s="1"/>
  <c r="P32" i="6" s="1"/>
  <c r="P33" i="6" l="1"/>
  <c r="R31" i="6"/>
  <c r="I3" i="6"/>
  <c r="J3" i="6"/>
  <c r="K3" i="6"/>
  <c r="I4" i="6"/>
  <c r="J4" i="6"/>
  <c r="K4" i="6"/>
  <c r="I5" i="6"/>
  <c r="J5" i="6"/>
  <c r="K5" i="6"/>
  <c r="I6" i="6"/>
  <c r="J6" i="6"/>
  <c r="K6" i="6"/>
  <c r="I7" i="6"/>
  <c r="J7" i="6"/>
  <c r="K7" i="6"/>
  <c r="I8" i="6"/>
  <c r="J8" i="6"/>
  <c r="K8" i="6"/>
  <c r="I9" i="6"/>
  <c r="J9" i="6"/>
  <c r="K9" i="6"/>
  <c r="I10" i="6"/>
  <c r="J10" i="6"/>
  <c r="K10" i="6"/>
  <c r="I11" i="6"/>
  <c r="J11" i="6"/>
  <c r="K11" i="6"/>
  <c r="I12" i="6"/>
  <c r="J12" i="6"/>
  <c r="K12" i="6"/>
  <c r="I13" i="6"/>
  <c r="J13" i="6"/>
  <c r="K13" i="6"/>
  <c r="I14" i="6"/>
  <c r="J14" i="6"/>
  <c r="K14" i="6"/>
  <c r="I15" i="6"/>
  <c r="J15" i="6"/>
  <c r="K15" i="6"/>
  <c r="I16" i="6"/>
  <c r="J16" i="6"/>
  <c r="K16" i="6"/>
  <c r="I17" i="6"/>
  <c r="J17" i="6"/>
  <c r="K17" i="6"/>
  <c r="I18" i="6"/>
  <c r="J18" i="6"/>
  <c r="K18" i="6"/>
  <c r="I19" i="6"/>
  <c r="J19" i="6"/>
  <c r="K19" i="6"/>
  <c r="I20" i="6"/>
  <c r="J20" i="6"/>
  <c r="K20" i="6"/>
  <c r="I21" i="6"/>
  <c r="J21" i="6"/>
  <c r="K21" i="6"/>
  <c r="I22" i="6"/>
  <c r="J22" i="6"/>
  <c r="K22" i="6"/>
  <c r="I23" i="6"/>
  <c r="J23" i="6"/>
  <c r="K23" i="6"/>
  <c r="I24" i="6"/>
  <c r="J24" i="6"/>
  <c r="K24" i="6"/>
  <c r="I25" i="6"/>
  <c r="J25" i="6"/>
  <c r="K25" i="6"/>
  <c r="I26" i="6"/>
  <c r="J26" i="6"/>
  <c r="K26" i="6"/>
  <c r="L3" i="6"/>
  <c r="M3" i="6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M2" i="6"/>
  <c r="K2" i="6"/>
  <c r="J2" i="6"/>
  <c r="I2" i="6"/>
  <c r="L2" i="6"/>
  <c r="AA28" i="1"/>
  <c r="AA27" i="1"/>
  <c r="AA25" i="1"/>
  <c r="AA26" i="1" s="1"/>
  <c r="Q35" i="1"/>
  <c r="Q34" i="1"/>
  <c r="Q32" i="1"/>
  <c r="Q33" i="1" l="1"/>
  <c r="W31" i="1"/>
  <c r="K3" i="1"/>
  <c r="M3" i="1" s="1"/>
  <c r="K4" i="1"/>
  <c r="K5" i="1"/>
  <c r="K6" i="1"/>
  <c r="K7" i="1"/>
  <c r="M7" i="1" s="1"/>
  <c r="K8" i="1"/>
  <c r="K9" i="1"/>
  <c r="K10" i="1"/>
  <c r="K11" i="1"/>
  <c r="M11" i="1" s="1"/>
  <c r="K12" i="1"/>
  <c r="K13" i="1"/>
  <c r="K14" i="1"/>
  <c r="K15" i="1"/>
  <c r="M15" i="1" s="1"/>
  <c r="K16" i="1"/>
  <c r="K17" i="1"/>
  <c r="K18" i="1"/>
  <c r="K19" i="1"/>
  <c r="M19" i="1" s="1"/>
  <c r="K20" i="1"/>
  <c r="K21" i="1"/>
  <c r="K22" i="1"/>
  <c r="K23" i="1"/>
  <c r="M23" i="1" s="1"/>
  <c r="K24" i="1"/>
  <c r="K25" i="1"/>
  <c r="K26" i="1"/>
  <c r="K2" i="1"/>
  <c r="M2" i="1" s="1"/>
  <c r="J3" i="1"/>
  <c r="L3" i="1"/>
  <c r="J4" i="1"/>
  <c r="L4" i="1"/>
  <c r="M4" i="1" s="1"/>
  <c r="J5" i="1"/>
  <c r="L5" i="1"/>
  <c r="M5" i="1" s="1"/>
  <c r="J6" i="1"/>
  <c r="L6" i="1"/>
  <c r="M6" i="1" s="1"/>
  <c r="J7" i="1"/>
  <c r="L7" i="1"/>
  <c r="J8" i="1"/>
  <c r="L8" i="1"/>
  <c r="M8" i="1" s="1"/>
  <c r="J9" i="1"/>
  <c r="L9" i="1"/>
  <c r="M9" i="1" s="1"/>
  <c r="J10" i="1"/>
  <c r="L10" i="1"/>
  <c r="M10" i="1" s="1"/>
  <c r="J11" i="1"/>
  <c r="L11" i="1"/>
  <c r="J12" i="1"/>
  <c r="L12" i="1"/>
  <c r="M12" i="1" s="1"/>
  <c r="J13" i="1"/>
  <c r="L13" i="1"/>
  <c r="M13" i="1" s="1"/>
  <c r="J14" i="1"/>
  <c r="L14" i="1"/>
  <c r="M14" i="1" s="1"/>
  <c r="J15" i="1"/>
  <c r="L15" i="1"/>
  <c r="J16" i="1"/>
  <c r="L16" i="1"/>
  <c r="M16" i="1" s="1"/>
  <c r="J17" i="1"/>
  <c r="L17" i="1"/>
  <c r="M17" i="1" s="1"/>
  <c r="J18" i="1"/>
  <c r="L18" i="1"/>
  <c r="M18" i="1" s="1"/>
  <c r="J19" i="1"/>
  <c r="L19" i="1"/>
  <c r="J20" i="1"/>
  <c r="L20" i="1"/>
  <c r="M20" i="1" s="1"/>
  <c r="J21" i="1"/>
  <c r="L21" i="1"/>
  <c r="M21" i="1" s="1"/>
  <c r="J22" i="1"/>
  <c r="L22" i="1"/>
  <c r="M22" i="1" s="1"/>
  <c r="J23" i="1"/>
  <c r="L23" i="1"/>
  <c r="J24" i="1"/>
  <c r="L24" i="1"/>
  <c r="M24" i="1" s="1"/>
  <c r="J25" i="1"/>
  <c r="L25" i="1"/>
  <c r="M25" i="1" s="1"/>
  <c r="J26" i="1"/>
  <c r="L26" i="1"/>
  <c r="M26" i="1" s="1"/>
  <c r="L2" i="1"/>
  <c r="J2" i="1"/>
</calcChain>
</file>

<file path=xl/sharedStrings.xml><?xml version="1.0" encoding="utf-8"?>
<sst xmlns="http://schemas.openxmlformats.org/spreadsheetml/2006/main" count="253" uniqueCount="110">
  <si>
    <t>Year</t>
  </si>
  <si>
    <t>Production</t>
  </si>
  <si>
    <t>Net sown</t>
  </si>
  <si>
    <t xml:space="preserve">Gross Sown </t>
  </si>
  <si>
    <t>Net Irrigated</t>
  </si>
  <si>
    <t>Gross Irrigated</t>
  </si>
  <si>
    <t>Fertliizer</t>
  </si>
  <si>
    <t>Pesticide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</si>
  <si>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</si>
  <si>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</si>
  <si>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</si>
  <si>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</si>
  <si>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</si>
  <si>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</si>
  <si>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</si>
  <si>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</si>
  <si>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</si>
  <si>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</si>
  <si>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</si>
  <si>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</si>
  <si>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</si>
  <si>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</si>
  <si>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</si>
  <si>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</si>
  <si>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</si>
  <si>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</si>
  <si>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</si>
  <si>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</si>
  <si>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</si>
  <si>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</si>
  <si>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</si>
  <si>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</si>
  <si>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</si>
  <si>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YIELD</t>
  </si>
  <si>
    <t>IRRI</t>
  </si>
  <si>
    <t>FERT</t>
  </si>
  <si>
    <t>PEST</t>
  </si>
  <si>
    <t>PEST_FERT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</si>
  <si>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</si>
  <si>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</si>
  <si>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</si>
  <si>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</si>
  <si>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</si>
  <si>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</si>
  <si>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</si>
  <si>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</si>
  <si>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</si>
  <si>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</si>
  <si>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</si>
  <si>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</si>
  <si>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</si>
  <si>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</si>
  <si>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</si>
  <si>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</si>
  <si>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</si>
  <si>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</si>
  <si>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</si>
  <si>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</si>
  <si>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</si>
  <si>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</si>
  <si>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</si>
  <si>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</si>
  <si>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Standard Deviation-PEST</t>
  </si>
  <si>
    <t>Standard Deviation-FERT</t>
  </si>
  <si>
    <t>Correlation (PEST, FERT)</t>
  </si>
  <si>
    <t>Estimated Variance of u</t>
  </si>
  <si>
    <t>t-Stat</t>
  </si>
  <si>
    <t>Prob</t>
  </si>
  <si>
    <t>Critical t at 5 percent</t>
  </si>
  <si>
    <t>Critical t at 1 percent</t>
  </si>
  <si>
    <t>Unrestricted Model</t>
  </si>
  <si>
    <t>Restricted Model</t>
  </si>
  <si>
    <t>Restricted F Test</t>
  </si>
  <si>
    <t>F-stat</t>
  </si>
  <si>
    <t xml:space="preserve">The computed value of t-stat is greater than the critical value at 5 percent significance level </t>
  </si>
  <si>
    <t xml:space="preserve">The computed value of t-stat is greater than the critical value at 1 percent significance level </t>
  </si>
  <si>
    <t xml:space="preserve">Statistically significant at 1 percent </t>
  </si>
  <si>
    <t>The t test indicates significant difference between the two slope coefficients</t>
  </si>
  <si>
    <t xml:space="preserve">The computed value of F-stat is greater than the critical value at 5 percent significance level </t>
  </si>
  <si>
    <t xml:space="preserve">The computed value of F-stat is greater than the critical value at 1 percent significance level </t>
  </si>
  <si>
    <t>The F test indicates significant difference between the two slope coefficients</t>
  </si>
  <si>
    <t xml:space="preserve">The null hypothesis is rejected </t>
  </si>
  <si>
    <t>The Null Hypothesis is rejected</t>
  </si>
  <si>
    <t>Null Hypothesis: The slope coefficients are equal</t>
  </si>
  <si>
    <t>PROD</t>
  </si>
  <si>
    <t>AREA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</si>
  <si>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</si>
  <si>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</si>
  <si>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</si>
  <si>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</si>
  <si>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</si>
  <si>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</si>
  <si>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</si>
  <si>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</si>
  <si>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</si>
  <si>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</si>
  <si>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</si>
  <si>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</si>
  <si>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Standard Deviation-AREA</t>
  </si>
  <si>
    <t>Standard Deviation-IRRI</t>
  </si>
  <si>
    <t>Correlation Coefficient (AREA, IRRI)</t>
  </si>
  <si>
    <t>Null Hypothesis: The production function follows CRS</t>
  </si>
  <si>
    <t>The t test indicates that the production does not follow constant returns to scale</t>
  </si>
  <si>
    <t xml:space="preserve">Statistically significant at 5 percent </t>
  </si>
  <si>
    <t>The F test indicates that the production function follows constant resturns to scale</t>
  </si>
  <si>
    <t>Statistically significant at 5 percent</t>
  </si>
  <si>
    <t>IRRI/AREA</t>
  </si>
  <si>
    <t xml:space="preserve">The computed value of t-stat is less than the critical value at 1 percent significance level </t>
  </si>
  <si>
    <t xml:space="preserve">The computed value of F-stat is less than the critical value at 1 percent significance level </t>
  </si>
  <si>
    <t>The Null Hypothesis is rejected at 5 percent significance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</si>
</sst>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i/>
      <sz val="11"/>
      <color theme="1"/>
      <name val="Calibri"/>
      <family val="2"/>
      <charset val="1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2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vertical="top" wrapText="1"/>
    </xf>
    <xf numFmtId="0" fontId="2" fillId="2" borderId="1" xfId="0" applyFont="1" applyFill="1" applyBorder="1" applyAlignment="1">
      <alignment horizontal="right" vertical="top" wrapText="1"/>
    </xf>
    <xf numFmtId="2" fontId="3" fillId="2" borderId="1" xfId="0" applyNumberFormat="1" applyFont="1" applyFill="1" applyBorder="1" applyAlignment="1">
      <alignment horizontal="right" vertical="top" wrapText="1"/>
    </xf>
    <xf numFmtId="0" fontId="0" fillId="2" borderId="2" xfId="0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Continuous"/>
    </xf>
    <xf numFmtId="0" fontId="0" fillId="3" borderId="0" xfId="0" applyFill="1"/>
    <xf numFmtId="0" fontId="0" fillId="3" borderId="0" xfId="0" applyFill="1" applyBorder="1" applyAlignment="1"/>
    <xf numFmtId="0" fontId="0" fillId="3" borderId="3" xfId="0" applyFill="1" applyBorder="1" applyAlignment="1"/>
    <xf numFmtId="0" fontId="5" fillId="3" borderId="0" xfId="0" applyFont="1" applyFill="1" applyBorder="1"/>
    <xf numFmtId="0" fontId="1" fillId="0" borderId="0" xfId="0" applyFont="1"/>
    <xf numFmtId="0" fontId="1" fillId="3" borderId="0" xfId="0" applyFont="1" applyFill="1"/>
    <xf numFmtId="0" fontId="6" fillId="3" borderId="0" xfId="0" applyFont="1" applyFill="1"/>
    <xf numFmtId="0" fontId="0" fillId="3" borderId="2" xfId="0" applyFill="1" applyBorder="1"/>
    <xf numFmtId="0" fontId="5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76200</xdr:colOff>
          <xdr:row>26</xdr:row>
          <xdr:rowOff>123825</xdr:rowOff>
        </xdr:from>
        <xdr:to>
          <xdr:col>19</xdr:col>
          <xdr:colOff>76200</xdr:colOff>
          <xdr:row>29</xdr:row>
          <xdr:rowOff>76200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0</xdr:colOff>
          <xdr:row>21</xdr:row>
          <xdr:rowOff>0</xdr:rowOff>
        </xdr:from>
        <xdr:to>
          <xdr:col>29</xdr:col>
          <xdr:colOff>276225</xdr:colOff>
          <xdr:row>23</xdr:row>
          <xdr:rowOff>47625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171450</xdr:colOff>
          <xdr:row>26</xdr:row>
          <xdr:rowOff>57150</xdr:rowOff>
        </xdr:from>
        <xdr:to>
          <xdr:col>17</xdr:col>
          <xdr:colOff>361950</xdr:colOff>
          <xdr:row>29</xdr:row>
          <xdr:rowOff>9525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123825</xdr:colOff>
          <xdr:row>20</xdr:row>
          <xdr:rowOff>85725</xdr:rowOff>
        </xdr:from>
        <xdr:to>
          <xdr:col>29</xdr:col>
          <xdr:colOff>400050</xdr:colOff>
          <xdr:row>22</xdr:row>
          <xdr:rowOff>133350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7"/>
  <sheetViews>
    <sheetView tabSelected="1" topLeftCell="O13" workbookViewId="0">
      <selection activeCell="Z30" sqref="Z30"/>
    </sheetView>
  </sheetViews>
  <sheetFormatPr defaultRowHeight="15" x14ac:dyDescent="0.25"/>
  <cols>
    <col min="2" max="2" width="10.85546875" customWidth="1"/>
    <col min="10" max="11" width="8.85546875" customWidth="1"/>
    <col min="16" max="16" width="23.140625" bestFit="1" customWidth="1"/>
    <col min="17" max="17" width="12.7109375" bestFit="1" customWidth="1"/>
    <col min="21" max="21" width="12" bestFit="1" customWidth="1"/>
    <col min="22" max="22" width="12.7109375" bestFit="1" customWidth="1"/>
    <col min="26" max="26" width="20.140625" bestFit="1" customWidth="1"/>
    <col min="27" max="27" width="12" bestFit="1" customWidth="1"/>
  </cols>
  <sheetData>
    <row r="1" spans="1:31" ht="18.75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6" t="s">
        <v>33</v>
      </c>
      <c r="K1" s="6" t="s">
        <v>36</v>
      </c>
      <c r="L1" s="6" t="s">
        <v>35</v>
      </c>
      <c r="M1" s="6" t="s">
        <v>37</v>
      </c>
      <c r="P1" s="14" t="s">
        <v>70</v>
      </c>
      <c r="Z1" s="17" t="s">
        <v>71</v>
      </c>
    </row>
    <row r="2" spans="1:31" x14ac:dyDescent="0.25">
      <c r="A2" s="3" t="s">
        <v>8</v>
      </c>
      <c r="B2" s="4">
        <v>1023</v>
      </c>
      <c r="C2" s="5">
        <v>140</v>
      </c>
      <c r="D2" s="5">
        <v>172.63</v>
      </c>
      <c r="E2" s="5">
        <v>38.72</v>
      </c>
      <c r="F2" s="5">
        <v>49.78</v>
      </c>
      <c r="G2" s="5">
        <v>55.16</v>
      </c>
      <c r="H2" s="5">
        <v>45</v>
      </c>
      <c r="J2">
        <f>B2/D2</f>
        <v>5.9259688350808091</v>
      </c>
      <c r="K2">
        <f>(H2/D2)*100</f>
        <v>26.067311591264552</v>
      </c>
      <c r="L2">
        <f>(G2/D2)*100</f>
        <v>31.952731274981172</v>
      </c>
      <c r="M2">
        <f>L2+K2</f>
        <v>58.020042866245724</v>
      </c>
      <c r="P2" t="s">
        <v>38</v>
      </c>
      <c r="Z2" t="s">
        <v>38</v>
      </c>
    </row>
    <row r="3" spans="1:31" ht="15.75" thickBot="1" x14ac:dyDescent="0.3">
      <c r="A3" s="3" t="s">
        <v>9</v>
      </c>
      <c r="B3" s="4">
        <v>1032</v>
      </c>
      <c r="C3" s="5">
        <v>141.93</v>
      </c>
      <c r="D3" s="5">
        <v>176.75</v>
      </c>
      <c r="E3" s="5">
        <v>40.5</v>
      </c>
      <c r="F3" s="5">
        <v>51.41</v>
      </c>
      <c r="G3" s="5">
        <v>60.64</v>
      </c>
      <c r="H3" s="5">
        <v>47</v>
      </c>
      <c r="J3">
        <f t="shared" ref="J3:J26" si="0">B3/D3</f>
        <v>5.8387553041018387</v>
      </c>
      <c r="K3">
        <f t="shared" ref="K3:K26" si="1">(H3/D3)*100</f>
        <v>26.591230551626595</v>
      </c>
      <c r="L3">
        <f t="shared" ref="L3:L26" si="2">(G3/D3)*100</f>
        <v>34.308345120226306</v>
      </c>
      <c r="M3">
        <f t="shared" ref="M3:M26" si="3">L3+K3</f>
        <v>60.899575671852901</v>
      </c>
    </row>
    <row r="4" spans="1:31" ht="18.75" x14ac:dyDescent="0.3">
      <c r="A4" s="3" t="s">
        <v>10</v>
      </c>
      <c r="B4" s="4">
        <v>1035</v>
      </c>
      <c r="C4" s="5">
        <v>140.22</v>
      </c>
      <c r="D4" s="5">
        <v>172.75</v>
      </c>
      <c r="E4" s="5">
        <v>40.69</v>
      </c>
      <c r="F4" s="5">
        <v>51.83</v>
      </c>
      <c r="G4" s="5">
        <v>63.88</v>
      </c>
      <c r="H4" s="5">
        <v>50</v>
      </c>
      <c r="J4">
        <f t="shared" si="0"/>
        <v>5.9913169319826336</v>
      </c>
      <c r="K4">
        <f t="shared" si="1"/>
        <v>28.943560057887119</v>
      </c>
      <c r="L4">
        <f t="shared" si="2"/>
        <v>36.978292329956588</v>
      </c>
      <c r="M4">
        <f t="shared" si="3"/>
        <v>65.9218523878437</v>
      </c>
      <c r="P4" s="10" t="s">
        <v>39</v>
      </c>
      <c r="Q4" s="10"/>
      <c r="T4" s="17" t="s">
        <v>83</v>
      </c>
      <c r="U4" s="17"/>
      <c r="V4" s="17"/>
      <c r="W4" s="17"/>
      <c r="X4" s="17"/>
      <c r="Y4" s="16"/>
      <c r="Z4" s="10" t="s">
        <v>39</v>
      </c>
      <c r="AA4" s="10"/>
    </row>
    <row r="5" spans="1:31" x14ac:dyDescent="0.25">
      <c r="A5" s="3" t="s">
        <v>11</v>
      </c>
      <c r="B5" s="4">
        <v>1162</v>
      </c>
      <c r="C5" s="5">
        <v>142.84</v>
      </c>
      <c r="D5" s="5">
        <v>179.56</v>
      </c>
      <c r="E5" s="5">
        <v>41.95</v>
      </c>
      <c r="F5" s="5">
        <v>53.82</v>
      </c>
      <c r="G5" s="5">
        <v>77.099999999999994</v>
      </c>
      <c r="H5" s="5">
        <v>55</v>
      </c>
      <c r="J5">
        <f t="shared" si="0"/>
        <v>6.4713744709289376</v>
      </c>
      <c r="K5">
        <f t="shared" si="1"/>
        <v>30.63042993985297</v>
      </c>
      <c r="L5">
        <f t="shared" si="2"/>
        <v>42.938293606593888</v>
      </c>
      <c r="M5">
        <f t="shared" si="3"/>
        <v>73.568723546446861</v>
      </c>
      <c r="P5" s="7" t="s">
        <v>40</v>
      </c>
      <c r="Q5" s="7">
        <v>0.9720120181124251</v>
      </c>
      <c r="Z5" s="7" t="s">
        <v>40</v>
      </c>
      <c r="AA5" s="7">
        <v>0.93362264818511254</v>
      </c>
    </row>
    <row r="6" spans="1:31" x14ac:dyDescent="0.25">
      <c r="A6" s="3" t="s">
        <v>12</v>
      </c>
      <c r="B6" s="4">
        <v>1149</v>
      </c>
      <c r="C6" s="5">
        <v>140.88999999999999</v>
      </c>
      <c r="D6" s="5">
        <v>176.33</v>
      </c>
      <c r="E6" s="5">
        <v>42.15</v>
      </c>
      <c r="F6" s="5">
        <v>54.53</v>
      </c>
      <c r="G6" s="5">
        <v>82.11</v>
      </c>
      <c r="H6" s="5">
        <v>56</v>
      </c>
      <c r="J6">
        <f t="shared" si="0"/>
        <v>6.5161912323484374</v>
      </c>
      <c r="K6">
        <f t="shared" si="1"/>
        <v>31.758634378721712</v>
      </c>
      <c r="L6">
        <f t="shared" si="2"/>
        <v>46.566097657800711</v>
      </c>
      <c r="M6">
        <f t="shared" si="3"/>
        <v>78.32473203652242</v>
      </c>
      <c r="P6" s="7" t="s">
        <v>41</v>
      </c>
      <c r="Q6" s="7">
        <v>0.94480736335498949</v>
      </c>
      <c r="Z6" s="7" t="s">
        <v>41</v>
      </c>
      <c r="AA6" s="7">
        <v>0.87165124920418235</v>
      </c>
    </row>
    <row r="7" spans="1:31" x14ac:dyDescent="0.25">
      <c r="A7" s="3" t="s">
        <v>13</v>
      </c>
      <c r="B7" s="4">
        <v>1175</v>
      </c>
      <c r="C7" s="5">
        <v>140.9</v>
      </c>
      <c r="D7" s="5">
        <v>178.46</v>
      </c>
      <c r="E7" s="5">
        <v>41.87</v>
      </c>
      <c r="F7" s="5">
        <v>54.28</v>
      </c>
      <c r="G7" s="5">
        <v>84.74</v>
      </c>
      <c r="H7" s="5">
        <v>52</v>
      </c>
      <c r="J7">
        <f t="shared" si="0"/>
        <v>6.5841084836938251</v>
      </c>
      <c r="K7">
        <f t="shared" si="1"/>
        <v>29.138182225708842</v>
      </c>
      <c r="L7">
        <f t="shared" si="2"/>
        <v>47.484030034741679</v>
      </c>
      <c r="M7">
        <f t="shared" si="3"/>
        <v>76.622212260450524</v>
      </c>
      <c r="P7" s="7" t="s">
        <v>42</v>
      </c>
      <c r="Q7" s="7">
        <v>0.93978985093271572</v>
      </c>
      <c r="Z7" s="7" t="s">
        <v>42</v>
      </c>
      <c r="AA7" s="7">
        <v>0.86607086873479888</v>
      </c>
    </row>
    <row r="8" spans="1:31" x14ac:dyDescent="0.25">
      <c r="A8" s="3" t="s">
        <v>14</v>
      </c>
      <c r="B8" s="4">
        <v>1128</v>
      </c>
      <c r="C8" s="5">
        <v>139.58000000000001</v>
      </c>
      <c r="D8" s="5">
        <v>176.41</v>
      </c>
      <c r="E8" s="5">
        <v>42.57</v>
      </c>
      <c r="F8" s="5">
        <v>55.76</v>
      </c>
      <c r="G8" s="5">
        <v>86.45</v>
      </c>
      <c r="H8" s="5">
        <v>50</v>
      </c>
      <c r="J8">
        <f t="shared" si="0"/>
        <v>6.3941953404002039</v>
      </c>
      <c r="K8">
        <f t="shared" si="1"/>
        <v>28.343064452128562</v>
      </c>
      <c r="L8">
        <f t="shared" si="2"/>
        <v>49.005158437730287</v>
      </c>
      <c r="M8">
        <f t="shared" si="3"/>
        <v>77.348222889858846</v>
      </c>
      <c r="P8" s="7" t="s">
        <v>43</v>
      </c>
      <c r="Q8" s="7">
        <v>0.25976445109599966</v>
      </c>
      <c r="Z8" s="7" t="s">
        <v>43</v>
      </c>
      <c r="AA8" s="7">
        <v>0.38742031691522316</v>
      </c>
    </row>
    <row r="9" spans="1:31" ht="15.75" thickBot="1" x14ac:dyDescent="0.3">
      <c r="A9" s="3" t="s">
        <v>15</v>
      </c>
      <c r="B9" s="4">
        <v>1173</v>
      </c>
      <c r="C9" s="5">
        <v>134.09</v>
      </c>
      <c r="D9" s="5">
        <v>170.74</v>
      </c>
      <c r="E9" s="5">
        <v>42.89</v>
      </c>
      <c r="F9" s="5">
        <v>56.04</v>
      </c>
      <c r="G9" s="5">
        <v>87.84</v>
      </c>
      <c r="H9" s="5">
        <v>66.900000000000006</v>
      </c>
      <c r="J9">
        <f t="shared" si="0"/>
        <v>6.8700948811057749</v>
      </c>
      <c r="K9">
        <f t="shared" si="1"/>
        <v>39.182382569989457</v>
      </c>
      <c r="L9">
        <f t="shared" si="2"/>
        <v>51.446644020147595</v>
      </c>
      <c r="M9">
        <f t="shared" si="3"/>
        <v>90.629026590137045</v>
      </c>
      <c r="P9" s="8" t="s">
        <v>44</v>
      </c>
      <c r="Q9" s="8">
        <v>25</v>
      </c>
      <c r="Z9" s="8" t="s">
        <v>44</v>
      </c>
      <c r="AA9" s="8">
        <v>25</v>
      </c>
    </row>
    <row r="10" spans="1:31" x14ac:dyDescent="0.25">
      <c r="A10" s="3" t="s">
        <v>16</v>
      </c>
      <c r="B10" s="4">
        <v>1331</v>
      </c>
      <c r="C10" s="5">
        <v>141.88999999999999</v>
      </c>
      <c r="D10" s="5">
        <v>182.28</v>
      </c>
      <c r="E10" s="5">
        <v>46.15</v>
      </c>
      <c r="F10" s="5">
        <v>61.13</v>
      </c>
      <c r="G10" s="5">
        <v>110.4</v>
      </c>
      <c r="H10" s="5">
        <v>75.89</v>
      </c>
      <c r="J10">
        <f t="shared" si="0"/>
        <v>7.3019530392802281</v>
      </c>
      <c r="K10">
        <f t="shared" si="1"/>
        <v>41.633750274303274</v>
      </c>
      <c r="L10">
        <f t="shared" si="2"/>
        <v>60.566161948650432</v>
      </c>
      <c r="M10">
        <f t="shared" si="3"/>
        <v>102.19991222295371</v>
      </c>
    </row>
    <row r="11" spans="1:31" ht="15.75" thickBot="1" x14ac:dyDescent="0.3">
      <c r="A11" s="3" t="s">
        <v>17</v>
      </c>
      <c r="B11" s="4">
        <v>1349</v>
      </c>
      <c r="C11" s="5">
        <v>142.34</v>
      </c>
      <c r="D11" s="5">
        <v>182.27</v>
      </c>
      <c r="E11" s="5">
        <v>46.7</v>
      </c>
      <c r="F11" s="5">
        <v>61.85</v>
      </c>
      <c r="G11" s="5">
        <v>115.68</v>
      </c>
      <c r="H11" s="5">
        <v>72</v>
      </c>
      <c r="J11">
        <f t="shared" si="0"/>
        <v>7.4011082460086683</v>
      </c>
      <c r="K11">
        <f t="shared" si="1"/>
        <v>39.501837932737146</v>
      </c>
      <c r="L11">
        <f t="shared" si="2"/>
        <v>63.466286278597686</v>
      </c>
      <c r="M11">
        <f t="shared" si="3"/>
        <v>102.96812421133484</v>
      </c>
      <c r="P11" t="s">
        <v>45</v>
      </c>
      <c r="Z11" t="s">
        <v>45</v>
      </c>
    </row>
    <row r="12" spans="1:31" x14ac:dyDescent="0.25">
      <c r="A12" s="3" t="s">
        <v>18</v>
      </c>
      <c r="B12" s="4">
        <v>1380</v>
      </c>
      <c r="C12" s="5">
        <v>143</v>
      </c>
      <c r="D12" s="5">
        <v>185.74</v>
      </c>
      <c r="E12" s="5">
        <v>48.02</v>
      </c>
      <c r="F12" s="5">
        <v>63.2</v>
      </c>
      <c r="G12" s="5">
        <v>125.46</v>
      </c>
      <c r="H12" s="5">
        <v>75</v>
      </c>
      <c r="J12">
        <f t="shared" si="0"/>
        <v>7.4297404974695809</v>
      </c>
      <c r="K12">
        <f t="shared" si="1"/>
        <v>40.379024442769463</v>
      </c>
      <c r="L12">
        <f t="shared" si="2"/>
        <v>67.546032087864745</v>
      </c>
      <c r="M12">
        <f t="shared" si="3"/>
        <v>107.92505653063421</v>
      </c>
      <c r="P12" s="9"/>
      <c r="Q12" s="9" t="s">
        <v>50</v>
      </c>
      <c r="R12" s="9" t="s">
        <v>51</v>
      </c>
      <c r="S12" s="9" t="s">
        <v>52</v>
      </c>
      <c r="T12" s="9" t="s">
        <v>53</v>
      </c>
      <c r="U12" s="9" t="s">
        <v>54</v>
      </c>
      <c r="Z12" s="9"/>
      <c r="AA12" s="9" t="s">
        <v>50</v>
      </c>
      <c r="AB12" s="9" t="s">
        <v>51</v>
      </c>
      <c r="AC12" s="9" t="s">
        <v>52</v>
      </c>
      <c r="AD12" s="9" t="s">
        <v>53</v>
      </c>
      <c r="AE12" s="9" t="s">
        <v>54</v>
      </c>
    </row>
    <row r="13" spans="1:31" x14ac:dyDescent="0.25">
      <c r="A13" s="3" t="s">
        <v>19</v>
      </c>
      <c r="B13" s="4">
        <v>1382</v>
      </c>
      <c r="C13" s="5">
        <v>141.63</v>
      </c>
      <c r="D13" s="5">
        <v>182.24</v>
      </c>
      <c r="E13" s="5">
        <v>49.87</v>
      </c>
      <c r="F13" s="5">
        <v>65.680000000000007</v>
      </c>
      <c r="G13" s="5">
        <v>127.28</v>
      </c>
      <c r="H13" s="5">
        <v>72.13</v>
      </c>
      <c r="J13">
        <f t="shared" si="0"/>
        <v>7.5834064969271289</v>
      </c>
      <c r="K13">
        <f t="shared" si="1"/>
        <v>39.579675153643542</v>
      </c>
      <c r="L13">
        <f t="shared" si="2"/>
        <v>69.841966637401228</v>
      </c>
      <c r="M13">
        <f t="shared" si="3"/>
        <v>109.42164179104478</v>
      </c>
      <c r="P13" s="7" t="s">
        <v>46</v>
      </c>
      <c r="Q13" s="7">
        <v>2</v>
      </c>
      <c r="R13" s="7">
        <v>25.412315778056975</v>
      </c>
      <c r="S13" s="7">
        <v>12.706157889028487</v>
      </c>
      <c r="T13" s="7">
        <v>188.30194802524298</v>
      </c>
      <c r="U13" s="7">
        <v>1.4477466108123135E-14</v>
      </c>
      <c r="Z13" s="7" t="s">
        <v>46</v>
      </c>
      <c r="AA13" s="7">
        <v>1</v>
      </c>
      <c r="AB13" s="7">
        <v>23.44464877417759</v>
      </c>
      <c r="AC13" s="7">
        <v>23.44464877417759</v>
      </c>
      <c r="AD13" s="7">
        <v>156.19925092679196</v>
      </c>
      <c r="AE13" s="7">
        <v>9.7760886037535693E-12</v>
      </c>
    </row>
    <row r="14" spans="1:31" x14ac:dyDescent="0.25">
      <c r="A14" s="3" t="s">
        <v>20</v>
      </c>
      <c r="B14" s="4">
        <v>1457</v>
      </c>
      <c r="C14" s="5">
        <v>142.72</v>
      </c>
      <c r="D14" s="5">
        <v>185.7</v>
      </c>
      <c r="E14" s="5">
        <v>50.29</v>
      </c>
      <c r="F14" s="5">
        <v>66.760000000000005</v>
      </c>
      <c r="G14" s="5">
        <v>121.55</v>
      </c>
      <c r="H14" s="5">
        <v>70.790000000000006</v>
      </c>
      <c r="J14">
        <f t="shared" si="0"/>
        <v>7.8459881529348419</v>
      </c>
      <c r="K14">
        <f t="shared" si="1"/>
        <v>38.120624663435656</v>
      </c>
      <c r="L14">
        <f t="shared" si="2"/>
        <v>65.455035002692512</v>
      </c>
      <c r="M14">
        <f t="shared" si="3"/>
        <v>103.57565966612816</v>
      </c>
      <c r="P14" s="7" t="s">
        <v>47</v>
      </c>
      <c r="Q14" s="7">
        <v>22</v>
      </c>
      <c r="R14" s="7">
        <v>1.4845065411705318</v>
      </c>
      <c r="S14" s="7">
        <v>6.7477570053205996E-2</v>
      </c>
      <c r="T14" s="7"/>
      <c r="U14" s="7"/>
      <c r="Z14" s="7" t="s">
        <v>47</v>
      </c>
      <c r="AA14" s="7">
        <v>23</v>
      </c>
      <c r="AB14" s="7">
        <v>3.4521735450499151</v>
      </c>
      <c r="AC14" s="7">
        <v>0.15009450195869195</v>
      </c>
      <c r="AD14" s="7"/>
      <c r="AE14" s="7"/>
    </row>
    <row r="15" spans="1:31" ht="15.75" thickBot="1" x14ac:dyDescent="0.3">
      <c r="A15" s="3" t="s">
        <v>21</v>
      </c>
      <c r="B15" s="4">
        <v>1501</v>
      </c>
      <c r="C15" s="5">
        <v>142.34</v>
      </c>
      <c r="D15" s="5">
        <v>186.58</v>
      </c>
      <c r="E15" s="5">
        <v>51.34</v>
      </c>
      <c r="F15" s="5">
        <v>68.260000000000005</v>
      </c>
      <c r="G15" s="5">
        <v>123.66</v>
      </c>
      <c r="H15" s="5">
        <v>63.65</v>
      </c>
      <c r="J15">
        <f t="shared" si="0"/>
        <v>8.0448065173116081</v>
      </c>
      <c r="K15">
        <f t="shared" si="1"/>
        <v>34.114052953156822</v>
      </c>
      <c r="L15">
        <f t="shared" si="2"/>
        <v>66.277200128631137</v>
      </c>
      <c r="M15">
        <f t="shared" si="3"/>
        <v>100.39125308178797</v>
      </c>
      <c r="P15" s="8" t="s">
        <v>48</v>
      </c>
      <c r="Q15" s="8">
        <v>24</v>
      </c>
      <c r="R15" s="8">
        <v>26.896822319227507</v>
      </c>
      <c r="S15" s="8"/>
      <c r="T15" s="8"/>
      <c r="U15" s="8"/>
      <c r="Z15" s="8" t="s">
        <v>48</v>
      </c>
      <c r="AA15" s="8">
        <v>24</v>
      </c>
      <c r="AB15" s="8">
        <v>26.896822319227507</v>
      </c>
      <c r="AC15" s="8"/>
      <c r="AD15" s="8"/>
      <c r="AE15" s="8"/>
    </row>
    <row r="16" spans="1:31" ht="15.75" thickBot="1" x14ac:dyDescent="0.3">
      <c r="A16" s="3" t="s">
        <v>22</v>
      </c>
      <c r="B16" s="4">
        <v>1546</v>
      </c>
      <c r="C16" s="5">
        <v>142.96</v>
      </c>
      <c r="D16" s="5">
        <v>188.05</v>
      </c>
      <c r="E16" s="5">
        <v>53</v>
      </c>
      <c r="F16" s="5">
        <v>70.650000000000006</v>
      </c>
      <c r="G16" s="5">
        <v>135.63999999999999</v>
      </c>
      <c r="H16" s="5">
        <v>61.36</v>
      </c>
      <c r="J16">
        <f t="shared" si="0"/>
        <v>8.2212177612337136</v>
      </c>
      <c r="K16">
        <f t="shared" si="1"/>
        <v>32.629619781972877</v>
      </c>
      <c r="L16">
        <f t="shared" si="2"/>
        <v>72.129752725338989</v>
      </c>
      <c r="M16">
        <f t="shared" si="3"/>
        <v>104.75937250731187</v>
      </c>
    </row>
    <row r="17" spans="1:34" x14ac:dyDescent="0.25">
      <c r="A17" s="3" t="s">
        <v>23</v>
      </c>
      <c r="B17" s="4">
        <v>1491</v>
      </c>
      <c r="C17" s="5">
        <v>142.19999999999999</v>
      </c>
      <c r="D17" s="5">
        <v>187.47</v>
      </c>
      <c r="E17" s="5">
        <v>53.4</v>
      </c>
      <c r="F17" s="5">
        <v>71.349999999999994</v>
      </c>
      <c r="G17" s="5">
        <v>138.76</v>
      </c>
      <c r="H17" s="5">
        <v>61.26</v>
      </c>
      <c r="J17">
        <f t="shared" si="0"/>
        <v>7.9532725236037765</v>
      </c>
      <c r="K17">
        <f t="shared" si="1"/>
        <v>32.67722835653705</v>
      </c>
      <c r="L17">
        <f t="shared" si="2"/>
        <v>74.017176081506378</v>
      </c>
      <c r="M17">
        <f t="shared" si="3"/>
        <v>106.69440443804342</v>
      </c>
      <c r="P17" s="9"/>
      <c r="Q17" s="9" t="s">
        <v>55</v>
      </c>
      <c r="R17" s="9" t="s">
        <v>43</v>
      </c>
      <c r="S17" s="9" t="s">
        <v>56</v>
      </c>
      <c r="T17" s="9" t="s">
        <v>57</v>
      </c>
      <c r="U17" s="9" t="s">
        <v>58</v>
      </c>
      <c r="V17" s="9" t="s">
        <v>59</v>
      </c>
      <c r="W17" s="9" t="s">
        <v>60</v>
      </c>
      <c r="X17" s="9" t="s">
        <v>61</v>
      </c>
      <c r="Z17" s="9"/>
      <c r="AA17" s="9" t="s">
        <v>55</v>
      </c>
      <c r="AB17" s="9" t="s">
        <v>43</v>
      </c>
      <c r="AC17" s="9" t="s">
        <v>56</v>
      </c>
      <c r="AD17" s="9" t="s">
        <v>57</v>
      </c>
      <c r="AE17" s="9" t="s">
        <v>58</v>
      </c>
      <c r="AF17" s="9" t="s">
        <v>59</v>
      </c>
      <c r="AG17" s="9" t="s">
        <v>60</v>
      </c>
      <c r="AH17" s="9" t="s">
        <v>61</v>
      </c>
    </row>
    <row r="18" spans="1:34" x14ac:dyDescent="0.25">
      <c r="A18" s="3" t="s">
        <v>24</v>
      </c>
      <c r="B18" s="4">
        <v>1614</v>
      </c>
      <c r="C18" s="5">
        <v>142.81</v>
      </c>
      <c r="D18" s="5">
        <v>189.59</v>
      </c>
      <c r="E18" s="5">
        <v>55.05</v>
      </c>
      <c r="F18" s="5">
        <v>73.25</v>
      </c>
      <c r="G18" s="5">
        <v>143.08000000000001</v>
      </c>
      <c r="H18" s="5">
        <v>56.11</v>
      </c>
      <c r="J18">
        <f t="shared" si="0"/>
        <v>8.513107231394061</v>
      </c>
      <c r="K18">
        <f t="shared" si="1"/>
        <v>29.595442797615906</v>
      </c>
      <c r="L18">
        <f t="shared" si="2"/>
        <v>75.46811540693075</v>
      </c>
      <c r="M18">
        <f t="shared" si="3"/>
        <v>105.06355820454665</v>
      </c>
      <c r="P18" s="7" t="s">
        <v>49</v>
      </c>
      <c r="Q18" s="7">
        <v>4.0586656194723023</v>
      </c>
      <c r="R18" s="7">
        <v>0.38631940947492949</v>
      </c>
      <c r="S18" s="7">
        <v>10.50598421909136</v>
      </c>
      <c r="T18" s="7">
        <v>4.8806755996912749E-10</v>
      </c>
      <c r="U18" s="7">
        <v>3.2574882005536585</v>
      </c>
      <c r="V18" s="7">
        <v>4.8598430383909461</v>
      </c>
      <c r="W18" s="7">
        <v>3.2574882005536585</v>
      </c>
      <c r="X18" s="7">
        <v>4.8598430383909461</v>
      </c>
      <c r="Z18" s="7" t="s">
        <v>49</v>
      </c>
      <c r="AA18" s="7">
        <v>2.5946945601233224</v>
      </c>
      <c r="AB18" s="7">
        <v>0.41046872567969417</v>
      </c>
      <c r="AC18" s="7">
        <v>6.3212966001898785</v>
      </c>
      <c r="AD18" s="7">
        <v>1.8892148681670393E-6</v>
      </c>
      <c r="AE18" s="7">
        <v>1.7455753069070141</v>
      </c>
      <c r="AF18" s="7">
        <v>3.4438138133396308</v>
      </c>
      <c r="AG18" s="7">
        <v>1.7455753069070141</v>
      </c>
      <c r="AH18" s="7">
        <v>3.4438138133396308</v>
      </c>
    </row>
    <row r="19" spans="1:34" ht="15.75" thickBot="1" x14ac:dyDescent="0.3">
      <c r="A19" s="3" t="s">
        <v>25</v>
      </c>
      <c r="B19" s="4">
        <v>1552</v>
      </c>
      <c r="C19" s="5">
        <v>142.08000000000001</v>
      </c>
      <c r="D19" s="5">
        <v>190.57</v>
      </c>
      <c r="E19" s="5">
        <v>54.99</v>
      </c>
      <c r="F19" s="5">
        <v>73</v>
      </c>
      <c r="G19" s="5">
        <v>161.88</v>
      </c>
      <c r="H19" s="5">
        <v>52.24</v>
      </c>
      <c r="J19">
        <f t="shared" si="0"/>
        <v>8.1439890853754537</v>
      </c>
      <c r="K19">
        <f t="shared" si="1"/>
        <v>27.412499344073044</v>
      </c>
      <c r="L19">
        <f t="shared" si="2"/>
        <v>84.945164506480566</v>
      </c>
      <c r="M19">
        <f t="shared" si="3"/>
        <v>112.35766385055361</v>
      </c>
      <c r="P19" s="7" t="s">
        <v>36</v>
      </c>
      <c r="Q19" s="7">
        <v>4.6580959196118876E-3</v>
      </c>
      <c r="R19" s="7">
        <v>9.1050935699625718E-3</v>
      </c>
      <c r="S19" s="7">
        <v>0.51159231740119671</v>
      </c>
      <c r="T19" s="7">
        <v>0.61403324788753122</v>
      </c>
      <c r="U19" s="7">
        <v>-1.4224712415879609E-2</v>
      </c>
      <c r="V19" s="7">
        <v>2.3540904255103384E-2</v>
      </c>
      <c r="W19" s="7">
        <v>-1.4224712415879609E-2</v>
      </c>
      <c r="X19" s="7">
        <v>2.3540904255103384E-2</v>
      </c>
      <c r="Z19" s="8" t="s">
        <v>37</v>
      </c>
      <c r="AA19" s="8">
        <v>5.150690787385051E-2</v>
      </c>
      <c r="AB19" s="8">
        <v>4.12122195848455E-3</v>
      </c>
      <c r="AC19" s="8">
        <v>12.497969872214929</v>
      </c>
      <c r="AD19" s="8">
        <v>9.7760886037535354E-12</v>
      </c>
      <c r="AE19" s="8">
        <v>4.2981510705205346E-2</v>
      </c>
      <c r="AF19" s="8">
        <v>6.0032305042495675E-2</v>
      </c>
      <c r="AG19" s="8">
        <v>4.2981510705205346E-2</v>
      </c>
      <c r="AH19" s="8">
        <v>6.0032305042495675E-2</v>
      </c>
    </row>
    <row r="20" spans="1:34" ht="15.75" thickBot="1" x14ac:dyDescent="0.3">
      <c r="A20" s="3" t="s">
        <v>26</v>
      </c>
      <c r="B20" s="4">
        <v>1627</v>
      </c>
      <c r="C20" s="5">
        <v>142.58000000000001</v>
      </c>
      <c r="D20" s="5">
        <v>193.03</v>
      </c>
      <c r="E20" s="5">
        <v>57.08</v>
      </c>
      <c r="F20" s="5">
        <v>75.95</v>
      </c>
      <c r="G20" s="5">
        <v>167.98</v>
      </c>
      <c r="H20" s="5">
        <v>49.16</v>
      </c>
      <c r="J20">
        <f t="shared" si="0"/>
        <v>8.4287416463762117</v>
      </c>
      <c r="K20">
        <f t="shared" si="1"/>
        <v>25.467543905092469</v>
      </c>
      <c r="L20">
        <f t="shared" si="2"/>
        <v>87.022742578873746</v>
      </c>
      <c r="M20">
        <f t="shared" si="3"/>
        <v>112.49028648396622</v>
      </c>
      <c r="P20" s="8" t="s">
        <v>35</v>
      </c>
      <c r="Q20" s="8">
        <v>5.1047393070511704E-2</v>
      </c>
      <c r="R20" s="8">
        <v>2.7645799911579518E-3</v>
      </c>
      <c r="S20" s="8">
        <v>18.464791481446831</v>
      </c>
      <c r="T20" s="8">
        <v>7.0237149025547393E-15</v>
      </c>
      <c r="U20" s="8">
        <v>4.5314005082782875E-2</v>
      </c>
      <c r="V20" s="8">
        <v>5.6780781058240533E-2</v>
      </c>
      <c r="W20" s="8">
        <v>4.5314005082782875E-2</v>
      </c>
      <c r="X20" s="8">
        <v>5.6780781058240533E-2</v>
      </c>
    </row>
    <row r="21" spans="1:34" x14ac:dyDescent="0.25">
      <c r="A21" s="3" t="s">
        <v>27</v>
      </c>
      <c r="B21" s="4">
        <v>1704</v>
      </c>
      <c r="C21" s="5">
        <v>140.96</v>
      </c>
      <c r="D21" s="5">
        <v>189.44</v>
      </c>
      <c r="E21" s="5">
        <v>57.11</v>
      </c>
      <c r="F21" s="5">
        <v>78.81</v>
      </c>
      <c r="G21" s="5">
        <v>180.7</v>
      </c>
      <c r="H21" s="5">
        <v>46.2</v>
      </c>
      <c r="J21">
        <f t="shared" si="0"/>
        <v>8.9949324324324333</v>
      </c>
      <c r="K21">
        <f t="shared" si="1"/>
        <v>24.387668918918919</v>
      </c>
      <c r="L21">
        <f t="shared" si="2"/>
        <v>95.386402027027017</v>
      </c>
      <c r="M21">
        <f t="shared" si="3"/>
        <v>119.77407094594594</v>
      </c>
    </row>
    <row r="22" spans="1:34" x14ac:dyDescent="0.25">
      <c r="A22" s="3" t="s">
        <v>28</v>
      </c>
      <c r="B22" s="4">
        <v>1626</v>
      </c>
      <c r="C22" s="5">
        <v>141.16</v>
      </c>
      <c r="D22" s="5">
        <v>185.7</v>
      </c>
      <c r="E22" s="5">
        <v>54.84</v>
      </c>
      <c r="F22" s="5">
        <v>75.819999999999993</v>
      </c>
      <c r="G22" s="5">
        <v>167.02</v>
      </c>
      <c r="H22" s="5">
        <v>43.58</v>
      </c>
      <c r="J22">
        <f t="shared" si="0"/>
        <v>8.7560581583198704</v>
      </c>
      <c r="K22">
        <f t="shared" si="1"/>
        <v>23.467959073774907</v>
      </c>
      <c r="L22">
        <f t="shared" si="2"/>
        <v>89.940764674205724</v>
      </c>
      <c r="M22">
        <f t="shared" si="3"/>
        <v>113.40872374798063</v>
      </c>
      <c r="P22" s="7" t="s">
        <v>62</v>
      </c>
      <c r="Q22" s="12">
        <v>6.1753022370397366</v>
      </c>
      <c r="R22" s="7"/>
      <c r="Z22" t="s">
        <v>72</v>
      </c>
    </row>
    <row r="23" spans="1:34" x14ac:dyDescent="0.25">
      <c r="A23" s="3" t="s">
        <v>29</v>
      </c>
      <c r="B23" s="4">
        <v>1734</v>
      </c>
      <c r="C23" s="5">
        <v>141.41999999999999</v>
      </c>
      <c r="D23" s="5">
        <v>189.75</v>
      </c>
      <c r="E23" s="5">
        <v>56.3</v>
      </c>
      <c r="F23" s="5">
        <v>78.069999999999993</v>
      </c>
      <c r="G23" s="5">
        <v>173.6</v>
      </c>
      <c r="H23" s="5">
        <v>47.02</v>
      </c>
      <c r="J23">
        <f t="shared" si="0"/>
        <v>9.1383399209486171</v>
      </c>
      <c r="K23">
        <f t="shared" si="1"/>
        <v>24.779973649538871</v>
      </c>
      <c r="L23">
        <f t="shared" si="2"/>
        <v>91.488801054018438</v>
      </c>
      <c r="M23">
        <f t="shared" si="3"/>
        <v>116.26877470355731</v>
      </c>
      <c r="P23" s="7" t="s">
        <v>63</v>
      </c>
      <c r="Q23" s="12">
        <v>20.338244822315907</v>
      </c>
      <c r="R23" s="7"/>
    </row>
    <row r="24" spans="1:34" ht="15.75" thickBot="1" x14ac:dyDescent="0.3">
      <c r="A24" s="3" t="s">
        <v>30</v>
      </c>
      <c r="B24" s="4">
        <v>1535</v>
      </c>
      <c r="C24" s="5">
        <v>132.66</v>
      </c>
      <c r="D24" s="5">
        <v>175.66</v>
      </c>
      <c r="E24" s="5">
        <v>53.88</v>
      </c>
      <c r="F24" s="5">
        <v>72.89</v>
      </c>
      <c r="G24" s="5">
        <v>160.94</v>
      </c>
      <c r="H24" s="5">
        <v>48.3</v>
      </c>
      <c r="J24">
        <f t="shared" si="0"/>
        <v>8.7384720482750762</v>
      </c>
      <c r="K24">
        <f t="shared" si="1"/>
        <v>27.496299669816693</v>
      </c>
      <c r="L24">
        <f t="shared" si="2"/>
        <v>91.620175338722532</v>
      </c>
      <c r="M24">
        <f t="shared" si="3"/>
        <v>119.11647500853923</v>
      </c>
      <c r="P24" t="s">
        <v>64</v>
      </c>
      <c r="Q24" s="13">
        <v>-0.33267104665549441</v>
      </c>
    </row>
    <row r="25" spans="1:34" x14ac:dyDescent="0.25">
      <c r="A25" s="3" t="s">
        <v>31</v>
      </c>
      <c r="B25" s="4">
        <v>1727</v>
      </c>
      <c r="C25" s="5">
        <v>140.94999999999999</v>
      </c>
      <c r="D25" s="5">
        <v>190.37</v>
      </c>
      <c r="E25" s="5">
        <v>56</v>
      </c>
      <c r="F25" s="5">
        <v>77.11</v>
      </c>
      <c r="G25" s="5">
        <v>167.99</v>
      </c>
      <c r="H25" s="5">
        <v>41</v>
      </c>
      <c r="J25">
        <f t="shared" si="0"/>
        <v>9.0718075326994789</v>
      </c>
      <c r="K25">
        <f t="shared" si="1"/>
        <v>21.537006881336346</v>
      </c>
      <c r="L25">
        <f t="shared" si="2"/>
        <v>88.243945999894947</v>
      </c>
      <c r="M25">
        <f t="shared" si="3"/>
        <v>109.78095288123129</v>
      </c>
      <c r="P25" t="s">
        <v>65</v>
      </c>
      <c r="Q25" s="11">
        <v>6.7477656999999996E-2</v>
      </c>
      <c r="Z25" t="s">
        <v>73</v>
      </c>
      <c r="AA25" s="11">
        <f>((AB14-R14)/(R14))*(22/1)</f>
        <v>29.160312120425793</v>
      </c>
      <c r="AC25" t="s">
        <v>76</v>
      </c>
    </row>
    <row r="26" spans="1:34" x14ac:dyDescent="0.25">
      <c r="A26" s="3" t="s">
        <v>32</v>
      </c>
      <c r="B26" s="4">
        <v>1652</v>
      </c>
      <c r="C26" s="5">
        <v>141.32</v>
      </c>
      <c r="D26" s="5">
        <v>190.91</v>
      </c>
      <c r="E26" s="5">
        <v>58.54</v>
      </c>
      <c r="F26" s="5">
        <v>79.510000000000005</v>
      </c>
      <c r="G26" s="5">
        <v>183.98</v>
      </c>
      <c r="H26" s="5">
        <v>40.67</v>
      </c>
      <c r="J26">
        <f t="shared" si="0"/>
        <v>8.6532921271803467</v>
      </c>
      <c r="K26">
        <f t="shared" si="1"/>
        <v>21.303231889371958</v>
      </c>
      <c r="L26">
        <f t="shared" si="2"/>
        <v>96.370017285631974</v>
      </c>
      <c r="M26">
        <f t="shared" si="3"/>
        <v>117.67324917500393</v>
      </c>
      <c r="Z26" t="s">
        <v>67</v>
      </c>
      <c r="AA26">
        <f>_xlfn.F.DIST.RT(AA25,1,22)</f>
        <v>2.0112370912329347E-5</v>
      </c>
    </row>
    <row r="27" spans="1:34" x14ac:dyDescent="0.25">
      <c r="Z27" t="s">
        <v>68</v>
      </c>
      <c r="AA27" s="11">
        <f>_xlfn.F.INV.RT(0.05,1,22)</f>
        <v>4.3009495017776587</v>
      </c>
      <c r="AC27" t="s">
        <v>78</v>
      </c>
    </row>
    <row r="28" spans="1:34" x14ac:dyDescent="0.25">
      <c r="U28" s="11">
        <f>-(Q24*Q25)/((1-Q24^2)*(Q15*Q22*Q23))</f>
        <v>8.3739263694360685E-6</v>
      </c>
      <c r="Z28" t="s">
        <v>69</v>
      </c>
      <c r="AA28" s="11">
        <f>_xlfn.F.INV.RT(0.01,1,22)</f>
        <v>7.9453857291700425</v>
      </c>
      <c r="AC28" t="s">
        <v>79</v>
      </c>
    </row>
    <row r="29" spans="1:34" x14ac:dyDescent="0.25">
      <c r="Z29" s="16" t="s">
        <v>81</v>
      </c>
      <c r="AA29" s="16"/>
      <c r="AB29" s="16"/>
    </row>
    <row r="30" spans="1:34" x14ac:dyDescent="0.25">
      <c r="Z30" s="16" t="s">
        <v>80</v>
      </c>
      <c r="AA30" s="16"/>
      <c r="AB30" s="16"/>
      <c r="AC30" s="16"/>
      <c r="AD30" s="16"/>
      <c r="AE30" s="16"/>
      <c r="AF30" s="16"/>
      <c r="AG30" s="16"/>
    </row>
    <row r="31" spans="1:34" x14ac:dyDescent="0.25">
      <c r="W31">
        <f>Q32^2</f>
        <v>29.160320647530408</v>
      </c>
    </row>
    <row r="32" spans="1:34" x14ac:dyDescent="0.25">
      <c r="P32" t="s">
        <v>66</v>
      </c>
      <c r="Q32" s="11">
        <f>(Q19-Q20)/(R19^2+R20^2-2*U28)^0.5</f>
        <v>-5.4000296895045317</v>
      </c>
      <c r="S32" t="s">
        <v>76</v>
      </c>
    </row>
    <row r="33" spans="16:21" x14ac:dyDescent="0.25">
      <c r="P33" t="s">
        <v>67</v>
      </c>
      <c r="Q33">
        <f>_xlfn.T.DIST.2T(ABS(Q32),22)</f>
        <v>2.0112332936186351E-5</v>
      </c>
    </row>
    <row r="34" spans="16:21" x14ac:dyDescent="0.25">
      <c r="P34" t="s">
        <v>68</v>
      </c>
      <c r="Q34" s="11">
        <f>_xlfn.T.INV.2T(0.05,22)</f>
        <v>2.0738730679040258</v>
      </c>
      <c r="S34" t="s">
        <v>74</v>
      </c>
    </row>
    <row r="35" spans="16:21" x14ac:dyDescent="0.25">
      <c r="P35" t="s">
        <v>69</v>
      </c>
      <c r="Q35" s="11">
        <f>_xlfn.T.INV.2T(0.01,22)</f>
        <v>2.8187560606001436</v>
      </c>
      <c r="S35" t="s">
        <v>75</v>
      </c>
    </row>
    <row r="36" spans="16:21" x14ac:dyDescent="0.25">
      <c r="P36" s="16" t="s">
        <v>82</v>
      </c>
      <c r="Q36" s="16"/>
      <c r="R36" s="15"/>
      <c r="S36" s="15"/>
      <c r="T36" s="15"/>
      <c r="U36" s="15"/>
    </row>
    <row r="37" spans="16:21" x14ac:dyDescent="0.25">
      <c r="P37" s="16" t="s">
        <v>77</v>
      </c>
      <c r="Q37" s="16"/>
      <c r="R37" s="16"/>
      <c r="S37" s="16"/>
      <c r="T37" s="16"/>
      <c r="U37" s="16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6" r:id="rId3">
          <objectPr defaultSize="0" autoPict="0" r:id="rId4">
            <anchor moveWithCells="1" sizeWithCells="1">
              <from>
                <xdr:col>15</xdr:col>
                <xdr:colOff>76200</xdr:colOff>
                <xdr:row>26</xdr:row>
                <xdr:rowOff>123825</xdr:rowOff>
              </from>
              <to>
                <xdr:col>19</xdr:col>
                <xdr:colOff>76200</xdr:colOff>
                <xdr:row>29</xdr:row>
                <xdr:rowOff>76200</xdr:rowOff>
              </to>
            </anchor>
          </objectPr>
        </oleObject>
      </mc:Choice>
      <mc:Fallback>
        <oleObject progId="Equation.3" shapeId="1026" r:id="rId3"/>
      </mc:Fallback>
    </mc:AlternateContent>
    <mc:AlternateContent xmlns:mc="http://schemas.openxmlformats.org/markup-compatibility/2006">
      <mc:Choice Requires="x14">
        <oleObject progId="Equation.3" shapeId="1027" r:id="rId5">
          <objectPr defaultSize="0" autoPict="0" r:id="rId6">
            <anchor moveWithCells="1" sizeWithCells="1">
              <from>
                <xdr:col>26</xdr:col>
                <xdr:colOff>0</xdr:colOff>
                <xdr:row>21</xdr:row>
                <xdr:rowOff>0</xdr:rowOff>
              </from>
              <to>
                <xdr:col>29</xdr:col>
                <xdr:colOff>276225</xdr:colOff>
                <xdr:row>23</xdr:row>
                <xdr:rowOff>47625</xdr:rowOff>
              </to>
            </anchor>
          </objectPr>
        </oleObject>
      </mc:Choice>
      <mc:Fallback>
        <oleObject progId="Equation.3" shapeId="1027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15" sqref="H15"/>
    </sheetView>
  </sheetViews>
  <sheetFormatPr defaultRowHeight="15" x14ac:dyDescent="0.25"/>
  <sheetData>
    <row r="1" spans="1:6" x14ac:dyDescent="0.25">
      <c r="A1" s="9" t="s">
        <v>84</v>
      </c>
      <c r="B1" s="9"/>
      <c r="C1" s="9" t="s">
        <v>85</v>
      </c>
      <c r="D1" s="9"/>
      <c r="E1" s="9" t="s">
        <v>34</v>
      </c>
      <c r="F1" s="9"/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7" t="s">
        <v>86</v>
      </c>
      <c r="B3" s="7">
        <v>7.2325122593177573</v>
      </c>
      <c r="C3" s="7" t="s">
        <v>86</v>
      </c>
      <c r="D3" s="7">
        <v>5.2097161679512967</v>
      </c>
      <c r="E3" s="7" t="s">
        <v>86</v>
      </c>
      <c r="F3" s="7">
        <v>4.1726861890664138</v>
      </c>
    </row>
    <row r="4" spans="1:6" x14ac:dyDescent="0.25">
      <c r="A4" s="7" t="s">
        <v>43</v>
      </c>
      <c r="B4" s="7">
        <v>3.4794281834168661E-2</v>
      </c>
      <c r="C4" s="7" t="s">
        <v>43</v>
      </c>
      <c r="D4" s="7">
        <v>7.3175546159786765E-3</v>
      </c>
      <c r="E4" s="7" t="s">
        <v>43</v>
      </c>
      <c r="F4" s="7">
        <v>3.1011124246586308E-2</v>
      </c>
    </row>
    <row r="5" spans="1:6" x14ac:dyDescent="0.25">
      <c r="A5" s="7" t="s">
        <v>87</v>
      </c>
      <c r="B5" s="7">
        <v>7.2841348061952047</v>
      </c>
      <c r="C5" s="7" t="s">
        <v>87</v>
      </c>
      <c r="D5" s="7">
        <v>5.2241324683586603</v>
      </c>
      <c r="E5" s="7" t="s">
        <v>87</v>
      </c>
      <c r="F5" s="7">
        <v>4.2011040987936346</v>
      </c>
    </row>
    <row r="6" spans="1:6" x14ac:dyDescent="0.25">
      <c r="A6" s="7" t="s">
        <v>88</v>
      </c>
      <c r="B6" s="7" t="e">
        <v>#N/A</v>
      </c>
      <c r="C6" s="7" t="s">
        <v>88</v>
      </c>
      <c r="D6" s="7">
        <v>5.2241324683586603</v>
      </c>
      <c r="E6" s="7" t="s">
        <v>88</v>
      </c>
      <c r="F6" s="7" t="e">
        <v>#N/A</v>
      </c>
    </row>
    <row r="7" spans="1:6" x14ac:dyDescent="0.25">
      <c r="A7" s="7" t="s">
        <v>89</v>
      </c>
      <c r="B7" s="7">
        <v>0.17397140917084331</v>
      </c>
      <c r="C7" s="7" t="s">
        <v>89</v>
      </c>
      <c r="D7" s="7">
        <v>3.6587773079893381E-2</v>
      </c>
      <c r="E7" s="7" t="s">
        <v>89</v>
      </c>
      <c r="F7" s="7">
        <v>0.15505562123293154</v>
      </c>
    </row>
    <row r="8" spans="1:6" x14ac:dyDescent="0.25">
      <c r="A8" s="7" t="s">
        <v>90</v>
      </c>
      <c r="B8" s="7">
        <v>3.0266051208888978E-2</v>
      </c>
      <c r="C8" s="7" t="s">
        <v>90</v>
      </c>
      <c r="D8" s="7">
        <v>1.3386651389457706E-3</v>
      </c>
      <c r="E8" s="7" t="s">
        <v>90</v>
      </c>
      <c r="F8" s="7">
        <v>2.4042245675930326E-2</v>
      </c>
    </row>
    <row r="9" spans="1:6" x14ac:dyDescent="0.25">
      <c r="A9" s="7" t="s">
        <v>91</v>
      </c>
      <c r="B9" s="7">
        <v>-1.1668962313136357</v>
      </c>
      <c r="C9" s="7" t="s">
        <v>91</v>
      </c>
      <c r="D9" s="7">
        <v>-1.115997954938877</v>
      </c>
      <c r="E9" s="7" t="s">
        <v>91</v>
      </c>
      <c r="F9" s="7">
        <v>-1.4046238812684089</v>
      </c>
    </row>
    <row r="10" spans="1:6" x14ac:dyDescent="0.25">
      <c r="A10" s="7" t="s">
        <v>92</v>
      </c>
      <c r="B10" s="7">
        <v>-0.44994439867581276</v>
      </c>
      <c r="C10" s="7" t="s">
        <v>92</v>
      </c>
      <c r="D10" s="7">
        <v>-0.40642121937522963</v>
      </c>
      <c r="E10" s="7" t="s">
        <v>92</v>
      </c>
      <c r="F10" s="7">
        <v>-0.31101866417126084</v>
      </c>
    </row>
    <row r="11" spans="1:6" x14ac:dyDescent="0.25">
      <c r="A11" s="7" t="s">
        <v>93</v>
      </c>
      <c r="B11" s="7">
        <v>0.52769139138886079</v>
      </c>
      <c r="C11" s="7" t="s">
        <v>93</v>
      </c>
      <c r="D11" s="7">
        <v>0.12270368565762357</v>
      </c>
      <c r="E11" s="7" t="s">
        <v>93</v>
      </c>
      <c r="F11" s="7">
        <v>0.46826950297394632</v>
      </c>
    </row>
    <row r="12" spans="1:6" x14ac:dyDescent="0.25">
      <c r="A12" s="7" t="s">
        <v>94</v>
      </c>
      <c r="B12" s="7">
        <v>6.9304947659516261</v>
      </c>
      <c r="C12" s="7" t="s">
        <v>94</v>
      </c>
      <c r="D12" s="7">
        <v>5.1401419315821606</v>
      </c>
      <c r="E12" s="7" t="s">
        <v>94</v>
      </c>
      <c r="F12" s="7">
        <v>3.9076132969394459</v>
      </c>
    </row>
    <row r="13" spans="1:6" x14ac:dyDescent="0.25">
      <c r="A13" s="7" t="s">
        <v>95</v>
      </c>
      <c r="B13" s="7">
        <v>7.4581861573404868</v>
      </c>
      <c r="C13" s="7" t="s">
        <v>95</v>
      </c>
      <c r="D13" s="7">
        <v>5.2628456172397842</v>
      </c>
      <c r="E13" s="7" t="s">
        <v>95</v>
      </c>
      <c r="F13" s="7">
        <v>4.3758827999133922</v>
      </c>
    </row>
    <row r="14" spans="1:6" x14ac:dyDescent="0.25">
      <c r="A14" s="7" t="s">
        <v>96</v>
      </c>
      <c r="B14" s="7">
        <v>180.81280648294393</v>
      </c>
      <c r="C14" s="7" t="s">
        <v>96</v>
      </c>
      <c r="D14" s="7">
        <v>130.24290419878241</v>
      </c>
      <c r="E14" s="7" t="s">
        <v>96</v>
      </c>
      <c r="F14" s="7">
        <v>104.31715472666033</v>
      </c>
    </row>
    <row r="15" spans="1:6" ht="15.75" thickBot="1" x14ac:dyDescent="0.3">
      <c r="A15" s="8" t="s">
        <v>97</v>
      </c>
      <c r="B15" s="8">
        <v>25</v>
      </c>
      <c r="C15" s="8" t="s">
        <v>97</v>
      </c>
      <c r="D15" s="8">
        <v>25</v>
      </c>
      <c r="E15" s="8" t="s">
        <v>97</v>
      </c>
      <c r="F15" s="8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L17" sqref="L17"/>
    </sheetView>
  </sheetViews>
  <sheetFormatPr defaultRowHeight="15" x14ac:dyDescent="0.25"/>
  <sheetData>
    <row r="1" spans="1:3" x14ac:dyDescent="0.25">
      <c r="A1" s="9"/>
      <c r="B1" s="9" t="s">
        <v>85</v>
      </c>
      <c r="C1" s="9" t="s">
        <v>34</v>
      </c>
    </row>
    <row r="2" spans="1:3" x14ac:dyDescent="0.25">
      <c r="A2" s="7" t="s">
        <v>85</v>
      </c>
      <c r="B2" s="7">
        <v>1</v>
      </c>
      <c r="C2" s="7"/>
    </row>
    <row r="3" spans="1:3" ht="15.75" thickBot="1" x14ac:dyDescent="0.3">
      <c r="A3" s="8" t="s">
        <v>34</v>
      </c>
      <c r="B3" s="8">
        <v>0.8558404409854885</v>
      </c>
      <c r="C3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7"/>
  <sheetViews>
    <sheetView topLeftCell="A10" workbookViewId="0">
      <selection activeCell="AC32" sqref="AC32"/>
    </sheetView>
  </sheetViews>
  <sheetFormatPr defaultRowHeight="15" x14ac:dyDescent="0.25"/>
  <cols>
    <col min="15" max="15" width="33" bestFit="1" customWidth="1"/>
  </cols>
  <sheetData>
    <row r="1" spans="1:30" ht="30" x14ac:dyDescent="0.3">
      <c r="A1" s="2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I1" s="18" t="s">
        <v>84</v>
      </c>
      <c r="J1" s="18" t="s">
        <v>85</v>
      </c>
      <c r="K1" s="18" t="s">
        <v>34</v>
      </c>
      <c r="L1" s="18" t="s">
        <v>33</v>
      </c>
      <c r="M1" s="18" t="s">
        <v>106</v>
      </c>
      <c r="O1" s="19" t="s">
        <v>70</v>
      </c>
      <c r="P1" s="20"/>
      <c r="Q1" s="20"/>
      <c r="Y1" s="19" t="s">
        <v>71</v>
      </c>
      <c r="Z1" s="20"/>
      <c r="AA1" s="20"/>
    </row>
    <row r="2" spans="1:30" x14ac:dyDescent="0.25">
      <c r="A2" s="4">
        <v>1023</v>
      </c>
      <c r="B2" s="5">
        <v>140</v>
      </c>
      <c r="C2" s="5">
        <v>172.63</v>
      </c>
      <c r="D2" s="5">
        <v>38.72</v>
      </c>
      <c r="E2" s="5">
        <v>49.78</v>
      </c>
      <c r="F2" s="5">
        <v>55.16</v>
      </c>
      <c r="G2" s="5">
        <v>45</v>
      </c>
      <c r="I2">
        <f>LN(A2)</f>
        <v>6.9304947659516261</v>
      </c>
      <c r="J2">
        <f>LN(C2)</f>
        <v>5.1511505758284573</v>
      </c>
      <c r="K2">
        <f>LN(E2)</f>
        <v>3.9076132969394459</v>
      </c>
      <c r="L2">
        <f>LN(A2/C2)</f>
        <v>1.779344190123169</v>
      </c>
      <c r="M2">
        <f>LN((E2/C2)*100)</f>
        <v>3.36163290709908</v>
      </c>
      <c r="O2" t="s">
        <v>38</v>
      </c>
      <c r="Y2" t="s">
        <v>38</v>
      </c>
    </row>
    <row r="3" spans="1:30" ht="19.5" thickBot="1" x14ac:dyDescent="0.35">
      <c r="A3" s="4">
        <v>1032</v>
      </c>
      <c r="B3" s="5">
        <v>141.93</v>
      </c>
      <c r="C3" s="5">
        <v>176.75</v>
      </c>
      <c r="D3" s="5">
        <v>40.5</v>
      </c>
      <c r="E3" s="5">
        <v>51.41</v>
      </c>
      <c r="F3" s="5">
        <v>60.64</v>
      </c>
      <c r="G3" s="5">
        <v>47</v>
      </c>
      <c r="I3">
        <f t="shared" ref="I3:I26" si="0">LN(A3)</f>
        <v>6.9392539460415081</v>
      </c>
      <c r="J3">
        <f t="shared" ref="J3:J26" si="1">LN(C3)</f>
        <v>5.1747363047766823</v>
      </c>
      <c r="K3">
        <f t="shared" ref="K3:K26" si="2">LN(E3)</f>
        <v>3.9398327060674134</v>
      </c>
      <c r="L3">
        <f t="shared" ref="L3:L26" si="3">LN(A3/C3)</f>
        <v>1.7645176412648258</v>
      </c>
      <c r="M3">
        <f t="shared" ref="M3:M26" si="4">LN((E3/C3)*100)</f>
        <v>3.3702665872788224</v>
      </c>
      <c r="R3" s="17" t="s">
        <v>101</v>
      </c>
      <c r="S3" s="17"/>
      <c r="T3" s="17"/>
      <c r="U3" s="17"/>
      <c r="V3" s="17"/>
      <c r="W3" s="16"/>
      <c r="X3" s="11"/>
    </row>
    <row r="4" spans="1:30" x14ac:dyDescent="0.25">
      <c r="A4" s="4">
        <v>1035</v>
      </c>
      <c r="B4" s="5">
        <v>140.22</v>
      </c>
      <c r="C4" s="5">
        <v>172.75</v>
      </c>
      <c r="D4" s="5">
        <v>40.69</v>
      </c>
      <c r="E4" s="5">
        <v>51.83</v>
      </c>
      <c r="F4" s="5">
        <v>63.88</v>
      </c>
      <c r="G4" s="5">
        <v>50</v>
      </c>
      <c r="I4">
        <f t="shared" si="0"/>
        <v>6.9421567056994693</v>
      </c>
      <c r="J4">
        <f t="shared" si="1"/>
        <v>5.1518454626477794</v>
      </c>
      <c r="K4">
        <f t="shared" si="2"/>
        <v>3.9479691322016151</v>
      </c>
      <c r="L4">
        <f t="shared" si="3"/>
        <v>1.7903112430516901</v>
      </c>
      <c r="M4">
        <f t="shared" si="4"/>
        <v>3.4012938555419274</v>
      </c>
      <c r="O4" s="10" t="s">
        <v>39</v>
      </c>
      <c r="P4" s="10"/>
      <c r="Y4" s="10" t="s">
        <v>39</v>
      </c>
      <c r="Z4" s="10"/>
    </row>
    <row r="5" spans="1:30" x14ac:dyDescent="0.25">
      <c r="A5" s="4">
        <v>1162</v>
      </c>
      <c r="B5" s="5">
        <v>142.84</v>
      </c>
      <c r="C5" s="5">
        <v>179.56</v>
      </c>
      <c r="D5" s="5">
        <v>41.95</v>
      </c>
      <c r="E5" s="5">
        <v>53.82</v>
      </c>
      <c r="F5" s="5">
        <v>77.099999999999994</v>
      </c>
      <c r="G5" s="5">
        <v>55</v>
      </c>
      <c r="I5">
        <f t="shared" si="0"/>
        <v>7.0578979374118562</v>
      </c>
      <c r="J5">
        <f t="shared" si="1"/>
        <v>5.1905094139137313</v>
      </c>
      <c r="K5">
        <f t="shared" si="2"/>
        <v>3.9856451452987596</v>
      </c>
      <c r="L5">
        <f t="shared" si="3"/>
        <v>1.8673885234981251</v>
      </c>
      <c r="M5">
        <f t="shared" si="4"/>
        <v>3.4003059173731196</v>
      </c>
      <c r="O5" s="7" t="s">
        <v>40</v>
      </c>
      <c r="P5" s="7">
        <v>0.99011838095816396</v>
      </c>
      <c r="Y5" s="7" t="s">
        <v>40</v>
      </c>
      <c r="Z5" s="7">
        <v>0.98165313242699659</v>
      </c>
    </row>
    <row r="6" spans="1:30" x14ac:dyDescent="0.25">
      <c r="A6" s="4">
        <v>1149</v>
      </c>
      <c r="B6" s="5">
        <v>140.88999999999999</v>
      </c>
      <c r="C6" s="5">
        <v>176.33</v>
      </c>
      <c r="D6" s="5">
        <v>42.15</v>
      </c>
      <c r="E6" s="5">
        <v>54.53</v>
      </c>
      <c r="F6" s="5">
        <v>82.11</v>
      </c>
      <c r="G6" s="5">
        <v>56</v>
      </c>
      <c r="I6">
        <f t="shared" si="0"/>
        <v>7.0466472778487557</v>
      </c>
      <c r="J6">
        <f t="shared" si="1"/>
        <v>5.1723572394198323</v>
      </c>
      <c r="K6">
        <f t="shared" si="2"/>
        <v>3.9987510089379703</v>
      </c>
      <c r="L6">
        <f t="shared" si="3"/>
        <v>1.8742900384289236</v>
      </c>
      <c r="M6">
        <f t="shared" si="4"/>
        <v>3.4315639555062294</v>
      </c>
      <c r="O6" s="7" t="s">
        <v>41</v>
      </c>
      <c r="P6" s="7">
        <v>0.98033440831121599</v>
      </c>
      <c r="Y6" s="7" t="s">
        <v>41</v>
      </c>
      <c r="Z6" s="7">
        <v>0.96364287240373447</v>
      </c>
    </row>
    <row r="7" spans="1:30" x14ac:dyDescent="0.25">
      <c r="A7" s="4">
        <v>1175</v>
      </c>
      <c r="B7" s="5">
        <v>140.9</v>
      </c>
      <c r="C7" s="5">
        <v>178.46</v>
      </c>
      <c r="D7" s="5">
        <v>41.87</v>
      </c>
      <c r="E7" s="5">
        <v>54.28</v>
      </c>
      <c r="F7" s="5">
        <v>84.74</v>
      </c>
      <c r="G7" s="5">
        <v>52</v>
      </c>
      <c r="I7">
        <f t="shared" si="0"/>
        <v>7.0690234265782594</v>
      </c>
      <c r="J7">
        <f t="shared" si="1"/>
        <v>5.1843644864720053</v>
      </c>
      <c r="K7">
        <f t="shared" si="2"/>
        <v>3.9941558349666684</v>
      </c>
      <c r="L7">
        <f t="shared" si="3"/>
        <v>1.8846589401062539</v>
      </c>
      <c r="M7">
        <f t="shared" si="4"/>
        <v>3.4149615344827544</v>
      </c>
      <c r="O7" s="7" t="s">
        <v>42</v>
      </c>
      <c r="P7" s="7">
        <v>0.97854662724859931</v>
      </c>
      <c r="Y7" s="7" t="s">
        <v>42</v>
      </c>
      <c r="Z7" s="7">
        <v>0.96206212772563604</v>
      </c>
    </row>
    <row r="8" spans="1:30" x14ac:dyDescent="0.25">
      <c r="A8" s="4">
        <v>1128</v>
      </c>
      <c r="B8" s="5">
        <v>139.58000000000001</v>
      </c>
      <c r="C8" s="5">
        <v>176.41</v>
      </c>
      <c r="D8" s="5">
        <v>42.57</v>
      </c>
      <c r="E8" s="5">
        <v>55.76</v>
      </c>
      <c r="F8" s="5">
        <v>86.45</v>
      </c>
      <c r="G8" s="5">
        <v>50</v>
      </c>
      <c r="I8">
        <f t="shared" si="0"/>
        <v>7.0282014320580046</v>
      </c>
      <c r="J8">
        <f t="shared" si="1"/>
        <v>5.1728108313083148</v>
      </c>
      <c r="K8">
        <f t="shared" si="2"/>
        <v>4.0210567664522685</v>
      </c>
      <c r="L8">
        <f t="shared" si="3"/>
        <v>1.8553906007496896</v>
      </c>
      <c r="M8">
        <f t="shared" si="4"/>
        <v>3.4534161211320451</v>
      </c>
      <c r="O8" s="7" t="s">
        <v>43</v>
      </c>
      <c r="P8" s="7">
        <v>2.5481539951448692E-2</v>
      </c>
      <c r="Y8" s="7" t="s">
        <v>43</v>
      </c>
      <c r="Z8" s="7">
        <v>2.7864092598478621E-2</v>
      </c>
    </row>
    <row r="9" spans="1:30" ht="15.75" thickBot="1" x14ac:dyDescent="0.3">
      <c r="A9" s="4">
        <v>1173</v>
      </c>
      <c r="B9" s="5">
        <v>134.09</v>
      </c>
      <c r="C9" s="5">
        <v>170.74</v>
      </c>
      <c r="D9" s="5">
        <v>42.89</v>
      </c>
      <c r="E9" s="5">
        <v>56.04</v>
      </c>
      <c r="F9" s="5">
        <v>87.84</v>
      </c>
      <c r="G9" s="5">
        <v>66.900000000000006</v>
      </c>
      <c r="I9">
        <f t="shared" si="0"/>
        <v>7.0673198486534758</v>
      </c>
      <c r="J9">
        <f t="shared" si="1"/>
        <v>5.1401419315821606</v>
      </c>
      <c r="K9">
        <f t="shared" si="2"/>
        <v>4.0260657214688065</v>
      </c>
      <c r="L9">
        <f t="shared" si="3"/>
        <v>1.927177917071315</v>
      </c>
      <c r="M9">
        <f t="shared" si="4"/>
        <v>3.4910939758747372</v>
      </c>
      <c r="O9" s="8" t="s">
        <v>44</v>
      </c>
      <c r="P9" s="8">
        <v>25</v>
      </c>
      <c r="Y9" s="8" t="s">
        <v>44</v>
      </c>
      <c r="Z9" s="8">
        <v>25</v>
      </c>
    </row>
    <row r="10" spans="1:30" x14ac:dyDescent="0.25">
      <c r="A10" s="4">
        <v>1331</v>
      </c>
      <c r="B10" s="5">
        <v>141.88999999999999</v>
      </c>
      <c r="C10" s="5">
        <v>182.28</v>
      </c>
      <c r="D10" s="5">
        <v>46.15</v>
      </c>
      <c r="E10" s="5">
        <v>61.13</v>
      </c>
      <c r="F10" s="5">
        <v>110.4</v>
      </c>
      <c r="G10" s="5">
        <v>75.89</v>
      </c>
      <c r="I10">
        <f t="shared" si="0"/>
        <v>7.193685818395112</v>
      </c>
      <c r="J10">
        <f t="shared" si="1"/>
        <v>5.2055439663956822</v>
      </c>
      <c r="K10">
        <f t="shared" si="2"/>
        <v>4.1130027440406343</v>
      </c>
      <c r="L10">
        <f t="shared" si="3"/>
        <v>1.9881418519994298</v>
      </c>
      <c r="M10">
        <f t="shared" si="4"/>
        <v>3.5126289636330439</v>
      </c>
    </row>
    <row r="11" spans="1:30" ht="15.75" thickBot="1" x14ac:dyDescent="0.3">
      <c r="A11" s="4">
        <v>1349</v>
      </c>
      <c r="B11" s="5">
        <v>142.34</v>
      </c>
      <c r="C11" s="5">
        <v>182.27</v>
      </c>
      <c r="D11" s="5">
        <v>46.7</v>
      </c>
      <c r="E11" s="5">
        <v>61.85</v>
      </c>
      <c r="F11" s="5">
        <v>115.68</v>
      </c>
      <c r="G11" s="5">
        <v>72</v>
      </c>
      <c r="I11">
        <f t="shared" si="0"/>
        <v>7.2071188562077557</v>
      </c>
      <c r="J11">
        <f t="shared" si="1"/>
        <v>5.2054891042368423</v>
      </c>
      <c r="K11">
        <f t="shared" si="2"/>
        <v>4.1247120988384971</v>
      </c>
      <c r="L11">
        <f t="shared" si="3"/>
        <v>2.0016297519709139</v>
      </c>
      <c r="M11">
        <f t="shared" si="4"/>
        <v>3.5243931805897462</v>
      </c>
      <c r="O11" t="s">
        <v>45</v>
      </c>
      <c r="Y11" t="s">
        <v>45</v>
      </c>
    </row>
    <row r="12" spans="1:30" x14ac:dyDescent="0.25">
      <c r="A12" s="4">
        <v>1380</v>
      </c>
      <c r="B12" s="5">
        <v>143</v>
      </c>
      <c r="C12" s="5">
        <v>185.74</v>
      </c>
      <c r="D12" s="5">
        <v>48.02</v>
      </c>
      <c r="E12" s="5">
        <v>63.2</v>
      </c>
      <c r="F12" s="5">
        <v>125.46</v>
      </c>
      <c r="G12" s="5">
        <v>75</v>
      </c>
      <c r="I12">
        <f t="shared" si="0"/>
        <v>7.2298387781512501</v>
      </c>
      <c r="J12">
        <f t="shared" si="1"/>
        <v>5.2243478463478628</v>
      </c>
      <c r="K12">
        <f t="shared" si="2"/>
        <v>4.1463043011528118</v>
      </c>
      <c r="L12">
        <f t="shared" si="3"/>
        <v>2.0054909318033882</v>
      </c>
      <c r="M12">
        <f t="shared" si="4"/>
        <v>3.5271266407930408</v>
      </c>
      <c r="O12" s="9"/>
      <c r="P12" s="9" t="s">
        <v>50</v>
      </c>
      <c r="Q12" s="9" t="s">
        <v>51</v>
      </c>
      <c r="R12" s="9" t="s">
        <v>52</v>
      </c>
      <c r="S12" s="9" t="s">
        <v>53</v>
      </c>
      <c r="T12" s="9" t="s">
        <v>54</v>
      </c>
      <c r="Y12" s="9"/>
      <c r="Z12" s="9" t="s">
        <v>50</v>
      </c>
      <c r="AA12" s="9" t="s">
        <v>51</v>
      </c>
      <c r="AB12" s="9" t="s">
        <v>52</v>
      </c>
      <c r="AC12" s="9" t="s">
        <v>53</v>
      </c>
      <c r="AD12" s="9" t="s">
        <v>54</v>
      </c>
    </row>
    <row r="13" spans="1:30" x14ac:dyDescent="0.25">
      <c r="A13" s="4">
        <v>1382</v>
      </c>
      <c r="B13" s="5">
        <v>141.63</v>
      </c>
      <c r="C13" s="5">
        <v>182.24</v>
      </c>
      <c r="D13" s="5">
        <v>49.87</v>
      </c>
      <c r="E13" s="5">
        <v>65.680000000000007</v>
      </c>
      <c r="F13" s="5">
        <v>127.28</v>
      </c>
      <c r="G13" s="5">
        <v>72.13</v>
      </c>
      <c r="I13">
        <f t="shared" si="0"/>
        <v>7.2312870043276156</v>
      </c>
      <c r="J13">
        <f t="shared" si="1"/>
        <v>5.2053244996988717</v>
      </c>
      <c r="K13">
        <f t="shared" si="2"/>
        <v>4.1847944651441731</v>
      </c>
      <c r="L13">
        <f t="shared" si="3"/>
        <v>2.0259625046287431</v>
      </c>
      <c r="M13">
        <f t="shared" si="4"/>
        <v>3.5846401514333923</v>
      </c>
      <c r="O13" s="7" t="s">
        <v>46</v>
      </c>
      <c r="P13" s="7">
        <v>2</v>
      </c>
      <c r="Q13" s="7">
        <v>0.71210043369079534</v>
      </c>
      <c r="R13" s="7">
        <v>0.35605021684539767</v>
      </c>
      <c r="S13" s="7">
        <v>548.35260805164239</v>
      </c>
      <c r="T13" s="7">
        <v>1.7012854807294657E-19</v>
      </c>
      <c r="Y13" s="7" t="s">
        <v>46</v>
      </c>
      <c r="Z13" s="7">
        <v>1</v>
      </c>
      <c r="AA13" s="7">
        <v>0.47330838083759352</v>
      </c>
      <c r="AB13" s="7">
        <v>0.47330838083759352</v>
      </c>
      <c r="AC13" s="7">
        <v>609.61323214000254</v>
      </c>
      <c r="AD13" s="7">
        <v>4.6830176052295685E-18</v>
      </c>
    </row>
    <row r="14" spans="1:30" x14ac:dyDescent="0.25">
      <c r="A14" s="4">
        <v>1457</v>
      </c>
      <c r="B14" s="5">
        <v>142.72</v>
      </c>
      <c r="C14" s="5">
        <v>185.7</v>
      </c>
      <c r="D14" s="5">
        <v>50.29</v>
      </c>
      <c r="E14" s="5">
        <v>66.760000000000005</v>
      </c>
      <c r="F14" s="5">
        <v>121.55</v>
      </c>
      <c r="G14" s="5">
        <v>70.790000000000006</v>
      </c>
      <c r="I14">
        <f t="shared" si="0"/>
        <v>7.2841348061952047</v>
      </c>
      <c r="J14">
        <f t="shared" si="1"/>
        <v>5.2241324683586603</v>
      </c>
      <c r="K14">
        <f t="shared" si="2"/>
        <v>4.2011040987936346</v>
      </c>
      <c r="L14">
        <f t="shared" si="3"/>
        <v>2.0600023378365449</v>
      </c>
      <c r="M14">
        <f t="shared" si="4"/>
        <v>3.5821418164230656</v>
      </c>
      <c r="O14" s="7" t="s">
        <v>47</v>
      </c>
      <c r="P14" s="7">
        <v>22</v>
      </c>
      <c r="Q14" s="7">
        <v>1.4284795322540069E-2</v>
      </c>
      <c r="R14" s="7">
        <v>6.4930887829727586E-4</v>
      </c>
      <c r="S14" s="7"/>
      <c r="T14" s="7"/>
      <c r="Y14" s="7" t="s">
        <v>47</v>
      </c>
      <c r="Z14" s="7">
        <v>23</v>
      </c>
      <c r="AA14" s="7">
        <v>1.7857376095741593E-2</v>
      </c>
      <c r="AB14" s="7">
        <v>7.7640765633659099E-4</v>
      </c>
      <c r="AC14" s="7"/>
      <c r="AD14" s="7"/>
    </row>
    <row r="15" spans="1:30" ht="15.75" thickBot="1" x14ac:dyDescent="0.3">
      <c r="A15" s="4">
        <v>1501</v>
      </c>
      <c r="B15" s="5">
        <v>142.34</v>
      </c>
      <c r="C15" s="5">
        <v>186.58</v>
      </c>
      <c r="D15" s="5">
        <v>51.34</v>
      </c>
      <c r="E15" s="5">
        <v>68.260000000000005</v>
      </c>
      <c r="F15" s="5">
        <v>123.66</v>
      </c>
      <c r="G15" s="5">
        <v>63.65</v>
      </c>
      <c r="I15">
        <f t="shared" si="0"/>
        <v>7.3138868316334618</v>
      </c>
      <c r="J15">
        <f t="shared" si="1"/>
        <v>5.2288601015328151</v>
      </c>
      <c r="K15">
        <f t="shared" si="2"/>
        <v>4.2233239434785608</v>
      </c>
      <c r="L15">
        <f t="shared" si="3"/>
        <v>2.0850267301006467</v>
      </c>
      <c r="M15">
        <f t="shared" si="4"/>
        <v>3.5996340279338375</v>
      </c>
      <c r="O15" s="8" t="s">
        <v>48</v>
      </c>
      <c r="P15" s="8">
        <v>24</v>
      </c>
      <c r="Q15" s="8">
        <v>0.72638522901333546</v>
      </c>
      <c r="R15" s="8"/>
      <c r="S15" s="8"/>
      <c r="T15" s="8"/>
      <c r="Y15" s="8" t="s">
        <v>48</v>
      </c>
      <c r="Z15" s="8">
        <v>24</v>
      </c>
      <c r="AA15" s="8">
        <v>0.49116575693333514</v>
      </c>
      <c r="AB15" s="8"/>
      <c r="AC15" s="8"/>
      <c r="AD15" s="8"/>
    </row>
    <row r="16" spans="1:30" ht="15.75" thickBot="1" x14ac:dyDescent="0.3">
      <c r="A16" s="4">
        <v>1546</v>
      </c>
      <c r="B16" s="5">
        <v>142.96</v>
      </c>
      <c r="C16" s="5">
        <v>188.05</v>
      </c>
      <c r="D16" s="5">
        <v>53</v>
      </c>
      <c r="E16" s="5">
        <v>70.650000000000006</v>
      </c>
      <c r="F16" s="5">
        <v>135.63999999999999</v>
      </c>
      <c r="G16" s="5">
        <v>61.36</v>
      </c>
      <c r="I16">
        <f t="shared" si="0"/>
        <v>7.3434262291473669</v>
      </c>
      <c r="J16">
        <f t="shared" si="1"/>
        <v>5.2367078849163455</v>
      </c>
      <c r="K16">
        <f t="shared" si="2"/>
        <v>4.2577381091305364</v>
      </c>
      <c r="L16">
        <f t="shared" si="3"/>
        <v>2.1067183442310218</v>
      </c>
      <c r="M16">
        <f t="shared" si="4"/>
        <v>3.6262004102022822</v>
      </c>
    </row>
    <row r="17" spans="1:33" x14ac:dyDescent="0.25">
      <c r="A17" s="4">
        <v>1491</v>
      </c>
      <c r="B17" s="5">
        <v>142.19999999999999</v>
      </c>
      <c r="C17" s="5">
        <v>187.47</v>
      </c>
      <c r="D17" s="5">
        <v>53.4</v>
      </c>
      <c r="E17" s="5">
        <v>71.349999999999994</v>
      </c>
      <c r="F17" s="5">
        <v>138.76</v>
      </c>
      <c r="G17" s="5">
        <v>61.26</v>
      </c>
      <c r="I17">
        <f t="shared" si="0"/>
        <v>7.307202314764738</v>
      </c>
      <c r="J17">
        <f t="shared" si="1"/>
        <v>5.2336188326090998</v>
      </c>
      <c r="K17">
        <f t="shared" si="2"/>
        <v>4.2675973439228452</v>
      </c>
      <c r="L17">
        <f t="shared" si="3"/>
        <v>2.0735834821556383</v>
      </c>
      <c r="M17">
        <f t="shared" si="4"/>
        <v>3.6391486973018368</v>
      </c>
      <c r="O17" s="9"/>
      <c r="P17" s="9" t="s">
        <v>55</v>
      </c>
      <c r="Q17" s="9" t="s">
        <v>43</v>
      </c>
      <c r="R17" s="9" t="s">
        <v>56</v>
      </c>
      <c r="S17" s="9" t="s">
        <v>57</v>
      </c>
      <c r="T17" s="9" t="s">
        <v>58</v>
      </c>
      <c r="U17" s="9" t="s">
        <v>59</v>
      </c>
      <c r="V17" s="9" t="s">
        <v>60</v>
      </c>
      <c r="W17" s="9" t="s">
        <v>61</v>
      </c>
      <c r="Y17" s="9"/>
      <c r="Z17" s="9" t="s">
        <v>55</v>
      </c>
      <c r="AA17" s="9" t="s">
        <v>43</v>
      </c>
      <c r="AB17" s="9" t="s">
        <v>56</v>
      </c>
      <c r="AC17" s="9" t="s">
        <v>57</v>
      </c>
      <c r="AD17" s="9" t="s">
        <v>58</v>
      </c>
      <c r="AE17" s="9" t="s">
        <v>59</v>
      </c>
      <c r="AF17" s="9" t="s">
        <v>60</v>
      </c>
      <c r="AG17" s="9" t="s">
        <v>61</v>
      </c>
    </row>
    <row r="18" spans="1:33" x14ac:dyDescent="0.25">
      <c r="A18" s="4">
        <v>1614</v>
      </c>
      <c r="B18" s="5">
        <v>142.81</v>
      </c>
      <c r="C18" s="5">
        <v>189.59</v>
      </c>
      <c r="D18" s="5">
        <v>55.05</v>
      </c>
      <c r="E18" s="5">
        <v>73.25</v>
      </c>
      <c r="F18" s="5">
        <v>143.08000000000001</v>
      </c>
      <c r="G18" s="5">
        <v>56.11</v>
      </c>
      <c r="I18">
        <f t="shared" si="0"/>
        <v>7.3864708488298945</v>
      </c>
      <c r="J18">
        <f t="shared" si="1"/>
        <v>5.2448638458139474</v>
      </c>
      <c r="K18">
        <f t="shared" si="2"/>
        <v>4.2938782478971769</v>
      </c>
      <c r="L18">
        <f t="shared" si="3"/>
        <v>2.1416070030159471</v>
      </c>
      <c r="M18">
        <f t="shared" si="4"/>
        <v>3.6541845880713213</v>
      </c>
      <c r="O18" s="7" t="s">
        <v>49</v>
      </c>
      <c r="P18" s="7">
        <v>0.35345818275912677</v>
      </c>
      <c r="Q18" s="7">
        <v>1.2084176760648733</v>
      </c>
      <c r="R18" s="7">
        <v>0.29249670023872737</v>
      </c>
      <c r="S18" s="7">
        <v>0.77264769706064118</v>
      </c>
      <c r="T18" s="7">
        <v>-2.1526466904109851</v>
      </c>
      <c r="U18" s="7">
        <v>2.8595630559292387</v>
      </c>
      <c r="V18" s="7">
        <v>-2.1526466904109851</v>
      </c>
      <c r="W18" s="7">
        <v>2.8595630559292387</v>
      </c>
      <c r="Y18" s="7" t="s">
        <v>49</v>
      </c>
      <c r="Z18" s="7">
        <v>-1.9800570132106388</v>
      </c>
      <c r="AA18" s="7">
        <v>0.1622179417268069</v>
      </c>
      <c r="AB18" s="7">
        <v>-12.206152982419637</v>
      </c>
      <c r="AC18" s="7">
        <v>1.5720396302993329E-11</v>
      </c>
      <c r="AD18" s="7">
        <v>-2.3156303929103115</v>
      </c>
      <c r="AE18" s="7">
        <v>-1.6444836335109658</v>
      </c>
      <c r="AF18" s="7">
        <v>-2.3156303929103115</v>
      </c>
      <c r="AG18" s="7">
        <v>-1.6444836335109658</v>
      </c>
    </row>
    <row r="19" spans="1:33" ht="15.75" thickBot="1" x14ac:dyDescent="0.3">
      <c r="A19" s="4">
        <v>1552</v>
      </c>
      <c r="B19" s="5">
        <v>142.08000000000001</v>
      </c>
      <c r="C19" s="5">
        <v>190.57</v>
      </c>
      <c r="D19" s="5">
        <v>54.99</v>
      </c>
      <c r="E19" s="5">
        <v>73</v>
      </c>
      <c r="F19" s="5">
        <v>161.88</v>
      </c>
      <c r="G19" s="5">
        <v>52.24</v>
      </c>
      <c r="I19">
        <f t="shared" si="0"/>
        <v>7.3472997007431644</v>
      </c>
      <c r="J19">
        <f t="shared" si="1"/>
        <v>5.2500195811402843</v>
      </c>
      <c r="K19">
        <f t="shared" si="2"/>
        <v>4.290459441148391</v>
      </c>
      <c r="L19">
        <f t="shared" si="3"/>
        <v>2.0972801196028796</v>
      </c>
      <c r="M19">
        <f t="shared" si="4"/>
        <v>3.645610045996198</v>
      </c>
      <c r="O19" s="7" t="s">
        <v>85</v>
      </c>
      <c r="P19" s="7">
        <v>0.51545795658356897</v>
      </c>
      <c r="Q19" s="7">
        <v>0.27484765325091981</v>
      </c>
      <c r="R19" s="7">
        <v>1.8754315362954401</v>
      </c>
      <c r="S19" s="7">
        <v>7.4068078568995971E-2</v>
      </c>
      <c r="T19" s="7">
        <v>-5.4541189270137957E-2</v>
      </c>
      <c r="U19" s="7">
        <v>1.0854571024372759</v>
      </c>
      <c r="V19" s="7">
        <v>-5.4541189270137957E-2</v>
      </c>
      <c r="W19" s="7">
        <v>1.0854571024372759</v>
      </c>
      <c r="Y19" s="8" t="s">
        <v>34</v>
      </c>
      <c r="Z19" s="8">
        <v>1.121831786937211</v>
      </c>
      <c r="AA19" s="8">
        <v>4.5436047923940431E-2</v>
      </c>
      <c r="AB19" s="8">
        <v>24.690346942479419</v>
      </c>
      <c r="AC19" s="8">
        <v>4.6830176052295685E-18</v>
      </c>
      <c r="AD19" s="8">
        <v>1.0278401606119869</v>
      </c>
      <c r="AE19" s="8">
        <v>1.215823413262435</v>
      </c>
      <c r="AF19" s="8">
        <v>1.0278401606119869</v>
      </c>
      <c r="AG19" s="8">
        <v>1.215823413262435</v>
      </c>
    </row>
    <row r="20" spans="1:33" ht="15.75" thickBot="1" x14ac:dyDescent="0.3">
      <c r="A20" s="4">
        <v>1627</v>
      </c>
      <c r="B20" s="5">
        <v>142.58000000000001</v>
      </c>
      <c r="C20" s="5">
        <v>193.03</v>
      </c>
      <c r="D20" s="5">
        <v>57.08</v>
      </c>
      <c r="E20" s="5">
        <v>75.95</v>
      </c>
      <c r="F20" s="5">
        <v>167.98</v>
      </c>
      <c r="G20" s="5">
        <v>49.16</v>
      </c>
      <c r="I20">
        <f t="shared" si="0"/>
        <v>7.3944931072190379</v>
      </c>
      <c r="J20">
        <f t="shared" si="1"/>
        <v>5.2628456172397842</v>
      </c>
      <c r="K20">
        <f t="shared" si="2"/>
        <v>4.3300752290417819</v>
      </c>
      <c r="L20">
        <f t="shared" si="3"/>
        <v>2.1316474899792541</v>
      </c>
      <c r="M20">
        <f t="shared" si="4"/>
        <v>3.6723997977900895</v>
      </c>
      <c r="O20" s="8" t="s">
        <v>34</v>
      </c>
      <c r="P20" s="8">
        <v>1.00502751374753</v>
      </c>
      <c r="Q20" s="8">
        <v>6.4854556634094562E-2</v>
      </c>
      <c r="R20" s="8">
        <v>15.496636873455687</v>
      </c>
      <c r="S20" s="8">
        <v>2.5460326292630771E-13</v>
      </c>
      <c r="T20" s="8">
        <v>0.87052739541322488</v>
      </c>
      <c r="U20" s="8">
        <v>1.1395276320818351</v>
      </c>
      <c r="V20" s="8">
        <v>0.87052739541322488</v>
      </c>
      <c r="W20" s="8">
        <v>1.1395276320818351</v>
      </c>
    </row>
    <row r="21" spans="1:33" x14ac:dyDescent="0.25">
      <c r="A21" s="4">
        <v>1704</v>
      </c>
      <c r="B21" s="5">
        <v>140.96</v>
      </c>
      <c r="C21" s="5">
        <v>189.44</v>
      </c>
      <c r="D21" s="5">
        <v>57.11</v>
      </c>
      <c r="E21" s="5">
        <v>78.81</v>
      </c>
      <c r="F21" s="5">
        <v>180.7</v>
      </c>
      <c r="G21" s="5">
        <v>46.2</v>
      </c>
      <c r="I21">
        <f t="shared" si="0"/>
        <v>7.4407337073892608</v>
      </c>
      <c r="J21">
        <f t="shared" si="1"/>
        <v>5.2440723516956407</v>
      </c>
      <c r="K21">
        <f t="shared" si="2"/>
        <v>4.3670398923655585</v>
      </c>
      <c r="L21">
        <f t="shared" si="3"/>
        <v>2.1966613556936201</v>
      </c>
      <c r="M21">
        <f t="shared" si="4"/>
        <v>3.7281377266580087</v>
      </c>
    </row>
    <row r="22" spans="1:33" x14ac:dyDescent="0.25">
      <c r="A22" s="4">
        <v>1626</v>
      </c>
      <c r="B22" s="5">
        <v>141.16</v>
      </c>
      <c r="C22" s="5">
        <v>185.7</v>
      </c>
      <c r="D22" s="5">
        <v>54.84</v>
      </c>
      <c r="E22" s="5">
        <v>75.819999999999993</v>
      </c>
      <c r="F22" s="5">
        <v>167.02</v>
      </c>
      <c r="G22" s="5">
        <v>43.58</v>
      </c>
      <c r="I22">
        <f t="shared" si="0"/>
        <v>7.3938782901077555</v>
      </c>
      <c r="J22">
        <f t="shared" si="1"/>
        <v>5.2241324683586603</v>
      </c>
      <c r="K22">
        <f t="shared" si="2"/>
        <v>4.3283621100881886</v>
      </c>
      <c r="L22">
        <f t="shared" si="3"/>
        <v>2.1697458217490957</v>
      </c>
      <c r="M22">
        <f t="shared" si="4"/>
        <v>3.7093998277176201</v>
      </c>
      <c r="O22" s="7" t="s">
        <v>98</v>
      </c>
      <c r="P22" s="7">
        <v>3.6587773079893381E-2</v>
      </c>
      <c r="Y22" t="s">
        <v>72</v>
      </c>
    </row>
    <row r="23" spans="1:33" x14ac:dyDescent="0.25">
      <c r="A23" s="4">
        <v>1734</v>
      </c>
      <c r="B23" s="5">
        <v>141.41999999999999</v>
      </c>
      <c r="C23" s="5">
        <v>189.75</v>
      </c>
      <c r="D23" s="5">
        <v>56.3</v>
      </c>
      <c r="E23" s="5">
        <v>78.069999999999993</v>
      </c>
      <c r="F23" s="5">
        <v>173.6</v>
      </c>
      <c r="G23" s="5">
        <v>47.02</v>
      </c>
      <c r="I23">
        <f t="shared" si="0"/>
        <v>7.4581861573404868</v>
      </c>
      <c r="J23">
        <f t="shared" si="1"/>
        <v>5.2457074162757396</v>
      </c>
      <c r="K23">
        <f t="shared" si="2"/>
        <v>4.3576058601321996</v>
      </c>
      <c r="L23">
        <f t="shared" si="3"/>
        <v>2.2124787410647477</v>
      </c>
      <c r="M23">
        <f t="shared" si="4"/>
        <v>3.7170686298445514</v>
      </c>
      <c r="O23" s="7" t="s">
        <v>99</v>
      </c>
      <c r="P23" s="7">
        <v>0.15505562123293154</v>
      </c>
    </row>
    <row r="24" spans="1:33" ht="15.75" thickBot="1" x14ac:dyDescent="0.3">
      <c r="A24" s="4">
        <v>1535</v>
      </c>
      <c r="B24" s="5">
        <v>132.66</v>
      </c>
      <c r="C24" s="5">
        <v>175.66</v>
      </c>
      <c r="D24" s="5">
        <v>53.88</v>
      </c>
      <c r="E24" s="5">
        <v>72.89</v>
      </c>
      <c r="F24" s="5">
        <v>160.94</v>
      </c>
      <c r="G24" s="5">
        <v>48.3</v>
      </c>
      <c r="I24">
        <f t="shared" si="0"/>
        <v>7.3362856600212973</v>
      </c>
      <c r="J24">
        <f t="shared" si="1"/>
        <v>5.168550308488971</v>
      </c>
      <c r="K24">
        <f t="shared" si="2"/>
        <v>4.2889514553941215</v>
      </c>
      <c r="L24">
        <f t="shared" si="3"/>
        <v>2.1677353515323263</v>
      </c>
      <c r="M24">
        <f t="shared" si="4"/>
        <v>3.7255713328932418</v>
      </c>
      <c r="O24" s="7" t="s">
        <v>100</v>
      </c>
      <c r="P24" s="8">
        <v>0.8558404409854885</v>
      </c>
    </row>
    <row r="25" spans="1:33" x14ac:dyDescent="0.25">
      <c r="A25" s="4">
        <v>1727</v>
      </c>
      <c r="B25" s="5">
        <v>140.94999999999999</v>
      </c>
      <c r="C25" s="5">
        <v>190.37</v>
      </c>
      <c r="D25" s="5">
        <v>56</v>
      </c>
      <c r="E25" s="5">
        <v>77.11</v>
      </c>
      <c r="F25" s="5">
        <v>167.99</v>
      </c>
      <c r="G25" s="5">
        <v>41</v>
      </c>
      <c r="I25">
        <f t="shared" si="0"/>
        <v>7.4541410781466784</v>
      </c>
      <c r="J25">
        <f t="shared" si="1"/>
        <v>5.2489695469176976</v>
      </c>
      <c r="K25">
        <f t="shared" si="2"/>
        <v>4.345232973844869</v>
      </c>
      <c r="L25">
        <f t="shared" si="3"/>
        <v>2.2051715312289812</v>
      </c>
      <c r="M25">
        <f t="shared" si="4"/>
        <v>3.7014336129152632</v>
      </c>
      <c r="O25" s="7" t="s">
        <v>65</v>
      </c>
      <c r="P25">
        <f>R14</f>
        <v>6.4930887829727586E-4</v>
      </c>
      <c r="Y25" t="s">
        <v>73</v>
      </c>
      <c r="Z25" s="11">
        <f>((AA14-Q14)/(Q14))*(22/1)</f>
        <v>5.5021283284623044</v>
      </c>
      <c r="AB25" t="s">
        <v>103</v>
      </c>
    </row>
    <row r="26" spans="1:33" x14ac:dyDescent="0.25">
      <c r="A26" s="4">
        <v>1652</v>
      </c>
      <c r="B26" s="5">
        <v>141.32</v>
      </c>
      <c r="C26" s="5">
        <v>190.91</v>
      </c>
      <c r="D26" s="5">
        <v>58.54</v>
      </c>
      <c r="E26" s="5">
        <v>79.510000000000005</v>
      </c>
      <c r="F26" s="5">
        <v>183.98</v>
      </c>
      <c r="G26" s="5">
        <v>40.67</v>
      </c>
      <c r="I26">
        <f t="shared" si="0"/>
        <v>7.4097419540809231</v>
      </c>
      <c r="J26">
        <f t="shared" si="1"/>
        <v>5.2518021128065682</v>
      </c>
      <c r="K26">
        <f t="shared" si="2"/>
        <v>4.3758827999133922</v>
      </c>
      <c r="L26">
        <f t="shared" si="3"/>
        <v>2.1579398412743553</v>
      </c>
      <c r="M26">
        <f t="shared" si="4"/>
        <v>3.7292508730949159</v>
      </c>
      <c r="Y26" t="s">
        <v>67</v>
      </c>
      <c r="Z26">
        <f>_xlfn.F.DIST.RT(Z25,1,22)</f>
        <v>2.8416515091010255E-2</v>
      </c>
    </row>
    <row r="27" spans="1:33" x14ac:dyDescent="0.25">
      <c r="Y27" t="s">
        <v>68</v>
      </c>
      <c r="Z27" s="11">
        <f>_xlfn.F.INV.RT(0.05,1,22)</f>
        <v>4.3009495017776587</v>
      </c>
      <c r="AB27" t="s">
        <v>78</v>
      </c>
    </row>
    <row r="28" spans="1:33" x14ac:dyDescent="0.25">
      <c r="T28" s="11">
        <f>-(P24*P25)/((1-P24^2)*(P15*P22*P23))</f>
        <v>-1.5255460866633826E-2</v>
      </c>
      <c r="Y28" t="s">
        <v>69</v>
      </c>
      <c r="Z28" s="11">
        <f>_xlfn.F.INV.RT(0.01,1,22)</f>
        <v>7.9453857291700425</v>
      </c>
      <c r="AB28" t="s">
        <v>108</v>
      </c>
    </row>
    <row r="29" spans="1:33" x14ac:dyDescent="0.25">
      <c r="Y29" s="16" t="s">
        <v>109</v>
      </c>
      <c r="Z29" s="16"/>
      <c r="AA29" s="16"/>
      <c r="AB29" s="16"/>
      <c r="AC29" s="11"/>
      <c r="AD29" s="11"/>
    </row>
    <row r="30" spans="1:33" x14ac:dyDescent="0.25">
      <c r="Y30" s="16" t="s">
        <v>104</v>
      </c>
      <c r="Z30" s="16"/>
      <c r="AA30" s="16"/>
      <c r="AB30" s="16"/>
      <c r="AC30" s="16"/>
      <c r="AD30" s="16"/>
      <c r="AE30" s="16"/>
      <c r="AF30" s="16"/>
    </row>
    <row r="31" spans="1:33" x14ac:dyDescent="0.25">
      <c r="R31">
        <f>P32^2</f>
        <v>5.5021283284621738</v>
      </c>
    </row>
    <row r="32" spans="1:33" x14ac:dyDescent="0.25">
      <c r="O32" t="s">
        <v>66</v>
      </c>
      <c r="P32" s="11">
        <f>((P19+P20)-1)/(Q19^2+Q20^2+2*T28)^0.5</f>
        <v>2.3456615971751282</v>
      </c>
      <c r="R32" t="s">
        <v>105</v>
      </c>
    </row>
    <row r="33" spans="15:20" x14ac:dyDescent="0.25">
      <c r="O33" t="s">
        <v>67</v>
      </c>
      <c r="P33">
        <f>_xlfn.T.DIST.2T(ABS(P32),22)</f>
        <v>2.8416515091011983E-2</v>
      </c>
    </row>
    <row r="34" spans="15:20" x14ac:dyDescent="0.25">
      <c r="O34" t="s">
        <v>68</v>
      </c>
      <c r="P34" s="11">
        <f>_xlfn.T.INV.2T(0.05,22)</f>
        <v>2.0738730679040258</v>
      </c>
      <c r="R34" t="s">
        <v>74</v>
      </c>
    </row>
    <row r="35" spans="15:20" x14ac:dyDescent="0.25">
      <c r="O35" t="s">
        <v>69</v>
      </c>
      <c r="P35" s="11">
        <f>_xlfn.T.INV.2T(0.01,22)</f>
        <v>2.8187560606001436</v>
      </c>
      <c r="R35" t="s">
        <v>107</v>
      </c>
    </row>
    <row r="36" spans="15:20" x14ac:dyDescent="0.25">
      <c r="O36" s="16" t="s">
        <v>109</v>
      </c>
      <c r="P36" s="16"/>
      <c r="Q36" s="16"/>
      <c r="R36" s="16"/>
      <c r="S36" s="15"/>
      <c r="T36" s="15"/>
    </row>
    <row r="37" spans="15:20" x14ac:dyDescent="0.25">
      <c r="O37" s="16" t="s">
        <v>102</v>
      </c>
      <c r="P37" s="16"/>
      <c r="Q37" s="16"/>
      <c r="R37" s="16"/>
      <c r="S37" s="16"/>
      <c r="T37" s="16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14</xdr:col>
                <xdr:colOff>171450</xdr:colOff>
                <xdr:row>26</xdr:row>
                <xdr:rowOff>57150</xdr:rowOff>
              </from>
              <to>
                <xdr:col>17</xdr:col>
                <xdr:colOff>361950</xdr:colOff>
                <xdr:row>29</xdr:row>
                <xdr:rowOff>9525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Equation.3" shapeId="2050" r:id="rId5">
          <objectPr defaultSize="0" autoPict="0" r:id="rId6">
            <anchor moveWithCells="1" sizeWithCells="1">
              <from>
                <xdr:col>26</xdr:col>
                <xdr:colOff>123825</xdr:colOff>
                <xdr:row>20</xdr:row>
                <xdr:rowOff>85725</xdr:rowOff>
              </from>
              <to>
                <xdr:col>29</xdr:col>
                <xdr:colOff>400050</xdr:colOff>
                <xdr:row>22</xdr:row>
                <xdr:rowOff>133350</xdr:rowOff>
              </to>
            </anchor>
          </objectPr>
        </oleObject>
      </mc:Choice>
      <mc:Fallback>
        <oleObject progId="Equation.3" shapeId="2050" r:id="rId5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84B314E8938F40B34D5D360879B454" ma:contentTypeVersion="2" ma:contentTypeDescription="Create a new document." ma:contentTypeScope="" ma:versionID="08df8aa72c0161124e9b54d73fc7d2d9">
  <xsd:schema xmlns:xsd="http://www.w3.org/2001/XMLSchema" xmlns:xs="http://www.w3.org/2001/XMLSchema" xmlns:p="http://schemas.microsoft.com/office/2006/metadata/properties" xmlns:ns2="c234401f-98cc-4f23-97fe-68d80d0a91a7" targetNamespace="http://schemas.microsoft.com/office/2006/metadata/properties" ma:root="true" ma:fieldsID="ee4c5ba6d3490bb53b7318300b7933a8" ns2:_="">
    <xsd:import namespace="c234401f-98cc-4f23-97fe-68d80d0a91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34401f-98cc-4f23-97fe-68d80d0a91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839837-683C-49FD-820A-16AD2FBEDDE7}"/>
</file>

<file path=customXml/itemProps2.xml><?xml version="1.0" encoding="utf-8"?>
<ds:datastoreItem xmlns:ds="http://schemas.openxmlformats.org/officeDocument/2006/customXml" ds:itemID="{0E14461A-EE5C-4335-88C2-85A0EAB48A2A}"/>
</file>

<file path=customXml/itemProps3.xml><?xml version="1.0" encoding="utf-8"?>
<ds:datastoreItem xmlns:ds="http://schemas.openxmlformats.org/officeDocument/2006/customXml" ds:itemID="{D57ADDEA-4704-4A53-9280-4607033609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Comparing Coefficients</vt:lpstr>
      <vt:lpstr>Summary Statistics</vt:lpstr>
      <vt:lpstr>Correlation Coefficient</vt:lpstr>
      <vt:lpstr>Validity of Restriction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Pulak Mishra</dc:creator>
  <cp:lastModifiedBy>Pulak Mishra</cp:lastModifiedBy>
  <dcterms:created xsi:type="dcterms:W3CDTF">2021-02-15T08:16:41Z</dcterms:created>
  <dcterms:modified xsi:type="dcterms:W3CDTF">2022-02-16T07:00:09Z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0x0101002984B314E8938F40B34D5D360879B454</vt:lpwstr>
  </property>
</Properties>
</file>