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6F97C5E-759D-40B3-BD2F-26CC989CBDC4}" xr6:coauthVersionLast="47" xr6:coauthVersionMax="47" xr10:uidLastSave="{00000000-0000-0000-0000-000000000000}"/>
  <bookViews>
    <workbookView xWindow="720" yWindow="720" windowWidth="14440" windowHeight="7300" firstSheet="4" activeTab="4" xr2:uid="{00000000-000D-0000-FFFF-FFFF00000000}"/>
  </bookViews>
  <sheets>
    <sheet name="PV of CFs" sheetId="15" r:id="rId1"/>
    <sheet name="DDM Single holding period" sheetId="1" r:id="rId2"/>
    <sheet name="DDM multiple holding period" sheetId="2" r:id="rId3"/>
    <sheet name="Gordon Growth Equity " sheetId="3" r:id="rId4"/>
    <sheet name="Gordon Growth Debt" sheetId="8" r:id="rId5"/>
    <sheet name="2-stage DDM " sheetId="11" r:id="rId6"/>
    <sheet name="H Model" sheetId="16" r:id="rId7"/>
    <sheet name="3-stage DDM with 3 distinct st" sheetId="12" r:id="rId8"/>
    <sheet name="3-stage DDM with declining rat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8" l="1"/>
  <c r="E9" i="8"/>
  <c r="D9" i="8"/>
  <c r="I16" i="11"/>
  <c r="I14" i="11"/>
  <c r="H14" i="11"/>
  <c r="I5" i="11"/>
  <c r="I6" i="11"/>
  <c r="I7" i="11"/>
  <c r="I8" i="11"/>
  <c r="I9" i="11"/>
  <c r="I10" i="11"/>
  <c r="I11" i="11"/>
  <c r="I12" i="11"/>
  <c r="I13" i="11"/>
  <c r="I4" i="11"/>
  <c r="H5" i="11"/>
  <c r="H6" i="11"/>
  <c r="H7" i="11"/>
  <c r="H8" i="11"/>
  <c r="H9" i="11"/>
  <c r="H10" i="11"/>
  <c r="H11" i="11"/>
  <c r="H12" i="11"/>
  <c r="H13" i="11"/>
  <c r="H4" i="11"/>
  <c r="E7" i="8"/>
  <c r="F7" i="8"/>
  <c r="N8" i="3"/>
  <c r="N7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29" i="3"/>
  <c r="C33" i="3"/>
  <c r="C8" i="3"/>
  <c r="C24" i="3"/>
  <c r="C23" i="3"/>
  <c r="C16" i="3"/>
</calcChain>
</file>

<file path=xl/sharedStrings.xml><?xml version="1.0" encoding="utf-8"?>
<sst xmlns="http://schemas.openxmlformats.org/spreadsheetml/2006/main" count="188" uniqueCount="104">
  <si>
    <t>Present value of cash flows</t>
  </si>
  <si>
    <t xml:space="preserve">Cash flows </t>
  </si>
  <si>
    <t>CFs</t>
  </si>
  <si>
    <t>Number of years</t>
  </si>
  <si>
    <t>Discount rate (%)</t>
  </si>
  <si>
    <t>V0</t>
  </si>
  <si>
    <t>V1</t>
  </si>
  <si>
    <t>V0=CF1+V1</t>
  </si>
  <si>
    <t>Period</t>
  </si>
  <si>
    <t>PV</t>
  </si>
  <si>
    <t>Discounting Cah Flow Valuation</t>
  </si>
  <si>
    <t>the value of the stock  today, at t=0</t>
  </si>
  <si>
    <t>P1</t>
  </si>
  <si>
    <t>the expected price per stock at t=1</t>
  </si>
  <si>
    <t>D1</t>
  </si>
  <si>
    <t>the expected dividend per stock for a year 1, assumed to be paid at the end of the year at t=1</t>
  </si>
  <si>
    <t>r</t>
  </si>
  <si>
    <t xml:space="preserve">required rate of return of the stock </t>
  </si>
  <si>
    <t>Dividend</t>
  </si>
  <si>
    <t>Stock selling price</t>
  </si>
  <si>
    <t>Required rate of return</t>
  </si>
  <si>
    <t>Terminal Value</t>
  </si>
  <si>
    <t>Value of the stock</t>
  </si>
  <si>
    <t>Year</t>
  </si>
  <si>
    <t>Dividend (CF)</t>
  </si>
  <si>
    <t>Terminal value of stock</t>
  </si>
  <si>
    <t xml:space="preserve">Divident Discount Model </t>
  </si>
  <si>
    <t>Dividend in current year</t>
  </si>
  <si>
    <t>D0</t>
  </si>
  <si>
    <t xml:space="preserve">Dividend growth rate </t>
  </si>
  <si>
    <t>g</t>
  </si>
  <si>
    <t>Dividend in next year</t>
  </si>
  <si>
    <t>Value</t>
  </si>
  <si>
    <t>Cuurrent market price</t>
  </si>
  <si>
    <t>P</t>
  </si>
  <si>
    <t>Market Assumptions</t>
  </si>
  <si>
    <t>Risk Free Rate</t>
  </si>
  <si>
    <t>Market Risk Premium</t>
  </si>
  <si>
    <r>
      <t>D</t>
    </r>
    <r>
      <rPr>
        <sz val="16"/>
        <color rgb="FFC00000"/>
        <rFont val="Sitka Banner"/>
      </rPr>
      <t>5</t>
    </r>
  </si>
  <si>
    <t>Equity Assumptions</t>
  </si>
  <si>
    <t>Beta</t>
  </si>
  <si>
    <t>Gordon Growth Model</t>
  </si>
  <si>
    <t>Dividend expected growth rate</t>
  </si>
  <si>
    <r>
      <t>D</t>
    </r>
    <r>
      <rPr>
        <sz val="16"/>
        <rFont val="Sitka Banner"/>
      </rPr>
      <t>1</t>
    </r>
  </si>
  <si>
    <t xml:space="preserve">Gordon growth model: 
Sensitive analysis </t>
  </si>
  <si>
    <t>V0 sensitive to r)</t>
  </si>
  <si>
    <t>V0 (sensitive to g)</t>
  </si>
  <si>
    <t>Dividend constant growth rate</t>
  </si>
  <si>
    <t xml:space="preserve">Required rate of return </t>
  </si>
  <si>
    <t>Analysts</t>
  </si>
  <si>
    <t>CAPM</t>
  </si>
  <si>
    <t>DEBT</t>
  </si>
  <si>
    <t>Forecast</t>
  </si>
  <si>
    <t>Current market price</t>
  </si>
  <si>
    <t>Debt Assumptions</t>
  </si>
  <si>
    <t>Pre-Tax Cost of Debt</t>
  </si>
  <si>
    <t>Debt risk premium</t>
  </si>
  <si>
    <t>Two Stage Dividend Growth Model</t>
  </si>
  <si>
    <t>Years</t>
  </si>
  <si>
    <t xml:space="preserve">Value </t>
  </si>
  <si>
    <t>Value (Dt or Vt)</t>
  </si>
  <si>
    <t>PV of Dt/1+r or Vt /(1+r)</t>
  </si>
  <si>
    <t>Dividend growth rate (gs) (super)</t>
  </si>
  <si>
    <t>gs</t>
  </si>
  <si>
    <t>D2</t>
  </si>
  <si>
    <t>Dividend growth rate (gl) (normal)</t>
  </si>
  <si>
    <t>gl</t>
  </si>
  <si>
    <t>D3</t>
  </si>
  <si>
    <t>D4</t>
  </si>
  <si>
    <t>D5</t>
  </si>
  <si>
    <t>D6</t>
  </si>
  <si>
    <t>D7</t>
  </si>
  <si>
    <t>D1-D10</t>
  </si>
  <si>
    <t>D8</t>
  </si>
  <si>
    <t>D9</t>
  </si>
  <si>
    <t>V10 or Terminal value</t>
  </si>
  <si>
    <t>D10</t>
  </si>
  <si>
    <t>V10</t>
  </si>
  <si>
    <t>Final Value</t>
  </si>
  <si>
    <t xml:space="preserve">sum of PV of Dt or Vt </t>
  </si>
  <si>
    <t>H Model</t>
  </si>
  <si>
    <t xml:space="preserve">H model </t>
  </si>
  <si>
    <t>Dividend growth rate (gS) (super)</t>
  </si>
  <si>
    <t>gS</t>
  </si>
  <si>
    <t>Dividend growth rate (gL) (normal)</t>
  </si>
  <si>
    <t>gL</t>
  </si>
  <si>
    <t>S1</t>
  </si>
  <si>
    <t>Calculate dividend growth at normal rate</t>
  </si>
  <si>
    <t>S2</t>
  </si>
  <si>
    <t>Calculate dividend growth with H value</t>
  </si>
  <si>
    <t>S3</t>
  </si>
  <si>
    <t>Calculate the present value of the S1+S2</t>
  </si>
  <si>
    <t>S4</t>
  </si>
  <si>
    <t>PV of S3</t>
  </si>
  <si>
    <t xml:space="preserve">3-stage DDM </t>
  </si>
  <si>
    <t>PV of Dt</t>
  </si>
  <si>
    <t>Dividend growth rate (gs) for first 2 years</t>
  </si>
  <si>
    <t>Dividend growth rate (gs) for next 5 years</t>
  </si>
  <si>
    <t>Dividend growth rate thereafter (gl)</t>
  </si>
  <si>
    <t xml:space="preserve">Required rate of return (r) </t>
  </si>
  <si>
    <t>V7</t>
  </si>
  <si>
    <t>Three Stage Dividend Growth Model with declining growth rate in stage 2</t>
  </si>
  <si>
    <t>Dividend growth rate (gs) for first 5 years</t>
  </si>
  <si>
    <t>Dividend growth rate to reach mature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</si>
</sst>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0.00000%"/>
    <numFmt numFmtId="165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2"/>
      <color theme="1"/>
      <name val="Sitka Banner"/>
    </font>
    <font>
      <sz val="11"/>
      <color theme="1"/>
      <name val="Sitka Banner"/>
    </font>
    <font>
      <sz val="12"/>
      <color theme="1"/>
      <name val="Sitka Banner"/>
    </font>
    <font>
      <sz val="16"/>
      <color theme="1"/>
      <name val="Sitka Banner"/>
    </font>
    <font>
      <b/>
      <sz val="16"/>
      <color theme="1"/>
      <name val="Sitka Banner"/>
    </font>
    <font>
      <b/>
      <sz val="11"/>
      <color theme="1"/>
      <name val="Sitka Banner"/>
    </font>
    <font>
      <sz val="16"/>
      <color theme="1"/>
      <name val="Calibri"/>
      <family val="2"/>
      <scheme val="minor"/>
    </font>
    <font>
      <sz val="16"/>
      <color rgb="FFC00000"/>
      <name val="Sitka Banner"/>
    </font>
    <font>
      <sz val="16"/>
      <name val="Sitka Banner"/>
    </font>
    <font>
      <sz val="16"/>
      <color rgb="FFFF0000"/>
      <name val="Sitka Banner"/>
    </font>
    <font>
      <b/>
      <sz val="16"/>
      <color rgb="FFFF00FF"/>
      <name val="Sitka Banner"/>
    </font>
    <font>
      <b/>
      <u/>
      <sz val="16"/>
      <color rgb="FFFF00FF"/>
      <name val="Sitka Banner"/>
    </font>
    <font>
      <sz val="16"/>
      <color rgb="FF00B050"/>
      <name val="Sitka Banner"/>
    </font>
    <font>
      <b/>
      <u/>
      <sz val="16"/>
      <color rgb="FFC00000"/>
      <name val="Sitka Banne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6" fillId="0" borderId="0" xfId="0" applyFont="1"/>
    <xf numFmtId="10" fontId="6" fillId="2" borderId="0" xfId="0" applyNumberFormat="1" applyFont="1" applyFill="1"/>
    <xf numFmtId="9" fontId="6" fillId="2" borderId="0" xfId="0" applyNumberFormat="1" applyFont="1" applyFill="1"/>
    <xf numFmtId="2" fontId="3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6" fillId="2" borderId="0" xfId="0" applyNumberFormat="1" applyFont="1" applyFill="1"/>
    <xf numFmtId="2" fontId="7" fillId="2" borderId="0" xfId="0" applyNumberFormat="1" applyFont="1" applyFill="1"/>
    <xf numFmtId="1" fontId="6" fillId="2" borderId="0" xfId="0" applyNumberFormat="1" applyFont="1" applyFill="1"/>
    <xf numFmtId="2" fontId="0" fillId="2" borderId="0" xfId="0" applyNumberFormat="1" applyFill="1"/>
    <xf numFmtId="2" fontId="9" fillId="2" borderId="0" xfId="0" applyNumberFormat="1" applyFont="1" applyFill="1"/>
    <xf numFmtId="0" fontId="7" fillId="0" borderId="0" xfId="0" applyFont="1"/>
    <xf numFmtId="0" fontId="12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0" fontId="6" fillId="0" borderId="0" xfId="1" applyNumberFormat="1" applyFont="1"/>
    <xf numFmtId="10" fontId="15" fillId="0" borderId="0" xfId="1" applyNumberFormat="1" applyFont="1"/>
    <xf numFmtId="0" fontId="16" fillId="0" borderId="0" xfId="0" applyFont="1"/>
    <xf numFmtId="10" fontId="15" fillId="0" borderId="0" xfId="0" applyNumberFormat="1" applyFont="1"/>
    <xf numFmtId="0" fontId="6" fillId="3" borderId="0" xfId="0" applyFont="1" applyFill="1"/>
    <xf numFmtId="2" fontId="8" fillId="4" borderId="0" xfId="0" applyNumberFormat="1" applyFont="1" applyFill="1"/>
    <xf numFmtId="2" fontId="4" fillId="4" borderId="0" xfId="0" applyNumberFormat="1" applyFont="1" applyFill="1"/>
    <xf numFmtId="8" fontId="6" fillId="0" borderId="0" xfId="0" applyNumberFormat="1" applyFont="1"/>
    <xf numFmtId="2" fontId="6" fillId="0" borderId="0" xfId="0" applyNumberFormat="1" applyFont="1"/>
    <xf numFmtId="2" fontId="6" fillId="5" borderId="0" xfId="0" applyNumberFormat="1" applyFont="1" applyFill="1"/>
    <xf numFmtId="0" fontId="7" fillId="6" borderId="0" xfId="0" applyFont="1" applyFill="1"/>
    <xf numFmtId="0" fontId="6" fillId="6" borderId="0" xfId="0" applyFont="1" applyFill="1"/>
    <xf numFmtId="0" fontId="6" fillId="7" borderId="0" xfId="0" applyFont="1" applyFill="1"/>
    <xf numFmtId="2" fontId="6" fillId="7" borderId="0" xfId="0" applyNumberFormat="1" applyFont="1" applyFill="1"/>
    <xf numFmtId="0" fontId="6" fillId="8" borderId="0" xfId="0" applyFont="1" applyFill="1"/>
    <xf numFmtId="0" fontId="7" fillId="7" borderId="0" xfId="0" applyFont="1" applyFill="1"/>
    <xf numFmtId="2" fontId="7" fillId="0" borderId="0" xfId="0" applyNumberFormat="1" applyFont="1"/>
    <xf numFmtId="1" fontId="6" fillId="0" borderId="0" xfId="0" applyNumberFormat="1" applyFont="1"/>
    <xf numFmtId="2" fontId="0" fillId="0" borderId="0" xfId="0" applyNumberFormat="1"/>
    <xf numFmtId="2" fontId="9" fillId="0" borderId="0" xfId="0" applyNumberFormat="1" applyFont="1"/>
    <xf numFmtId="2" fontId="6" fillId="3" borderId="0" xfId="0" applyNumberFormat="1" applyFont="1" applyFill="1"/>
    <xf numFmtId="2" fontId="11" fillId="3" borderId="0" xfId="0" applyNumberFormat="1" applyFont="1" applyFill="1"/>
    <xf numFmtId="0" fontId="6" fillId="9" borderId="0" xfId="0" applyFont="1" applyFill="1"/>
    <xf numFmtId="0" fontId="6" fillId="10" borderId="0" xfId="0" applyFont="1" applyFill="1"/>
    <xf numFmtId="0" fontId="7" fillId="10" borderId="0" xfId="0" applyFont="1" applyFill="1" applyAlignment="1">
      <alignment wrapText="1"/>
    </xf>
    <xf numFmtId="0" fontId="6" fillId="11" borderId="0" xfId="0" applyFont="1" applyFill="1"/>
    <xf numFmtId="2" fontId="6" fillId="11" borderId="0" xfId="0" applyNumberFormat="1" applyFont="1" applyFill="1"/>
    <xf numFmtId="0" fontId="6" fillId="12" borderId="0" xfId="0" applyFont="1" applyFill="1"/>
    <xf numFmtId="10" fontId="6" fillId="9" borderId="0" xfId="1" applyNumberFormat="1" applyFont="1" applyFill="1"/>
    <xf numFmtId="10" fontId="6" fillId="10" borderId="0" xfId="1" applyNumberFormat="1" applyFont="1" applyFill="1"/>
    <xf numFmtId="10" fontId="6" fillId="7" borderId="0" xfId="0" applyNumberFormat="1" applyFont="1" applyFill="1"/>
    <xf numFmtId="2" fontId="6" fillId="12" borderId="0" xfId="0" applyNumberFormat="1" applyFont="1" applyFill="1"/>
    <xf numFmtId="165" fontId="6" fillId="3" borderId="0" xfId="0" applyNumberFormat="1" applyFont="1" applyFill="1"/>
    <xf numFmtId="165" fontId="6" fillId="13" borderId="0" xfId="0" applyNumberFormat="1" applyFont="1" applyFill="1"/>
    <xf numFmtId="165" fontId="6" fillId="7" borderId="0" xfId="0" applyNumberFormat="1" applyFont="1" applyFill="1"/>
    <xf numFmtId="165" fontId="6" fillId="10" borderId="0" xfId="0" applyNumberFormat="1" applyFont="1" applyFill="1"/>
    <xf numFmtId="165" fontId="6" fillId="14" borderId="0" xfId="0" applyNumberFormat="1" applyFont="1" applyFill="1"/>
    <xf numFmtId="0" fontId="6" fillId="15" borderId="0" xfId="0" applyFont="1" applyFill="1"/>
    <xf numFmtId="2" fontId="6" fillId="16" borderId="0" xfId="0" applyNumberFormat="1" applyFont="1" applyFill="1"/>
    <xf numFmtId="2" fontId="7" fillId="16" borderId="0" xfId="0" applyNumberFormat="1" applyFont="1" applyFill="1"/>
    <xf numFmtId="2" fontId="6" fillId="17" borderId="0" xfId="0" applyNumberFormat="1" applyFont="1" applyFill="1"/>
    <xf numFmtId="2" fontId="4" fillId="2" borderId="0" xfId="0" applyNumberFormat="1" applyFont="1" applyFill="1"/>
    <xf numFmtId="0" fontId="0" fillId="2" borderId="0" xfId="0" applyFill="1"/>
    <xf numFmtId="0" fontId="0" fillId="10" borderId="0" xfId="0" applyFill="1"/>
    <xf numFmtId="2" fontId="11" fillId="0" borderId="0" xfId="0" applyNumberFormat="1" applyFont="1"/>
    <xf numFmtId="2" fontId="6" fillId="10" borderId="0" xfId="0" applyNumberFormat="1" applyFont="1" applyFill="1"/>
  </cellXfs>
  <cellStyles count="4">
    <cellStyle name="Linked Cell" xfId="2" builtinId="24" hidden="1"/>
    <cellStyle name="Normal" xfId="0" builtinId="0"/>
    <cellStyle name="Percent" xfId="1" builtinId="5"/>
    <cellStyle name="Style 1" xfId="3" xr:uid="{00000000-0005-0000-0000-000003000000}"/>
  </cellStyles>
  <dxfs count="0"/>
  <tableStyles count="0" defaultTableStyle="TableStyleMedium2" defaultPivotStyle="PivotStyleLight16"/>
  <colors>
    <mruColors>
      <color rgb="FFFFFF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3.emf"/><Relationship Id="rId2" Type="http://schemas.openxmlformats.org/officeDocument/2006/relationships/customXml" Target="../ink/ink2.xml"/><Relationship Id="rId1" Type="http://schemas.openxmlformats.org/officeDocument/2006/relationships/customXml" Target="../ink/ink1.xml"/><Relationship Id="rId6" Type="http://schemas.openxmlformats.org/officeDocument/2006/relationships/customXml" Target="../ink/ink3.xml"/><Relationship Id="rId5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250793</xdr:colOff>
      <xdr:row>1</xdr:row>
      <xdr:rowOff>46513</xdr:rowOff>
    </xdr:from>
    <xdr:ext cx="2197132" cy="3529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4175093" y="294163"/>
              <a:ext cx="2197132" cy="352982"/>
            </a:xfrm>
            <a:prstGeom prst="rect">
              <a:avLst/>
            </a:prstGeom>
            <a:solidFill>
              <a:srgbClr val="99CC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IN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n-IN" sz="14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en-IN" sz="14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IN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IN" sz="14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latin typeface="Cambria Math" panose="02040503050406030204" pitchFamily="18" charset="0"/>
                            </a:rPr>
                            <m:t>𝐷</m:t>
                          </m:r>
                        </m:e>
                        <m:sub>
                          <m:r>
                            <a:rPr lang="en-IN" sz="14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num>
                    <m:den>
                      <m:sSup>
                        <m:sSupPr>
                          <m:ctrlPr>
                            <a:rPr lang="en-IN" sz="14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IN" sz="1400" b="0" i="1">
                              <a:latin typeface="Cambria Math" panose="02040503050406030204" pitchFamily="18" charset="0"/>
                            </a:rPr>
                            <m:t>(1+</m:t>
                          </m:r>
                          <m:r>
                            <a:rPr lang="en-IN" sz="1400" b="0" i="1">
                              <a:latin typeface="Cambria Math" panose="02040503050406030204" pitchFamily="18" charset="0"/>
                            </a:rPr>
                            <m:t>𝑟</m:t>
                          </m:r>
                          <m:r>
                            <a:rPr lang="en-IN" sz="14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e>
                        <m:sup>
                          <m:r>
                            <a:rPr lang="en-IN" sz="14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p>
                      </m:sSup>
                    </m:den>
                  </m:f>
                  <m:r>
                    <a:rPr lang="en-IN" sz="1400" b="0" i="0">
                      <a:latin typeface="Cambria Math" panose="02040503050406030204" pitchFamily="18" charset="0"/>
                    </a:rPr>
                    <m:t>+</m:t>
                  </m:r>
                  <m:f>
                    <m:fPr>
                      <m:ctrlPr>
                        <a:rPr lang="en-IN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</m:e>
                        <m:sub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num>
                    <m:den>
                      <m:sSup>
                        <m:sSup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(1+</m:t>
                          </m:r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p>
                      </m:sSup>
                    </m:den>
                  </m:f>
                </m:oMath>
              </a14:m>
              <a:r>
                <a:rPr lang="en-IN" sz="14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IN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𝐷</m:t>
                          </m:r>
                        </m:e>
                        <m:sub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1+</m:t>
                          </m:r>
                          <m:sSub>
                            <m:sSubPr>
                              <m:ctrlPr>
                                <a:rPr lang="en-IN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IN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</m:t>
                              </m:r>
                            </m:e>
                            <m:sub>
                              <m:r>
                                <a:rPr lang="en-IN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</m:sub>
                      </m:sSub>
                    </m:num>
                    <m:den>
                      <m:sSup>
                        <m:sSup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(1+</m:t>
                          </m:r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p>
                      </m:sSup>
                    </m:den>
                  </m:f>
                </m:oMath>
              </a14:m>
              <a:endParaRPr lang="en-IN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175093" y="294163"/>
              <a:ext cx="2197132" cy="352982"/>
            </a:xfrm>
            <a:prstGeom prst="rect">
              <a:avLst/>
            </a:prstGeom>
            <a:solidFill>
              <a:srgbClr val="99CC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400" b="0" i="0">
                  <a:latin typeface="Cambria Math" panose="02040503050406030204" pitchFamily="18" charset="0"/>
                </a:rPr>
                <a:t>𝑉_0=𝐷_1/〖(1+𝑟)〗^1 +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𝑃_1/〖(1+𝑟)〗^1 </a:t>
              </a:r>
              <a:r>
                <a:rPr lang="en-IN" sz="1400"/>
                <a:t>=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𝐷_(1+𝑃_1 )/〖(1+𝑟)〗^1 </a:t>
              </a:r>
              <a:endParaRPr lang="en-IN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1466849</xdr:colOff>
      <xdr:row>1</xdr:row>
      <xdr:rowOff>0</xdr:rowOff>
    </xdr:from>
    <xdr:ext cx="3200401" cy="4415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4352924" y="247650"/>
              <a:ext cx="3200401" cy="441531"/>
            </a:xfrm>
            <a:prstGeom prst="rect">
              <a:avLst/>
            </a:prstGeom>
            <a:solidFill>
              <a:srgbClr val="99CC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IN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IN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4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IN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IN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400" b="0" i="1">
                                <a:latin typeface="Cambria Math" panose="02040503050406030204" pitchFamily="18" charset="0"/>
                              </a:rPr>
                              <m:t>(1+</m:t>
                            </m:r>
                            <m:r>
                              <a:rPr lang="en-IN" sz="14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n-IN" sz="14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IN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den>
                    </m:f>
                    <m:r>
                      <a:rPr lang="en-IN" sz="1400" b="0" i="0">
                        <a:latin typeface="Cambria Math" panose="02040503050406030204" pitchFamily="18" charset="0"/>
                      </a:rPr>
                      <m:t>+…+</m:t>
                    </m:r>
                    <m:f>
                      <m:fPr>
                        <m:ctrlPr>
                          <a:rPr lang="en-IN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IN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IN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IN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</m:den>
                    </m:f>
                    <m:r>
                      <a:rPr lang="en-IN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IN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e>
                          <m:sub>
                            <m: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(1+</m:t>
                            </m:r>
                            <m: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IN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352924" y="247650"/>
              <a:ext cx="3200401" cy="441531"/>
            </a:xfrm>
            <a:prstGeom prst="rect">
              <a:avLst/>
            </a:prstGeom>
            <a:solidFill>
              <a:srgbClr val="99CC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𝑉_0=𝐷_1/〖(1+𝑟)〗^1 +…+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𝐷_𝑛/(1+𝑟)^𝑛 +𝑃_𝑛/〖(1+𝑟)〗^𝑛 </a:t>
              </a:r>
              <a:endParaRPr lang="en-IN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00000000-0008-0000-0300-00008A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138" name="Ink 137"/>
            <xdr:cNvPicPr/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751725</xdr:colOff>
      <xdr:row>15</xdr:row>
      <xdr:rowOff>142635</xdr:rowOff>
    </xdr:from>
    <xdr:to>
      <xdr:col>2</xdr:col>
      <xdr:colOff>756405</xdr:colOff>
      <xdr:row>15</xdr:row>
      <xdr:rowOff>143115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00000000-0008-0000-0300-00008D000000}"/>
                </a:ext>
              </a:extLst>
            </xdr14:cNvPr>
            <xdr14:cNvContentPartPr/>
          </xdr14:nvContentPartPr>
          <xdr14:nvPr macro=""/>
          <xdr14:xfrm>
            <a:off x="3399675" y="5000385"/>
            <a:ext cx="4680" cy="480"/>
          </xdr14:xfrm>
        </xdr:contentPart>
      </mc:Choice>
      <mc:Fallback xmlns="">
        <xdr:pic>
          <xdr:nvPicPr>
            <xdr:cNvPr id="141" name="Ink 140"/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390675" y="4988385"/>
              <a:ext cx="1836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381405</xdr:colOff>
      <xdr:row>17</xdr:row>
      <xdr:rowOff>25425</xdr:rowOff>
    </xdr:from>
    <xdr:to>
      <xdr:col>1</xdr:col>
      <xdr:colOff>382485</xdr:colOff>
      <xdr:row>17</xdr:row>
      <xdr:rowOff>29505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00000000-0008-0000-0300-00008E000000}"/>
                </a:ext>
              </a:extLst>
            </xdr14:cNvPr>
            <xdr14:cNvContentPartPr/>
          </xdr14:nvContentPartPr>
          <xdr14:nvPr macro=""/>
          <xdr14:xfrm>
            <a:off x="2419755" y="5207025"/>
            <a:ext cx="1080" cy="4080"/>
          </xdr14:xfrm>
        </xdr:contentPart>
      </mc:Choice>
      <mc:Fallback xmlns="">
        <xdr:pic>
          <xdr:nvPicPr>
            <xdr:cNvPr id="142" name="Ink 141"/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416515" y="5202945"/>
              <a:ext cx="8280" cy="11498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177799</xdr:colOff>
      <xdr:row>4</xdr:row>
      <xdr:rowOff>66674</xdr:rowOff>
    </xdr:from>
    <xdr:ext cx="107837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177799" y="1368424"/>
              <a:ext cx="10783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I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</m:t>
                        </m:r>
                      </m:e>
                    </m:d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7799" y="1368424"/>
              <a:ext cx="107837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𝑡−1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(1+𝑔)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</xdr:row>
      <xdr:rowOff>0</xdr:rowOff>
    </xdr:from>
    <xdr:ext cx="18354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 txBox="1"/>
          </xdr:nvSpPr>
          <xdr:spPr>
            <a:xfrm>
              <a:off x="0" y="3905250"/>
              <a:ext cx="18354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𝐹𝑜𝑟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𝑎𝑛𝑦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</m:t>
                        </m:r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I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I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(1+</m:t>
                    </m:r>
                    <m:sSup>
                      <m:sSupPr>
                        <m:ctrlP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p>
                    </m:sSup>
                    <m:r>
                      <a:rPr lang="en-I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0" y="3905250"/>
              <a:ext cx="18354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𝐹𝑜𝑟 𝑎𝑛𝑦 𝑡, 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𝑡=𝐷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𝑡−1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(1+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𝑔)〗^𝑡   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0</xdr:col>
      <xdr:colOff>2495549</xdr:colOff>
      <xdr:row>18</xdr:row>
      <xdr:rowOff>11112</xdr:rowOff>
    </xdr:from>
    <xdr:ext cx="1860766" cy="3520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2495549" y="5868987"/>
              <a:ext cx="1860766" cy="352084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I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(1+</m:t>
                        </m:r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</m:t>
                        </m:r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</m:t>
                        </m:r>
                      </m:den>
                    </m:f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</m:t>
                    </m:r>
                    <m:sSub>
                      <m:sSubPr>
                        <m:ctrlP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IN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</m:t>
                        </m:r>
                      </m:den>
                    </m:f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495549" y="5868987"/>
              <a:ext cx="1860766" cy="352084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𝑉_0=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 (1+𝑔)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𝑟−𝑔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or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𝑉〗_0=𝐷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𝑟−𝑔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15</xdr:col>
      <xdr:colOff>233362</xdr:colOff>
      <xdr:row>13</xdr:row>
      <xdr:rowOff>82549</xdr:rowOff>
    </xdr:from>
    <xdr:ext cx="12985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14616112" y="4313237"/>
              <a:ext cx="12985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616112" y="4313237"/>
              <a:ext cx="12985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b="0" i="0">
                  <a:latin typeface="Cambria Math" panose="02040503050406030204" pitchFamily="18" charset="0"/>
                </a:rPr>
                <a:t>𝐸(𝑅_𝑀−𝑅_𝐹)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14</xdr:col>
      <xdr:colOff>611186</xdr:colOff>
      <xdr:row>6</xdr:row>
      <xdr:rowOff>1</xdr:rowOff>
    </xdr:from>
    <xdr:ext cx="1897063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/>
          </xdr:nvSpPr>
          <xdr:spPr>
            <a:xfrm>
              <a:off x="14382749" y="1952626"/>
              <a:ext cx="189706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sub>
                        </m:sSub>
                      </m:e>
                    </m:d>
                    <m:r>
                      <a:rPr lang="en-IN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IN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4382749" y="1952626"/>
              <a:ext cx="1897063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b="0" i="0">
                  <a:latin typeface="Cambria Math" panose="02040503050406030204" pitchFamily="18" charset="0"/>
                </a:rPr>
                <a:t>𝑟=𝑅_𝑓+</a:t>
              </a:r>
              <a:r>
                <a:rPr lang="en-I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IN" sz="1100" b="0" i="0">
                  <a:latin typeface="Cambria Math" panose="02040503050406030204" pitchFamily="18" charset="0"/>
                </a:rPr>
                <a:t>𝑖  [𝐸(𝑅_𝑀 )−𝑅_𝐹]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9</xdr:row>
      <xdr:rowOff>314325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8582025" y="3228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12</xdr:col>
      <xdr:colOff>0</xdr:colOff>
      <xdr:row>9</xdr:row>
      <xdr:rowOff>66674</xdr:rowOff>
    </xdr:from>
    <xdr:ext cx="1343025" cy="3469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12411074" y="2981324"/>
              <a:ext cx="1343025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(1+</m:t>
                        </m:r>
                        <m:sSup>
                          <m:sSupPr>
                            <m:ctrlP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2411074" y="2981324"/>
              <a:ext cx="1343025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(1+〖𝑟)〗^𝑡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12</xdr:col>
      <xdr:colOff>174593</xdr:colOff>
      <xdr:row>11</xdr:row>
      <xdr:rowOff>46513</xdr:rowOff>
    </xdr:from>
    <xdr:ext cx="1265346" cy="3531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12928568" y="3608863"/>
              <a:ext cx="1265346" cy="353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(1+</m:t>
                        </m:r>
                        <m:sSub>
                          <m:sSub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sub>
                        </m:sSub>
                        <m:sSup>
                          <m:sSup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  <m:sSub>
                          <m:sSubPr>
                            <m:ctrlP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(1+</m:t>
                            </m:r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sub>
                        </m:sSub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I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928568" y="3608863"/>
              <a:ext cx="1265346" cy="353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(1+𝑔_𝑆 )^𝑛 〖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(1+𝑔〗_𝐿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𝑟−𝑔_𝐿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114300</xdr:colOff>
      <xdr:row>1</xdr:row>
      <xdr:rowOff>95250</xdr:rowOff>
    </xdr:from>
    <xdr:ext cx="2008114" cy="358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SpPr txBox="1"/>
          </xdr:nvSpPr>
          <xdr:spPr>
            <a:xfrm>
              <a:off x="10687050" y="419100"/>
              <a:ext cx="2008114" cy="358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</m:t>
                            </m:r>
                            <m:sSub>
                              <m:sSubPr>
                                <m:ctrlPr>
                                  <a:rPr lang="en-I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I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𝑔</m:t>
                                </m:r>
                              </m:e>
                              <m:sub>
                                <m:r>
                                  <a:rPr lang="en-I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sub>
                            </m:sSub>
                          </m:e>
                        </m:d>
                        <m:r>
                          <a:rPr lang="en-I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sub>
                        </m:sSub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sub>
                        </m:sSub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n-I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I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687050" y="419100"/>
              <a:ext cx="2008114" cy="358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(1+𝑔_𝐿 )</a:t>
              </a:r>
              <a:r>
                <a:rPr lang="en-I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𝐷_0 𝐻(𝑔_𝑆−𝑔_𝐿)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n-I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𝑟−𝑔_𝐿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IN" sz="1100"/>
            </a:p>
          </xdr:txBody>
        </xdr:sp>
      </mc:Fallback>
    </mc:AlternateContent>
    <xdr:clientData/>
  </xdr:one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4791A8AA-70AD-4D5B-A34F-FCD07190A3BC}" emma:medium="tactile" emma:mode="ink">
          <msink:context xmlns:msink="http://schemas.microsoft.com/ink/2010/main" type="writingRegion" rotatedBoundingBox="14337,11570 14556,11570 14556,11750 14337,11750"/>
        </emma:interpretation>
      </emma:emma>
    </inkml:annotationXML>
    <inkml:traceGroup>
      <inkml:annotationXML>
        <emma:emma xmlns:emma="http://www.w3.org/2003/04/emma" version="1.0">
          <emma:interpretation id="{D3766F6D-199B-44C7-8AFA-E8D66BC325DF}" emma:medium="tactile" emma:mode="ink">
            <msink:context xmlns:msink="http://schemas.microsoft.com/ink/2010/main" type="paragraph" rotatedBoundingBox="14337,11570 14556,11570 14556,11750 14337,1175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2307668-FA04-4FD5-8A86-63D040283055}" emma:medium="tactile" emma:mode="ink">
              <msink:context xmlns:msink="http://schemas.microsoft.com/ink/2010/main" type="line" rotatedBoundingBox="14337,11570 14556,11570 14556,11750 14337,11750"/>
            </emma:interpretation>
          </emma:emma>
        </inkml:annotationXML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in"/>
          <inkml:channel name="T" type="integer" max="2.14748E9" units="dev"/>
        </inkml:traceFormat>
        <inkml:channelProperties>
          <inkml:channelProperty channel="X" name="resolution" value="393.73947" units="1/cm"/>
          <inkml:channelProperty channel="Y" name="resolution" value="393.73947" units="1/cm"/>
          <inkml:channelProperty channel="F" name="resolution" value="249.9771" units="1/in"/>
          <inkml:channelProperty channel="T" name="resolution" value="1" units="1/dev"/>
        </inkml:channelProperties>
      </inkml:inkSource>
      <inkml:timestamp xml:id="ts0" timeString="2021-02-01T04:45:01.076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43ADBED2-A7CE-4A0D-B908-D4160C7CBB01}" emma:medium="tactile" emma:mode="ink">
          <msink:context xmlns:msink="http://schemas.microsoft.com/ink/2010/main" type="inkDrawing" rotatedBoundingBox="9443,13874 9455,13874 9455,13889 9443,13889" shapeName="Other"/>
        </emma:interpretation>
      </emma:emma>
    </inkml:annotationXML>
    <inkml:trace contextRef="#ctx0" brushRef="#br0">-2063 194 32 0,'0'0'120'16,"0"0"-6"-16,0 0-23 0,0 0-4 0,0 0-17 15,0 0-10-15,0 0 0 0,0 0-6 0,-12 0-3 16,12 0-8-16,0 0-12 0,0 0-2 0,0 0 1 15,0 0-11-15,0 0-6 0,0 0 1 0,0 0-7 16,0 0 3-16,0 0-5 0,0 0-6 0,0 0 3 16,0 0 2-16,0 0-3 0,0 0-6 0,0 0 7 15,0 0 1-15,0 0-3 0,0 0-1 0,0 0 2 16,0 0-1-16,0 0 7 0,0 0-1 0,0 0 6 16,0 0-2-16,0 0 2 0,0 0 1 0,0 0 0 15,0 0 10-15,0 0 4 0,0 0-1 0,0 0 1 16,0 0 8-16,0 0-9 0,0 0 4 0,0 0 1 15,0 0-3-15,0 0-2 0,0 0 6 0,0 0-7 16,0 0 1-16,0 0 0 0,0 0 0 0,0 0 5 16,0 0-4-16,0 0-1 0,0 0 2 0,0 0 6 15,0 0 0-15,0 0-6 0,0 0 4 0,0 0 4 16,0 0 0-16,0 0-3 0,0 0 0 0,0 0 5 16,0 0 1-16,0 0 1 0,0 0-1 0,0 0 1 15,0 0 2-15,0 0 0 0,0 0-2 0,0 0 0 16,0 0-1-16,0 0 2 0,0 0 0 0,0 0-2 15,0 0 3-15,0 0-2 0,0 0-2 0,0 0-4 16,0 0 0-16,0 0-6 0,0 0 0 0,0 0-4 16,0 0-4-16,0 0 1 0,0 0-2 0,0 0-7 15,0 0-2-15,0 0-15 0,0 0-14 0,0 0-20 16,0 0-24-16,0 0-26 0,0 0-55 0,0 0-43 16,0 0-170-16,0 0-385 0,0 0 172 0</inkml:trace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in"/>
          <inkml:channel name="T" type="integer" max="2.14748E9" units="dev"/>
        </inkml:traceFormat>
        <inkml:channelProperties>
          <inkml:channelProperty channel="X" name="resolution" value="393.73947" units="1/cm"/>
          <inkml:channelProperty channel="Y" name="resolution" value="393.73947" units="1/cm"/>
          <inkml:channelProperty channel="F" name="resolution" value="249.9771" units="1/in"/>
          <inkml:channelProperty channel="T" name="resolution" value="1" units="1/dev"/>
        </inkml:channelProperties>
      </inkml:inkSource>
      <inkml:timestamp xml:id="ts0" timeString="2021-02-01T04:45:07.146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EFD70FFC-CB94-47C5-8184-DEF01CC9E896}" emma:medium="tactile" emma:mode="ink">
          <msink:context xmlns:msink="http://schemas.microsoft.com/ink/2010/main" type="inkDrawing" rotatedBoundingBox="6706,14470 6708,14460 6723,14463 6721,14473" shapeName="Other"/>
        </emma:interpretation>
      </emma:emma>
    </inkml:annotationXML>
    <inkml:trace contextRef="#ctx0" brushRef="#br0">-4795 768 1 0,'0'0'66'0,"0"0"-7"0,0 0-1 0,0 0-6 0,0 0-7 16,0 0-5-16,0 0-1 0,0 0-9 0,0 0-2 16,0 0-1-16,0 0-2 0,0 0-6 0,0 0-5 15,0 0-4-15,0 0-12 0,0 0-6 16,0 0-8-16,0 0-6 0,0 0-10 0,0 0-10 15,0 0-24-15,-2 10-70 0,2-10 31 0</inkml:trace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opLeftCell="B1" zoomScale="110" zoomScaleNormal="110" workbookViewId="0">
      <selection activeCell="G8" sqref="G8"/>
    </sheetView>
  </sheetViews>
  <sheetFormatPr defaultColWidth="37" defaultRowHeight="26.5" x14ac:dyDescent="0.8"/>
  <cols>
    <col min="1" max="1" width="37" style="6"/>
    <col min="2" max="2" width="13.453125" style="6" customWidth="1"/>
    <col min="3" max="3" width="12.453125" style="6" customWidth="1"/>
    <col min="4" max="4" width="10.81640625" style="6" customWidth="1"/>
    <col min="5" max="5" width="16.54296875" style="6" customWidth="1"/>
    <col min="6" max="6" width="26.453125" style="6" customWidth="1"/>
    <col min="7" max="16384" width="37" style="6"/>
  </cols>
  <sheetData>
    <row r="1" spans="1:11" x14ac:dyDescent="0.8">
      <c r="A1" s="17" t="s">
        <v>0</v>
      </c>
      <c r="B1" s="17"/>
      <c r="C1" s="17"/>
    </row>
    <row r="2" spans="1:11" x14ac:dyDescent="0.8">
      <c r="A2" s="6" t="s">
        <v>1</v>
      </c>
      <c r="D2" s="6" t="s">
        <v>2</v>
      </c>
    </row>
    <row r="3" spans="1:11" x14ac:dyDescent="0.8">
      <c r="A3" s="6" t="s">
        <v>3</v>
      </c>
      <c r="D3" s="6">
        <v>5</v>
      </c>
    </row>
    <row r="4" spans="1:11" x14ac:dyDescent="0.8">
      <c r="A4" s="6" t="s">
        <v>4</v>
      </c>
      <c r="D4" s="24">
        <v>0.11</v>
      </c>
      <c r="E4" s="17"/>
      <c r="F4" s="17" t="s">
        <v>5</v>
      </c>
      <c r="G4" s="17" t="s">
        <v>6</v>
      </c>
      <c r="H4" s="17" t="s">
        <v>7</v>
      </c>
      <c r="J4" s="24"/>
    </row>
    <row r="5" spans="1:11" x14ac:dyDescent="0.8">
      <c r="D5" s="24"/>
      <c r="E5" s="17"/>
      <c r="F5" s="17"/>
      <c r="G5" s="17"/>
      <c r="H5" s="17"/>
      <c r="J5" s="24"/>
    </row>
    <row r="6" spans="1:11" x14ac:dyDescent="0.8">
      <c r="D6" s="34" t="s">
        <v>8</v>
      </c>
      <c r="E6" s="34" t="s">
        <v>2</v>
      </c>
      <c r="F6" s="39" t="s">
        <v>9</v>
      </c>
      <c r="J6" s="24"/>
    </row>
    <row r="7" spans="1:11" x14ac:dyDescent="0.8">
      <c r="D7" s="35">
        <v>1</v>
      </c>
      <c r="E7" s="35">
        <v>100000</v>
      </c>
      <c r="F7" s="37"/>
      <c r="G7" s="36"/>
      <c r="J7" s="31"/>
    </row>
    <row r="8" spans="1:11" x14ac:dyDescent="0.8">
      <c r="D8" s="35">
        <v>2</v>
      </c>
      <c r="E8" s="35">
        <v>120000</v>
      </c>
      <c r="F8" s="37"/>
      <c r="G8" s="37"/>
      <c r="J8" s="31"/>
    </row>
    <row r="9" spans="1:11" x14ac:dyDescent="0.8">
      <c r="D9" s="35">
        <v>3</v>
      </c>
      <c r="E9" s="35">
        <v>150000</v>
      </c>
      <c r="F9" s="37"/>
      <c r="G9" s="37"/>
      <c r="J9" s="31"/>
    </row>
    <row r="10" spans="1:11" x14ac:dyDescent="0.8">
      <c r="D10" s="35">
        <v>4</v>
      </c>
      <c r="E10" s="35">
        <v>205000</v>
      </c>
      <c r="F10" s="37"/>
      <c r="G10" s="37"/>
      <c r="J10" s="31"/>
    </row>
    <row r="11" spans="1:11" x14ac:dyDescent="0.8">
      <c r="D11" s="35">
        <v>5</v>
      </c>
      <c r="E11" s="35">
        <v>260000</v>
      </c>
      <c r="F11" s="37"/>
      <c r="G11" s="37"/>
      <c r="J11" s="31"/>
      <c r="K11" s="6">
        <v>586500.68426946935</v>
      </c>
    </row>
    <row r="12" spans="1:11" x14ac:dyDescent="0.8">
      <c r="D12" s="6">
        <v>6</v>
      </c>
      <c r="F12" s="33"/>
      <c r="G12" s="33"/>
      <c r="H12" s="38"/>
    </row>
    <row r="13" spans="1:11" x14ac:dyDescent="0.8">
      <c r="G13" s="32"/>
      <c r="H13" s="33"/>
    </row>
    <row r="15" spans="1:11" x14ac:dyDescent="0.8">
      <c r="G15" s="32"/>
    </row>
    <row r="16" spans="1:11" x14ac:dyDescent="0.8">
      <c r="C16" s="2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opLeftCell="A10" zoomScale="160" zoomScaleNormal="160" workbookViewId="0">
      <selection activeCell="C14" sqref="C14"/>
    </sheetView>
  </sheetViews>
  <sheetFormatPr defaultRowHeight="14.5" x14ac:dyDescent="0.35"/>
  <cols>
    <col min="1" max="1" width="26" customWidth="1"/>
    <col min="2" max="2" width="11.26953125" customWidth="1"/>
  </cols>
  <sheetData>
    <row r="1" spans="1:11" ht="20" x14ac:dyDescent="0.6">
      <c r="A1" s="1" t="s">
        <v>10</v>
      </c>
      <c r="B1" s="1"/>
      <c r="C1" s="2"/>
      <c r="D1" s="2"/>
      <c r="E1" s="2"/>
      <c r="F1" s="2"/>
      <c r="G1" s="2"/>
      <c r="H1" s="2"/>
      <c r="I1" s="2"/>
      <c r="J1" s="2"/>
      <c r="K1" s="2"/>
    </row>
    <row r="2" spans="1:11" ht="20" x14ac:dyDescent="0.6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 ht="20" x14ac:dyDescent="0.6">
      <c r="A3" s="1"/>
      <c r="B3" s="1"/>
      <c r="C3" s="2"/>
      <c r="D3" s="2"/>
      <c r="E3" s="2"/>
      <c r="F3" s="2"/>
      <c r="G3" s="2"/>
      <c r="H3" s="2"/>
      <c r="I3" s="2"/>
      <c r="J3" s="2"/>
      <c r="K3" s="2"/>
    </row>
    <row r="4" spans="1:11" ht="20" x14ac:dyDescent="0.6">
      <c r="A4" s="2"/>
      <c r="B4" s="2"/>
      <c r="C4" s="2"/>
      <c r="D4" s="2"/>
      <c r="E4" s="2"/>
      <c r="F4" s="3" t="s">
        <v>5</v>
      </c>
      <c r="G4" s="3" t="s">
        <v>11</v>
      </c>
      <c r="H4" s="3"/>
      <c r="I4" s="3"/>
      <c r="J4" s="3"/>
      <c r="K4" s="3"/>
    </row>
    <row r="5" spans="1:11" ht="20" x14ac:dyDescent="0.6">
      <c r="A5" s="3"/>
      <c r="B5" s="3"/>
      <c r="C5" s="3"/>
      <c r="D5" s="3"/>
      <c r="E5" s="3"/>
      <c r="F5" s="3" t="s">
        <v>12</v>
      </c>
      <c r="G5" s="3" t="s">
        <v>13</v>
      </c>
      <c r="H5" s="3"/>
      <c r="I5" s="3"/>
      <c r="J5" s="3"/>
      <c r="K5" s="3"/>
    </row>
    <row r="6" spans="1:11" ht="20" x14ac:dyDescent="0.6">
      <c r="A6" s="2"/>
      <c r="B6" s="2"/>
      <c r="C6" s="2"/>
      <c r="D6" s="3"/>
      <c r="E6" s="3"/>
      <c r="F6" s="3" t="s">
        <v>14</v>
      </c>
      <c r="G6" s="3" t="s">
        <v>15</v>
      </c>
      <c r="H6" s="3"/>
      <c r="I6" s="3"/>
      <c r="J6" s="3"/>
      <c r="K6" s="3"/>
    </row>
    <row r="7" spans="1:11" ht="20" x14ac:dyDescent="0.6">
      <c r="A7" s="2"/>
      <c r="B7" s="2"/>
      <c r="C7" s="2"/>
      <c r="D7" s="3"/>
      <c r="E7" s="3"/>
      <c r="F7" s="3" t="s">
        <v>16</v>
      </c>
      <c r="G7" s="3" t="s">
        <v>17</v>
      </c>
      <c r="H7" s="3"/>
      <c r="I7" s="3"/>
      <c r="J7" s="3"/>
      <c r="K7" s="3"/>
    </row>
    <row r="8" spans="1:11" ht="20" x14ac:dyDescent="0.6">
      <c r="A8" s="2"/>
      <c r="B8" s="2"/>
      <c r="C8" s="2"/>
      <c r="D8" s="3"/>
      <c r="E8" s="3"/>
      <c r="F8" s="2"/>
      <c r="G8" s="2"/>
      <c r="H8" s="2"/>
      <c r="I8" s="2"/>
      <c r="J8" s="2"/>
      <c r="K8" s="2"/>
    </row>
    <row r="9" spans="1:11" ht="20" x14ac:dyDescent="0.6">
      <c r="A9" s="3"/>
      <c r="B9" s="3"/>
      <c r="C9" s="3"/>
      <c r="D9" s="3"/>
      <c r="E9" s="3"/>
      <c r="F9" s="2"/>
      <c r="G9" s="2"/>
      <c r="H9" s="2"/>
      <c r="I9" s="2"/>
      <c r="J9" s="2"/>
      <c r="K9" s="2"/>
    </row>
    <row r="10" spans="1:11" ht="26.5" x14ac:dyDescent="0.8">
      <c r="A10" s="4" t="s">
        <v>18</v>
      </c>
      <c r="B10" s="5" t="s">
        <v>14</v>
      </c>
      <c r="C10" s="4">
        <v>210</v>
      </c>
      <c r="D10" s="4"/>
      <c r="E10" s="6"/>
      <c r="F10" s="6"/>
      <c r="G10" s="2"/>
      <c r="H10" s="2"/>
      <c r="I10" s="2"/>
      <c r="J10" s="2"/>
      <c r="K10" s="2"/>
    </row>
    <row r="11" spans="1:11" ht="26.5" x14ac:dyDescent="0.8">
      <c r="A11" s="4"/>
      <c r="B11" s="5"/>
      <c r="C11" s="4"/>
      <c r="D11" s="4"/>
      <c r="E11" s="6"/>
      <c r="F11" s="6"/>
      <c r="G11" s="2"/>
      <c r="H11" s="2"/>
      <c r="I11" s="2"/>
      <c r="J11" s="2"/>
      <c r="K11" s="2"/>
    </row>
    <row r="12" spans="1:11" ht="26.5" x14ac:dyDescent="0.8">
      <c r="A12" s="4" t="s">
        <v>19</v>
      </c>
      <c r="B12" s="5" t="s">
        <v>12</v>
      </c>
      <c r="C12" s="4">
        <v>4358</v>
      </c>
      <c r="D12" s="4"/>
      <c r="E12" s="6"/>
      <c r="F12" s="6"/>
      <c r="G12" s="2"/>
      <c r="H12" s="2"/>
      <c r="I12" s="2"/>
      <c r="J12" s="2"/>
      <c r="K12" s="6"/>
    </row>
    <row r="13" spans="1:11" ht="26.5" x14ac:dyDescent="0.8">
      <c r="A13" s="4"/>
      <c r="B13" s="5"/>
      <c r="C13" s="4"/>
      <c r="D13" s="4"/>
      <c r="E13" s="6"/>
      <c r="F13" s="6"/>
      <c r="G13" s="2"/>
      <c r="H13" s="2"/>
      <c r="I13" s="2"/>
      <c r="J13" s="2"/>
      <c r="K13" s="2"/>
    </row>
    <row r="14" spans="1:11" ht="26.5" x14ac:dyDescent="0.8">
      <c r="A14" s="4" t="s">
        <v>20</v>
      </c>
      <c r="B14" s="5" t="s">
        <v>16</v>
      </c>
      <c r="C14" s="7">
        <v>9.2499999999999999E-2</v>
      </c>
      <c r="D14" s="8"/>
      <c r="E14" s="20"/>
      <c r="F14" s="6"/>
      <c r="G14" s="2"/>
      <c r="H14" s="2"/>
      <c r="I14" s="2"/>
      <c r="J14" s="2"/>
      <c r="K14" s="2"/>
    </row>
    <row r="15" spans="1:11" ht="26.5" x14ac:dyDescent="0.8">
      <c r="A15" s="4"/>
      <c r="B15" s="4"/>
      <c r="C15" s="4"/>
      <c r="D15" s="4"/>
      <c r="E15" s="6"/>
      <c r="F15" s="6"/>
      <c r="G15" s="2"/>
      <c r="H15" s="2"/>
      <c r="I15" s="2"/>
      <c r="J15" s="2"/>
      <c r="K15" s="2"/>
    </row>
    <row r="16" spans="1:11" ht="26.5" x14ac:dyDescent="0.8">
      <c r="A16" s="4" t="s">
        <v>21</v>
      </c>
      <c r="B16" s="66"/>
      <c r="C16" s="67"/>
      <c r="D16" s="4"/>
      <c r="E16" s="6"/>
      <c r="F16" s="6"/>
      <c r="G16" s="2"/>
      <c r="H16" s="2"/>
      <c r="I16" s="2"/>
      <c r="J16" s="2"/>
      <c r="K16" s="2"/>
    </row>
    <row r="17" spans="1:11" ht="26.5" x14ac:dyDescent="0.8">
      <c r="A17" s="4" t="s">
        <v>22</v>
      </c>
      <c r="B17" s="4" t="s">
        <v>5</v>
      </c>
      <c r="C17" s="28"/>
      <c r="D17" s="4"/>
      <c r="E17" s="6"/>
      <c r="F17" s="6"/>
      <c r="G17" s="2"/>
      <c r="H17" s="2"/>
      <c r="I17" s="2"/>
      <c r="J17" s="2"/>
      <c r="K17" s="2"/>
    </row>
    <row r="18" spans="1:11" ht="26.5" x14ac:dyDescent="0.8">
      <c r="A18" s="4"/>
      <c r="B18" s="4"/>
      <c r="C18" s="4"/>
      <c r="D18" s="4"/>
      <c r="E18" s="6"/>
      <c r="F18" s="6"/>
      <c r="G18" s="2"/>
      <c r="H18" s="2"/>
      <c r="I18" s="2"/>
      <c r="J18" s="2"/>
      <c r="K18" s="2"/>
    </row>
    <row r="19" spans="1:11" ht="18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8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topLeftCell="A16" zoomScale="120" zoomScaleNormal="120" workbookViewId="0">
      <selection activeCell="I21" sqref="I21"/>
    </sheetView>
  </sheetViews>
  <sheetFormatPr defaultRowHeight="14.5" x14ac:dyDescent="0.35"/>
  <cols>
    <col min="1" max="1" width="10.54296875" bestFit="1" customWidth="1"/>
    <col min="3" max="3" width="15" customWidth="1"/>
    <col min="4" max="4" width="11.1796875" bestFit="1" customWidth="1"/>
    <col min="5" max="5" width="10" customWidth="1"/>
    <col min="6" max="6" width="12.7265625" customWidth="1"/>
    <col min="10" max="10" width="9.81640625" bestFit="1" customWidth="1"/>
    <col min="12" max="12" width="11.26953125" bestFit="1" customWidth="1"/>
  </cols>
  <sheetData>
    <row r="1" spans="1:14" ht="20" x14ac:dyDescent="0.6">
      <c r="A1" s="9" t="s">
        <v>10</v>
      </c>
      <c r="B1" s="9"/>
      <c r="C1" s="10"/>
      <c r="D1" s="10"/>
      <c r="E1" s="10"/>
      <c r="F1" s="10"/>
    </row>
    <row r="2" spans="1:14" ht="20" x14ac:dyDescent="0.6">
      <c r="A2" s="10"/>
      <c r="B2" s="9"/>
      <c r="C2" s="9"/>
      <c r="D2" s="10"/>
      <c r="E2" s="10"/>
      <c r="F2" s="10"/>
    </row>
    <row r="3" spans="1:14" ht="20" x14ac:dyDescent="0.6">
      <c r="A3" s="10"/>
      <c r="B3" s="9"/>
      <c r="C3" s="9"/>
      <c r="D3" s="10"/>
      <c r="E3" s="10"/>
      <c r="F3" s="10"/>
    </row>
    <row r="4" spans="1:14" ht="18" x14ac:dyDescent="0.55000000000000004">
      <c r="A4" s="10"/>
      <c r="B4" s="10"/>
      <c r="C4" s="10"/>
      <c r="D4" s="10"/>
      <c r="E4" s="10"/>
      <c r="F4" s="10"/>
    </row>
    <row r="5" spans="1:14" ht="20" x14ac:dyDescent="0.6">
      <c r="A5" s="10"/>
      <c r="B5" s="11"/>
      <c r="C5" s="11"/>
      <c r="D5" s="11"/>
      <c r="E5" s="11"/>
      <c r="F5" s="10"/>
    </row>
    <row r="6" spans="1:14" ht="20" x14ac:dyDescent="0.6">
      <c r="A6" s="10"/>
      <c r="B6" s="10"/>
      <c r="C6" s="10"/>
      <c r="D6" s="10"/>
      <c r="E6" s="11"/>
      <c r="F6" s="10"/>
    </row>
    <row r="7" spans="1:14" ht="20" x14ac:dyDescent="0.6">
      <c r="A7" s="10"/>
      <c r="B7" s="10"/>
      <c r="C7" s="10"/>
      <c r="D7" s="10"/>
      <c r="E7" s="11"/>
      <c r="F7" s="10"/>
    </row>
    <row r="8" spans="1:14" ht="26.5" x14ac:dyDescent="0.8">
      <c r="A8" s="12"/>
      <c r="B8" s="12"/>
      <c r="C8" s="12"/>
      <c r="D8" s="13"/>
      <c r="E8" s="13"/>
      <c r="F8" s="29"/>
      <c r="I8" s="32"/>
      <c r="J8" s="32"/>
      <c r="K8" s="40"/>
      <c r="L8" s="32"/>
      <c r="M8" s="40"/>
      <c r="N8" s="10"/>
    </row>
    <row r="9" spans="1:14" ht="26.5" x14ac:dyDescent="0.8">
      <c r="A9" s="13" t="s">
        <v>23</v>
      </c>
      <c r="B9" s="12" t="s">
        <v>8</v>
      </c>
      <c r="C9" s="13" t="s">
        <v>24</v>
      </c>
      <c r="D9" s="12"/>
      <c r="E9" s="13" t="s">
        <v>9</v>
      </c>
      <c r="F9" s="30"/>
      <c r="I9" s="6"/>
      <c r="J9" s="41"/>
      <c r="K9" s="32"/>
      <c r="L9" s="40"/>
      <c r="M9" s="32"/>
      <c r="N9" s="10"/>
    </row>
    <row r="10" spans="1:14" ht="26.5" x14ac:dyDescent="0.8">
      <c r="A10" s="4">
        <v>2016</v>
      </c>
      <c r="B10" s="14">
        <v>1</v>
      </c>
      <c r="C10" s="12">
        <v>50</v>
      </c>
      <c r="D10" s="13"/>
      <c r="E10" s="12"/>
      <c r="F10" s="30"/>
      <c r="I10" s="6"/>
      <c r="J10" s="41"/>
      <c r="K10" s="32"/>
      <c r="L10" s="32"/>
      <c r="M10" s="32"/>
      <c r="N10" s="10"/>
    </row>
    <row r="11" spans="1:14" ht="26.5" x14ac:dyDescent="0.8">
      <c r="A11" s="4">
        <v>2017</v>
      </c>
      <c r="B11" s="14">
        <v>2</v>
      </c>
      <c r="C11" s="12">
        <v>55</v>
      </c>
      <c r="D11" s="12"/>
      <c r="E11" s="12"/>
      <c r="F11" s="30"/>
      <c r="I11" s="6"/>
      <c r="J11" s="41"/>
      <c r="K11" s="32"/>
      <c r="L11" s="32"/>
      <c r="M11" s="32"/>
      <c r="N11" s="10"/>
    </row>
    <row r="12" spans="1:14" ht="26.5" x14ac:dyDescent="0.8">
      <c r="A12" s="4">
        <v>2018</v>
      </c>
      <c r="B12" s="14">
        <v>3</v>
      </c>
      <c r="C12" s="12">
        <v>60</v>
      </c>
      <c r="D12" s="12"/>
      <c r="E12" s="12"/>
      <c r="F12" s="30"/>
      <c r="I12" s="6"/>
      <c r="J12" s="41"/>
      <c r="K12" s="32"/>
      <c r="L12" s="32"/>
      <c r="M12" s="32"/>
      <c r="N12" s="10"/>
    </row>
    <row r="13" spans="1:14" ht="26.5" x14ac:dyDescent="0.8">
      <c r="A13" s="4">
        <v>2019</v>
      </c>
      <c r="B13" s="14">
        <v>4</v>
      </c>
      <c r="C13" s="12">
        <v>60</v>
      </c>
      <c r="D13" s="12"/>
      <c r="E13" s="12"/>
      <c r="F13" s="30"/>
      <c r="I13" s="6"/>
      <c r="J13" s="41"/>
      <c r="K13" s="32"/>
      <c r="L13" s="32"/>
      <c r="M13" s="32"/>
      <c r="N13" s="10"/>
    </row>
    <row r="14" spans="1:14" ht="26.5" x14ac:dyDescent="0.8">
      <c r="A14" s="4">
        <v>2020</v>
      </c>
      <c r="B14" s="14">
        <v>5</v>
      </c>
      <c r="C14" s="12">
        <v>120</v>
      </c>
      <c r="D14" s="12"/>
      <c r="E14" s="12"/>
      <c r="F14" s="30"/>
      <c r="I14" s="32"/>
      <c r="J14" s="32"/>
      <c r="K14" s="32"/>
      <c r="L14" s="32"/>
      <c r="M14" s="32"/>
      <c r="N14" s="10"/>
    </row>
    <row r="15" spans="1:14" ht="26.5" x14ac:dyDescent="0.8">
      <c r="A15" s="4"/>
      <c r="B15" s="14"/>
      <c r="C15" s="12"/>
      <c r="D15" s="12"/>
      <c r="E15" s="62"/>
      <c r="F15" s="30"/>
      <c r="I15" s="32"/>
      <c r="J15" s="40"/>
      <c r="K15" s="42"/>
      <c r="L15" s="32"/>
      <c r="M15" s="43"/>
      <c r="N15" s="10"/>
    </row>
    <row r="16" spans="1:14" ht="26.5" x14ac:dyDescent="0.8">
      <c r="A16" s="12"/>
      <c r="B16" s="13" t="s">
        <v>19</v>
      </c>
      <c r="C16" s="15"/>
      <c r="D16" s="12">
        <v>4089</v>
      </c>
      <c r="E16" s="16"/>
      <c r="F16" s="30"/>
      <c r="I16" s="32"/>
      <c r="J16" s="40"/>
      <c r="K16" s="42"/>
      <c r="L16" s="20"/>
      <c r="M16" s="32"/>
      <c r="N16" s="10"/>
    </row>
    <row r="17" spans="1:14" ht="26.5" x14ac:dyDescent="0.8">
      <c r="A17" s="12"/>
      <c r="B17" s="13" t="s">
        <v>20</v>
      </c>
      <c r="C17" s="15"/>
      <c r="D17" s="7">
        <v>9.2499999999999999E-2</v>
      </c>
      <c r="E17" s="12"/>
      <c r="F17" s="30"/>
      <c r="I17" s="32"/>
      <c r="J17" s="32"/>
      <c r="K17" s="32"/>
      <c r="L17" s="32"/>
      <c r="M17" s="32"/>
      <c r="N17" s="10"/>
    </row>
    <row r="18" spans="1:14" ht="26.5" x14ac:dyDescent="0.8">
      <c r="A18" s="12"/>
      <c r="B18" s="12"/>
      <c r="C18" s="12"/>
      <c r="D18" s="12"/>
      <c r="E18" s="12"/>
      <c r="F18" s="30"/>
      <c r="I18" s="32"/>
      <c r="J18" s="32"/>
      <c r="K18" s="43"/>
      <c r="L18" s="43"/>
      <c r="M18" s="40"/>
      <c r="N18" s="10"/>
    </row>
    <row r="19" spans="1:14" ht="26.5" x14ac:dyDescent="0.8">
      <c r="A19" s="12"/>
      <c r="B19" s="12"/>
      <c r="C19" s="12" t="s">
        <v>25</v>
      </c>
      <c r="D19" s="12"/>
      <c r="E19" s="13"/>
      <c r="F19" s="64"/>
      <c r="I19" s="32"/>
      <c r="J19" s="32"/>
      <c r="K19" s="32"/>
      <c r="L19" s="43"/>
      <c r="M19" s="40"/>
      <c r="N19" s="10"/>
    </row>
    <row r="20" spans="1:14" ht="26.5" x14ac:dyDescent="0.8">
      <c r="A20" s="12"/>
      <c r="B20" s="12"/>
      <c r="C20" s="12" t="s">
        <v>5</v>
      </c>
      <c r="D20" s="64"/>
      <c r="E20" s="63"/>
      <c r="F20" s="44"/>
      <c r="H20" s="42"/>
      <c r="I20" s="32"/>
      <c r="J20" s="32"/>
      <c r="K20" s="32"/>
      <c r="L20" s="32"/>
      <c r="M20" s="32"/>
      <c r="N20" s="10"/>
    </row>
    <row r="21" spans="1:14" ht="26.5" x14ac:dyDescent="0.8">
      <c r="A21" s="12"/>
      <c r="B21" s="12"/>
      <c r="C21" s="12"/>
      <c r="D21" s="12"/>
      <c r="E21" s="12"/>
      <c r="F21" s="65"/>
    </row>
    <row r="22" spans="1:14" ht="18" x14ac:dyDescent="0.55000000000000004">
      <c r="A22" s="10"/>
      <c r="B22" s="10"/>
      <c r="C22" s="10"/>
      <c r="D22" s="10"/>
      <c r="E22" s="10"/>
      <c r="F22" s="10"/>
    </row>
    <row r="23" spans="1:14" ht="18" x14ac:dyDescent="0.55000000000000004">
      <c r="A23" s="10"/>
      <c r="B23" s="10"/>
      <c r="C23" s="10"/>
      <c r="D23" s="10"/>
      <c r="E23" s="10"/>
      <c r="F23" s="10"/>
    </row>
    <row r="24" spans="1:14" ht="18" x14ac:dyDescent="0.55000000000000004">
      <c r="A24" s="10"/>
      <c r="B24" s="10"/>
      <c r="C24" s="10"/>
      <c r="D24" s="10"/>
      <c r="E24" s="10"/>
      <c r="F24" s="10"/>
    </row>
    <row r="25" spans="1:14" ht="18" x14ac:dyDescent="0.55000000000000004">
      <c r="A25" s="10"/>
      <c r="B25" s="10"/>
      <c r="C25" s="10"/>
      <c r="D25" s="10"/>
      <c r="E25" s="10"/>
      <c r="F25" s="10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1"/>
  <sheetViews>
    <sheetView topLeftCell="G1" zoomScale="55" zoomScaleNormal="55" workbookViewId="0">
      <selection activeCell="P9" sqref="P9"/>
    </sheetView>
  </sheetViews>
  <sheetFormatPr defaultColWidth="9.1796875" defaultRowHeight="26.5" x14ac:dyDescent="0.8"/>
  <cols>
    <col min="1" max="1" width="37.7265625" style="6" customWidth="1"/>
    <col min="2" max="2" width="9.1796875" style="6"/>
    <col min="3" max="3" width="17.453125" style="6" customWidth="1"/>
    <col min="4" max="6" width="9.1796875" style="6"/>
    <col min="7" max="7" width="18.81640625" style="6" customWidth="1"/>
    <col min="8" max="8" width="9.1796875" style="6"/>
    <col min="9" max="9" width="10.26953125" style="6" customWidth="1"/>
    <col min="10" max="10" width="13" style="6" bestFit="1" customWidth="1"/>
    <col min="11" max="11" width="9.1796875" style="6"/>
    <col min="12" max="12" width="30.453125" style="6" customWidth="1"/>
    <col min="13" max="13" width="9.1796875" style="6"/>
    <col min="14" max="14" width="17.81640625" style="6" customWidth="1"/>
    <col min="15" max="15" width="9.1796875" style="6"/>
    <col min="16" max="16" width="28.81640625" style="6" customWidth="1"/>
    <col min="17" max="16384" width="9.1796875" style="6"/>
  </cols>
  <sheetData>
    <row r="1" spans="1:18" x14ac:dyDescent="0.8">
      <c r="A1" s="17" t="s">
        <v>26</v>
      </c>
    </row>
    <row r="3" spans="1:18" x14ac:dyDescent="0.8">
      <c r="N3" s="17" t="s">
        <v>24</v>
      </c>
    </row>
    <row r="4" spans="1:18" x14ac:dyDescent="0.8">
      <c r="L4" s="6" t="s">
        <v>27</v>
      </c>
      <c r="M4" s="6" t="s">
        <v>28</v>
      </c>
      <c r="N4" s="6">
        <v>60</v>
      </c>
    </row>
    <row r="5" spans="1:18" x14ac:dyDescent="0.8">
      <c r="A5" s="47"/>
      <c r="L5" s="6" t="s">
        <v>29</v>
      </c>
      <c r="M5" s="6" t="s">
        <v>30</v>
      </c>
      <c r="N5" s="20">
        <v>0.04</v>
      </c>
    </row>
    <row r="6" spans="1:18" x14ac:dyDescent="0.8">
      <c r="A6" s="6" t="s">
        <v>27</v>
      </c>
      <c r="B6" s="6" t="s">
        <v>28</v>
      </c>
      <c r="C6" s="6">
        <v>60</v>
      </c>
      <c r="L6" s="6" t="s">
        <v>31</v>
      </c>
      <c r="M6" s="6" t="s">
        <v>14</v>
      </c>
    </row>
    <row r="7" spans="1:18" x14ac:dyDescent="0.8">
      <c r="A7" s="6" t="s">
        <v>29</v>
      </c>
      <c r="B7" s="6" t="s">
        <v>30</v>
      </c>
      <c r="C7" s="20">
        <v>0.04</v>
      </c>
      <c r="L7" s="6" t="s">
        <v>20</v>
      </c>
      <c r="M7" s="6" t="s">
        <v>16</v>
      </c>
      <c r="N7" s="53">
        <f>M13+M17*(M14)</f>
        <v>7.980000000000001E-2</v>
      </c>
      <c r="P7" s="24"/>
    </row>
    <row r="8" spans="1:18" x14ac:dyDescent="0.8">
      <c r="A8" s="6" t="s">
        <v>31</v>
      </c>
      <c r="B8" s="6" t="s">
        <v>14</v>
      </c>
      <c r="C8" s="44">
        <f>C6*(1+C7)</f>
        <v>62.400000000000006</v>
      </c>
      <c r="L8" s="6" t="s">
        <v>32</v>
      </c>
      <c r="M8" s="6" t="s">
        <v>5</v>
      </c>
      <c r="N8" s="36">
        <f>N4*(1+N5)/(N7-N5)</f>
        <v>1567.8391959798994</v>
      </c>
    </row>
    <row r="9" spans="1:18" x14ac:dyDescent="0.8">
      <c r="B9" s="18"/>
      <c r="L9" s="6" t="s">
        <v>33</v>
      </c>
      <c r="M9" s="6" t="s">
        <v>34</v>
      </c>
      <c r="N9" s="28"/>
    </row>
    <row r="10" spans="1:18" x14ac:dyDescent="0.8">
      <c r="N10" s="20"/>
    </row>
    <row r="12" spans="1:18" x14ac:dyDescent="0.8">
      <c r="L12" s="21" t="s">
        <v>35</v>
      </c>
    </row>
    <row r="13" spans="1:18" x14ac:dyDescent="0.8">
      <c r="A13" s="47"/>
      <c r="L13" s="6" t="s">
        <v>36</v>
      </c>
      <c r="M13" s="20">
        <v>3.5000000000000003E-2</v>
      </c>
    </row>
    <row r="14" spans="1:18" x14ac:dyDescent="0.8">
      <c r="A14" s="6" t="s">
        <v>27</v>
      </c>
      <c r="B14" s="6" t="s">
        <v>28</v>
      </c>
      <c r="C14" s="6">
        <v>60</v>
      </c>
      <c r="L14" s="6" t="s">
        <v>37</v>
      </c>
      <c r="M14" s="20">
        <v>5.6000000000000001E-2</v>
      </c>
      <c r="R14" s="19"/>
    </row>
    <row r="15" spans="1:18" x14ac:dyDescent="0.8">
      <c r="A15" s="6" t="s">
        <v>29</v>
      </c>
      <c r="B15" s="6" t="s">
        <v>30</v>
      </c>
      <c r="C15" s="20">
        <v>0.04</v>
      </c>
    </row>
    <row r="16" spans="1:18" x14ac:dyDescent="0.8">
      <c r="A16" s="6" t="s">
        <v>31</v>
      </c>
      <c r="B16" s="6" t="s">
        <v>38</v>
      </c>
      <c r="C16" s="45">
        <f>C14*(1+C15)^5</f>
        <v>72.999174144000023</v>
      </c>
      <c r="L16" s="22" t="s">
        <v>39</v>
      </c>
      <c r="R16" s="19"/>
    </row>
    <row r="17" spans="1:18" x14ac:dyDescent="0.8">
      <c r="C17" s="68"/>
      <c r="L17" s="6" t="s">
        <v>40</v>
      </c>
      <c r="M17" s="6">
        <v>0.8</v>
      </c>
      <c r="R17" s="19"/>
    </row>
    <row r="19" spans="1:18" x14ac:dyDescent="0.8">
      <c r="A19" s="47" t="s">
        <v>41</v>
      </c>
      <c r="R19" s="20"/>
    </row>
    <row r="20" spans="1:18" x14ac:dyDescent="0.8">
      <c r="A20" s="6" t="s">
        <v>27</v>
      </c>
      <c r="B20" s="6" t="s">
        <v>28</v>
      </c>
      <c r="C20" s="6">
        <v>60</v>
      </c>
    </row>
    <row r="21" spans="1:18" x14ac:dyDescent="0.8">
      <c r="A21" s="6" t="s">
        <v>42</v>
      </c>
      <c r="B21" s="6" t="s">
        <v>30</v>
      </c>
      <c r="C21" s="19">
        <v>0.03</v>
      </c>
      <c r="E21" s="19"/>
    </row>
    <row r="22" spans="1:18" x14ac:dyDescent="0.8">
      <c r="A22" s="6" t="s">
        <v>20</v>
      </c>
      <c r="B22" s="6" t="s">
        <v>16</v>
      </c>
      <c r="C22" s="19">
        <v>7.0000000000000007E-2</v>
      </c>
      <c r="E22" s="19"/>
    </row>
    <row r="23" spans="1:18" x14ac:dyDescent="0.8">
      <c r="A23" s="6" t="s">
        <v>31</v>
      </c>
      <c r="B23" s="6" t="s">
        <v>43</v>
      </c>
      <c r="C23" s="46">
        <f>C20*(1+C21)</f>
        <v>61.800000000000004</v>
      </c>
    </row>
    <row r="24" spans="1:18" x14ac:dyDescent="0.8">
      <c r="A24" s="6" t="s">
        <v>32</v>
      </c>
      <c r="C24" s="44">
        <f>C23/(C22-C21)</f>
        <v>1544.9999999999998</v>
      </c>
    </row>
    <row r="27" spans="1:18" ht="53" x14ac:dyDescent="0.8">
      <c r="A27" s="48" t="s">
        <v>44</v>
      </c>
    </row>
    <row r="28" spans="1:18" x14ac:dyDescent="0.8">
      <c r="C28" s="17" t="s">
        <v>24</v>
      </c>
      <c r="F28" s="17" t="s">
        <v>16</v>
      </c>
      <c r="G28" s="49" t="s">
        <v>45</v>
      </c>
      <c r="I28" s="17" t="s">
        <v>30</v>
      </c>
      <c r="J28" s="51" t="s">
        <v>46</v>
      </c>
    </row>
    <row r="29" spans="1:18" x14ac:dyDescent="0.8">
      <c r="A29" s="6" t="s">
        <v>27</v>
      </c>
      <c r="B29" s="6" t="s">
        <v>28</v>
      </c>
      <c r="C29" s="6">
        <v>60</v>
      </c>
      <c r="F29" s="19">
        <v>0.09</v>
      </c>
      <c r="G29" s="50">
        <f>$C$29*(1+$C$30)/(F29-$C$30)</f>
        <v>946.15384615384596</v>
      </c>
      <c r="I29" s="24">
        <v>2.5000000000000001E-2</v>
      </c>
      <c r="J29" s="51">
        <f>$C$29*(1+I29)/($C$31-I29)</f>
        <v>946.15384615384596</v>
      </c>
    </row>
    <row r="30" spans="1:18" x14ac:dyDescent="0.8">
      <c r="A30" s="6" t="s">
        <v>47</v>
      </c>
      <c r="B30" s="6" t="s">
        <v>30</v>
      </c>
      <c r="C30" s="20">
        <v>2.5000000000000001E-2</v>
      </c>
      <c r="E30" s="20"/>
      <c r="F30" s="20">
        <v>9.8500000000000004E-2</v>
      </c>
      <c r="G30" s="50">
        <f t="shared" ref="G30:G51" si="0">$C$29*(1+$C$30)/(F30-$C$30)</f>
        <v>836.73469387755085</v>
      </c>
      <c r="H30" s="20"/>
      <c r="I30" s="20">
        <v>2.5999999999999999E-2</v>
      </c>
      <c r="J30" s="51">
        <f t="shared" ref="J30:J51" si="1">$C$29*(1+I30)/($C$31-I30)</f>
        <v>961.875</v>
      </c>
    </row>
    <row r="31" spans="1:18" x14ac:dyDescent="0.8">
      <c r="A31" s="6" t="s">
        <v>48</v>
      </c>
      <c r="B31" s="6" t="s">
        <v>16</v>
      </c>
      <c r="C31" s="19">
        <v>0.09</v>
      </c>
      <c r="E31" s="19"/>
      <c r="F31" s="20">
        <v>9.7500000000000003E-2</v>
      </c>
      <c r="G31" s="50">
        <f t="shared" si="0"/>
        <v>848.27586206896535</v>
      </c>
      <c r="H31" s="20"/>
      <c r="I31" s="20">
        <v>2.7E-2</v>
      </c>
      <c r="J31" s="51">
        <f t="shared" si="1"/>
        <v>978.09523809523807</v>
      </c>
    </row>
    <row r="32" spans="1:18" x14ac:dyDescent="0.8">
      <c r="F32" s="20">
        <v>9.6500000000000002E-2</v>
      </c>
      <c r="G32" s="50">
        <f t="shared" si="0"/>
        <v>860.13986013985993</v>
      </c>
      <c r="H32" s="20"/>
      <c r="I32" s="20">
        <v>2.8000000000000001E-2</v>
      </c>
      <c r="J32" s="51">
        <f t="shared" si="1"/>
        <v>994.83870967741939</v>
      </c>
    </row>
    <row r="33" spans="1:10" x14ac:dyDescent="0.8">
      <c r="A33" s="6" t="s">
        <v>32</v>
      </c>
      <c r="B33" s="6" t="s">
        <v>5</v>
      </c>
      <c r="C33" s="69">
        <f>C29*(1+C30)/(C31-C30)</f>
        <v>946.15384615384596</v>
      </c>
      <c r="F33" s="20">
        <v>9.5500000000000002E-2</v>
      </c>
      <c r="G33" s="50">
        <f t="shared" si="0"/>
        <v>872.34042553191466</v>
      </c>
      <c r="H33" s="20"/>
      <c r="I33" s="20">
        <v>2.9000000000000001E-2</v>
      </c>
      <c r="J33" s="51">
        <f t="shared" si="1"/>
        <v>1012.1311475409835</v>
      </c>
    </row>
    <row r="34" spans="1:10" x14ac:dyDescent="0.8">
      <c r="F34" s="20">
        <v>9.4500000000000001E-2</v>
      </c>
      <c r="G34" s="50">
        <f t="shared" si="0"/>
        <v>884.89208633093506</v>
      </c>
      <c r="H34" s="20"/>
      <c r="I34" s="20">
        <v>0.03</v>
      </c>
      <c r="J34" s="51">
        <f t="shared" si="1"/>
        <v>1030</v>
      </c>
    </row>
    <row r="35" spans="1:10" x14ac:dyDescent="0.8">
      <c r="F35" s="20">
        <v>9.35E-2</v>
      </c>
      <c r="G35" s="50">
        <f t="shared" si="0"/>
        <v>897.81021897810206</v>
      </c>
      <c r="H35" s="20"/>
      <c r="I35" s="20">
        <v>3.1E-2</v>
      </c>
      <c r="J35" s="51">
        <f t="shared" si="1"/>
        <v>1048.4745762711864</v>
      </c>
    </row>
    <row r="36" spans="1:10" x14ac:dyDescent="0.8">
      <c r="C36" s="32"/>
      <c r="F36" s="20">
        <v>9.2499999999999999E-2</v>
      </c>
      <c r="G36" s="50">
        <f t="shared" si="0"/>
        <v>911.11111111111097</v>
      </c>
      <c r="H36" s="20"/>
      <c r="I36" s="20">
        <v>3.2000000000000001E-2</v>
      </c>
      <c r="J36" s="51">
        <f t="shared" si="1"/>
        <v>1067.5862068965519</v>
      </c>
    </row>
    <row r="37" spans="1:10" x14ac:dyDescent="0.8">
      <c r="F37" s="20">
        <v>9.1499999999999998E-2</v>
      </c>
      <c r="G37" s="50">
        <f t="shared" si="0"/>
        <v>924.81203007518786</v>
      </c>
      <c r="H37" s="20"/>
      <c r="I37" s="20">
        <v>3.3000000000000002E-2</v>
      </c>
      <c r="J37" s="51">
        <f t="shared" si="1"/>
        <v>1087.3684210526317</v>
      </c>
    </row>
    <row r="38" spans="1:10" x14ac:dyDescent="0.8">
      <c r="F38" s="20">
        <v>9.0499999999999997E-2</v>
      </c>
      <c r="G38" s="50">
        <f t="shared" si="0"/>
        <v>938.93129770992357</v>
      </c>
      <c r="H38" s="20"/>
      <c r="I38" s="20">
        <v>3.4000000000000002E-2</v>
      </c>
      <c r="J38" s="51">
        <f t="shared" si="1"/>
        <v>1107.8571428571429</v>
      </c>
    </row>
    <row r="39" spans="1:10" x14ac:dyDescent="0.8">
      <c r="F39" s="20">
        <v>8.9499999999999996E-2</v>
      </c>
      <c r="G39" s="50">
        <f t="shared" si="0"/>
        <v>953.48837209302314</v>
      </c>
      <c r="H39" s="20"/>
      <c r="I39" s="20">
        <v>3.5000000000000003E-2</v>
      </c>
      <c r="J39" s="51">
        <f t="shared" si="1"/>
        <v>1129.0909090909092</v>
      </c>
    </row>
    <row r="40" spans="1:10" x14ac:dyDescent="0.8">
      <c r="F40" s="20">
        <v>8.8499999999999995E-2</v>
      </c>
      <c r="G40" s="50">
        <f t="shared" si="0"/>
        <v>968.5039370078739</v>
      </c>
      <c r="H40" s="20"/>
      <c r="I40" s="20">
        <v>3.5999999999999997E-2</v>
      </c>
      <c r="J40" s="51">
        <f t="shared" si="1"/>
        <v>1151.1111111111111</v>
      </c>
    </row>
    <row r="41" spans="1:10" x14ac:dyDescent="0.8">
      <c r="F41" s="20">
        <v>8.7499999999999994E-2</v>
      </c>
      <c r="G41" s="50">
        <f t="shared" si="0"/>
        <v>984</v>
      </c>
      <c r="H41" s="20"/>
      <c r="I41" s="20">
        <v>3.6999999999999998E-2</v>
      </c>
      <c r="J41" s="51">
        <f t="shared" si="1"/>
        <v>1173.9622641509434</v>
      </c>
    </row>
    <row r="42" spans="1:10" x14ac:dyDescent="0.8">
      <c r="F42" s="20">
        <v>8.6499999999999994E-2</v>
      </c>
      <c r="G42" s="50">
        <f t="shared" si="0"/>
        <v>1000</v>
      </c>
      <c r="H42" s="20"/>
      <c r="I42" s="20">
        <v>3.7999999999999999E-2</v>
      </c>
      <c r="J42" s="51">
        <f t="shared" si="1"/>
        <v>1197.6923076923078</v>
      </c>
    </row>
    <row r="43" spans="1:10" x14ac:dyDescent="0.8">
      <c r="F43" s="20">
        <v>8.5500000000000007E-2</v>
      </c>
      <c r="G43" s="50">
        <f t="shared" si="0"/>
        <v>1016.5289256198345</v>
      </c>
      <c r="H43" s="20"/>
      <c r="I43" s="20">
        <v>3.9E-2</v>
      </c>
      <c r="J43" s="51">
        <f t="shared" si="1"/>
        <v>1222.3529411764705</v>
      </c>
    </row>
    <row r="44" spans="1:10" x14ac:dyDescent="0.8">
      <c r="F44" s="20">
        <v>8.4500000000000006E-2</v>
      </c>
      <c r="G44" s="50">
        <f t="shared" si="0"/>
        <v>1033.613445378151</v>
      </c>
      <c r="H44" s="20"/>
      <c r="I44" s="20">
        <v>0.04</v>
      </c>
      <c r="J44" s="51">
        <f t="shared" si="1"/>
        <v>1248.0000000000002</v>
      </c>
    </row>
    <row r="45" spans="1:10" x14ac:dyDescent="0.8">
      <c r="F45" s="20">
        <v>8.3500000000000005E-2</v>
      </c>
      <c r="G45" s="50">
        <f t="shared" si="0"/>
        <v>1051.282051282051</v>
      </c>
      <c r="H45" s="20"/>
      <c r="I45" s="20">
        <v>4.1000000000000002E-2</v>
      </c>
      <c r="J45" s="51">
        <f t="shared" si="1"/>
        <v>1274.6938775510205</v>
      </c>
    </row>
    <row r="46" spans="1:10" x14ac:dyDescent="0.8">
      <c r="F46" s="20">
        <v>8.2500000000000004E-2</v>
      </c>
      <c r="G46" s="50">
        <f t="shared" si="0"/>
        <v>1069.5652173913043</v>
      </c>
      <c r="H46" s="20"/>
      <c r="I46" s="20">
        <v>4.2000000000000003E-2</v>
      </c>
      <c r="J46" s="51">
        <f t="shared" si="1"/>
        <v>1302.5000000000002</v>
      </c>
    </row>
    <row r="47" spans="1:10" x14ac:dyDescent="0.8">
      <c r="F47" s="20">
        <v>8.1500000000000003E-2</v>
      </c>
      <c r="G47" s="50">
        <f t="shared" si="0"/>
        <v>1088.4955752212388</v>
      </c>
      <c r="H47" s="20"/>
      <c r="I47" s="20">
        <v>4.2999999999999997E-2</v>
      </c>
      <c r="J47" s="51">
        <f t="shared" si="1"/>
        <v>1331.4893617021276</v>
      </c>
    </row>
    <row r="48" spans="1:10" x14ac:dyDescent="0.8">
      <c r="F48" s="20">
        <v>8.0500000000000002E-2</v>
      </c>
      <c r="G48" s="50">
        <f t="shared" si="0"/>
        <v>1108.1081081081079</v>
      </c>
      <c r="H48" s="20"/>
      <c r="I48" s="20">
        <v>4.3999999999999997E-2</v>
      </c>
      <c r="J48" s="51">
        <f t="shared" si="1"/>
        <v>1361.7391304347827</v>
      </c>
    </row>
    <row r="49" spans="6:10" x14ac:dyDescent="0.8">
      <c r="F49" s="20">
        <v>7.9500000000000001E-2</v>
      </c>
      <c r="G49" s="50">
        <f t="shared" si="0"/>
        <v>1128.440366972477</v>
      </c>
      <c r="H49" s="20"/>
      <c r="I49" s="20">
        <v>4.4999999999999998E-2</v>
      </c>
      <c r="J49" s="51">
        <f t="shared" si="1"/>
        <v>1393.3333333333333</v>
      </c>
    </row>
    <row r="50" spans="6:10" x14ac:dyDescent="0.8">
      <c r="F50" s="20">
        <v>7.85E-2</v>
      </c>
      <c r="G50" s="50">
        <f t="shared" si="0"/>
        <v>1149.5327102803737</v>
      </c>
      <c r="H50" s="20"/>
      <c r="I50" s="20">
        <v>4.5999999999999999E-2</v>
      </c>
      <c r="J50" s="51">
        <f t="shared" si="1"/>
        <v>1426.3636363636365</v>
      </c>
    </row>
    <row r="51" spans="6:10" x14ac:dyDescent="0.8">
      <c r="F51" s="20">
        <v>7.7499999999999999E-2</v>
      </c>
      <c r="G51" s="50">
        <f t="shared" si="0"/>
        <v>1171.4285714285713</v>
      </c>
      <c r="H51" s="20"/>
      <c r="I51" s="20">
        <v>4.7E-2</v>
      </c>
      <c r="J51" s="51">
        <f t="shared" si="1"/>
        <v>1460.9302325581396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21"/>
  <sheetViews>
    <sheetView tabSelected="1" topLeftCell="A5" zoomScaleNormal="100" workbookViewId="0">
      <selection activeCell="F10" sqref="F10"/>
    </sheetView>
  </sheetViews>
  <sheetFormatPr defaultColWidth="9.1796875" defaultRowHeight="26.5" x14ac:dyDescent="0.8"/>
  <cols>
    <col min="1" max="1" width="31.26953125" style="6" customWidth="1"/>
    <col min="2" max="3" width="9.1796875" style="6"/>
    <col min="4" max="4" width="10.81640625" style="6" customWidth="1"/>
    <col min="5" max="5" width="10.54296875" style="6" bestFit="1" customWidth="1"/>
    <col min="6" max="6" width="9.453125" style="6" bestFit="1" customWidth="1"/>
    <col min="7" max="16384" width="9.1796875" style="6"/>
  </cols>
  <sheetData>
    <row r="3" spans="1:6" x14ac:dyDescent="0.8">
      <c r="D3" s="6" t="s">
        <v>49</v>
      </c>
      <c r="E3" s="6" t="s">
        <v>50</v>
      </c>
      <c r="F3" s="6" t="s">
        <v>51</v>
      </c>
    </row>
    <row r="4" spans="1:6" x14ac:dyDescent="0.8">
      <c r="A4" s="6" t="s">
        <v>27</v>
      </c>
      <c r="B4" s="6" t="s">
        <v>28</v>
      </c>
      <c r="C4" s="6">
        <v>60</v>
      </c>
    </row>
    <row r="5" spans="1:6" x14ac:dyDescent="0.8">
      <c r="A5" s="6" t="s">
        <v>29</v>
      </c>
      <c r="B5" s="6" t="s">
        <v>30</v>
      </c>
      <c r="C5" s="19">
        <v>0.04</v>
      </c>
      <c r="D5" s="19"/>
    </row>
    <row r="6" spans="1:6" x14ac:dyDescent="0.8">
      <c r="A6" s="6" t="s">
        <v>31</v>
      </c>
      <c r="B6" s="6" t="s">
        <v>14</v>
      </c>
      <c r="C6" s="47"/>
      <c r="D6" s="6" t="s">
        <v>52</v>
      </c>
      <c r="E6" s="6" t="s">
        <v>50</v>
      </c>
      <c r="F6" s="6" t="s">
        <v>51</v>
      </c>
    </row>
    <row r="7" spans="1:6" x14ac:dyDescent="0.8">
      <c r="A7" s="6" t="s">
        <v>20</v>
      </c>
      <c r="B7" s="6" t="s">
        <v>16</v>
      </c>
      <c r="D7" s="20">
        <v>7.0199999999999999E-2</v>
      </c>
      <c r="E7" s="52">
        <f>B12+B16*B13</f>
        <v>8.8499999999999995E-2</v>
      </c>
      <c r="F7" s="54">
        <f>B20+B21</f>
        <v>8.1000000000000003E-2</v>
      </c>
    </row>
    <row r="8" spans="1:6" x14ac:dyDescent="0.8">
      <c r="A8" s="6" t="s">
        <v>53</v>
      </c>
      <c r="B8" s="19"/>
    </row>
    <row r="9" spans="1:6" x14ac:dyDescent="0.8">
      <c r="A9" s="6" t="s">
        <v>32</v>
      </c>
      <c r="B9" s="6" t="s">
        <v>5</v>
      </c>
      <c r="D9" s="44">
        <f>C4*(1+C5)/(D7-C5)</f>
        <v>2066.2251655629143</v>
      </c>
      <c r="E9" s="50">
        <f>C4*(1+C5)/(E7-C5)</f>
        <v>1286.5979381443301</v>
      </c>
      <c r="F9" s="55">
        <f>C4*(1+C5)/(F7-C5)</f>
        <v>1521.9512195121952</v>
      </c>
    </row>
    <row r="11" spans="1:6" x14ac:dyDescent="0.8">
      <c r="A11" s="21" t="s">
        <v>35</v>
      </c>
    </row>
    <row r="12" spans="1:6" x14ac:dyDescent="0.8">
      <c r="A12" s="6" t="s">
        <v>36</v>
      </c>
      <c r="B12" s="25">
        <v>0.03</v>
      </c>
    </row>
    <row r="13" spans="1:6" x14ac:dyDescent="0.8">
      <c r="A13" s="6" t="s">
        <v>37</v>
      </c>
      <c r="B13" s="25">
        <v>4.4999999999999998E-2</v>
      </c>
    </row>
    <row r="14" spans="1:6" x14ac:dyDescent="0.8">
      <c r="B14" s="23"/>
    </row>
    <row r="15" spans="1:6" x14ac:dyDescent="0.8">
      <c r="A15" s="22" t="s">
        <v>39</v>
      </c>
      <c r="B15" s="23"/>
    </row>
    <row r="16" spans="1:6" x14ac:dyDescent="0.8">
      <c r="A16" s="6" t="s">
        <v>40</v>
      </c>
      <c r="B16" s="23">
        <v>1.3</v>
      </c>
    </row>
    <row r="17" spans="1:2" x14ac:dyDescent="0.8">
      <c r="B17" s="23"/>
    </row>
    <row r="18" spans="1:2" x14ac:dyDescent="0.8">
      <c r="B18" s="23"/>
    </row>
    <row r="19" spans="1:2" x14ac:dyDescent="0.8">
      <c r="A19" s="26" t="s">
        <v>54</v>
      </c>
      <c r="B19" s="23"/>
    </row>
    <row r="20" spans="1:2" x14ac:dyDescent="0.8">
      <c r="A20" s="6" t="s">
        <v>55</v>
      </c>
      <c r="B20" s="27">
        <v>5.6000000000000001E-2</v>
      </c>
    </row>
    <row r="21" spans="1:2" x14ac:dyDescent="0.8">
      <c r="A21" s="6" t="s">
        <v>56</v>
      </c>
      <c r="B21" s="27">
        <v>2.5000000000000001E-2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8"/>
  <sheetViews>
    <sheetView topLeftCell="D4" zoomScale="70" zoomScaleNormal="70" workbookViewId="0">
      <selection activeCell="I17" sqref="I17"/>
    </sheetView>
  </sheetViews>
  <sheetFormatPr defaultColWidth="9.1796875" defaultRowHeight="26.5" x14ac:dyDescent="0.8"/>
  <cols>
    <col min="1" max="1" width="43.54296875" style="6" customWidth="1"/>
    <col min="2" max="2" width="9.1796875" style="6"/>
    <col min="3" max="3" width="10" style="6" bestFit="1" customWidth="1"/>
    <col min="4" max="7" width="9.1796875" style="6"/>
    <col min="8" max="8" width="25" style="6" customWidth="1"/>
    <col min="9" max="9" width="34.453125" style="6" customWidth="1"/>
    <col min="10" max="11" width="9.1796875" style="6"/>
    <col min="12" max="12" width="26.7265625" style="6" customWidth="1"/>
    <col min="13" max="16384" width="9.1796875" style="6"/>
  </cols>
  <sheetData>
    <row r="1" spans="1:16" x14ac:dyDescent="0.8">
      <c r="A1" s="17" t="s">
        <v>57</v>
      </c>
      <c r="B1" s="17"/>
      <c r="C1" s="17"/>
      <c r="D1" s="17"/>
      <c r="E1" s="17"/>
    </row>
    <row r="3" spans="1:16" x14ac:dyDescent="0.8">
      <c r="F3" s="17" t="s">
        <v>58</v>
      </c>
      <c r="G3" s="17" t="s">
        <v>59</v>
      </c>
      <c r="H3" s="17" t="s">
        <v>60</v>
      </c>
      <c r="I3" s="17" t="s">
        <v>61</v>
      </c>
      <c r="L3" s="17"/>
    </row>
    <row r="4" spans="1:16" x14ac:dyDescent="0.8">
      <c r="A4" s="6" t="s">
        <v>27</v>
      </c>
      <c r="B4" s="6" t="s">
        <v>28</v>
      </c>
      <c r="C4" s="6">
        <v>60</v>
      </c>
      <c r="F4" s="6">
        <v>1</v>
      </c>
      <c r="G4" s="6" t="s">
        <v>14</v>
      </c>
      <c r="H4" s="59">
        <f>$C$4*(1+$C$5)^F4</f>
        <v>67.5</v>
      </c>
      <c r="I4" s="57">
        <f>H4/(1+$C$7)</f>
        <v>62.471078204534933</v>
      </c>
    </row>
    <row r="5" spans="1:16" x14ac:dyDescent="0.8">
      <c r="A5" s="6" t="s">
        <v>62</v>
      </c>
      <c r="B5" s="6" t="s">
        <v>63</v>
      </c>
      <c r="C5" s="20">
        <v>0.125</v>
      </c>
      <c r="F5" s="6">
        <v>2</v>
      </c>
      <c r="G5" s="6" t="s">
        <v>64</v>
      </c>
      <c r="H5" s="59">
        <f t="shared" ref="H5:H13" si="0">$C$4*(1+$C$5)^F5</f>
        <v>75.9375</v>
      </c>
      <c r="I5" s="57">
        <f t="shared" ref="I5:I13" si="1">H5/(1+$C$7)</f>
        <v>70.2799629801018</v>
      </c>
    </row>
    <row r="6" spans="1:16" x14ac:dyDescent="0.8">
      <c r="A6" s="6" t="s">
        <v>65</v>
      </c>
      <c r="B6" s="6" t="s">
        <v>66</v>
      </c>
      <c r="C6" s="19">
        <v>0.05</v>
      </c>
      <c r="F6" s="6">
        <v>3</v>
      </c>
      <c r="G6" s="6" t="s">
        <v>67</v>
      </c>
      <c r="H6" s="59">
        <f t="shared" si="0"/>
        <v>85.4296875</v>
      </c>
      <c r="I6" s="57">
        <f t="shared" si="1"/>
        <v>79.064958352614525</v>
      </c>
    </row>
    <row r="7" spans="1:16" x14ac:dyDescent="0.8">
      <c r="A7" s="6" t="s">
        <v>20</v>
      </c>
      <c r="B7" s="6" t="s">
        <v>16</v>
      </c>
      <c r="C7" s="20">
        <v>8.0500000000000002E-2</v>
      </c>
      <c r="F7" s="6">
        <v>4</v>
      </c>
      <c r="G7" s="6" t="s">
        <v>68</v>
      </c>
      <c r="H7" s="59">
        <f t="shared" si="0"/>
        <v>96.1083984375</v>
      </c>
      <c r="I7" s="57">
        <f t="shared" si="1"/>
        <v>88.948078146691344</v>
      </c>
    </row>
    <row r="8" spans="1:16" x14ac:dyDescent="0.8">
      <c r="C8" s="19"/>
      <c r="F8" s="6">
        <v>5</v>
      </c>
      <c r="G8" s="6" t="s">
        <v>69</v>
      </c>
      <c r="H8" s="59">
        <f t="shared" si="0"/>
        <v>108.1219482421875</v>
      </c>
      <c r="I8" s="57">
        <f t="shared" si="1"/>
        <v>100.06658791502777</v>
      </c>
      <c r="P8" s="18"/>
    </row>
    <row r="9" spans="1:16" x14ac:dyDescent="0.8">
      <c r="B9" s="18"/>
      <c r="F9" s="6">
        <v>6</v>
      </c>
      <c r="G9" s="6" t="s">
        <v>70</v>
      </c>
      <c r="H9" s="59">
        <f t="shared" si="0"/>
        <v>121.63719177246094</v>
      </c>
      <c r="I9" s="57">
        <f t="shared" si="1"/>
        <v>112.57491140440624</v>
      </c>
    </row>
    <row r="10" spans="1:16" x14ac:dyDescent="0.8">
      <c r="F10" s="6">
        <v>7</v>
      </c>
      <c r="G10" s="6" t="s">
        <v>71</v>
      </c>
      <c r="H10" s="59">
        <f t="shared" si="0"/>
        <v>136.84184074401855</v>
      </c>
      <c r="I10" s="57">
        <f t="shared" si="1"/>
        <v>126.64677532995701</v>
      </c>
      <c r="L10" s="6" t="s">
        <v>72</v>
      </c>
    </row>
    <row r="11" spans="1:16" x14ac:dyDescent="0.8">
      <c r="F11" s="6">
        <v>8</v>
      </c>
      <c r="G11" s="6" t="s">
        <v>73</v>
      </c>
      <c r="H11" s="59">
        <f t="shared" si="0"/>
        <v>153.94707083702087</v>
      </c>
      <c r="I11" s="57">
        <f t="shared" si="1"/>
        <v>142.47762224620163</v>
      </c>
    </row>
    <row r="12" spans="1:16" x14ac:dyDescent="0.8">
      <c r="A12" s="20"/>
      <c r="F12" s="6">
        <v>9</v>
      </c>
      <c r="G12" s="6" t="s">
        <v>74</v>
      </c>
      <c r="H12" s="59">
        <f t="shared" si="0"/>
        <v>173.19045469164848</v>
      </c>
      <c r="I12" s="57">
        <f t="shared" si="1"/>
        <v>160.28732502697684</v>
      </c>
      <c r="L12" s="6" t="s">
        <v>75</v>
      </c>
    </row>
    <row r="13" spans="1:16" x14ac:dyDescent="0.8">
      <c r="A13" s="19"/>
      <c r="F13" s="6">
        <v>10</v>
      </c>
      <c r="G13" s="6" t="s">
        <v>76</v>
      </c>
      <c r="H13" s="59">
        <f t="shared" si="0"/>
        <v>194.83926152810454</v>
      </c>
      <c r="I13" s="57">
        <f t="shared" si="1"/>
        <v>180.32324065534894</v>
      </c>
    </row>
    <row r="14" spans="1:16" x14ac:dyDescent="0.8">
      <c r="A14" s="20"/>
      <c r="F14" s="6">
        <v>10</v>
      </c>
      <c r="G14" s="6" t="s">
        <v>77</v>
      </c>
      <c r="H14" s="58">
        <f>H13*(1+C6)/(C7-C6)</f>
        <v>6707.5811345740913</v>
      </c>
      <c r="I14" s="60">
        <f>H14/(1+C7)^F14</f>
        <v>3092.5606272305304</v>
      </c>
    </row>
    <row r="16" spans="1:16" x14ac:dyDescent="0.8">
      <c r="A16" s="20"/>
      <c r="D16" s="17" t="s">
        <v>78</v>
      </c>
      <c r="I16" s="56">
        <f>H14/(1+C7)^F14</f>
        <v>3092.5606272305304</v>
      </c>
      <c r="L16" s="6" t="s">
        <v>79</v>
      </c>
    </row>
    <row r="17" spans="1:1" x14ac:dyDescent="0.8">
      <c r="A17" s="19"/>
    </row>
    <row r="18" spans="1:1" x14ac:dyDescent="0.8">
      <c r="A18" s="20"/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zoomScale="120" zoomScaleNormal="120" workbookViewId="0">
      <selection activeCell="I14" sqref="I14"/>
    </sheetView>
  </sheetViews>
  <sheetFormatPr defaultRowHeight="14.5" x14ac:dyDescent="0.35"/>
  <cols>
    <col min="1" max="1" width="50.81640625" customWidth="1"/>
    <col min="2" max="2" width="17.26953125" customWidth="1"/>
    <col min="3" max="3" width="10" bestFit="1" customWidth="1"/>
    <col min="9" max="9" width="25.54296875" customWidth="1"/>
    <col min="10" max="10" width="12.7265625" bestFit="1" customWidth="1"/>
  </cols>
  <sheetData>
    <row r="1" spans="1:10" ht="26.5" x14ac:dyDescent="0.8">
      <c r="A1" s="17" t="s">
        <v>80</v>
      </c>
      <c r="B1" s="17"/>
      <c r="C1" s="17"/>
    </row>
    <row r="2" spans="1:10" ht="26.5" x14ac:dyDescent="0.8">
      <c r="A2" s="6"/>
      <c r="B2" s="6"/>
      <c r="C2" s="6"/>
    </row>
    <row r="3" spans="1:10" ht="26.5" x14ac:dyDescent="0.8">
      <c r="A3" s="6"/>
      <c r="B3" s="6"/>
      <c r="C3" s="6"/>
    </row>
    <row r="4" spans="1:10" ht="26.5" x14ac:dyDescent="0.8">
      <c r="A4" s="6" t="s">
        <v>27</v>
      </c>
      <c r="B4" s="6" t="s">
        <v>28</v>
      </c>
      <c r="C4" s="6">
        <v>60</v>
      </c>
      <c r="F4" s="17" t="s">
        <v>81</v>
      </c>
      <c r="G4" s="6"/>
      <c r="H4" s="6"/>
      <c r="I4" s="6"/>
      <c r="J4" s="6"/>
    </row>
    <row r="5" spans="1:10" ht="26.5" x14ac:dyDescent="0.8">
      <c r="A5" s="6" t="s">
        <v>82</v>
      </c>
      <c r="B5" s="6" t="s">
        <v>83</v>
      </c>
      <c r="C5" s="20">
        <v>0.125</v>
      </c>
      <c r="F5" s="6"/>
      <c r="G5" s="6"/>
      <c r="H5" s="6"/>
      <c r="I5" s="6"/>
      <c r="J5" s="6"/>
    </row>
    <row r="6" spans="1:10" ht="26.5" x14ac:dyDescent="0.8">
      <c r="A6" s="6" t="s">
        <v>84</v>
      </c>
      <c r="B6" s="6" t="s">
        <v>85</v>
      </c>
      <c r="C6" s="19">
        <v>0.05</v>
      </c>
      <c r="E6" s="6" t="s">
        <v>86</v>
      </c>
      <c r="F6" s="6" t="s">
        <v>87</v>
      </c>
      <c r="G6" s="6"/>
      <c r="H6" s="6"/>
      <c r="I6" s="6"/>
      <c r="J6" s="6"/>
    </row>
    <row r="7" spans="1:10" ht="26.5" x14ac:dyDescent="0.8">
      <c r="A7" s="6" t="s">
        <v>20</v>
      </c>
      <c r="B7" s="6" t="s">
        <v>16</v>
      </c>
      <c r="C7" s="20">
        <v>8.0500000000000002E-2</v>
      </c>
      <c r="E7" s="6" t="s">
        <v>88</v>
      </c>
      <c r="F7" s="6" t="s">
        <v>89</v>
      </c>
      <c r="G7" s="6"/>
      <c r="H7" s="6"/>
      <c r="I7" s="6"/>
      <c r="J7" s="6"/>
    </row>
    <row r="8" spans="1:10" ht="26.5" x14ac:dyDescent="0.8">
      <c r="E8" s="6" t="s">
        <v>90</v>
      </c>
      <c r="F8" s="6" t="s">
        <v>91</v>
      </c>
      <c r="G8" s="6"/>
      <c r="H8" s="6"/>
      <c r="I8" s="6"/>
      <c r="J8" s="6"/>
    </row>
    <row r="9" spans="1:10" ht="26.5" x14ac:dyDescent="0.8">
      <c r="E9" s="6" t="s">
        <v>92</v>
      </c>
      <c r="F9" s="6" t="s">
        <v>93</v>
      </c>
      <c r="G9" s="6"/>
      <c r="H9" s="6"/>
      <c r="I9" s="6"/>
      <c r="J9" s="6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>
      <selection activeCell="G4" sqref="G4:G5"/>
    </sheetView>
  </sheetViews>
  <sheetFormatPr defaultRowHeight="14.5" x14ac:dyDescent="0.35"/>
  <cols>
    <col min="1" max="1" width="52.453125" customWidth="1"/>
    <col min="2" max="2" width="16" customWidth="1"/>
    <col min="3" max="3" width="13.81640625" customWidth="1"/>
    <col min="8" max="8" width="20.453125" customWidth="1"/>
    <col min="9" max="9" width="15.54296875" customWidth="1"/>
  </cols>
  <sheetData>
    <row r="1" spans="1:9" ht="26.5" x14ac:dyDescent="0.8">
      <c r="A1" s="17" t="s">
        <v>94</v>
      </c>
      <c r="B1" s="17"/>
      <c r="C1" s="17"/>
      <c r="D1" s="17"/>
      <c r="E1" s="17"/>
      <c r="F1" s="6"/>
      <c r="G1" s="6"/>
      <c r="H1" s="6"/>
      <c r="I1" s="6"/>
    </row>
    <row r="2" spans="1:9" ht="26.5" x14ac:dyDescent="0.8">
      <c r="A2" s="6"/>
      <c r="B2" s="6"/>
      <c r="C2" s="6"/>
      <c r="D2" s="6"/>
      <c r="E2" s="6"/>
      <c r="F2" s="6"/>
      <c r="G2" s="6"/>
      <c r="H2" s="6"/>
      <c r="I2" s="6"/>
    </row>
    <row r="3" spans="1:9" ht="26.5" x14ac:dyDescent="0.8">
      <c r="A3" s="6"/>
      <c r="B3" s="6"/>
      <c r="C3" s="6"/>
      <c r="D3" s="6"/>
      <c r="E3" s="6"/>
      <c r="F3" s="17" t="s">
        <v>58</v>
      </c>
      <c r="G3" s="17" t="s">
        <v>59</v>
      </c>
      <c r="H3" s="17" t="s">
        <v>60</v>
      </c>
      <c r="I3" s="17" t="s">
        <v>95</v>
      </c>
    </row>
    <row r="4" spans="1:9" ht="26.5" x14ac:dyDescent="0.8">
      <c r="A4" s="6" t="s">
        <v>27</v>
      </c>
      <c r="B4" s="6">
        <v>60</v>
      </c>
      <c r="C4" s="6"/>
      <c r="D4" s="6"/>
      <c r="E4" s="6">
        <v>1</v>
      </c>
      <c r="F4" s="6">
        <v>1</v>
      </c>
      <c r="G4" s="6" t="s">
        <v>14</v>
      </c>
      <c r="H4" s="6"/>
      <c r="I4" s="6"/>
    </row>
    <row r="5" spans="1:9" ht="26.5" x14ac:dyDescent="0.8">
      <c r="A5" s="6" t="s">
        <v>96</v>
      </c>
      <c r="B5" s="19">
        <v>0.11</v>
      </c>
      <c r="C5" s="20"/>
      <c r="D5" s="6"/>
      <c r="E5" s="6">
        <v>2</v>
      </c>
      <c r="F5" s="6">
        <v>2</v>
      </c>
      <c r="G5" s="6" t="s">
        <v>14</v>
      </c>
      <c r="H5" s="6"/>
      <c r="I5" s="6"/>
    </row>
    <row r="6" spans="1:9" ht="26.5" x14ac:dyDescent="0.8">
      <c r="A6" s="6" t="s">
        <v>97</v>
      </c>
      <c r="B6" s="19">
        <v>0.09</v>
      </c>
      <c r="C6" s="20"/>
      <c r="D6" s="6"/>
      <c r="E6" s="6">
        <v>1</v>
      </c>
      <c r="F6" s="6">
        <v>3</v>
      </c>
      <c r="G6" s="6" t="s">
        <v>14</v>
      </c>
      <c r="H6" s="6"/>
      <c r="I6" s="6"/>
    </row>
    <row r="7" spans="1:9" ht="26.5" x14ac:dyDescent="0.8">
      <c r="A7" s="6" t="s">
        <v>98</v>
      </c>
      <c r="B7" s="19">
        <v>0.05</v>
      </c>
      <c r="C7" s="19"/>
      <c r="D7" s="6"/>
      <c r="E7" s="6">
        <v>2</v>
      </c>
      <c r="F7" s="6">
        <v>4</v>
      </c>
      <c r="G7" s="6" t="s">
        <v>14</v>
      </c>
      <c r="H7" s="6"/>
      <c r="I7" s="6"/>
    </row>
    <row r="8" spans="1:9" ht="26.5" x14ac:dyDescent="0.8">
      <c r="A8" s="6" t="s">
        <v>99</v>
      </c>
      <c r="B8" s="20">
        <v>7.0999999999999994E-2</v>
      </c>
      <c r="C8" s="20"/>
      <c r="D8" s="6"/>
      <c r="E8" s="6">
        <v>3</v>
      </c>
      <c r="F8" s="6">
        <v>5</v>
      </c>
      <c r="G8" s="6" t="s">
        <v>14</v>
      </c>
      <c r="H8" s="6"/>
      <c r="I8" s="6"/>
    </row>
    <row r="9" spans="1:9" ht="26.5" x14ac:dyDescent="0.8">
      <c r="A9" s="6"/>
      <c r="B9" s="6"/>
      <c r="C9" s="19"/>
      <c r="D9" s="6"/>
      <c r="E9" s="6">
        <v>4</v>
      </c>
      <c r="F9" s="6">
        <v>6</v>
      </c>
      <c r="G9" s="6" t="s">
        <v>14</v>
      </c>
      <c r="H9" s="6"/>
      <c r="I9" s="6"/>
    </row>
    <row r="10" spans="1:9" ht="26.5" x14ac:dyDescent="0.8">
      <c r="A10" s="6"/>
      <c r="B10" s="18"/>
      <c r="C10" s="6"/>
      <c r="D10" s="6"/>
      <c r="E10" s="6">
        <v>5</v>
      </c>
      <c r="F10" s="6">
        <v>7</v>
      </c>
      <c r="G10" s="6" t="s">
        <v>14</v>
      </c>
      <c r="H10" s="6"/>
      <c r="I10" s="6"/>
    </row>
    <row r="11" spans="1:9" ht="26.5" x14ac:dyDescent="0.8">
      <c r="A11" s="6"/>
      <c r="B11" s="6"/>
      <c r="C11" s="6"/>
      <c r="D11" s="6"/>
      <c r="E11" s="6"/>
      <c r="F11" s="6"/>
      <c r="G11" s="6" t="s">
        <v>100</v>
      </c>
      <c r="H11" s="6"/>
      <c r="I11" s="6"/>
    </row>
    <row r="12" spans="1:9" ht="26.5" x14ac:dyDescent="0.8">
      <c r="A12" s="6"/>
      <c r="B12" s="6"/>
      <c r="C12" s="6"/>
      <c r="D12" s="6"/>
      <c r="E12" s="6"/>
      <c r="F12" s="6"/>
      <c r="G12" s="6"/>
      <c r="H12" s="6"/>
      <c r="I12" s="6"/>
    </row>
    <row r="13" spans="1:9" ht="26.5" x14ac:dyDescent="0.8">
      <c r="A13" s="6"/>
      <c r="B13" s="6"/>
      <c r="C13" s="6"/>
      <c r="D13" s="6"/>
      <c r="E13" s="6"/>
      <c r="F13" s="6"/>
      <c r="G13" s="6"/>
      <c r="H13" s="6"/>
      <c r="I13" s="6"/>
    </row>
    <row r="14" spans="1:9" ht="26.5" x14ac:dyDescent="0.8">
      <c r="A14" s="6"/>
      <c r="B14" s="6"/>
      <c r="C14" s="6"/>
      <c r="D14" s="6"/>
      <c r="E14" s="6"/>
      <c r="F14" s="6"/>
      <c r="H14" s="6"/>
      <c r="I14" s="6"/>
    </row>
    <row r="15" spans="1:9" ht="26.5" x14ac:dyDescent="0.8">
      <c r="A15" s="6"/>
      <c r="B15" s="6"/>
      <c r="C15" s="6"/>
      <c r="D15" s="17" t="s">
        <v>78</v>
      </c>
      <c r="E15" s="6"/>
      <c r="F15" s="6"/>
      <c r="G15" s="6"/>
      <c r="H15" s="6"/>
      <c r="I15" s="28"/>
    </row>
    <row r="16" spans="1:9" ht="26.5" x14ac:dyDescent="0.8">
      <c r="A16" s="6"/>
      <c r="B16" s="6"/>
      <c r="C16" s="6"/>
      <c r="D16" s="6"/>
      <c r="E16" s="6"/>
      <c r="F16" s="6"/>
      <c r="G16" s="6"/>
      <c r="H16" s="6"/>
      <c r="I16" s="6"/>
    </row>
    <row r="17" spans="1:3" ht="26.5" x14ac:dyDescent="0.8">
      <c r="A17" s="6"/>
      <c r="B17" s="6"/>
      <c r="C1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activeCell="C4" sqref="C4"/>
    </sheetView>
  </sheetViews>
  <sheetFormatPr defaultColWidth="9.1796875" defaultRowHeight="26.5" x14ac:dyDescent="0.8"/>
  <cols>
    <col min="1" max="1" width="58.453125" style="6" customWidth="1"/>
    <col min="2" max="2" width="27.7265625" style="6" customWidth="1"/>
    <col min="3" max="16384" width="9.1796875" style="6"/>
  </cols>
  <sheetData>
    <row r="1" spans="1:3" x14ac:dyDescent="0.8">
      <c r="A1" s="17" t="s">
        <v>101</v>
      </c>
      <c r="B1" s="17"/>
      <c r="C1" s="17"/>
    </row>
    <row r="4" spans="1:3" x14ac:dyDescent="0.8">
      <c r="A4" s="6" t="s">
        <v>27</v>
      </c>
      <c r="B4" s="6">
        <v>60</v>
      </c>
    </row>
    <row r="5" spans="1:3" x14ac:dyDescent="0.8">
      <c r="A5" s="6" t="s">
        <v>102</v>
      </c>
      <c r="B5" s="19">
        <v>0.11</v>
      </c>
      <c r="C5" s="20"/>
    </row>
    <row r="6" spans="1:3" x14ac:dyDescent="0.8">
      <c r="A6" s="6" t="s">
        <v>103</v>
      </c>
      <c r="B6" s="19">
        <v>0.05</v>
      </c>
      <c r="C6" s="20"/>
    </row>
    <row r="7" spans="1:3" x14ac:dyDescent="0.8">
      <c r="A7" s="6" t="s">
        <v>99</v>
      </c>
      <c r="B7" s="20">
        <v>7.0999999999999994E-2</v>
      </c>
      <c r="C7" s="20"/>
    </row>
    <row r="8" spans="1:3" x14ac:dyDescent="0.8">
      <c r="C8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6531CA6B29D498611FF44E4B9A516" ma:contentTypeVersion="10" ma:contentTypeDescription="Create a new document." ma:contentTypeScope="" ma:versionID="32fedc4876ba8a527b420a03a131fec5">
  <xsd:schema xmlns:xsd="http://www.w3.org/2001/XMLSchema" xmlns:xs="http://www.w3.org/2001/XMLSchema" xmlns:p="http://schemas.microsoft.com/office/2006/metadata/properties" xmlns:ns2="f4f41830-a3a6-4385-8543-65e908e34dde" xmlns:ns3="eb720b27-d539-49d1-94c8-a7395998307e" targetNamespace="http://schemas.microsoft.com/office/2006/metadata/properties" ma:root="true" ma:fieldsID="fe37b9db38bdd25fd7ac351665a9fc27" ns2:_="" ns3:_="">
    <xsd:import namespace="f4f41830-a3a6-4385-8543-65e908e34dde"/>
    <xsd:import namespace="eb720b27-d539-49d1-94c8-a73959983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41830-a3a6-4385-8543-65e908e34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20b27-d539-49d1-94c8-a73959983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8BEE98-78B1-426B-A20D-F898A2C0A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FD7ADE-EE2F-4E2A-A073-EE9449472C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f41830-a3a6-4385-8543-65e908e34dde"/>
    <ds:schemaRef ds:uri="eb720b27-d539-49d1-94c8-a73959983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9C8A26-882D-4DD7-8ABA-30B428E175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PV of CFs</vt:lpstr>
      <vt:lpstr>DDM Single holding period</vt:lpstr>
      <vt:lpstr>DDM multiple holding period</vt:lpstr>
      <vt:lpstr>Gordon Growth Equity </vt:lpstr>
      <vt:lpstr>Gordon Growth Debt</vt:lpstr>
      <vt:lpstr>2-stage DDM </vt:lpstr>
      <vt:lpstr>H Model</vt:lpstr>
      <vt:lpstr>3-stage DDM with 3 distinct st</vt:lpstr>
      <vt:lpstr>3-stage DDM with declining 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2022-03-14T06:39:50Z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0x010100A626531CA6B29D498611FF44E4B9A516</vt:lpwstr>
  </property>
</Properties>
</file>