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activeTab="2"/>
  </bookViews>
  <sheets>
    <sheet name="Business Rules &amp; PseudoCode (up" sheetId="1" r:id="rId1"/>
    <sheet name="Issue Details" sheetId="8" r:id="rId2"/>
    <sheet name="nhd_network_augment.py" sheetId="2" r:id="rId3"/>
    <sheet name="Full Test Run Result Examples" sheetId="13" r:id="rId4"/>
    <sheet name="cProfile Calls Example" sheetId="12" r:id="rId5"/>
    <sheet name="α solution details" sheetId="11" r:id="rId6"/>
    <sheet name="GitHub Details" sheetId="3" r:id="rId7"/>
    <sheet name="RouteLink &amp; ParmLake - NetCDF M" sheetId="4" r:id="rId8"/>
    <sheet name="Supplied NetCDF File - RouteLin" sheetId="5" r:id="rId9"/>
    <sheet name="Various Metrics" sheetId="7" r:id="rId10"/>
    <sheet name="Florence - 20 Lens For Sensit." sheetId="10" r:id="rId11"/>
    <sheet name="Business Rules &amp; Derived Pseudo" sheetId="6" r:id="rId12"/>
  </sheets>
  <calcPr calcId="162913"/>
</workbook>
</file>

<file path=xl/calcChain.xml><?xml version="1.0" encoding="utf-8"?>
<calcChain xmlns="http://schemas.openxmlformats.org/spreadsheetml/2006/main">
  <c r="J17" i="13" l="1"/>
  <c r="J18" i="13"/>
  <c r="D16" i="13"/>
  <c r="J14" i="13"/>
  <c r="J13" i="13"/>
  <c r="J12" i="13"/>
  <c r="I39" i="10" l="1"/>
  <c r="I38" i="10"/>
  <c r="I37" i="10"/>
  <c r="I30" i="10"/>
  <c r="I28" i="10"/>
  <c r="I27" i="10"/>
  <c r="I26" i="10"/>
  <c r="I32" i="10"/>
  <c r="I31" i="10"/>
  <c r="I29" i="10"/>
  <c r="G33" i="10"/>
  <c r="G34" i="10"/>
  <c r="G35" i="10"/>
  <c r="E38" i="10"/>
  <c r="E32" i="10"/>
  <c r="E29" i="10"/>
  <c r="E26" i="10"/>
  <c r="G32" i="10" l="1"/>
  <c r="G29" i="10"/>
  <c r="E39" i="10"/>
  <c r="E34" i="10" l="1"/>
  <c r="E28" i="10"/>
  <c r="G28" i="10" s="1"/>
  <c r="E31" i="10" l="1"/>
  <c r="G31" i="10" s="1"/>
  <c r="E37" i="10"/>
  <c r="G26" i="10" s="1"/>
  <c r="N35" i="7" l="1"/>
  <c r="N36" i="7"/>
  <c r="L39" i="7"/>
  <c r="M39" i="7"/>
  <c r="N39" i="7"/>
  <c r="L40" i="7"/>
  <c r="M40" i="7"/>
  <c r="N40" i="7"/>
  <c r="L41" i="7"/>
  <c r="M41" i="7"/>
  <c r="N41" i="7"/>
  <c r="L42" i="7"/>
  <c r="M42" i="7"/>
  <c r="N42" i="7"/>
  <c r="L43" i="7"/>
  <c r="M43" i="7"/>
  <c r="N43" i="7"/>
  <c r="L45" i="7"/>
  <c r="M45" i="7"/>
  <c r="N45" i="7"/>
  <c r="E30" i="10"/>
  <c r="G30" i="10" s="1"/>
  <c r="E33" i="10"/>
  <c r="E35" i="10"/>
  <c r="E27" i="10"/>
  <c r="G27" i="10" s="1"/>
  <c r="A5" i="10" l="1"/>
  <c r="A6" i="10" s="1"/>
  <c r="A7" i="10" s="1"/>
  <c r="A8" i="10" s="1"/>
  <c r="A9" i="10" s="1"/>
  <c r="A10" i="10" s="1"/>
  <c r="A11" i="10" s="1"/>
  <c r="A12" i="10" s="1"/>
  <c r="A13" i="10" s="1"/>
  <c r="A14" i="10" s="1"/>
  <c r="A15" i="10" s="1"/>
  <c r="A16" i="10" s="1"/>
  <c r="A17" i="10" s="1"/>
  <c r="A18" i="10" s="1"/>
  <c r="A19" i="10" s="1"/>
  <c r="A20" i="10" s="1"/>
  <c r="A21" i="10" s="1"/>
  <c r="A22" i="10" s="1"/>
  <c r="A23" i="10" s="1"/>
  <c r="E4" i="10"/>
  <c r="E20" i="10"/>
  <c r="E19" i="10"/>
  <c r="E17" i="10"/>
  <c r="E16" i="10"/>
  <c r="E15" i="10"/>
  <c r="E21" i="10"/>
  <c r="E22" i="10"/>
  <c r="E23" i="10"/>
  <c r="E18" i="10"/>
  <c r="E6" i="10"/>
  <c r="E5" i="10"/>
  <c r="B12" i="11" l="1"/>
  <c r="W32" i="2" l="1"/>
  <c r="E8" i="10" l="1"/>
  <c r="E9" i="10"/>
  <c r="E10" i="10"/>
  <c r="E11" i="10"/>
  <c r="E12" i="10"/>
  <c r="E13" i="10"/>
  <c r="E14" i="10"/>
  <c r="E7" i="10"/>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<sst xmlns="http://schemas.openxmlformats.org/spreadsheetml/2006/main" count="960" uniqueCount="775">
  <si>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</si>
  <si>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</si>
  <si>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</si>
  <si>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</si>
  <si>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</si>
  <si>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</si>
  <si>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</si>
  <si>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</si>
  <si>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</si>
  <si>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</si>
  <si>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</si>
  <si>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</si>
  <si>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</si>
  <si>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</si>
  <si>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</si>
  <si>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</si>
  <si>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</si>
  <si>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</si>
  <si>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</si>
  <si>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</si>
  <si>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</si>
  <si>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</si>
  <si>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</si>
  <si>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</si>
  <si>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</si>
  <si>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</si>
  <si>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</si>
  <si>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</si>
  <si>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</si>
  <si>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</si>
  <si>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</si>
  <si>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</si>
  <si>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</si>
  <si>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</si>
  <si>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</si>
  <si>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</si>
  <si>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</si>
  <si>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</si>
  <si>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</si>
  <si>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</si>
  <si>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</si>
  <si>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</si>
  <si>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</si>
  <si>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</si>
  <si>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</si>
  <si>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</si>
  <si>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</si>
  <si>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</si>
  <si>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</si>
  <si>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</si>
  <si>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</si>
  <si>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</si>
  <si>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</si>
  <si>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</si>
  <si>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</si>
  <si>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</si>
  <si>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</si>
  <si>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</si>
  <si>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</si>
  <si>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</si>
  <si>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</si>
  <si>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</si>
  <si>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</si>
  <si>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</si>
  <si>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</si>
  <si>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</si>
  <si>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</si>
  <si>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</si>
  <si>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</si>
  <si>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</si>
  <si>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</si>
  <si>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</si>
  <si>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</si>
  <si>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</si>
  <si>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</si>
  <si>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</si>
  <si>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</si>
  <si>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</si>
  <si>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</si>
  <si>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</si>
  <si>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</si>
  <si>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</si>
  <si>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</si>
  <si>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</si>
  <si>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</si>
  <si>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</si>
  <si>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</si>
  <si>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</si>
  <si>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</si>
  <si>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</si>
  <si>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</si>
  <si>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</si>
  <si>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</si>
  <si>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</si>
  <si>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</si>
  <si>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</si>
  <si>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</si>
  <si>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</si>
  <si>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</si>
  <si>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</si>
  <si>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</si>
  <si>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</si>
  <si>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</si>
  <si>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</si>
  <si>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</si>
  <si>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</si>
  <si>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</si>
  <si>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</si>
  <si>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</si>
  <si>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</si>
  <si>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</si>
  <si>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</si>
  <si>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</si>
  <si>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</si>
  <si>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</si>
  <si>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</si>
  <si>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</si>
  <si>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</si>
  <si>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</si>
  <si>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</si>
  <si>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</si>
  <si>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</si>
  <si>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</si>
  <si>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</si>
  <si>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</si>
  <si>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</si>
  <si>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</si>
  <si>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</si>
  <si>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</si>
  <si>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</si>
  <si>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</si>
  <si>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</si>
  <si>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</si>
  <si>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</si>
  <si>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</si>
  <si>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</si>
  <si>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</si>
  <si>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</si>
  <si>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</si>
  <si>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</si>
  <si>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</si>
  <si>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</si>
  <si>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</si>
  <si>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</si>
  <si>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</si>
  <si>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</si>
  <si>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</si>
  <si>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</si>
  <si>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</si>
  <si>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</si>
  <si>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</si>
  <si>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</si>
  <si>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</si>
  <si>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</si>
  <si>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</si>
  <si>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</si>
  <si>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</si>
  <si>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</si>
  <si>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</si>
  <si>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</si>
  <si>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</si>
  <si>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</si>
  <si>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</si>
  <si>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</si>
  <si>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</si>
  <si>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</si>
  <si>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</si>
  <si>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</si>
  <si>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</si>
  <si>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</si>
  <si>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</si>
  <si>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</si>
  <si>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</si>
  <si>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</si>
  <si>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</si>
  <si>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</si>
  <si>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</si>
  <si>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</si>
  <si>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</si>
  <si>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</si>
  <si>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</si>
  <si>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</si>
  <si>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</si>
  <si>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</si>
  <si>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</si>
  <si>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</si>
  <si>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</si>
  <si>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</si>
  <si>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</si>
  <si>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</si>
  <si>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</si>
  <si>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</si>
  <si>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</si>
  <si>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</si>
  <si>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</si>
  <si>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</si>
  <si>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</si>
  <si>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</si>
  <si>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</si>
  <si>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</si>
  <si>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</si>
  <si>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</si>
  <si>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</si>
  <si>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</si>
  <si>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</si>
  <si>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</si>
  <si>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</si>
  <si>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</si>
  <si>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</si>
  <si>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</si>
  <si>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</si>
  <si>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</si>
  <si>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</si>
  <si>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</si>
  <si>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</si>
  <si>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</si>
  <si>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</si>
  <si>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</si>
  <si>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</si>
  <si>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</si>
  <si>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</si>
  <si>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</si>
  <si>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</si>
  <si>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</si>
  <si>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</si>
  <si>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</si>
  <si>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</si>
  <si>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</si>
  <si>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</si>
  <si>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</si>
  <si>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</si>
  <si>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</si>
  <si>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</si>
  <si>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</si>
  <si>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</si>
  <si>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</si>
  <si>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</si>
  <si>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</si>
  <si>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</si>
  <si>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</si>
  <si>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</si>
  <si>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</si>
  <si>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</si>
  <si>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</si>
  <si>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</si>
  <si>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</si>
  <si>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</si>
  <si>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</si>
  <si>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</si>
  <si>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</si>
  <si>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</si>
  <si>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</si>
  <si>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</si>
  <si>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</si>
  <si>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</si>
  <si>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</si>
  <si>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</si>
  <si>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</si>
  <si>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</si>
  <si>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</si>
  <si>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</si>
  <si>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</si>
  <si>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</si>
  <si>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</si>
  <si>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</si>
  <si>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</si>
  <si>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</si>
  <si>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</si>
  <si>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</si>
  <si>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</si>
  <si>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</si>
  <si>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</si>
  <si>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</si>
  <si>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</si>
  <si>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</si>
  <si>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</si>
  <si>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</si>
  <si>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</si>
  <si>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</si>
  <si>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</si>
  <si>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</si>
  <si>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</si>
  <si>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</si>
  <si>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</si>
  <si>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</si>
  <si>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</si>
  <si>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</si>
  <si>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</si>
  <si>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</si>
  <si>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</si>
  <si>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</si>
  <si>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</si>
  <si>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</si>
  <si>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</si>
  <si>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</si>
  <si>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</si>
  <si>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</si>
  <si>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</si>
  <si>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</si>
  <si>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</si>
  <si>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</si>
  <si>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</si>
  <si>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</si>
  <si>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</si>
  <si>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</si>
  <si>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</si>
  <si>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</si>
  <si>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</si>
  <si>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</si>
  <si>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</si>
  <si>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</si>
  <si>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</si>
  <si>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</si>
  <si>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</si>
  <si>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</si>
  <si>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</si>
  <si>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</si>
  <si>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</si>
  <si>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</si>
  <si>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</si>
  <si>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</si>
  <si>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</si>
  <si>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</si>
  <si>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</si>
  <si>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</si>
  <si>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</si>
  <si>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</si>
  <si>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</si>
  <si>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</si>
  <si>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</si>
  <si>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</si>
  <si>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</si>
  <si>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</si>
  <si>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</si>
  <si>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</si>
  <si>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</si>
  <si>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</si>
  <si>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</si>
  <si>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</si>
  <si>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</si>
  <si>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</si>
  <si>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</si>
  <si>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</si>
  <si>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</si>
  <si>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</si>
  <si>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</si>
  <si>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</si>
  <si>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</si>
  <si>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</si>
  <si>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</si>
  <si>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</si>
  <si>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</si>
  <si>
    <t>Attempted Run @ 1/25/2021</t>
  </si>
  <si>
    <t>working in conda so can tie back to jupyter notebooks later</t>
  </si>
  <si>
    <t>after clean conda install, need to install netCDF4</t>
  </si>
  <si>
    <t>Number</t>
  </si>
  <si>
    <t>File Name(s)</t>
  </si>
  <si>
    <t>4) create &amp; export text file of metrics, metadata, etc with output (e.g, percentage of RouteLink points below threshold length)</t>
  </si>
  <si>
    <t>RouteLink_Florence_FULL_RES_500m_prune_snap_merge</t>
  </si>
  <si>
    <t>RouteLink_Florence_FULL_RES_550m_prune_snap_merge</t>
  </si>
  <si>
    <t>RouteLink_Florence_FULL_RES_750m_prune_snap_merge</t>
  </si>
  <si>
    <t>Count Under Threshold Length (%)</t>
  </si>
  <si>
    <t>RouteLink_Florence_FULL_RES_200m_prune_snap_merge</t>
  </si>
  <si>
    <t>RouteLink_Florence_FULL_RES_250m_prune_snap_merge</t>
  </si>
  <si>
    <t>RouteLink_Florence_FULL_RES_300m_prune_snap_merge</t>
  </si>
  <si>
    <t>RouteLink_Florence_FULL_RES_350m_prune_snap_merge</t>
  </si>
  <si>
    <t>RouteLink_Florence_FULL_RES_400m_prune_snap_merge</t>
  </si>
  <si>
    <t>RouteLink_Florence_FULL_RES_450m_prune_snap_merge</t>
  </si>
  <si>
    <t>RouteLink_Florence_FULL_RES_1000m_prune_snap_merge</t>
  </si>
  <si>
    <t>Florence:</t>
  </si>
  <si>
    <t># unpack command line arguments</t>
  </si>
  <si>
    <t># prune headwaters</t>
  </si>
  <si>
    <t>if prune and snap</t>
  </si>
  <si>
    <t>if snap and not prune</t>
  </si>
  <si>
    <t>if not snap and prune</t>
  </si>
  <si>
    <t># update RouteLink data</t>
  </si>
  <si>
    <t># convert RouteLink to geodataframe</t>
  </si>
  <si>
    <t># export merged data</t>
  </si>
  <si>
    <t># save RouteLink data as shapefile</t>
  </si>
  <si>
    <t># save cross walk as json</t>
  </si>
  <si>
    <t># export original data</t>
  </si>
  <si>
    <t>Main Processes</t>
  </si>
  <si>
    <t>exporting RouteLink file</t>
  </si>
  <si>
    <t>exporting CrossWalk file</t>
  </si>
  <si>
    <t>exporting unmodified RouteLink file</t>
  </si>
  <si>
    <t># get network data</t>
  </si>
  <si>
    <t>Extracting and organizing supernetwork data</t>
  </si>
  <si>
    <t>Prune, snap, then merge</t>
  </si>
  <si>
    <t>pruning headwaters…</t>
  </si>
  <si>
    <t>snapping junctions…</t>
  </si>
  <si>
    <t>merging segments…</t>
  </si>
  <si>
    <t>Snap and merge</t>
  </si>
  <si>
    <t>Prune and merge</t>
  </si>
  <si>
    <t>Just merge</t>
  </si>
  <si>
    <t># grab the start time in a variable</t>
  </si>
  <si>
    <t># let the user know summary of what happened</t>
  </si>
  <si>
    <t>Number of segments in modified RouteLink</t>
  </si>
  <si>
    <t>Number of segments in original RouteLink</t>
  </si>
  <si>
    <t># grab the (overall) end time in a variable</t>
  </si>
  <si>
    <t>Time ALL Code Started</t>
  </si>
  <si>
    <t>Time ALL Code Finished</t>
  </si>
  <si>
    <t>OVERALL: It took #### [HH:MM:SS.SS] (total) to execute all of this code'</t>
  </si>
  <si>
    <t>--&gt; it took #### [HH:MM:SS.SS] to execute this section of the code</t>
  </si>
  <si>
    <t>--&gt; Export Data, Etc: it took #### [HH:MM:SS.SS] to execute this section of the code</t>
  </si>
  <si>
    <t>CONUS - Attempt with commented / message code version (GJC)</t>
  </si>
  <si>
    <t xml:space="preserve"> python nhd_network_augment.py --network CONUS_FULL_RES_v20 -return_original -p -s</t>
  </si>
  <si>
    <t>Run With:</t>
  </si>
  <si>
    <t>Started:</t>
  </si>
  <si>
    <t>Pruning Headwaters:</t>
  </si>
  <si>
    <t>Broad Memory Use:</t>
  </si>
  <si>
    <t>Broad CPU Use:</t>
  </si>
  <si>
    <t>Merging Segments:</t>
  </si>
  <si>
    <t>Export Data, Etc:</t>
  </si>
  <si>
    <t>Total Time:</t>
  </si>
  <si>
    <t>Supernetwork:</t>
  </si>
  <si>
    <t>Threshold:</t>
  </si>
  <si>
    <t>Prune:</t>
  </si>
  <si>
    <t>Snap:</t>
  </si>
  <si>
    <t>Return Original:</t>
  </si>
  <si>
    <t>CONUS_FULL_RES_v20</t>
  </si>
  <si>
    <t>38.5 minutes</t>
  </si>
  <si>
    <t>Number of segments in original RouteLink:</t>
  </si>
  <si>
    <t>Number of segments in modified RouteLink:</t>
  </si>
  <si>
    <t>13 of 32 Gb</t>
  </si>
  <si>
    <t>45% (3.4GHz)</t>
  </si>
  <si>
    <t>Sprint Cards @ 1/26/2021</t>
  </si>
  <si>
    <t>3) update α solution to export NetCDF rather than (or as well as) shape files</t>
  </si>
  <si>
    <t>• update α solution to export a NetCDF file (i.e., as well as current shape files)</t>
  </si>
  <si>
    <t>• update α solution to create &amp; export text file of metrics, metadata, etc with output (e.g, percentage of RouteLink points below threshold length)</t>
  </si>
  <si>
    <t>• break out α solution into Jupyter notebook so as to be better able to reasearch possible time bottlenecks at CONUS level and possible hydrologic adjustments (e.g., Strahler stream order?)</t>
  </si>
  <si>
    <t>• continue to add timing cues and maybe memory management checks to α solution to better understand any bottlenecks at the CONUS level dataset</t>
  </si>
  <si>
    <t>1 point per 4 hours estimated work</t>
  </si>
  <si>
    <t>Points Estimated</t>
  </si>
  <si>
    <t>Snapping Junctions:</t>
  </si>
  <si>
    <t>nhd_network.py &lt;-- look to the leaness there</t>
  </si>
  <si>
    <t>Ended:</t>
  </si>
  <si>
    <t>https://www.infoworld.com/article/3600993/5-great-libraries-for-profiling-python-code.html</t>
  </si>
  <si>
    <t>https://jakevdp.github.io/PythonDataScienceHandbook/01.07-timing-and-profiling.html</t>
  </si>
  <si>
    <t>python profilers</t>
  </si>
  <si>
    <t>File</t>
  </si>
  <si>
    <t>Lines of Code</t>
  </si>
  <si>
    <t>__init__.py</t>
  </si>
  <si>
    <t>nhd_io.py</t>
  </si>
  <si>
    <t>nhd_network.py</t>
  </si>
  <si>
    <t>compute_nhd_routing_SingleSeg_v02.py</t>
  </si>
  <si>
    <t xml:space="preserve"> </t>
  </si>
  <si>
    <t>RouteLink_Florence_FULL_RES_100m_prune_snap_merge</t>
  </si>
  <si>
    <t>Florence - 19 Threshold Lengths For Sensitivity - Alpha Solution (1,107 records)</t>
  </si>
  <si>
    <t>RouteLink_Florence_FULL_RES_900m_prune_snap_merge</t>
  </si>
  <si>
    <t>RouteLink_Florence_FULL_RES_950m_prune_snap_merge</t>
  </si>
  <si>
    <t>RouteLink_Florence_FULL_RES_150m_prune_snap_merge</t>
  </si>
  <si>
    <t>RouteLink_Florence_FULL_RES_600m_prune_snap_merge</t>
  </si>
  <si>
    <t>RouteLink_Florence_FULL_RES_650m_prune_snap_merge</t>
  </si>
  <si>
    <t>RouteLink_Florence_FULL_RES_700m_prune_snap_merge</t>
  </si>
  <si>
    <t>RouteLink_Florence_FULL_RES_800m_prune_snap_merge</t>
  </si>
  <si>
    <t>RouteLink_Florence_FULL_RES_850m_prune_snap_merge</t>
  </si>
  <si>
    <t>RouteLink_Florence_FULL_RES_50m_prune_snap_merge</t>
  </si>
  <si>
    <t>python nhd_network_augment.py --network CONUS_FULL_RES_v20 -return_original -p -s</t>
  </si>
  <si>
    <t>python nhd_network_augment.py --network Mainstems_CONUS -return_original -p -s</t>
  </si>
  <si>
    <t>Mainstems_CONUS</t>
  </si>
  <si>
    <t>2 secs</t>
  </si>
  <si>
    <t>RouteLink_Mainstems_CONUS_250m_prune_snap_merge</t>
  </si>
  <si>
    <t>RouteLink_Mainstems_CONUS_500m_prune_snap_merge</t>
  </si>
  <si>
    <t>RouteLink_Mainstems_CONUS_750m_prune_snap_merge</t>
  </si>
  <si>
    <t>RouteLink_Mainstems_CONUS_1000m_prune_snap_merge</t>
  </si>
  <si>
    <t>6¼ mins</t>
  </si>
  <si>
    <t>5 mins</t>
  </si>
  <si>
    <t>1 min</t>
  </si>
  <si>
    <t>Mainstem CONUS</t>
  </si>
  <si>
    <t>Function &lt;get_network_data&gt; Called:</t>
  </si>
  <si>
    <t xml:space="preserve">Function &lt;network_connections&gt; Called: </t>
  </si>
  <si>
    <t xml:space="preserve">Function &lt;build_reaches&gt; Called: </t>
  </si>
  <si>
    <t>Function &lt;prune_headwaters&gt; Called:</t>
  </si>
  <si>
    <t xml:space="preserve">Function &lt;snap_junctions&gt; Called: </t>
  </si>
  <si>
    <t xml:space="preserve">Function &lt;len_weighted_av&gt; Called: </t>
  </si>
  <si>
    <t xml:space="preserve">Function &lt;merge_parameters&gt; Called: </t>
  </si>
  <si>
    <t>Function &lt;correct_reach_connections&gt; Called:</t>
  </si>
  <si>
    <t>Function &lt;upstream_merge&gt; Called:</t>
  </si>
  <si>
    <t xml:space="preserve">Function &lt;downstream_all&gt; Called: </t>
  </si>
  <si>
    <t xml:space="preserve">Function &lt;merge_all&gt; Called: </t>
  </si>
  <si>
    <t xml:space="preserve">Function &lt;update_network_data&gt; Called: </t>
  </si>
  <si>
    <t>Function &lt;qlat_destination_compute&gt; Called:</t>
  </si>
  <si>
    <t xml:space="preserve">Function &lt;segment_merge&gt; Called: </t>
  </si>
  <si>
    <t>(seemingly) HUNG HERE</t>
  </si>
  <si>
    <t>2 hrs 11 mins</t>
  </si>
  <si>
    <t>41 mins</t>
  </si>
  <si>
    <t>Cape Fear Full Res:</t>
  </si>
  <si>
    <t>python nhd_network_augment.py --network CapeFear_FULL_RES -return_original -p -s</t>
  </si>
  <si>
    <t>SuperNetwork</t>
  </si>
  <si>
    <t>CONUS MainStem:</t>
  </si>
  <si>
    <t>Time
Overall</t>
  </si>
  <si>
    <t>0:00:02.13</t>
  </si>
  <si>
    <t>0:00:01.86</t>
  </si>
  <si>
    <t>0:04:21.32</t>
  </si>
  <si>
    <t>0:05:20.52</t>
  </si>
  <si>
    <t>0:00:05.75</t>
  </si>
  <si>
    <t>0:00:11.49</t>
  </si>
  <si>
    <t>0:00:53.89</t>
  </si>
  <si>
    <t>0:01:20.49</t>
  </si>
  <si>
    <t>0:00:00.26</t>
  </si>
  <si>
    <t>0:00:00.25</t>
  </si>
  <si>
    <t>0:00:04.52</t>
  </si>
  <si>
    <t>0:00:07.17</t>
  </si>
  <si>
    <t>CONUS_ge5:</t>
  </si>
  <si>
    <t>python nhd_network_augment.py --network CONUS_ge5 -return_original -p -s</t>
  </si>
  <si>
    <t>python nhd_network_augment.py --network LowerColorado_Conchos_FULL_RES  -return_original -p -s</t>
  </si>
  <si>
    <t>Brazos_LowerColorado_FULL_RES:</t>
  </si>
  <si>
    <t>LowerColorado_Conchos_FULL_RES:</t>
  </si>
  <si>
    <t>python nhd_network_augment.py --network Brazos_LowerColorado_FULL_RES  -return_original -p -s</t>
  </si>
  <si>
    <t>0:00:04.42</t>
  </si>
  <si>
    <t>0:00:00.29</t>
  </si>
  <si>
    <t>0:00:01.47</t>
  </si>
  <si>
    <t>0:00:00.73</t>
  </si>
  <si>
    <t xml:space="preserve"> 0:00:13.55</t>
  </si>
  <si>
    <t xml:space="preserve"> 0:00:10.17</t>
  </si>
  <si>
    <t xml:space="preserve"> 0:01:46.61</t>
  </si>
  <si>
    <t>0:01:07.14</t>
  </si>
  <si>
    <t>CONUS_FULL_RES_v20:</t>
  </si>
  <si>
    <t>USWest_FULL_RES</t>
  </si>
  <si>
    <t>python nhd_network_augment.py --network USWest_FULL_RES -return_original -p -s</t>
  </si>
  <si>
    <t>Points
Before</t>
  </si>
  <si>
    <t>Points
After</t>
  </si>
  <si>
    <t>Time To Pune Headwaters</t>
  </si>
  <si>
    <t>Time To Snap Junctions</t>
  </si>
  <si>
    <t>Time To Merge Segments</t>
  </si>
  <si>
    <t>Threshold
(m)</t>
  </si>
  <si>
    <t>Adam's Hypothesis @ 02/09/21:</t>
  </si>
  <si>
    <t>I bet there's some strange memory issues, whereby the parameter averaging function continues to slow down with each iteration - a hypothesis</t>
  </si>
  <si>
    <t>PNW_HU17_FULL_RES</t>
  </si>
  <si>
    <t>python nhd_network_augment.py --network PNW_HU17_FULL_RES -return_original -p -s</t>
  </si>
  <si>
    <t>CommandLine String - α solution with tweaks</t>
  </si>
  <si>
    <t>USSEast_HU03_FULL_RES</t>
  </si>
  <si>
    <t>python nhd_network_augment.py --network USSEast_HU03_FULL_RES -return_original -p -s</t>
  </si>
  <si>
    <t>0:02:14.20</t>
  </si>
  <si>
    <t xml:space="preserve"> 0:05:16.37</t>
  </si>
  <si>
    <t>Traceback (most recent call last):
  File "nhd_network_augment.py", line 1275, in &lt;module&gt;
    main()
  File "nhd_network_augment.py", line 1070, in main
    data_merged, qlat_destinations = segment_merge(data, data_snapped, network_data, threshold, pruned_segs)
  File "nhd_network_augment.py", line 915, in segment_merge
    qlat_destinations = qlat_destination_compute(
  File "nhd_network_augment.py", line 782, in qlat_destination_compute
    while bool(ds_idx[0] in data_merged.index) == False:
IndexError: list index out of range</t>
  </si>
  <si>
    <t>bad data?</t>
  </si>
  <si>
    <t>0:05:16.38</t>
  </si>
  <si>
    <t xml:space="preserve"> 0:13:25.21</t>
  </si>
  <si>
    <t>stalls here after ~ ¾ hour</t>
  </si>
  <si>
    <t>stalls here after ~ 2¼ hours</t>
  </si>
  <si>
    <t xml:space="preserve"> 0:36:07.24</t>
  </si>
  <si>
    <t>1:25:10.36</t>
  </si>
  <si>
    <t>In Python, the mere act of making a function call incurs a relatively large amount of overhead. If some function is called repeatedly in a tight loop, even if it isn’t a long-running function, that’s guaranteed to impact performance.</t>
  </si>
  <si>
    <t>Any function with a high tottime score deserves a close look, especially if it is called many times or in a tight loop.</t>
  </si>
  <si>
    <t>snakeviz C:\_projects\ShortSegments\github-clone\t-route\test\input\geo\Channels\RouteLink_CONUS_ge5_250m_prune_snap_merge\PstatDetails_CONUS_ge5_250m_prune_snap_merge.dat</t>
  </si>
  <si>
    <t>snakeviz C:\_projects\ShortSegments\github-clone\t-route\test\input\geo\Channels\RouteLink_Florence_FULL_RES_250m_prune_snap_merge\PstatDetails_Florence_FULL_RES_250m_prune_snap_merge.dat</t>
  </si>
  <si>
    <t>snakeviz C:\_projects\ShortSegments\github-clone\t-route\test\input\geo\Channels\####</t>
  </si>
  <si>
    <t>CommandLine - SnakeViz for *.DAT file for cProfile / pstat runs</t>
  </si>
  <si>
    <t>snakeviz C:\_projects\ShortSegments\github-clone\t-route\test\input\geo\Channels\RouteLink_Mainstems_CONUS_250m_prune_snap_merge\PstatDetails_Mainstems_CONUS_250m_prune_snap_merge.dat</t>
  </si>
  <si>
    <t>snakeviz regression C:\_projects\ShortSegments\github-clone\t-route\test\input\geo\Channels\RouteLink_CONUS_ge5_250m_prune_snap_merge\PstatDetails_CONUS_ge5_250m_prune_snap_merge.dat</t>
  </si>
  <si>
    <t>mprof run nhd_network_augment.py --network Florence_FULL_RES -return_original -p -s</t>
  </si>
  <si>
    <t>mprof plot</t>
  </si>
  <si>
    <t>Memory_profiler</t>
  </si>
  <si>
    <t xml:space="preserve"> python garbage collection</t>
  </si>
  <si>
    <t xml:space="preserve"> 0:12:05.50</t>
  </si>
  <si>
    <t>0:00:04.91</t>
  </si>
  <si>
    <t>0:10:20.78</t>
  </si>
  <si>
    <t xml:space="preserve"> 0:00:07.41</t>
  </si>
  <si>
    <t>RouteLink_CONUS_ge5_600m_prune_snap_merge</t>
  </si>
  <si>
    <t>RouteLink_CONUS_ge5_250m_prune_snap_merge</t>
  </si>
  <si>
    <t>RouteLink_CONUS_ge5_350m_prune_snap_merge</t>
  </si>
  <si>
    <t>RouteLink_CONUS_ge5_500m_prune_snap_merge</t>
  </si>
  <si>
    <t>RouteLink_CONUS_ge5_750m_prune_snap_merge</t>
  </si>
  <si>
    <t>RouteLink_CONUS_ge5_1000m_prune_snap_merge</t>
  </si>
  <si>
    <t>RouteLink_Mainstems_CONUS_350m_prune_snap_merge</t>
  </si>
  <si>
    <t>RouteLink_Mainstems_CONUS_850m_prune_snap_merge</t>
  </si>
  <si>
    <t>Py-Spy</t>
  </si>
  <si>
    <t>py-spy -- python nhd_network_augment.py --network Florence_FULL_RES -return_original -p -s</t>
  </si>
  <si>
    <t>py-spy record --output py_spy_1.svg python nhd_network_augment.py</t>
  </si>
  <si>
    <t>py-spy top python nhd_network_augment.py</t>
  </si>
  <si>
    <t>scoping issue   del ____</t>
  </si>
  <si>
    <t>'crashed' after about 22 mins</t>
  </si>
  <si>
    <t xml:space="preserve"> 0:09:22.41</t>
  </si>
  <si>
    <t xml:space="preserve"> 0:05:40.00</t>
  </si>
  <si>
    <t>OK</t>
  </si>
  <si>
    <t>memory leakage? Pandas? Stalls?</t>
  </si>
  <si>
    <t>STEP 1: Find headwater reaches</t>
  </si>
  <si>
    <t>STEP 2: identify short headwater reaches</t>
  </si>
  <si>
    <t>STEP 3: trim short headwater reaches</t>
  </si>
  <si>
    <t>build connections and reverse connections</t>
  </si>
  <si>
    <t>identify headwater segments</t>
  </si>
  <si>
    <t>build reaches</t>
  </si>
  <si>
    <t>find headwater reaches</t>
  </si>
  <si>
    <t>find headwater reaches shorter than threshold</t>
  </si>
  <si>
    <t>CHECK: Are there any short headwter reaches?</t>
  </si>
  <si>
    <t>if no more reaches, exit while loop</t>
  </si>
  <si>
    <t>IF</t>
  </si>
  <si>
    <t>two short headwaters draining to the same junction</t>
  </si>
  <si>
    <t>record reach1 as list of segments</t>
  </si>
  <si>
    <t>the correlary headwater reach draining to the same junction has been found</t>
  </si>
  <si>
    <t>trim the shorter of two reaches</t>
  </si>
  <si>
    <t>OR</t>
  </si>
  <si>
    <t>trim reach1</t>
  </si>
  <si>
    <t>trim reach2</t>
  </si>
  <si>
    <t># This function snaps junctions on opposite ends of a short reach by forcing the lowest order upstream tributary to drain to the reach tail. Short reaches are defined by a user-appointed threshold length.</t>
  </si>
  <si>
    <t>create a copy of the native data for snapping</t>
  </si>
  <si>
    <t>snap junctions</t>
  </si>
  <si>
    <t>evaluate connections</t>
  </si>
  <si>
    <t>build list of headwater segments</t>
  </si>
  <si>
    <t>create a list of short reaches stranded between junctions</t>
  </si>
  <si>
    <t>if reach is not a headwater</t>
  </si>
  <si>
    <t>check that short reaches exist, if none - terminate process</t>
  </si>
  <si>
    <t>for each short reach, snap lower order upstream trib to downstream drainage destination</t>
  </si>
  <si>
    <t>identify reach tail (downstream-most) and head (upstream-most) segments</t>
  </si>
  <si>
    <t>identify segments that drain to reach head</t>
  </si>
  <si>
    <t>select the upstream segment to snap</t>
  </si>
  <si>
    <t>select the segment with lowest Strahler order</t>
  </si>
  <si>
    <t>IF min &lt;&gt; max</t>
  </si>
  <si>
    <t>ELSE</t>
  </si>
  <si>
    <t>if all segments are same Strahler order, select the shortest</t>
  </si>
  <si>
    <t>snap destination is the segment that the reach tail drains to</t>
  </si>
  <si>
    <t>if reach tail doesn't have a downstrem connection (it is a network , then the snap desination is the ocean</t>
  </si>
  <si>
    <t>update RouteLink data with new tributary destination info</t>
  </si>
  <si>
    <t>create a copy of the pruned network dataset, which will be updated with merged data</t>
  </si>
  <si>
    <t>initialize list to store merged segment IDs</t>
  </si>
  <si>
    <t>organize network into reaches</t>
  </si>
  <si>
    <t>loop through each reach in the network</t>
  </si>
  <si>
    <t>orphaned short single segment reaches</t>
  </si>
  <si>
    <t>if reach length is shorter than threshold and composed of a single segment --&gt; do nothing</t>
  </si>
  <si>
    <t>multi segment reaches - combine into a single segment reach</t>
  </si>
  <si>
    <t xml:space="preserve">if reach length is shorter than threshold and composed more than one </t>
  </si>
  <si>
    <t>merge ALL reach segments into one</t>
  </si>
  <si>
    <t>update network with merged reach data</t>
  </si>
  <si>
    <t>update merged_segments list with merged-out segments</t>
  </si>
  <si>
    <t>multi segment reaches longer than threshold with some segments shorter than threshold</t>
  </si>
  <si>
    <t>if reach length is longer than threshold and smallest segment length is less than threshold</t>
  </si>
  <si>
    <t>initialize data_merged - this DataFrame will be subsequently revised</t>
  </si>
  <si>
    <t>initialize list of segments chopped from this reach</t>
  </si>
  <si>
    <t>so long as the shortest segment is shorter than the threshold...</t>
  </si>
  <si>
    <t>increment the While counter</t>
  </si>
  <si>
    <t>if shortest segment is the last segment in the reach - conduct an upstream merge</t>
  </si>
  <si>
    <t>upstream merge</t>
  </si>
  <si>
    <t>update chop_reach list with merged-out segments</t>
  </si>
  <si>
    <t>if shortest segment is NOT the last segment in the reach - conduct a downstream merge</t>
  </si>
  <si>
    <t>downstream merge</t>
  </si>
  <si>
    <t>correct segment connections within reach</t>
  </si>
  <si>
    <t>update the greater network data set</t>
  </si>
  <si>
    <t>create a qlateral destinations dictionary</t>
  </si>
  <si>
    <t># Merge a short reach tail segment with upstream neighbor</t>
  </si>
  <si>
    <t>grab the two segments that need to be merged - simply the last two segments of the reach</t>
  </si>
  <si>
    <t>calculate new parameter values</t>
  </si>
  <si>
    <t>paste new parameters in to data_merged</t>
  </si>
  <si>
    <t>remove merged segments from data_merged</t>
  </si>
  <si>
    <t>update "chop" list with merged-out segment IDs</t>
  </si>
  <si>
    <t># Merge short segments with their downstream neighbors</t>
  </si>
  <si>
    <t>find the upstream-most short segment and it's downstream connection</t>
  </si>
  <si>
    <t>grab segments to be merged</t>
  </si>
  <si>
    <t># Update the network routing parameter data with merged segment data</t>
  </si>
  <si>
    <t>drop the segments that disapeared with merger</t>
  </si>
  <si>
    <t>adjust the segment data for those that remain</t>
  </si>
  <si>
    <t>update out of reach connections - these will change in the first segment was merged out</t>
  </si>
  <si>
    <t>IF upstream</t>
  </si>
  <si>
    <t>index of NEW reach head</t>
  </si>
  <si>
    <t>build a list of all segments that need crosswalking</t>
  </si>
  <si>
    <t>compute connections using native network data</t>
  </si>
  <si>
    <t>initialize a dictionary to store qlat destination nodes for pruned/merged segments</t>
  </si>
  <si>
    <t>ITERATE</t>
  </si>
  <si>
    <t>find the segment to recieve qlats from the pruned or merged segment</t>
  </si>
  <si>
    <t>update the qlat destination dict</t>
  </si>
  <si>
    <t># length-weighted averaging of channel routing parameters across merged segments</t>
  </si>
  <si>
    <t># Calculate a weighted average</t>
  </si>
  <si>
    <t># called 9 times</t>
  </si>
  <si>
    <t>RouteLink_Mainstems_CONUS_100m_prune_snap_merge</t>
  </si>
  <si>
    <t>RouteLink_Mainstems_CONUS_450m_prune_snap_merge</t>
  </si>
  <si>
    <t>RouteLink_Mainstems_CONUS_550m_prune_snap_merge</t>
  </si>
  <si>
    <t>RouteLink_Mainstems_CONUS_650m_prune_snap_merge</t>
  </si>
  <si>
    <t>RouteLink_CONUS_ge5_100m_prune_snap_merge</t>
  </si>
  <si>
    <t>RouteLink_CONUS_ge5_850m_prune_snap_merge</t>
  </si>
  <si>
    <t>RouteLink_CONUS_ge5_450m_prune_snap_merge</t>
  </si>
  <si>
    <t>Time
(mins)</t>
  </si>
  <si>
    <t>Status</t>
  </si>
  <si>
    <t>Overall</t>
  </si>
  <si>
    <t>Type A</t>
  </si>
  <si>
    <t>Type B</t>
  </si>
  <si>
    <t>Type C</t>
  </si>
  <si>
    <t>Completed</t>
  </si>
  <si>
    <t>RouteLink Point Count</t>
  </si>
  <si>
    <t>Stalled</t>
  </si>
  <si>
    <t>US East - HU03 [new]</t>
  </si>
  <si>
    <t>CONUS Full Res</t>
  </si>
  <si>
    <t>Reaches Iteration - Function &lt;segment_merge&gt;</t>
  </si>
  <si>
    <t>Florence</t>
  </si>
  <si>
    <t>PNW - HU17 [new]</t>
  </si>
  <si>
    <t>US West - HU14 --&gt; HU18 [new]</t>
  </si>
  <si>
    <t>Type C Reach Iteration - multi segment reaches longer than threshold with some segments shorter than threshold</t>
  </si>
  <si>
    <t>Type A Reach Iteration - orphaned short single segment reaches</t>
  </si>
  <si>
    <t>Type B Reach Iteration - multi segment reaches - combine into a single segment reach</t>
  </si>
  <si>
    <t>Top 30 By Number Of Calls --&gt;</t>
  </si>
  <si>
    <t>Top 30 By Cumulative Time --&gt;</t>
  </si>
  <si>
    <t>Stalling</t>
  </si>
  <si>
    <t>Ordered by: cumulative time</t>
  </si>
  <si>
    <t>1,154,865,737 function calls (1,143,289,305 primitive calls) in 1,332.665 seconds</t>
  </si>
  <si>
    <t>ncalls</t>
  </si>
  <si>
    <t>tottime</t>
  </si>
  <si>
    <t>percall</t>
  </si>
  <si>
    <t>cumtime</t>
  </si>
  <si>
    <t>filename:lineno(function)</t>
  </si>
  <si>
    <t>nhd_network_augment.py:916(segment_merge)</t>
  </si>
  <si>
    <t>nhd_network_augment.py:706(downstream_merge)</t>
  </si>
  <si>
    <t>indexing.py:683(__setitem__)</t>
  </si>
  <si>
    <t>indexing.py:1528(_setitem_with_indexer)</t>
  </si>
  <si>
    <t>indexing.py:1639(_setitem_with_indexer_split_path)</t>
  </si>
  <si>
    <t>nhd_network_augment.py:553(merge_parameters)</t>
  </si>
  <si>
    <t>indexing.py:1789(_setitem_single_column)</t>
  </si>
  <si>
    <t>indexing.py:1740(_setitem_with_indexer_frame_value)</t>
  </si>
  <si>
    <t>frame.py:2566(info)</t>
  </si>
  <si>
    <t>info.py:282(render)</t>
  </si>
  <si>
    <t>info.py:304(to_buffer)</t>
  </si>
  <si>
    <t>nhd_network_augment.py:817(update_network_data)</t>
  </si>
  <si>
    <t>2798709/2798706</t>
  </si>
  <si>
    <t>series.py:209(__init__)</t>
  </si>
  <si>
    <t>geodataframe.py:476(to_file)</t>
  </si>
  <si>
    <t>file.py:100(to_file)</t>
  </si>
  <si>
    <t>collection.py:343(writerecords)</t>
  </si>
  <si>
    <t>managers.py:376(apply)</t>
  </si>
  <si>
    <t>generic.py:11046(sum)</t>
  </si>
  <si>
    <t>generic.py:10777(sum)</t>
  </si>
  <si>
    <t>generic.py:10742(_min_count_stat_function)</t>
  </si>
  <si>
    <t>indexing.py:611(_get_setitem_indexer)</t>
  </si>
  <si>
    <t>indexing.py:1941(_align_series)</t>
  </si>
  <si>
    <t>frame.py:3214(_iset_item)</t>
  </si>
  <si>
    <t>481551/469751</t>
  </si>
  <si>
    <t>indexing.py:882(__getitem__)</t>
  </si>
  <si>
    <t>common.py:50(new_method)</t>
  </si>
  <si>
    <t>frame.py:4175(drop)</t>
  </si>
  <si>
    <t>generic.py:4123(drop)</t>
  </si>
  <si>
    <t>generic.py:4159(_drop_axis)</t>
  </si>
  <si>
    <t>indexing.py:1222(_get_listlike_indexer)</t>
  </si>
  <si>
    <t>{method 'writerecs' of 'fiona.ogrext.WritingSession' objects}</t>
  </si>
  <si>
    <t>192676715/192676666</t>
  </si>
  <si>
    <t>{built-in method builtins.isinstance}</t>
  </si>
  <si>
    <t>89694062/88742681</t>
  </si>
  <si>
    <t>{built-in method builtins.getattr}</t>
  </si>
  <si>
    <t>generic.py:30(_check)</t>
  </si>
  <si>
    <t>48869559/40326142</t>
  </si>
  <si>
    <t>{built-in method builtins.len}</t>
  </si>
  <si>
    <t>{built-in method builtins.issubclass}</t>
  </si>
  <si>
    <t>__init__.py:1677(isEnabledFor)</t>
  </si>
  <si>
    <t>__init__.py:1412(debug)</t>
  </si>
  <si>
    <t>collection.py:198(schema)</t>
  </si>
  <si>
    <t>{built-in method builtins.hasattr}</t>
  </si>
  <si>
    <t>base.py:411(find)</t>
  </si>
  <si>
    <t>common.py:1470(is_extension_array_dtype)</t>
  </si>
  <si>
    <t>base.py:254(is_dtype)</t>
  </si>
  <si>
    <t>common.py:1610(_is_dtype_type)</t>
  </si>
  <si>
    <t>10702428/10461245</t>
  </si>
  <si>
    <t>{built-in method builtins.hash}</t>
  </si>
  <si>
    <t>9955556/9489833</t>
  </si>
  <si>
    <t>{built-in method numpy.array}</t>
  </si>
  <si>
    <t>{method 'append' of 'list' objects}</t>
  </si>
  <si>
    <t>common.py:1575(get_dtype)</t>
  </si>
  <si>
    <t>common.py:1762(&lt;genexpr&gt;)</t>
  </si>
  <si>
    <t>common.py:187(&lt;lambda&gt;)</t>
  </si>
  <si>
    <t>common.py:185(classes)</t>
  </si>
  <si>
    <t>{pandas._libs.lib.is_scalar}</t>
  </si>
  <si>
    <t>cp1252.py:18(encode)</t>
  </si>
  <si>
    <t>{built-in method _codecs.charmap_encode}</t>
  </si>
  <si>
    <t>7491709/7026001</t>
  </si>
  <si>
    <t>_asarray.py:14(asarray)</t>
  </si>
  <si>
    <t>inference.py:322(is_hashable)</t>
  </si>
  <si>
    <t>{built-in method numpy.geterrobj}</t>
  </si>
  <si>
    <t>blocks.py:265(mgr_locs)</t>
  </si>
  <si>
    <t>base.py:600(__len__)</t>
  </si>
  <si>
    <t>generic.py:5464(__setattr__)</t>
  </si>
  <si>
    <t>5677894/5677892</t>
  </si>
  <si>
    <t>{built-in method builtins.all}</t>
  </si>
  <si>
    <t>CONUS Ge5</t>
  </si>
  <si>
    <t>At 02/21/21</t>
  </si>
  <si>
    <t>Table 1:
cProfile / pStat Calls Example - CONUS Gre5 - 250m Threshold - Complete</t>
  </si>
  <si>
    <t>Table 2: Examples Of Test Runs - Reaches Iterations, Etc In Function &lt;Segment_Merge&gt;</t>
  </si>
  <si>
    <t>300 ++</t>
  </si>
  <si>
    <t>Data_Merge Pandas Size - Complete Or At Stall (Mb)</t>
  </si>
  <si>
    <t>Super Network</t>
  </si>
  <si>
    <t>Threshold Length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</si>
</sst>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dd/yy"/>
    <numFmt numFmtId="165" formatCode="[$-409]d\-mmm\-yy;@"/>
    <numFmt numFmtId="166" formatCode="0.0%"/>
    <numFmt numFmtId="167" formatCode="m/d/yy\ h:mm;@"/>
    <numFmt numFmtId="168" formatCode="#,##0.0"/>
    <numFmt numFmtId="169" formatCode="0.0"/>
    <numFmt numFmtId="170" formatCode="0.0000"/>
  </numFmts>
  <fonts count="71">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
      <sz val="10"/>
      <name val="Arial"/>
      <family val="2"/>
    </font>
    <font>
      <b/>
      <sz val="14"/>
      <color rgb="FF000000"/>
      <name val="Arial"/>
      <family val="2"/>
    </font>
    <font>
      <sz val="10"/>
      <color rgb="FF0070C0"/>
      <name val="Arial"/>
      <family val="2"/>
    </font>
    <font>
      <b/>
      <sz val="10"/>
      <color rgb="FF0070C0"/>
      <name val="Arial"/>
      <family val="2"/>
    </font>
    <font>
      <sz val="10"/>
      <color theme="8"/>
      <name val="Arial"/>
      <family val="2"/>
    </font>
    <font>
      <sz val="10"/>
      <color rgb="FF000000"/>
      <name val="Arial"/>
      <family val="2"/>
      <scheme val="minor"/>
    </font>
    <font>
      <sz val="10"/>
      <color theme="1"/>
      <name val="Arial"/>
      <family val="2"/>
      <scheme val="minor"/>
    </font>
    <font>
      <sz val="10"/>
      <color theme="9"/>
      <name val="Arial"/>
      <family val="2"/>
    </font>
    <font>
      <sz val="10"/>
      <color rgb="FFFF0000"/>
      <name val="Arial"/>
      <family val="2"/>
    </font>
    <font>
      <b/>
      <sz val="10"/>
      <color theme="8" tint="-0.249977111117893"/>
      <name val="Arial"/>
      <family val="2"/>
    </font>
    <font>
      <sz val="10"/>
      <color theme="8" tint="-0.249977111117893"/>
      <name val="Arial"/>
      <family val="2"/>
    </font>
    <font>
      <sz val="10"/>
      <color theme="1"/>
      <name val="Arial"/>
      <family val="2"/>
    </font>
    <font>
      <b/>
      <sz val="10"/>
      <color rgb="FFFF0000"/>
      <name val="Arial"/>
      <family val="2"/>
    </font>
    <font>
      <sz val="10"/>
      <color rgb="FFFF0000"/>
      <name val="Courier New"/>
      <family val="3"/>
    </font>
    <font>
      <sz val="10"/>
      <color rgb="FF0070C0"/>
      <name val="Courier New"/>
      <family val="3"/>
    </font>
    <font>
      <i/>
      <sz val="10"/>
      <color rgb="FFFF0000"/>
      <name val="Arial"/>
      <family val="2"/>
    </font>
    <font>
      <b/>
      <sz val="12"/>
      <color rgb="FF000000"/>
      <name val="Courier New"/>
      <family val="3"/>
    </font>
    <font>
      <b/>
      <sz val="18"/>
      <color rgb="FFFF0000"/>
      <name val="Arial"/>
      <family val="2"/>
    </font>
    <font>
      <sz val="10"/>
      <color rgb="FFFFC000"/>
      <name val="Arial"/>
      <family val="2"/>
    </font>
    <font>
      <i/>
      <sz val="10"/>
      <color rgb="FF000000"/>
      <name val="Arial"/>
      <family val="2"/>
    </font>
    <font>
      <sz val="10"/>
      <color rgb="FF00B050"/>
      <name val="Arial"/>
      <family val="2"/>
    </font>
    <font>
      <b/>
      <sz val="14"/>
      <color theme="4"/>
      <name val="Arial"/>
      <family val="2"/>
    </font>
  </fonts>
  <fills count="16">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s>
  <borders count="3">
    <border>
      <left/>
      <right/>
      <top/>
      <bottom/>
      <diagonal/>
    </border>
    <border>
      <left style="hair">
        <color auto="1"/>
      </left>
      <right style="hair">
        <color auto="1"/>
      </right>
      <top style="hair">
        <color auto="1"/>
      </top>
      <bottom style="hair">
        <color auto="1"/>
      </bottom>
      <diagonal/>
    </border>
    <border>
      <left style="hair">
        <color auto="1"/>
      </left>
      <right/>
      <top/>
      <bottom/>
      <diagonal/>
    </border>
  </borders>
  <cellStyleXfs count="2">
    <xf numFmtId="0" fontId="0" fillId="0" borderId="0"/>
    <xf numFmtId="0" fontId="37" fillId="0" borderId="0" applyNumberFormat="0" applyFill="0" applyBorder="0" applyAlignment="0" applyProtection="0"/>
  </cellStyleXfs>
  <cellXfs count="284">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5" fillId="0" borderId="0" xfId="0" applyFont="1" applyAlignment="1"/>
    <xf numFmtId="0" fontId="38" fillId="0" borderId="0" xfId="0" applyFont="1" applyAlignment="1"/>
    <xf numFmtId="0" fontId="39" fillId="0" borderId="0" xfId="0" applyFont="1" applyAlignment="1"/>
    <xf numFmtId="0" fontId="41" fillId="0" borderId="0" xfId="0" applyFont="1" applyAlignment="1"/>
    <xf numFmtId="0" fontId="42"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3" fillId="0" borderId="0" xfId="0" applyFont="1" applyAlignment="1">
      <alignment horizontal="right"/>
    </xf>
    <xf numFmtId="0" fontId="44" fillId="0" borderId="0" xfId="0" applyFont="1" applyAlignment="1"/>
    <xf numFmtId="0" fontId="37" fillId="0" borderId="0" xfId="1" applyAlignment="1"/>
    <xf numFmtId="0" fontId="45" fillId="0" borderId="0" xfId="0" applyFont="1" applyAlignment="1"/>
    <xf numFmtId="0" fontId="46" fillId="0" borderId="0" xfId="0" applyFont="1" applyAlignment="1">
      <alignment horizontal="right"/>
    </xf>
    <xf numFmtId="14" fontId="48" fillId="0" borderId="0" xfId="0" applyNumberFormat="1" applyFont="1" applyAlignment="1"/>
    <xf numFmtId="0" fontId="47" fillId="0" borderId="0" xfId="0" applyFont="1" applyAlignment="1">
      <alignment horizontal="right" vertical="center" indent="1"/>
    </xf>
    <xf numFmtId="0" fontId="36" fillId="0" borderId="0" xfId="0" applyFont="1" applyAlignment="1"/>
    <xf numFmtId="0" fontId="40" fillId="11" borderId="0" xfId="0" applyFont="1" applyFill="1" applyAlignment="1"/>
    <xf numFmtId="0" fontId="0" fillId="11" borderId="0" xfId="0" applyFont="1" applyFill="1" applyAlignment="1"/>
    <xf numFmtId="0" fontId="49" fillId="11" borderId="0" xfId="0" applyFont="1" applyFill="1" applyAlignment="1"/>
    <xf numFmtId="3" fontId="0" fillId="0" borderId="0" xfId="0" applyNumberFormat="1" applyFont="1" applyAlignment="1"/>
    <xf numFmtId="0" fontId="35" fillId="12" borderId="0" xfId="0" applyFont="1" applyFill="1" applyAlignment="1">
      <alignment horizontal="center" vertical="center"/>
    </xf>
    <xf numFmtId="3" fontId="35" fillId="12" borderId="0" xfId="0" applyNumberFormat="1" applyFont="1" applyFill="1" applyAlignment="1">
      <alignment horizontal="center" vertical="center"/>
    </xf>
    <xf numFmtId="3" fontId="0" fillId="0" borderId="0" xfId="0" applyNumberFormat="1" applyFont="1" applyAlignment="1">
      <alignment horizontal="center" vertical="center"/>
    </xf>
    <xf numFmtId="0" fontId="0" fillId="13" borderId="0" xfId="0" applyFont="1" applyFill="1" applyAlignment="1">
      <alignment horizontal="center" vertical="center"/>
    </xf>
    <xf numFmtId="3" fontId="0" fillId="13" borderId="0" xfId="0" applyNumberFormat="1" applyFont="1" applyFill="1" applyAlignment="1">
      <alignment horizontal="center" vertical="center"/>
    </xf>
    <xf numFmtId="0" fontId="50" fillId="0" borderId="0" xfId="0" applyFont="1" applyAlignment="1"/>
    <xf numFmtId="166" fontId="51" fillId="0" borderId="0" xfId="0" applyNumberFormat="1" applyFont="1" applyAlignment="1"/>
    <xf numFmtId="166" fontId="52" fillId="12" borderId="0" xfId="0" applyNumberFormat="1" applyFont="1" applyFill="1" applyAlignment="1">
      <alignment horizontal="center" vertical="center" wrapText="1"/>
    </xf>
    <xf numFmtId="166" fontId="51" fillId="0" borderId="0" xfId="0" applyNumberFormat="1" applyFont="1" applyAlignment="1">
      <alignment horizontal="center" vertical="center"/>
    </xf>
    <xf numFmtId="166" fontId="51" fillId="13" borderId="0" xfId="0" applyNumberFormat="1" applyFont="1" applyFill="1" applyAlignment="1">
      <alignment horizontal="center" vertical="center"/>
    </xf>
    <xf numFmtId="0" fontId="36" fillId="13" borderId="0" xfId="0" applyFont="1" applyFill="1" applyAlignment="1">
      <alignment horizontal="center" vertical="center"/>
    </xf>
    <xf numFmtId="0" fontId="0" fillId="0" borderId="0" xfId="0" applyFont="1" applyAlignment="1"/>
    <xf numFmtId="0" fontId="53" fillId="11" borderId="0" xfId="0" applyFont="1" applyFill="1" applyAlignment="1"/>
    <xf numFmtId="0" fontId="0" fillId="0" borderId="0" xfId="0" applyFont="1" applyAlignment="1"/>
    <xf numFmtId="0" fontId="35" fillId="0" borderId="0" xfId="0" applyFont="1" applyAlignment="1">
      <alignment horizontal="right"/>
    </xf>
    <xf numFmtId="0" fontId="0" fillId="0" borderId="0" xfId="0" applyFont="1" applyAlignment="1">
      <alignment horizontal="left"/>
    </xf>
    <xf numFmtId="3" fontId="54" fillId="0" borderId="0" xfId="0" applyNumberFormat="1" applyFont="1" applyAlignment="1">
      <alignment horizontal="left"/>
    </xf>
    <xf numFmtId="0" fontId="56" fillId="0" borderId="0" xfId="0" applyFont="1" applyAlignment="1"/>
    <xf numFmtId="0" fontId="56" fillId="0" borderId="0" xfId="0" quotePrefix="1" applyFont="1" applyAlignment="1"/>
    <xf numFmtId="3" fontId="0" fillId="0" borderId="0" xfId="0" applyNumberFormat="1" applyFont="1" applyAlignment="1">
      <alignment horizontal="right"/>
    </xf>
    <xf numFmtId="0" fontId="50" fillId="0" borderId="0" xfId="0" applyFont="1" applyAlignment="1">
      <alignment vertical="center"/>
    </xf>
    <xf numFmtId="0" fontId="35" fillId="0" borderId="0" xfId="0" applyFont="1" applyAlignment="1">
      <alignment horizontal="right" vertical="center"/>
    </xf>
    <xf numFmtId="0" fontId="36" fillId="0" borderId="0" xfId="0" applyFont="1" applyAlignment="1">
      <alignment vertical="center"/>
    </xf>
    <xf numFmtId="0" fontId="0" fillId="0" borderId="0" xfId="0" applyFont="1" applyAlignment="1">
      <alignment vertical="center"/>
    </xf>
    <xf numFmtId="166" fontId="51" fillId="0" borderId="0" xfId="0" applyNumberFormat="1" applyFont="1" applyAlignment="1">
      <alignment vertical="center"/>
    </xf>
    <xf numFmtId="3" fontId="35" fillId="0" borderId="0" xfId="0" applyNumberFormat="1" applyFont="1" applyAlignment="1">
      <alignment horizontal="right" vertical="center"/>
    </xf>
    <xf numFmtId="0" fontId="36"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0" fillId="0" borderId="0" xfId="0" applyFont="1" applyAlignment="1"/>
    <xf numFmtId="22" fontId="0" fillId="0" borderId="0" xfId="0" applyNumberFormat="1" applyFont="1" applyAlignment="1">
      <alignment horizontal="left" vertical="center"/>
    </xf>
    <xf numFmtId="0" fontId="57" fillId="0" borderId="0" xfId="0" applyFont="1" applyAlignment="1">
      <alignment horizontal="left" vertical="center"/>
    </xf>
    <xf numFmtId="0" fontId="0" fillId="0" borderId="0" xfId="0" applyFont="1" applyAlignment="1">
      <alignment horizontal="center"/>
    </xf>
    <xf numFmtId="0" fontId="50" fillId="14" borderId="0" xfId="0" applyFont="1" applyFill="1" applyAlignment="1"/>
    <xf numFmtId="3" fontId="0" fillId="14" borderId="0" xfId="0" applyNumberFormat="1" applyFont="1" applyFill="1" applyAlignment="1"/>
    <xf numFmtId="0" fontId="0" fillId="14" borderId="0" xfId="0" applyFont="1" applyFill="1" applyAlignment="1"/>
    <xf numFmtId="3" fontId="58" fillId="0" borderId="0" xfId="0" applyNumberFormat="1" applyFont="1" applyAlignment="1">
      <alignment horizontal="right" vertical="center"/>
    </xf>
    <xf numFmtId="0" fontId="59" fillId="0" borderId="0" xfId="0" applyFont="1" applyAlignment="1">
      <alignment horizontal="left" vertical="center"/>
    </xf>
    <xf numFmtId="0" fontId="35" fillId="14" borderId="0" xfId="0" applyFont="1" applyFill="1" applyAlignment="1"/>
    <xf numFmtId="3" fontId="35" fillId="14"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applyFill="1" applyAlignment="1">
      <alignment horizontal="center" vertical="center"/>
    </xf>
    <xf numFmtId="166" fontId="51" fillId="0" borderId="0" xfId="0" applyNumberFormat="1" applyFont="1" applyFill="1" applyAlignment="1">
      <alignment horizontal="center" vertical="center"/>
    </xf>
    <xf numFmtId="3" fontId="0" fillId="0" borderId="0" xfId="0" applyNumberFormat="1" applyFont="1" applyFill="1" applyAlignment="1">
      <alignment horizontal="center" vertical="center"/>
    </xf>
    <xf numFmtId="0" fontId="36" fillId="0" borderId="0" xfId="0" applyFont="1" applyFill="1" applyAlignment="1">
      <alignment horizontal="center" vertical="center"/>
    </xf>
    <xf numFmtId="3" fontId="35" fillId="12" borderId="0" xfId="0" applyNumberFormat="1" applyFont="1" applyFill="1" applyAlignment="1">
      <alignment horizontal="center" vertical="center" wrapText="1"/>
    </xf>
    <xf numFmtId="3" fontId="36" fillId="0" borderId="0" xfId="0" applyNumberFormat="1" applyFont="1" applyAlignment="1">
      <alignment horizontal="center" vertical="center"/>
    </xf>
    <xf numFmtId="3" fontId="36" fillId="13" borderId="0" xfId="0" applyNumberFormat="1" applyFont="1" applyFill="1" applyAlignment="1">
      <alignment horizontal="center" vertical="center"/>
    </xf>
    <xf numFmtId="3" fontId="0" fillId="0" borderId="0" xfId="0" applyNumberFormat="1" applyFont="1" applyAlignment="1">
      <alignment vertical="center"/>
    </xf>
    <xf numFmtId="3" fontId="0" fillId="0" borderId="0" xfId="0" applyNumberFormat="1" applyFont="1" applyAlignment="1">
      <alignment horizontal="left" vertical="center"/>
    </xf>
    <xf numFmtId="3" fontId="36" fillId="0" borderId="0" xfId="0" applyNumberFormat="1" applyFont="1" applyAlignment="1">
      <alignment horizontal="left" vertical="center"/>
    </xf>
    <xf numFmtId="3" fontId="59" fillId="0" borderId="0" xfId="0" applyNumberFormat="1" applyFont="1" applyAlignment="1">
      <alignment horizontal="left" vertical="center"/>
    </xf>
    <xf numFmtId="0" fontId="0" fillId="0" borderId="0" xfId="0" applyFont="1" applyAlignment="1"/>
    <xf numFmtId="0" fontId="45" fillId="0" borderId="0" xfId="0" applyFont="1" applyAlignment="1">
      <alignment horizontal="left"/>
    </xf>
    <xf numFmtId="47" fontId="0" fillId="0" borderId="0" xfId="0" applyNumberFormat="1" applyFont="1" applyAlignment="1">
      <alignment horizontal="left" vertical="center"/>
    </xf>
    <xf numFmtId="0" fontId="57" fillId="0" borderId="0" xfId="0" applyFont="1" applyFill="1" applyAlignment="1">
      <alignment horizontal="center" vertical="center"/>
    </xf>
    <xf numFmtId="3" fontId="57" fillId="0" borderId="0" xfId="0" applyNumberFormat="1" applyFont="1" applyFill="1" applyAlignment="1">
      <alignment horizontal="center" vertical="center"/>
    </xf>
    <xf numFmtId="166" fontId="57" fillId="0" borderId="0" xfId="0" applyNumberFormat="1" applyFont="1" applyFill="1" applyAlignment="1">
      <alignment horizontal="center" vertical="center"/>
    </xf>
    <xf numFmtId="0" fontId="41" fillId="0" borderId="0" xfId="0" applyFont="1" applyAlignment="1">
      <alignment horizontal="center" vertical="center"/>
    </xf>
    <xf numFmtId="0" fontId="60" fillId="0" borderId="0" xfId="0" applyFont="1" applyAlignment="1">
      <alignment horizontal="right" vertical="center"/>
    </xf>
    <xf numFmtId="3" fontId="41" fillId="0" borderId="0" xfId="0" applyNumberFormat="1" applyFont="1" applyAlignment="1">
      <alignment horizontal="center" vertical="center"/>
    </xf>
    <xf numFmtId="9" fontId="1" fillId="0" borderId="0" xfId="0" applyNumberFormat="1" applyFont="1" applyAlignment="1">
      <alignment horizontal="center" vertical="center"/>
    </xf>
    <xf numFmtId="9" fontId="57" fillId="0" borderId="0" xfId="0" applyNumberFormat="1" applyFont="1" applyAlignment="1">
      <alignment horizontal="center" vertical="center"/>
    </xf>
    <xf numFmtId="167" fontId="0" fillId="0" borderId="0" xfId="0" applyNumberFormat="1" applyFont="1" applyAlignment="1">
      <alignment horizontal="left" vertical="center"/>
    </xf>
    <xf numFmtId="0" fontId="35" fillId="0" borderId="1" xfId="0" applyFont="1" applyBorder="1" applyAlignment="1">
      <alignment horizontal="right" vertical="center"/>
    </xf>
    <xf numFmtId="0" fontId="0" fillId="0" borderId="1" xfId="0" applyFont="1" applyBorder="1" applyAlignment="1">
      <alignment horizontal="center" vertical="center"/>
    </xf>
    <xf numFmtId="49" fontId="36" fillId="0" borderId="1" xfId="0" applyNumberFormat="1" applyFont="1" applyBorder="1" applyAlignment="1">
      <alignment horizontal="center" vertical="center"/>
    </xf>
    <xf numFmtId="49" fontId="35" fillId="0" borderId="1" xfId="0" applyNumberFormat="1" applyFont="1" applyBorder="1" applyAlignment="1">
      <alignment horizontal="center" vertical="center"/>
    </xf>
    <xf numFmtId="3" fontId="0" fillId="0" borderId="1" xfId="0" applyNumberFormat="1" applyFont="1" applyBorder="1" applyAlignment="1">
      <alignment horizontal="center" vertical="center"/>
    </xf>
    <xf numFmtId="0" fontId="35" fillId="13" borderId="1" xfId="0" applyFont="1" applyFill="1" applyBorder="1" applyAlignment="1">
      <alignment horizontal="right" vertical="center"/>
    </xf>
    <xf numFmtId="0" fontId="0" fillId="13" borderId="1" xfId="0" applyFont="1" applyFill="1" applyBorder="1" applyAlignment="1">
      <alignment horizontal="center" vertical="center"/>
    </xf>
    <xf numFmtId="49" fontId="36" fillId="13" borderId="1" xfId="0" applyNumberFormat="1" applyFont="1" applyFill="1" applyBorder="1" applyAlignment="1">
      <alignment horizontal="center" vertical="center"/>
    </xf>
    <xf numFmtId="49" fontId="35" fillId="13" borderId="1" xfId="0" applyNumberFormat="1" applyFont="1" applyFill="1" applyBorder="1" applyAlignment="1">
      <alignment horizontal="center" vertical="center"/>
    </xf>
    <xf numFmtId="3" fontId="0" fillId="13" borderId="1" xfId="0" applyNumberFormat="1" applyFont="1" applyFill="1" applyBorder="1" applyAlignment="1">
      <alignment horizontal="center" vertical="center"/>
    </xf>
    <xf numFmtId="0" fontId="57" fillId="0" borderId="0" xfId="0" applyFont="1" applyAlignment="1">
      <alignment horizontal="center" vertical="center"/>
    </xf>
    <xf numFmtId="49" fontId="57" fillId="15" borderId="1" xfId="0" applyNumberFormat="1" applyFont="1" applyFill="1" applyBorder="1" applyAlignment="1">
      <alignment horizontal="center" vertical="center"/>
    </xf>
    <xf numFmtId="49" fontId="61" fillId="15" borderId="1" xfId="0" applyNumberFormat="1" applyFont="1" applyFill="1" applyBorder="1" applyAlignment="1">
      <alignment horizontal="center" vertical="center"/>
    </xf>
    <xf numFmtId="3" fontId="57" fillId="15" borderId="1" xfId="0" applyNumberFormat="1" applyFont="1" applyFill="1" applyBorder="1" applyAlignment="1">
      <alignment horizontal="center" vertical="center"/>
    </xf>
    <xf numFmtId="0" fontId="52" fillId="13" borderId="1" xfId="0" applyFont="1" applyFill="1" applyBorder="1" applyAlignment="1">
      <alignment horizontal="right" vertical="center"/>
    </xf>
    <xf numFmtId="0" fontId="51" fillId="13" borderId="1" xfId="0" applyFont="1" applyFill="1" applyBorder="1" applyAlignment="1">
      <alignment horizontal="center" vertical="center"/>
    </xf>
    <xf numFmtId="49" fontId="0" fillId="0" borderId="0" xfId="0" applyNumberFormat="1" applyFont="1" applyAlignment="1">
      <alignment vertical="center"/>
    </xf>
    <xf numFmtId="49" fontId="0" fillId="0" borderId="0" xfId="0" applyNumberFormat="1" applyFont="1" applyAlignment="1"/>
    <xf numFmtId="0" fontId="0" fillId="0" borderId="0" xfId="0" applyNumberFormat="1" applyFont="1" applyAlignment="1"/>
    <xf numFmtId="0" fontId="0" fillId="0" borderId="0" xfId="0" applyFont="1" applyAlignment="1"/>
    <xf numFmtId="0" fontId="52" fillId="0" borderId="1" xfId="0" applyFont="1" applyBorder="1" applyAlignment="1">
      <alignment horizontal="right" vertical="center"/>
    </xf>
    <xf numFmtId="0" fontId="51" fillId="0" borderId="1" xfId="0" applyFont="1" applyBorder="1" applyAlignment="1">
      <alignment horizontal="center" vertical="center"/>
    </xf>
    <xf numFmtId="0" fontId="0" fillId="0" borderId="0" xfId="0" applyFont="1" applyAlignment="1"/>
    <xf numFmtId="49" fontId="57" fillId="15" borderId="1" xfId="0" applyNumberFormat="1" applyFont="1" applyFill="1" applyBorder="1" applyAlignment="1">
      <alignment horizontal="center" vertical="center" wrapText="1"/>
    </xf>
    <xf numFmtId="0" fontId="62" fillId="0" borderId="0" xfId="0" applyFont="1" applyAlignment="1">
      <alignment horizontal="left" vertical="center"/>
    </xf>
    <xf numFmtId="49" fontId="57" fillId="15" borderId="1" xfId="0" quotePrefix="1" applyNumberFormat="1" applyFont="1" applyFill="1" applyBorder="1" applyAlignment="1">
      <alignment horizontal="center" vertical="center" wrapText="1"/>
    </xf>
    <xf numFmtId="0" fontId="55" fillId="0" borderId="0" xfId="0" applyFont="1" applyAlignment="1">
      <alignment horizontal="left"/>
    </xf>
    <xf numFmtId="0" fontId="46" fillId="11" borderId="1" xfId="0" applyFont="1" applyFill="1" applyBorder="1" applyAlignment="1">
      <alignment horizontal="center"/>
    </xf>
    <xf numFmtId="0" fontId="46" fillId="11" borderId="1" xfId="0" applyFont="1" applyFill="1" applyBorder="1" applyAlignment="1">
      <alignment horizontal="center" wrapText="1"/>
    </xf>
    <xf numFmtId="3" fontId="46" fillId="11" borderId="1" xfId="0" applyNumberFormat="1" applyFont="1" applyFill="1" applyBorder="1" applyAlignment="1">
      <alignment horizontal="center" wrapText="1"/>
    </xf>
    <xf numFmtId="0" fontId="45" fillId="0" borderId="0" xfId="0" applyFont="1" applyBorder="1" applyAlignment="1">
      <alignment horizontal="left" vertical="center"/>
    </xf>
    <xf numFmtId="0" fontId="66" fillId="0" borderId="0" xfId="0" applyFont="1" applyAlignment="1"/>
    <xf numFmtId="0" fontId="67" fillId="0" borderId="0" xfId="0" applyFont="1" applyFill="1" applyAlignment="1">
      <alignment horizontal="center" vertical="center"/>
    </xf>
    <xf numFmtId="3" fontId="67" fillId="0" borderId="0" xfId="0" applyNumberFormat="1" applyFont="1" applyAlignment="1">
      <alignment horizontal="center" vertical="center"/>
    </xf>
    <xf numFmtId="166" fontId="67" fillId="0" borderId="0" xfId="0" applyNumberFormat="1" applyFont="1" applyFill="1" applyAlignment="1">
      <alignment horizontal="center" vertical="center"/>
    </xf>
    <xf numFmtId="0" fontId="0" fillId="0" borderId="0" xfId="0" applyFont="1" applyAlignment="1"/>
    <xf numFmtId="49" fontId="57" fillId="13" borderId="1" xfId="0" applyNumberFormat="1" applyFont="1" applyFill="1" applyBorder="1" applyAlignment="1">
      <alignment horizontal="center" vertical="center"/>
    </xf>
    <xf numFmtId="0" fontId="68" fillId="0" borderId="0" xfId="0" applyFont="1" applyAlignment="1">
      <alignment horizontal="right"/>
    </xf>
    <xf numFmtId="0" fontId="57" fillId="0" borderId="0" xfId="0" applyFont="1" applyAlignment="1"/>
    <xf numFmtId="0" fontId="61" fillId="0" borderId="0" xfId="0" applyFont="1" applyAlignment="1"/>
    <xf numFmtId="0" fontId="36" fillId="0" borderId="0" xfId="0" applyFont="1" applyAlignment="1">
      <alignment horizontal="left"/>
    </xf>
    <xf numFmtId="0" fontId="68" fillId="0" borderId="0" xfId="0" applyFont="1" applyAlignment="1"/>
    <xf numFmtId="0" fontId="35" fillId="15" borderId="0" xfId="0" applyFont="1" applyFill="1" applyAlignment="1"/>
    <xf numFmtId="166" fontId="68" fillId="0" borderId="0" xfId="0" applyNumberFormat="1" applyFont="1" applyAlignment="1">
      <alignment horizontal="center"/>
    </xf>
    <xf numFmtId="0" fontId="35" fillId="14" borderId="0" xfId="0" applyFont="1" applyFill="1" applyAlignment="1">
      <alignment horizontal="center" wrapText="1"/>
    </xf>
    <xf numFmtId="168" fontId="36" fillId="0" borderId="0" xfId="0" applyNumberFormat="1" applyFont="1" applyAlignment="1">
      <alignment horizontal="center" vertical="center"/>
    </xf>
    <xf numFmtId="168" fontId="0" fillId="0" borderId="0" xfId="0" applyNumberFormat="1" applyFont="1" applyAlignment="1">
      <alignment horizontal="center" vertical="center"/>
    </xf>
    <xf numFmtId="0" fontId="55" fillId="0" borderId="2" xfId="0" applyFont="1" applyBorder="1" applyAlignment="1">
      <alignment horizontal="left" vertical="center"/>
    </xf>
    <xf numFmtId="0" fontId="55" fillId="0" borderId="0" xfId="0" applyFont="1" applyAlignment="1">
      <alignment horizontal="left" vertical="center"/>
    </xf>
    <xf numFmtId="0" fontId="45" fillId="0" borderId="1" xfId="0" applyFont="1" applyBorder="1" applyAlignment="1">
      <alignment horizontal="left" vertical="center"/>
    </xf>
    <xf numFmtId="0" fontId="55" fillId="13" borderId="2" xfId="0" applyFont="1" applyFill="1" applyBorder="1" applyAlignment="1">
      <alignment horizontal="left" vertical="center"/>
    </xf>
    <xf numFmtId="0" fontId="55" fillId="13" borderId="0" xfId="0" applyFont="1" applyFill="1" applyAlignment="1">
      <alignment horizontal="left" vertical="center"/>
    </xf>
    <xf numFmtId="0" fontId="55" fillId="0" borderId="2" xfId="0" applyFont="1" applyFill="1" applyBorder="1" applyAlignment="1">
      <alignment horizontal="left" vertical="center"/>
    </xf>
    <xf numFmtId="0" fontId="55" fillId="0" borderId="0" xfId="0" applyFont="1" applyFill="1" applyAlignment="1">
      <alignment horizontal="left" vertical="center"/>
    </xf>
    <xf numFmtId="0" fontId="64" fillId="0" borderId="0" xfId="0" applyFont="1" applyAlignment="1">
      <alignment horizontal="center" wrapText="1"/>
    </xf>
    <xf numFmtId="0" fontId="57" fillId="0" borderId="0" xfId="0" applyFont="1" applyAlignment="1">
      <alignment horizontal="center" wrapText="1"/>
    </xf>
    <xf numFmtId="0" fontId="65" fillId="11" borderId="2" xfId="0" applyFont="1" applyFill="1" applyBorder="1" applyAlignment="1">
      <alignment horizontal="center" vertical="center"/>
    </xf>
    <xf numFmtId="0" fontId="65" fillId="11" borderId="0" xfId="0" applyFont="1" applyFill="1" applyBorder="1" applyAlignment="1">
      <alignment horizontal="center" vertical="center"/>
    </xf>
    <xf numFmtId="0" fontId="65" fillId="11" borderId="1" xfId="0" applyFont="1" applyFill="1" applyBorder="1" applyAlignment="1">
      <alignment horizontal="center"/>
    </xf>
    <xf numFmtId="0" fontId="63" fillId="13" borderId="1" xfId="0" applyFont="1" applyFill="1" applyBorder="1" applyAlignment="1">
      <alignment horizontal="left" vertical="center"/>
    </xf>
    <xf numFmtId="0" fontId="45" fillId="13" borderId="1" xfId="0" applyFont="1" applyFill="1" applyBorder="1" applyAlignment="1">
      <alignment horizontal="left" vertical="center"/>
    </xf>
    <xf numFmtId="0" fontId="63" fillId="0" borderId="1" xfId="0" applyFont="1" applyBorder="1" applyAlignment="1">
      <alignment horizontal="left" vertical="center"/>
    </xf>
    <xf numFmtId="0" fontId="12" fillId="8" borderId="0" xfId="0" applyFont="1" applyFill="1" applyAlignment="1">
      <alignment horizontal="center" wrapText="1"/>
    </xf>
    <xf numFmtId="0" fontId="0" fillId="0" borderId="0" xfId="0" applyFont="1" applyAlignment="1"/>
    <xf numFmtId="3" fontId="35" fillId="0" borderId="0" xfId="0" applyNumberFormat="1" applyFont="1" applyAlignment="1">
      <alignment horizontal="right" vertical="center" wrapText="1"/>
    </xf>
    <xf numFmtId="0" fontId="41" fillId="11" borderId="0" xfId="0" applyFont="1" applyFill="1" applyAlignment="1">
      <alignment horizontal="center" vertical="center"/>
    </xf>
    <xf numFmtId="0" fontId="27" fillId="6" borderId="0" xfId="0" applyFont="1" applyFill="1" applyAlignment="1">
      <alignment horizontal="center" vertical="center" wrapText="1"/>
    </xf>
    <xf numFmtId="169" fontId="0" fillId="0" borderId="0" xfId="0" applyNumberFormat="1" applyFont="1" applyAlignment="1">
      <alignment horizontal="center" vertical="center"/>
    </xf>
    <xf numFmtId="0" fontId="68" fillId="0" borderId="0" xfId="0" applyFont="1" applyAlignment="1">
      <alignment horizontal="left" vertical="center"/>
    </xf>
    <xf numFmtId="0" fontId="35" fillId="10" borderId="1" xfId="0" applyFont="1" applyFill="1" applyBorder="1" applyAlignment="1">
      <alignment horizontal="center" wrapText="1"/>
    </xf>
    <xf numFmtId="3" fontId="35" fillId="10" borderId="1" xfId="0" applyNumberFormat="1" applyFont="1" applyFill="1" applyBorder="1" applyAlignment="1">
      <alignment horizontal="center" wrapText="1"/>
    </xf>
    <xf numFmtId="169" fontId="35" fillId="10" borderId="1" xfId="0" applyNumberFormat="1" applyFont="1" applyFill="1" applyBorder="1" applyAlignment="1">
      <alignment horizontal="center" wrapText="1"/>
    </xf>
    <xf numFmtId="3" fontId="35" fillId="14" borderId="1" xfId="0" applyNumberFormat="1" applyFont="1" applyFill="1" applyBorder="1" applyAlignment="1">
      <alignment horizontal="center"/>
    </xf>
    <xf numFmtId="3" fontId="35" fillId="14" borderId="1" xfId="0" applyNumberFormat="1" applyFont="1" applyFill="1" applyBorder="1" applyAlignment="1">
      <alignment horizontal="center" wrapText="1"/>
    </xf>
    <xf numFmtId="0" fontId="36" fillId="0" borderId="1" xfId="0" applyFont="1" applyBorder="1" applyAlignment="1">
      <alignment horizontal="center" vertical="center"/>
    </xf>
    <xf numFmtId="3" fontId="0" fillId="0" borderId="1" xfId="0" applyNumberFormat="1" applyFont="1" applyBorder="1" applyAlignment="1">
      <alignment horizontal="center" vertical="center"/>
    </xf>
    <xf numFmtId="169" fontId="0" fillId="0" borderId="1" xfId="0" applyNumberFormat="1" applyFont="1" applyBorder="1" applyAlignment="1">
      <alignment horizontal="center" vertical="center"/>
    </xf>
    <xf numFmtId="0" fontId="69" fillId="0" borderId="1" xfId="0" applyFont="1" applyBorder="1" applyAlignment="1">
      <alignment horizontal="center" vertical="center"/>
    </xf>
    <xf numFmtId="0" fontId="57" fillId="0" borderId="1" xfId="0" applyFont="1" applyBorder="1" applyAlignment="1">
      <alignment horizontal="center" vertical="center"/>
    </xf>
    <xf numFmtId="0" fontId="0" fillId="15" borderId="1" xfId="0" applyFont="1" applyFill="1" applyBorder="1" applyAlignment="1">
      <alignment horizontal="center" vertical="center"/>
    </xf>
    <xf numFmtId="0" fontId="36" fillId="0" borderId="1" xfId="0" applyFont="1" applyBorder="1" applyAlignment="1">
      <alignment horizontal="center" vertical="center"/>
    </xf>
    <xf numFmtId="170" fontId="0" fillId="0" borderId="1" xfId="0" applyNumberFormat="1" applyFont="1" applyBorder="1" applyAlignment="1">
      <alignment horizontal="center" vertical="center"/>
    </xf>
    <xf numFmtId="169" fontId="0" fillId="13" borderId="1" xfId="0" applyNumberFormat="1" applyFont="1" applyFill="1" applyBorder="1" applyAlignment="1">
      <alignment horizontal="center" vertical="center"/>
    </xf>
    <xf numFmtId="0" fontId="57" fillId="13" borderId="1" xfId="0" applyFont="1" applyFill="1" applyBorder="1" applyAlignment="1">
      <alignment horizontal="center" vertical="center"/>
    </xf>
    <xf numFmtId="0" fontId="36" fillId="13" borderId="1" xfId="0" applyFont="1" applyFill="1" applyBorder="1" applyAlignment="1">
      <alignment horizontal="center" vertical="center"/>
    </xf>
    <xf numFmtId="0" fontId="69" fillId="13" borderId="1" xfId="0" applyFont="1" applyFill="1" applyBorder="1" applyAlignment="1">
      <alignment horizontal="center" vertical="center"/>
    </xf>
    <xf numFmtId="3" fontId="0" fillId="15"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xf numFmtId="0" fontId="46" fillId="0" borderId="0" xfId="0" applyFont="1" applyAlignment="1"/>
    <xf numFmtId="0" fontId="0" fillId="0" borderId="0" xfId="0" applyAlignment="1">
      <alignment vertical="center"/>
    </xf>
    <xf numFmtId="0" fontId="36" fillId="0" borderId="0" xfId="0" quotePrefix="1" applyFont="1" applyAlignment="1">
      <alignment vertical="center"/>
    </xf>
    <xf numFmtId="0" fontId="35" fillId="12" borderId="1" xfId="0" applyFont="1" applyFill="1" applyBorder="1" applyAlignment="1">
      <alignment horizontal="center" vertical="center"/>
    </xf>
    <xf numFmtId="0" fontId="0" fillId="0" borderId="1" xfId="0" applyBorder="1" applyAlignment="1">
      <alignment horizontal="center" vertical="center"/>
    </xf>
    <xf numFmtId="0" fontId="0" fillId="13" borderId="1" xfId="0" applyFill="1" applyBorder="1" applyAlignment="1">
      <alignment horizontal="center" vertical="center"/>
    </xf>
    <xf numFmtId="0" fontId="35" fillId="12" borderId="1" xfId="0" applyFont="1" applyFill="1" applyBorder="1" applyAlignment="1">
      <alignment horizontal="center"/>
    </xf>
    <xf numFmtId="0" fontId="0" fillId="0" borderId="1" xfId="0" applyBorder="1" applyAlignment="1">
      <alignment horizontal="center"/>
    </xf>
    <xf numFmtId="0" fontId="0" fillId="13" borderId="1" xfId="0" applyFill="1" applyBorder="1" applyAlignment="1">
      <alignment horizontal="center"/>
    </xf>
    <xf numFmtId="0" fontId="35" fillId="0" borderId="0" xfId="0" applyFont="1" applyAlignment="1">
      <alignment horizontal="center" vertical="center"/>
    </xf>
    <xf numFmtId="0" fontId="70" fillId="0" borderId="0" xfId="0" applyFont="1" applyAlignment="1">
      <alignment wrapText="1"/>
    </xf>
    <xf numFmtId="0" fontId="70" fillId="0" borderId="0" xfId="0" applyFont="1" applyAlignment="1">
      <alignment horizontal="left" wrapText="1"/>
    </xf>
    <xf numFmtId="0" fontId="70" fillId="0" borderId="0" xfId="0" applyFont="1" applyAlignment="1">
      <alignment horizontal="left" vertical="center" wrapText="1"/>
    </xf>
    <xf numFmtId="169" fontId="36" fillId="15" borderId="1"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Florence - 20</a:t>
            </a:r>
            <a:r>
              <a:rPr lang="en-US" baseline="0"/>
              <a:t> </a:t>
            </a:r>
            <a:r>
              <a:rPr lang="en-US"/>
              <a:t>Threshold Lengths (50m to 1,000m)</a:t>
            </a:r>
            <a:br>
              <a:rPr lang="en-US"/>
            </a:br>
            <a:r>
              <a:rPr lang="en-US"/>
              <a:t>For Sensitivity - Alpha Solution</a:t>
            </a:r>
            <a:br>
              <a:rPr lang="en-US"/>
            </a:br>
            <a:r>
              <a:rPr lang="en-US"/>
              <a:t>(1,107 RouteLink records original)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90291662980332"/>
          <c:y val="0.13046800382043935"/>
          <c:w val="0.75651655902562742"/>
          <c:h val="0.78838586437440306"/>
        </c:manualLayout>
      </c:layout>
      <c:scatterChart>
        <c:scatterStyle val="lineMarker"/>
        <c:varyColors val="0"/>
        <c:ser>
          <c:idx val="0"/>
          <c:order val="0"/>
          <c:tx>
            <c:v>Florence</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4"/>
                </a:solidFill>
                <a:prstDash val="sysDot"/>
              </a:ln>
              <a:effectLst/>
            </c:spPr>
            <c:trendlineType val="log"/>
            <c:dispRSqr val="1"/>
            <c:dispEq val="1"/>
            <c:trendlineLbl>
              <c:layout>
                <c:manualLayout>
                  <c:x val="-3.1810237203495628E-2"/>
                  <c:y val="-4.4711463698616637E-2"/>
                </c:manualLayout>
              </c:layout>
              <c:numFmt formatCode="General" sourceLinked="0"/>
              <c:spPr>
                <a:solidFill>
                  <a:schemeClr val="bg1"/>
                </a:solidFill>
                <a:ln>
                  <a:noFill/>
                </a:ln>
                <a:effectLst/>
              </c:spPr>
              <c:txPr>
                <a:bodyPr rot="0" spcFirstLastPara="1" vertOverflow="ellipsis" vert="horz" wrap="square" anchor="ctr" anchorCtr="1"/>
                <a:lstStyle/>
                <a:p>
                  <a:pPr>
                    <a:defRPr sz="1100" b="0" i="0" u="none" strike="noStrike" kern="1200" baseline="0">
                      <a:solidFill>
                        <a:schemeClr val="accent4"/>
                      </a:solidFill>
                      <a:latin typeface="+mn-lt"/>
                      <a:ea typeface="+mn-ea"/>
                      <a:cs typeface="+mn-cs"/>
                    </a:defRPr>
                  </a:pPr>
                  <a:endParaRPr lang="en-US"/>
                </a:p>
              </c:txPr>
            </c:trendlineLbl>
          </c:trendline>
          <c:xVal>
            <c:numRef>
              <c:f>'Florence - 20 Lens For Sensit.'!$B$4:$B$23</c:f>
              <c:numCache>
                <c:formatCode>#,##0</c:formatCode>
                <c:ptCount val="20"/>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pt idx="15">
                  <c:v>800</c:v>
                </c:pt>
                <c:pt idx="16">
                  <c:v>850</c:v>
                </c:pt>
                <c:pt idx="17">
                  <c:v>900</c:v>
                </c:pt>
                <c:pt idx="18">
                  <c:v>950</c:v>
                </c:pt>
                <c:pt idx="19">
                  <c:v>1000</c:v>
                </c:pt>
              </c:numCache>
            </c:numRef>
          </c:xVal>
          <c:yVal>
            <c:numRef>
              <c:f>'Florence - 20 Lens For Sensit.'!$E$4:$E$23</c:f>
              <c:numCache>
                <c:formatCode>0.0%</c:formatCode>
                <c:ptCount val="20"/>
                <c:pt idx="0">
                  <c:v>2.1680216802168022E-2</c:v>
                </c:pt>
                <c:pt idx="1">
                  <c:v>4.5167118337850046E-2</c:v>
                </c:pt>
                <c:pt idx="2">
                  <c:v>0.12375790424570912</c:v>
                </c:pt>
                <c:pt idx="3">
                  <c:v>0.20415537488708221</c:v>
                </c:pt>
                <c:pt idx="4">
                  <c:v>0.23938572719060525</c:v>
                </c:pt>
                <c:pt idx="5">
                  <c:v>0.26467931345980128</c:v>
                </c:pt>
                <c:pt idx="6">
                  <c:v>0.29358626919602532</c:v>
                </c:pt>
                <c:pt idx="7">
                  <c:v>0.32610659439927731</c:v>
                </c:pt>
                <c:pt idx="8">
                  <c:v>0.34959349593495936</c:v>
                </c:pt>
                <c:pt idx="9">
                  <c:v>0.36224028906955735</c:v>
                </c:pt>
                <c:pt idx="10">
                  <c:v>0.38301716350496839</c:v>
                </c:pt>
                <c:pt idx="11">
                  <c:v>0.3983739837398374</c:v>
                </c:pt>
                <c:pt idx="12">
                  <c:v>0.41915085817524844</c:v>
                </c:pt>
                <c:pt idx="13">
                  <c:v>0.43721770551038841</c:v>
                </c:pt>
                <c:pt idx="14">
                  <c:v>0.45257452574525747</c:v>
                </c:pt>
                <c:pt idx="15">
                  <c:v>0.46612466124661245</c:v>
                </c:pt>
                <c:pt idx="16">
                  <c:v>0.47786811201445351</c:v>
                </c:pt>
                <c:pt idx="17">
                  <c:v>0.4941282746160795</c:v>
                </c:pt>
                <c:pt idx="18">
                  <c:v>0.50406504065040647</c:v>
                </c:pt>
                <c:pt idx="19">
                  <c:v>0.51942186088527553</c:v>
                </c:pt>
              </c:numCache>
            </c:numRef>
          </c:yVal>
          <c:smooth val="0"/>
          <c:extLst>
            <c:ext xmlns:c16="http://schemas.microsoft.com/office/drawing/2014/chart" uri="{C3380CC4-5D6E-409C-BE32-E72D297353CC}">
              <c16:uniqueId val="{00000000-3378-4906-ABE5-B22067FCD660}"/>
            </c:ext>
          </c:extLst>
        </c:ser>
        <c:ser>
          <c:idx val="1"/>
          <c:order val="1"/>
          <c:tx>
            <c:v>Main Stems CONUS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'Florence - 20 Lens For Sensit.'!$B$26:$B$35</c:f>
              <c:numCache>
                <c:formatCode>#,##0</c:formatCode>
                <c:ptCount val="10"/>
                <c:pt idx="0">
                  <c:v>100</c:v>
                </c:pt>
                <c:pt idx="1">
                  <c:v>250</c:v>
                </c:pt>
                <c:pt idx="2">
                  <c:v>350</c:v>
                </c:pt>
                <c:pt idx="3">
                  <c:v>450</c:v>
                </c:pt>
                <c:pt idx="4">
                  <c:v>500</c:v>
                </c:pt>
                <c:pt idx="5">
                  <c:v>550</c:v>
                </c:pt>
                <c:pt idx="6">
                  <c:v>650</c:v>
                </c:pt>
                <c:pt idx="7">
                  <c:v>750</c:v>
                </c:pt>
                <c:pt idx="8">
                  <c:v>850</c:v>
                </c:pt>
                <c:pt idx="9">
                  <c:v>1000</c:v>
                </c:pt>
              </c:numCache>
            </c:numRef>
          </c:xVal>
          <c:yVal>
            <c:numRef>
              <c:f>'Florence - 20 Lens For Sensit.'!$E$26:$E$35</c:f>
              <c:numCache>
                <c:formatCode>0.0%</c:formatCode>
                <c:ptCount val="10"/>
                <c:pt idx="0">
                  <c:v>6.6781417663108161E-2</c:v>
                </c:pt>
                <c:pt idx="1">
                  <c:v>0.15798099284027028</c:v>
                </c:pt>
                <c:pt idx="2">
                  <c:v>0.20733002508652104</c:v>
                </c:pt>
                <c:pt idx="3">
                  <c:v>0.24816428924575634</c:v>
                </c:pt>
                <c:pt idx="4">
                  <c:v>0.26710735932321328</c:v>
                </c:pt>
                <c:pt idx="5">
                  <c:v>0.28521726392118801</c:v>
                </c:pt>
                <c:pt idx="6">
                  <c:v>0.31861712841735179</c:v>
                </c:pt>
                <c:pt idx="7">
                  <c:v>0.34904140191536503</c:v>
                </c:pt>
                <c:pt idx="8">
                  <c:v>0.37658164106132463</c:v>
                </c:pt>
                <c:pt idx="9">
                  <c:v>0.41363461573675631</c:v>
                </c:pt>
              </c:numCache>
            </c:numRef>
          </c:yVal>
          <c:smooth val="0"/>
          <c:extLst>
            <c:ext xmlns:c16="http://schemas.microsoft.com/office/drawing/2014/chart" uri="{C3380CC4-5D6E-409C-BE32-E72D297353CC}">
              <c16:uniqueId val="{00000000-744C-439A-8141-5AA16FCC8EE6}"/>
            </c:ext>
          </c:extLst>
        </c:ser>
        <c:ser>
          <c:idx val="2"/>
          <c:order val="2"/>
          <c:tx>
            <c:v>Ge5 CONUS GE5</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'Florence - 20 Lens For Sensit.'!$B$37:$B$43</c:f>
              <c:numCache>
                <c:formatCode>#,##0</c:formatCode>
                <c:ptCount val="7"/>
                <c:pt idx="0">
                  <c:v>100</c:v>
                </c:pt>
                <c:pt idx="1">
                  <c:v>250</c:v>
                </c:pt>
                <c:pt idx="2">
                  <c:v>350</c:v>
                </c:pt>
                <c:pt idx="3">
                  <c:v>450</c:v>
                </c:pt>
                <c:pt idx="4">
                  <c:v>500</c:v>
                </c:pt>
                <c:pt idx="5">
                  <c:v>550</c:v>
                </c:pt>
                <c:pt idx="6">
                  <c:v>650</c:v>
                </c:pt>
              </c:numCache>
            </c:numRef>
          </c:xVal>
          <c:yVal>
            <c:numRef>
              <c:f>'Florence - 20 Lens For Sensit.'!$E$37:$E$43</c:f>
              <c:numCache>
                <c:formatCode>0.0%</c:formatCode>
                <c:ptCount val="7"/>
                <c:pt idx="0">
                  <c:v>6.4222798831783862E-2</c:v>
                </c:pt>
                <c:pt idx="1">
                  <c:v>0.15502716917026402</c:v>
                </c:pt>
                <c:pt idx="2">
                  <c:v>0.20468217306819636</c:v>
                </c:pt>
              </c:numCache>
            </c:numRef>
          </c:yVal>
          <c:smooth val="0"/>
          <c:extLst>
            <c:ext xmlns:c16="http://schemas.microsoft.com/office/drawing/2014/chart" uri="{C3380CC4-5D6E-409C-BE32-E72D297353CC}">
              <c16:uniqueId val="{00000000-F787-4E0F-936D-119D7EF01096}"/>
            </c:ext>
          </c:extLst>
        </c:ser>
        <c:dLbls>
          <c:showLegendKey val="0"/>
          <c:showVal val="0"/>
          <c:showCatName val="0"/>
          <c:showSerName val="0"/>
          <c:showPercent val="0"/>
          <c:showBubbleSize val="0"/>
        </c:dLbls>
        <c:axId val="498817608"/>
        <c:axId val="498819248"/>
      </c:scatterChart>
      <c:valAx>
        <c:axId val="4988176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Threshold</a:t>
                </a:r>
                <a:r>
                  <a:rPr lang="en-US" baseline="0"/>
                  <a:t> Length (metres)</a:t>
                </a:r>
                <a:endParaRPr lang="en-US"/>
              </a:p>
            </c:rich>
          </c:tx>
          <c:layout>
            <c:manualLayout>
              <c:xMode val="edge"/>
              <c:yMode val="edge"/>
              <c:x val="0.42159603954934705"/>
              <c:y val="0.957058261700095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9248"/>
        <c:crosses val="autoZero"/>
        <c:crossBetween val="midCat"/>
        <c:majorUnit val="250"/>
      </c:valAx>
      <c:valAx>
        <c:axId val="498819248"/>
        <c:scaling>
          <c:orientation val="minMax"/>
          <c:max val="0.60000000000000009"/>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Under Threshold Length</a:t>
                </a:r>
                <a:endParaRPr lang="en-US"/>
              </a:p>
            </c:rich>
          </c:tx>
          <c:layout>
            <c:manualLayout>
              <c:xMode val="edge"/>
              <c:yMode val="edge"/>
              <c:x val="4.2446941323345817E-2"/>
              <c:y val="0.364441185539486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7608"/>
        <c:crosses val="autoZero"/>
        <c:crossBetween val="midCat"/>
      </c:valAx>
      <c:spPr>
        <a:noFill/>
        <a:ln>
          <a:noFill/>
        </a:ln>
        <a:effectLst/>
      </c:spPr>
    </c:plotArea>
    <c:legend>
      <c:legendPos val="r"/>
      <c:layout>
        <c:manualLayout>
          <c:xMode val="edge"/>
          <c:yMode val="edge"/>
          <c:x val="0.23055393907635452"/>
          <c:y val="0.15181598718498299"/>
          <c:w val="0.28024582741518078"/>
          <c:h val="0.15052170054674399"/>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Mainstem CONUS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'Florence - 20 Lens For Sensit.'!$B$26:$B$35</c:f>
              <c:numCache>
                <c:formatCode>#,##0</c:formatCode>
                <c:ptCount val="10"/>
                <c:pt idx="0">
                  <c:v>100</c:v>
                </c:pt>
                <c:pt idx="1">
                  <c:v>250</c:v>
                </c:pt>
                <c:pt idx="2">
                  <c:v>350</c:v>
                </c:pt>
                <c:pt idx="3">
                  <c:v>450</c:v>
                </c:pt>
                <c:pt idx="4">
                  <c:v>500</c:v>
                </c:pt>
                <c:pt idx="5">
                  <c:v>550</c:v>
                </c:pt>
                <c:pt idx="6">
                  <c:v>650</c:v>
                </c:pt>
                <c:pt idx="7">
                  <c:v>750</c:v>
                </c:pt>
                <c:pt idx="8">
                  <c:v>850</c:v>
                </c:pt>
                <c:pt idx="9">
                  <c:v>1000</c:v>
                </c:pt>
              </c:numCache>
            </c:numRef>
          </c:xVal>
          <c:yVal>
            <c:numRef>
              <c:f>'Florence - 20 Lens For Sensit.'!$I$26:$I$35</c:f>
              <c:numCache>
                <c:formatCode>#,##0.0</c:formatCode>
                <c:ptCount val="10"/>
                <c:pt idx="0">
                  <c:v>5.7038333333333338</c:v>
                </c:pt>
                <c:pt idx="1">
                  <c:v>9.2433333333333341</c:v>
                </c:pt>
                <c:pt idx="2">
                  <c:v>12.348333333333333</c:v>
                </c:pt>
                <c:pt idx="3">
                  <c:v>13.031333333333333</c:v>
                </c:pt>
                <c:pt idx="4">
                  <c:v>14.711666666666666</c:v>
                </c:pt>
                <c:pt idx="5">
                  <c:v>14.4665</c:v>
                </c:pt>
                <c:pt idx="6">
                  <c:v>15.337833333333334</c:v>
                </c:pt>
              </c:numCache>
            </c:numRef>
          </c:yVal>
          <c:smooth val="0"/>
          <c:extLst>
            <c:ext xmlns:c16="http://schemas.microsoft.com/office/drawing/2014/chart" uri="{C3380CC4-5D6E-409C-BE32-E72D297353CC}">
              <c16:uniqueId val="{00000000-3539-4E4A-8024-AC3A1362ECD3}"/>
            </c:ext>
          </c:extLst>
        </c:ser>
        <c:ser>
          <c:idx val="1"/>
          <c:order val="1"/>
          <c:tx>
            <c:v>GE5 CONUS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'Florence - 20 Lens For Sensit.'!$B$37:$B$46</c:f>
              <c:numCache>
                <c:formatCode>#,##0</c:formatCode>
                <c:ptCount val="10"/>
                <c:pt idx="0">
                  <c:v>100</c:v>
                </c:pt>
                <c:pt idx="1">
                  <c:v>250</c:v>
                </c:pt>
                <c:pt idx="2">
                  <c:v>350</c:v>
                </c:pt>
                <c:pt idx="3">
                  <c:v>450</c:v>
                </c:pt>
                <c:pt idx="4">
                  <c:v>500</c:v>
                </c:pt>
                <c:pt idx="5">
                  <c:v>550</c:v>
                </c:pt>
                <c:pt idx="6">
                  <c:v>650</c:v>
                </c:pt>
                <c:pt idx="7">
                  <c:v>750</c:v>
                </c:pt>
                <c:pt idx="8">
                  <c:v>850</c:v>
                </c:pt>
                <c:pt idx="9">
                  <c:v>1000</c:v>
                </c:pt>
              </c:numCache>
            </c:numRef>
          </c:xVal>
          <c:yVal>
            <c:numRef>
              <c:f>'Florence - 20 Lens For Sensit.'!$I$37:$I$46</c:f>
              <c:numCache>
                <c:formatCode>#,##0.0</c:formatCode>
                <c:ptCount val="10"/>
                <c:pt idx="0">
                  <c:v>8.9168333333333329</c:v>
                </c:pt>
                <c:pt idx="1">
                  <c:v>14.932333333333334</c:v>
                </c:pt>
                <c:pt idx="2">
                  <c:v>19.226500000000001</c:v>
                </c:pt>
              </c:numCache>
            </c:numRef>
          </c:yVal>
          <c:smooth val="0"/>
          <c:extLst>
            <c:ext xmlns:c16="http://schemas.microsoft.com/office/drawing/2014/chart" uri="{C3380CC4-5D6E-409C-BE32-E72D297353CC}">
              <c16:uniqueId val="{00000009-3539-4E4A-8024-AC3A1362ECD3}"/>
            </c:ext>
          </c:extLst>
        </c:ser>
        <c:dLbls>
          <c:showLegendKey val="0"/>
          <c:showVal val="0"/>
          <c:showCatName val="0"/>
          <c:showSerName val="0"/>
          <c:showPercent val="0"/>
          <c:showBubbleSize val="0"/>
        </c:dLbls>
        <c:axId val="337313224"/>
        <c:axId val="337313552"/>
      </c:scatterChart>
      <c:valAx>
        <c:axId val="337313224"/>
        <c:scaling>
          <c:orientation val="minMax"/>
          <c:max val="1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13552"/>
        <c:crosses val="autoZero"/>
        <c:crossBetween val="midCat"/>
        <c:majorUnit val="100"/>
      </c:valAx>
      <c:valAx>
        <c:axId val="337313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13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209550</xdr:rowOff>
    </xdr:from>
    <xdr:to>
      <xdr:col>16</xdr:col>
      <xdr:colOff>171450</xdr:colOff>
      <xdr:row>22</xdr:row>
      <xdr:rowOff>257175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542925</xdr:colOff>
      <xdr:row>34</xdr:row>
      <xdr:rowOff>209549</xdr:rowOff>
    </xdr:from>
    <xdr:to>
      <xdr:col>16</xdr:col>
      <xdr:colOff>66675</xdr:colOff>
      <xdr:row>44</xdr:row>
      <xdr:rowOff>200024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nfoworld.com/article/3600993/5-great-libraries-for-profiling-python-code.html" TargetMode="External"/><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 Id="rId5" Type="http://schemas.openxmlformats.org/officeDocument/2006/relationships/printerSettings" Target="../printerSettings/printerSettings2.bin"/><Relationship Id="rId4" Type="http://schemas.openxmlformats.org/officeDocument/2006/relationships/hyperlink" Target="https://jakevdp.github.io/PythonDataScienceHandbook/01.07-timing-and-profiling.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activeCell="E20" sqref="E20"/>
    </sheetView>
  </sheetViews>
  <sheetFormatPr defaultColWidth="14.42578125" defaultRowHeight="15.75" customHeight="1"/>
  <cols>
    <col min="3" max="5" width="22.7109375" customWidth="1"/>
  </cols>
  <sheetData>
    <row r="1" spans="1:26" ht="15.75" customHeight="1">
      <c r="A1" s="243" t="s">
        <v>284</v>
      </c>
      <c r="B1" s="244"/>
      <c r="C1" s="244"/>
      <c r="D1" s="244"/>
      <c r="E1" s="41"/>
      <c r="F1" s="41"/>
      <c r="G1" s="41"/>
      <c r="H1" s="41"/>
      <c r="I1" s="41"/>
      <c r="J1" s="41"/>
      <c r="K1" s="41"/>
      <c r="L1" s="41"/>
      <c r="M1" s="41"/>
      <c r="N1" s="41"/>
      <c r="O1" s="41"/>
      <c r="P1" s="41"/>
      <c r="Q1" s="41"/>
      <c r="R1" s="41"/>
      <c r="S1" s="41"/>
      <c r="T1" s="41"/>
      <c r="U1" s="41"/>
      <c r="V1" s="41"/>
      <c r="W1" s="41"/>
      <c r="X1" s="41"/>
      <c r="Y1" s="41"/>
      <c r="Z1" s="41"/>
    </row>
    <row r="2" spans="1:26" ht="12.7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8">
      <c r="A9" s="150" t="s">
        <v>404</v>
      </c>
      <c r="B9" s="151"/>
      <c r="C9" s="152"/>
      <c r="D9" s="151"/>
      <c r="E9" s="123"/>
      <c r="I9" s="41"/>
      <c r="J9" s="41"/>
      <c r="K9" s="41"/>
      <c r="L9" s="41"/>
      <c r="M9" s="41"/>
      <c r="N9" s="41"/>
      <c r="O9" s="41"/>
      <c r="P9" s="41"/>
      <c r="Q9" s="41"/>
      <c r="R9" s="41"/>
      <c r="S9" s="41"/>
      <c r="T9" s="41"/>
      <c r="U9" s="41"/>
      <c r="V9" s="41"/>
      <c r="W9" s="41"/>
      <c r="X9" s="41"/>
      <c r="Y9" s="41"/>
      <c r="Z9" s="41"/>
    </row>
    <row r="10" spans="1:26" ht="18">
      <c r="A10" s="137"/>
      <c r="B10" s="138" t="s">
        <v>406</v>
      </c>
      <c r="C10" s="139" t="s">
        <v>405</v>
      </c>
      <c r="D10" s="165"/>
      <c r="E10" s="141"/>
      <c r="F10" s="140"/>
      <c r="G10" s="140"/>
      <c r="I10" s="41"/>
      <c r="J10" s="170" t="s">
        <v>458</v>
      </c>
      <c r="K10" s="41"/>
      <c r="L10" s="41"/>
      <c r="M10" s="41"/>
      <c r="N10" s="41"/>
      <c r="O10" s="41"/>
      <c r="P10" s="41"/>
      <c r="Q10" s="41"/>
      <c r="R10" s="41"/>
      <c r="S10" s="41"/>
      <c r="T10" s="41"/>
      <c r="U10" s="41"/>
      <c r="V10" s="41"/>
      <c r="W10" s="41"/>
      <c r="X10" s="41"/>
      <c r="Y10" s="41"/>
      <c r="Z10" s="41"/>
    </row>
    <row r="11" spans="1:26" ht="12.75">
      <c r="A11" s="140"/>
      <c r="B11" s="138" t="s">
        <v>407</v>
      </c>
      <c r="C11" s="147">
        <v>44222.039583333331</v>
      </c>
      <c r="D11" s="180">
        <v>44222.425694444442</v>
      </c>
      <c r="E11" s="180">
        <v>44224.022916666669</v>
      </c>
      <c r="F11" s="140"/>
      <c r="G11" s="140"/>
      <c r="I11" s="41"/>
      <c r="J11" s="147">
        <v>44223.976388888892</v>
      </c>
      <c r="K11" s="41"/>
      <c r="L11" s="41"/>
      <c r="M11" s="41"/>
      <c r="N11" s="41"/>
      <c r="O11" s="41"/>
      <c r="P11" s="41"/>
      <c r="Q11" s="41"/>
      <c r="R11" s="41"/>
      <c r="S11" s="41"/>
      <c r="T11" s="41"/>
      <c r="U11" s="41"/>
      <c r="V11" s="41"/>
      <c r="W11" s="41"/>
      <c r="X11" s="41"/>
      <c r="Y11" s="41"/>
      <c r="Z11" s="41"/>
    </row>
    <row r="12" spans="1:26" ht="12.75">
      <c r="A12" s="138"/>
      <c r="B12" s="138" t="s">
        <v>414</v>
      </c>
      <c r="C12" s="143" t="s">
        <v>419</v>
      </c>
      <c r="D12" s="167" t="s">
        <v>419</v>
      </c>
      <c r="E12" s="167" t="s">
        <v>419</v>
      </c>
      <c r="F12" s="140"/>
      <c r="G12" s="140"/>
      <c r="I12" s="41"/>
      <c r="J12" s="144" t="s">
        <v>459</v>
      </c>
      <c r="K12" s="41"/>
      <c r="L12" s="41"/>
      <c r="M12" s="41"/>
      <c r="N12" s="41"/>
      <c r="O12" s="41"/>
      <c r="P12" s="41"/>
      <c r="Q12" s="41"/>
      <c r="R12" s="41"/>
      <c r="S12" s="41"/>
      <c r="T12" s="41"/>
      <c r="U12" s="41"/>
      <c r="V12" s="41"/>
      <c r="W12" s="41"/>
      <c r="X12" s="41"/>
      <c r="Y12" s="41"/>
      <c r="Z12" s="41"/>
    </row>
    <row r="13" spans="1:26" ht="12.75">
      <c r="A13" s="138"/>
      <c r="B13" s="138" t="s">
        <v>415</v>
      </c>
      <c r="C13" s="144">
        <v>500</v>
      </c>
      <c r="D13" s="166">
        <v>500</v>
      </c>
      <c r="E13" s="166">
        <v>200</v>
      </c>
      <c r="F13" s="140"/>
      <c r="G13" s="140"/>
      <c r="I13" s="41"/>
      <c r="J13" s="144">
        <v>250</v>
      </c>
      <c r="K13" s="41"/>
      <c r="L13" s="41"/>
      <c r="M13" s="41"/>
      <c r="N13" s="41"/>
      <c r="O13" s="41"/>
      <c r="P13" s="41"/>
      <c r="Q13" s="41"/>
      <c r="R13" s="41"/>
      <c r="S13" s="41"/>
      <c r="T13" s="41"/>
      <c r="U13" s="41"/>
      <c r="V13" s="41"/>
      <c r="W13" s="41"/>
      <c r="X13" s="41"/>
      <c r="Y13" s="41"/>
      <c r="Z13" s="41"/>
    </row>
    <row r="14" spans="1:26" ht="12.75">
      <c r="A14" s="138"/>
      <c r="B14" s="138" t="s">
        <v>416</v>
      </c>
      <c r="C14" s="143" t="b">
        <v>1</v>
      </c>
      <c r="D14" s="167" t="b">
        <v>1</v>
      </c>
      <c r="E14" s="167" t="b">
        <v>1</v>
      </c>
      <c r="F14" s="140"/>
      <c r="G14" s="140"/>
      <c r="I14" s="41"/>
      <c r="J14" s="167" t="b">
        <v>1</v>
      </c>
      <c r="K14" s="41"/>
      <c r="L14" s="41"/>
      <c r="M14" s="41"/>
      <c r="N14" s="41"/>
      <c r="O14" s="41"/>
      <c r="P14" s="41"/>
      <c r="Q14" s="41"/>
      <c r="R14" s="41"/>
      <c r="S14" s="41"/>
      <c r="T14" s="41"/>
      <c r="U14" s="41"/>
      <c r="V14" s="41"/>
      <c r="W14" s="41"/>
      <c r="X14" s="41"/>
      <c r="Y14" s="41"/>
      <c r="Z14" s="41"/>
    </row>
    <row r="15" spans="1:26" ht="12.75">
      <c r="A15" s="138"/>
      <c r="B15" s="138" t="s">
        <v>417</v>
      </c>
      <c r="C15" s="143" t="b">
        <v>1</v>
      </c>
      <c r="D15" s="167" t="b">
        <v>1</v>
      </c>
      <c r="E15" s="167" t="b">
        <v>1</v>
      </c>
      <c r="F15" s="140"/>
      <c r="G15" s="140"/>
      <c r="I15" s="41"/>
      <c r="J15" s="167" t="b">
        <v>1</v>
      </c>
      <c r="K15" s="41"/>
      <c r="L15" s="41"/>
      <c r="M15" s="41"/>
      <c r="N15" s="41"/>
      <c r="O15" s="41"/>
      <c r="P15" s="41"/>
      <c r="Q15" s="41"/>
      <c r="R15" s="41"/>
      <c r="S15" s="41"/>
      <c r="T15" s="41"/>
      <c r="U15" s="41"/>
      <c r="V15" s="41"/>
      <c r="W15" s="41"/>
      <c r="X15" s="41"/>
      <c r="Y15" s="41"/>
      <c r="Z15" s="41"/>
    </row>
    <row r="16" spans="1:26" ht="12.75">
      <c r="A16" s="138"/>
      <c r="B16" s="138" t="s">
        <v>418</v>
      </c>
      <c r="C16" s="143" t="b">
        <v>1</v>
      </c>
      <c r="D16" s="167" t="b">
        <v>1</v>
      </c>
      <c r="E16" s="167" t="b">
        <v>1</v>
      </c>
      <c r="F16" s="140"/>
      <c r="G16" s="140"/>
      <c r="I16" s="41"/>
      <c r="J16" s="167" t="b">
        <v>1</v>
      </c>
      <c r="K16" s="41"/>
      <c r="L16" s="41"/>
      <c r="M16" s="41"/>
      <c r="N16" s="41"/>
      <c r="O16" s="41"/>
      <c r="P16" s="41"/>
      <c r="Q16" s="41"/>
      <c r="R16" s="41"/>
      <c r="S16" s="41"/>
      <c r="T16" s="41"/>
      <c r="U16" s="41"/>
      <c r="V16" s="41"/>
      <c r="W16" s="41"/>
      <c r="X16" s="41"/>
      <c r="Y16" s="41"/>
      <c r="Z16" s="41"/>
    </row>
    <row r="17" spans="1:26" ht="12.75">
      <c r="A17" s="138"/>
      <c r="B17" s="142" t="s">
        <v>408</v>
      </c>
      <c r="C17" s="143" t="s">
        <v>420</v>
      </c>
      <c r="D17" s="167" t="s">
        <v>485</v>
      </c>
      <c r="E17" s="141"/>
      <c r="F17" s="140"/>
      <c r="G17" s="140"/>
      <c r="I17" s="41"/>
      <c r="J17" s="171" t="s">
        <v>460</v>
      </c>
      <c r="K17" s="41"/>
      <c r="L17" s="41"/>
      <c r="M17" s="41"/>
      <c r="N17" s="41"/>
      <c r="O17" s="41"/>
      <c r="P17" s="41"/>
      <c r="Q17" s="41"/>
      <c r="R17" s="41"/>
      <c r="S17" s="41"/>
      <c r="T17" s="41"/>
      <c r="U17" s="41"/>
      <c r="V17" s="41"/>
      <c r="W17" s="41"/>
      <c r="X17" s="41"/>
      <c r="Y17" s="41"/>
      <c r="Z17" s="41"/>
    </row>
    <row r="18" spans="1:26" ht="12.75">
      <c r="A18" s="138"/>
      <c r="B18" s="142" t="s">
        <v>433</v>
      </c>
      <c r="C18" s="148" t="s">
        <v>483</v>
      </c>
      <c r="D18" s="167" t="s">
        <v>484</v>
      </c>
      <c r="E18" s="141"/>
      <c r="F18" s="140"/>
      <c r="G18" s="140"/>
      <c r="I18" s="41"/>
      <c r="J18" s="144" t="s">
        <v>460</v>
      </c>
      <c r="K18" s="41"/>
      <c r="L18" s="41"/>
      <c r="M18" s="41"/>
      <c r="N18" s="41"/>
      <c r="O18" s="41"/>
      <c r="P18" s="41"/>
      <c r="Q18" s="41"/>
      <c r="R18" s="41"/>
      <c r="S18" s="41"/>
      <c r="T18" s="41"/>
      <c r="U18" s="41"/>
      <c r="V18" s="41"/>
      <c r="W18" s="41"/>
      <c r="X18" s="41"/>
      <c r="Y18" s="41"/>
      <c r="Z18" s="41"/>
    </row>
    <row r="19" spans="1:26" ht="12.75">
      <c r="A19" s="138"/>
      <c r="B19" s="142" t="s">
        <v>411</v>
      </c>
      <c r="C19" s="143"/>
      <c r="D19" s="166"/>
      <c r="E19" s="141"/>
      <c r="F19" s="140"/>
      <c r="G19" s="140"/>
      <c r="I19" s="41"/>
      <c r="J19" s="143" t="s">
        <v>466</v>
      </c>
      <c r="K19" s="41"/>
      <c r="L19" s="41"/>
      <c r="M19" s="41"/>
      <c r="N19" s="41"/>
      <c r="O19" s="41"/>
      <c r="P19" s="41"/>
      <c r="Q19" s="41"/>
      <c r="R19" s="41"/>
      <c r="S19" s="41"/>
      <c r="T19" s="41"/>
      <c r="U19" s="41"/>
      <c r="V19" s="41"/>
      <c r="W19" s="41"/>
      <c r="X19" s="41"/>
      <c r="Y19" s="41"/>
      <c r="Z19" s="41"/>
    </row>
    <row r="20" spans="1:26" ht="12.75">
      <c r="A20" s="138"/>
      <c r="B20" s="142" t="s">
        <v>412</v>
      </c>
      <c r="C20" s="143"/>
      <c r="D20" s="166"/>
      <c r="E20" s="141"/>
      <c r="F20" s="140"/>
      <c r="G20" s="140"/>
      <c r="I20" s="41"/>
      <c r="J20" s="143" t="s">
        <v>467</v>
      </c>
      <c r="K20" s="41"/>
      <c r="L20" s="41"/>
      <c r="M20" s="41"/>
      <c r="N20" s="41"/>
      <c r="O20" s="41"/>
      <c r="P20" s="41"/>
      <c r="Q20" s="41"/>
      <c r="R20" s="41"/>
      <c r="S20" s="41"/>
      <c r="T20" s="41"/>
      <c r="U20" s="41"/>
      <c r="V20" s="41"/>
      <c r="W20" s="41"/>
      <c r="X20" s="41"/>
      <c r="Y20" s="41"/>
      <c r="Z20" s="41"/>
    </row>
    <row r="21" spans="1:26" ht="12.75">
      <c r="A21" s="245" t="s">
        <v>421</v>
      </c>
      <c r="B21" s="245"/>
      <c r="C21" s="143"/>
      <c r="D21" s="165"/>
      <c r="E21" s="141"/>
      <c r="F21" s="140"/>
      <c r="G21" s="140"/>
      <c r="I21" s="41"/>
      <c r="J21" s="144">
        <v>109222</v>
      </c>
      <c r="K21" s="41"/>
      <c r="L21" s="41"/>
      <c r="M21" s="41"/>
      <c r="N21" s="41"/>
      <c r="O21" s="41"/>
      <c r="P21" s="41"/>
      <c r="Q21" s="41"/>
      <c r="R21" s="41"/>
      <c r="S21" s="41"/>
      <c r="T21" s="41"/>
      <c r="U21" s="41"/>
      <c r="V21" s="41"/>
      <c r="W21" s="41"/>
      <c r="X21" s="41"/>
      <c r="Y21" s="41"/>
      <c r="Z21" s="41"/>
    </row>
    <row r="22" spans="1:26" ht="12.75">
      <c r="A22" s="245" t="s">
        <v>422</v>
      </c>
      <c r="B22" s="245"/>
      <c r="C22" s="143"/>
      <c r="D22" s="165"/>
      <c r="E22" s="141"/>
      <c r="F22" s="140"/>
      <c r="G22" s="140"/>
      <c r="I22" s="41"/>
      <c r="J22" s="144">
        <v>91967</v>
      </c>
      <c r="K22" s="41"/>
      <c r="L22" s="41"/>
      <c r="M22" s="41"/>
      <c r="N22" s="41"/>
      <c r="O22" s="41"/>
      <c r="P22" s="41"/>
      <c r="Q22" s="41"/>
      <c r="R22" s="41"/>
      <c r="S22" s="41"/>
      <c r="T22" s="41"/>
      <c r="U22" s="41"/>
      <c r="V22" s="41"/>
      <c r="W22" s="41"/>
      <c r="X22" s="41"/>
      <c r="Y22" s="41"/>
      <c r="Z22" s="41"/>
    </row>
    <row r="23" spans="1:26" ht="12.75">
      <c r="A23" s="138"/>
      <c r="B23" s="142" t="s">
        <v>435</v>
      </c>
      <c r="C23" s="143"/>
      <c r="D23" s="165"/>
      <c r="E23" s="141"/>
      <c r="F23" s="140"/>
      <c r="G23" s="140"/>
      <c r="I23" s="41"/>
      <c r="J23" s="144"/>
      <c r="K23" s="41"/>
      <c r="L23" s="41"/>
      <c r="M23" s="41"/>
      <c r="N23" s="41"/>
      <c r="O23" s="41"/>
      <c r="P23" s="41"/>
      <c r="Q23" s="41"/>
      <c r="R23" s="41"/>
      <c r="S23" s="41"/>
      <c r="T23" s="41"/>
      <c r="U23" s="41"/>
      <c r="V23" s="41"/>
      <c r="W23" s="41"/>
      <c r="X23" s="41"/>
      <c r="Y23" s="41"/>
      <c r="Z23" s="41"/>
    </row>
    <row r="24" spans="1:26" ht="12.75">
      <c r="A24" s="138"/>
      <c r="B24" s="142" t="s">
        <v>413</v>
      </c>
      <c r="C24" s="143"/>
      <c r="D24" s="165"/>
      <c r="E24" s="141"/>
      <c r="F24" s="140"/>
      <c r="G24" s="140"/>
      <c r="I24" s="41"/>
      <c r="J24" s="143" t="s">
        <v>465</v>
      </c>
      <c r="K24" s="41"/>
      <c r="L24" s="41"/>
      <c r="M24" s="41"/>
      <c r="N24" s="41"/>
      <c r="O24" s="41"/>
      <c r="P24" s="41"/>
      <c r="Q24" s="41"/>
      <c r="R24" s="41"/>
      <c r="S24" s="41"/>
      <c r="T24" s="41"/>
      <c r="U24" s="41"/>
      <c r="V24" s="41"/>
      <c r="W24" s="41"/>
      <c r="X24" s="41"/>
      <c r="Y24" s="41"/>
      <c r="Z24" s="41"/>
    </row>
    <row r="25" spans="1:26" ht="12.75">
      <c r="A25" s="140"/>
      <c r="B25" s="153" t="s">
        <v>409</v>
      </c>
      <c r="C25" s="154" t="s">
        <v>423</v>
      </c>
      <c r="D25" s="168"/>
      <c r="E25" s="141"/>
      <c r="F25" s="140"/>
      <c r="G25" s="140"/>
      <c r="H25" s="140"/>
      <c r="I25" s="41"/>
      <c r="J25" s="41"/>
      <c r="K25" s="41"/>
      <c r="L25" s="41"/>
      <c r="M25" s="41"/>
      <c r="N25" s="41"/>
      <c r="O25" s="41"/>
      <c r="P25" s="41"/>
      <c r="Q25" s="41"/>
      <c r="R25" s="41"/>
      <c r="S25" s="41"/>
      <c r="T25" s="41"/>
      <c r="U25" s="41"/>
      <c r="V25" s="41"/>
      <c r="W25" s="41"/>
      <c r="X25" s="41"/>
      <c r="Y25" s="41"/>
      <c r="Z25" s="41"/>
    </row>
    <row r="26" spans="1:26" ht="12.75">
      <c r="B26" s="153" t="s">
        <v>410</v>
      </c>
      <c r="C26" s="154" t="s">
        <v>424</v>
      </c>
      <c r="D26" s="168"/>
      <c r="E26" s="123"/>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246" t="s">
        <v>468</v>
      </c>
      <c r="G32" s="246"/>
      <c r="H32" s="246"/>
      <c r="I32" s="246"/>
      <c r="J32" s="246"/>
      <c r="K32" s="41"/>
      <c r="L32" s="41"/>
      <c r="M32" s="41"/>
      <c r="N32" s="41"/>
      <c r="O32" s="41"/>
      <c r="P32" s="41"/>
      <c r="Q32" s="41"/>
      <c r="R32" s="41"/>
      <c r="S32" s="41"/>
      <c r="T32" s="41"/>
      <c r="U32" s="41"/>
      <c r="V32" s="41"/>
      <c r="W32" s="41"/>
      <c r="X32" s="41"/>
      <c r="Y32" s="41"/>
      <c r="Z32" s="41"/>
    </row>
    <row r="33" spans="1:26" ht="12.75">
      <c r="A33" s="41"/>
      <c r="B33" s="87"/>
      <c r="C33" s="88"/>
      <c r="D33" s="89"/>
      <c r="E33" s="41"/>
      <c r="F33" s="175" t="s">
        <v>415</v>
      </c>
      <c r="G33" s="177">
        <v>250</v>
      </c>
      <c r="H33" s="177">
        <v>500</v>
      </c>
      <c r="I33" s="177">
        <v>750</v>
      </c>
      <c r="J33" s="177">
        <v>1000</v>
      </c>
      <c r="K33" s="41"/>
      <c r="L33" s="177">
        <v>500</v>
      </c>
      <c r="M33" s="177">
        <v>750</v>
      </c>
      <c r="N33" s="177">
        <v>1000</v>
      </c>
      <c r="O33" s="41"/>
      <c r="P33" s="41"/>
      <c r="Q33" s="41"/>
      <c r="R33" s="41"/>
      <c r="S33" s="41"/>
      <c r="T33" s="41"/>
      <c r="U33" s="41"/>
      <c r="V33" s="41"/>
      <c r="W33" s="41"/>
      <c r="X33" s="41"/>
      <c r="Y33" s="41"/>
      <c r="Z33" s="41"/>
    </row>
    <row r="34" spans="1:26" ht="12.75">
      <c r="A34" s="41"/>
      <c r="B34" s="87"/>
      <c r="C34" s="88"/>
      <c r="D34" s="89"/>
      <c r="F34" s="176" t="s">
        <v>469</v>
      </c>
      <c r="G34" s="88">
        <v>1</v>
      </c>
      <c r="H34" s="88">
        <v>1</v>
      </c>
      <c r="I34" s="88">
        <v>1</v>
      </c>
      <c r="J34" s="88">
        <v>1</v>
      </c>
      <c r="K34" s="41"/>
      <c r="L34" s="178"/>
      <c r="M34" s="178"/>
      <c r="N34" s="178"/>
      <c r="O34" s="41"/>
      <c r="P34" s="41"/>
      <c r="Q34" s="41"/>
      <c r="R34" s="41"/>
      <c r="S34" s="41"/>
      <c r="T34" s="41"/>
      <c r="U34" s="41"/>
      <c r="V34" s="41"/>
      <c r="W34" s="41"/>
      <c r="X34" s="41"/>
      <c r="Y34" s="41"/>
      <c r="Z34" s="41"/>
    </row>
    <row r="35" spans="1:26" ht="12.75">
      <c r="A35" s="41"/>
      <c r="B35" s="87"/>
      <c r="C35" s="88"/>
      <c r="D35" s="89"/>
      <c r="F35" s="176" t="s">
        <v>470</v>
      </c>
      <c r="G35" s="88">
        <v>5</v>
      </c>
      <c r="H35" s="88">
        <v>5</v>
      </c>
      <c r="I35" s="88">
        <v>5</v>
      </c>
      <c r="J35" s="88">
        <v>6</v>
      </c>
      <c r="K35" s="41"/>
      <c r="L35" s="178"/>
      <c r="M35" s="178"/>
      <c r="N35" s="178">
        <f t="shared" ref="N35:N45" si="1">J35/$G35</f>
        <v>1.2</v>
      </c>
      <c r="O35" s="41"/>
      <c r="P35" s="41"/>
      <c r="Q35" s="41"/>
      <c r="R35" s="41"/>
      <c r="S35" s="41"/>
      <c r="T35" s="41"/>
      <c r="U35" s="41"/>
      <c r="V35" s="41"/>
      <c r="W35" s="41"/>
      <c r="X35" s="41"/>
      <c r="Y35" s="41"/>
      <c r="Z35" s="41"/>
    </row>
    <row r="36" spans="1:26" ht="12.75">
      <c r="A36" s="41"/>
      <c r="B36" s="87"/>
      <c r="C36" s="88"/>
      <c r="D36" s="89"/>
      <c r="F36" s="176" t="s">
        <v>471</v>
      </c>
      <c r="G36" s="88">
        <v>5</v>
      </c>
      <c r="H36" s="88">
        <v>5</v>
      </c>
      <c r="I36" s="88">
        <v>5</v>
      </c>
      <c r="J36" s="88">
        <v>6</v>
      </c>
      <c r="K36" s="41"/>
      <c r="L36" s="178"/>
      <c r="M36" s="178"/>
      <c r="N36" s="178">
        <f t="shared" si="1"/>
        <v>1.2</v>
      </c>
      <c r="O36" s="41"/>
      <c r="P36" s="41"/>
      <c r="Q36" s="41"/>
      <c r="R36" s="41"/>
      <c r="S36" s="41"/>
      <c r="T36" s="41"/>
      <c r="U36" s="41"/>
      <c r="V36" s="41"/>
      <c r="W36" s="41"/>
      <c r="X36" s="41"/>
      <c r="Y36" s="41"/>
      <c r="Z36" s="41"/>
    </row>
    <row r="37" spans="1:26" ht="12.75">
      <c r="A37" s="41"/>
      <c r="B37" s="87"/>
      <c r="C37" s="88"/>
      <c r="D37" s="89"/>
      <c r="F37" s="176" t="s">
        <v>472</v>
      </c>
      <c r="G37" s="88">
        <v>1</v>
      </c>
      <c r="H37" s="88">
        <v>1</v>
      </c>
      <c r="I37" s="88">
        <v>1</v>
      </c>
      <c r="J37" s="88">
        <v>1</v>
      </c>
      <c r="K37" s="41"/>
      <c r="L37" s="178"/>
      <c r="M37" s="178"/>
      <c r="N37" s="178"/>
      <c r="O37" s="41"/>
      <c r="P37" s="41"/>
      <c r="Q37" s="41"/>
      <c r="R37" s="41"/>
      <c r="S37" s="41"/>
      <c r="T37" s="41"/>
      <c r="U37" s="41"/>
      <c r="V37" s="41"/>
      <c r="W37" s="41"/>
      <c r="X37" s="41"/>
      <c r="Y37" s="41"/>
      <c r="Z37" s="41"/>
    </row>
    <row r="38" spans="1:26" ht="12.75">
      <c r="A38" s="41"/>
      <c r="B38" s="87"/>
      <c r="C38" s="88"/>
      <c r="D38" s="89"/>
      <c r="F38" s="176" t="s">
        <v>473</v>
      </c>
      <c r="G38" s="88">
        <v>1</v>
      </c>
      <c r="H38" s="88">
        <v>1</v>
      </c>
      <c r="I38" s="88">
        <v>1</v>
      </c>
      <c r="J38" s="88">
        <v>1</v>
      </c>
      <c r="K38" s="41"/>
      <c r="L38" s="178"/>
      <c r="M38" s="178"/>
      <c r="N38" s="178"/>
      <c r="O38" s="41"/>
      <c r="P38" s="41"/>
      <c r="Q38" s="41"/>
      <c r="R38" s="41"/>
      <c r="S38" s="41"/>
      <c r="T38" s="41"/>
      <c r="U38" s="41"/>
      <c r="V38" s="41"/>
      <c r="W38" s="41"/>
      <c r="X38" s="41"/>
      <c r="Y38" s="41"/>
      <c r="Z38" s="41"/>
    </row>
    <row r="39" spans="1:26" ht="12.75">
      <c r="A39" s="41"/>
      <c r="B39" s="87"/>
      <c r="C39" s="88"/>
      <c r="D39" s="89"/>
      <c r="F39" s="176" t="s">
        <v>474</v>
      </c>
      <c r="G39" s="88">
        <v>155268</v>
      </c>
      <c r="H39" s="88">
        <v>262512</v>
      </c>
      <c r="I39" s="88">
        <v>343026</v>
      </c>
      <c r="J39" s="88">
        <v>406503</v>
      </c>
      <c r="K39" s="41"/>
      <c r="L39" s="179">
        <f t="shared" ref="L39:L45" si="2">H39/$G39</f>
        <v>1.6907025272432181</v>
      </c>
      <c r="M39" s="179">
        <f t="shared" ref="M39:M45" si="3">I39/$G39</f>
        <v>2.2092511013215859</v>
      </c>
      <c r="N39" s="179">
        <f t="shared" si="1"/>
        <v>2.6180732668676097</v>
      </c>
      <c r="O39" s="41"/>
      <c r="P39" s="41"/>
      <c r="Q39" s="41"/>
      <c r="R39" s="41"/>
      <c r="S39" s="41"/>
      <c r="T39" s="41"/>
      <c r="U39" s="41"/>
      <c r="V39" s="41"/>
      <c r="W39" s="41"/>
      <c r="X39" s="41"/>
      <c r="Y39" s="41"/>
      <c r="Z39" s="41"/>
    </row>
    <row r="40" spans="1:26" ht="12.75">
      <c r="A40" s="41"/>
      <c r="B40" s="87"/>
      <c r="C40" s="88"/>
      <c r="D40" s="89"/>
      <c r="F40" s="176" t="s">
        <v>475</v>
      </c>
      <c r="G40" s="88">
        <v>17252</v>
      </c>
      <c r="H40" s="88">
        <v>29168</v>
      </c>
      <c r="I40" s="88">
        <v>38144</v>
      </c>
      <c r="J40" s="88">
        <v>45167</v>
      </c>
      <c r="K40" s="41"/>
      <c r="L40" s="179">
        <f t="shared" si="2"/>
        <v>1.6907025272432181</v>
      </c>
      <c r="M40" s="179">
        <f t="shared" si="3"/>
        <v>2.2109900301414327</v>
      </c>
      <c r="N40" s="179">
        <f t="shared" si="1"/>
        <v>2.6180732668676097</v>
      </c>
      <c r="O40" s="41"/>
      <c r="P40" s="41"/>
      <c r="Q40" s="41"/>
      <c r="R40" s="41"/>
      <c r="S40" s="41"/>
      <c r="T40" s="41"/>
      <c r="U40" s="41"/>
      <c r="V40" s="41"/>
      <c r="W40" s="41"/>
      <c r="X40" s="41"/>
      <c r="Y40" s="41"/>
      <c r="Z40" s="41"/>
    </row>
    <row r="41" spans="1:26" ht="12.75">
      <c r="A41" s="41"/>
      <c r="B41" s="87"/>
      <c r="C41" s="88"/>
      <c r="D41" s="89"/>
      <c r="F41" s="176" t="s">
        <v>476</v>
      </c>
      <c r="G41" s="88">
        <v>2068</v>
      </c>
      <c r="H41" s="88">
        <v>2282</v>
      </c>
      <c r="I41" s="88">
        <v>2369</v>
      </c>
      <c r="J41" s="88">
        <v>2432</v>
      </c>
      <c r="K41" s="41"/>
      <c r="L41" s="178">
        <f t="shared" si="2"/>
        <v>1.1034816247582204</v>
      </c>
      <c r="M41" s="178">
        <f t="shared" si="3"/>
        <v>1.1455512572533848</v>
      </c>
      <c r="N41" s="178">
        <f t="shared" si="1"/>
        <v>1.1760154738878144</v>
      </c>
      <c r="O41" s="41"/>
      <c r="P41" s="41"/>
      <c r="Q41" s="41"/>
      <c r="R41" s="41"/>
      <c r="S41" s="41"/>
      <c r="T41" s="41"/>
      <c r="U41" s="41"/>
      <c r="V41" s="41"/>
      <c r="W41" s="41"/>
      <c r="X41" s="41"/>
      <c r="Y41" s="41"/>
      <c r="Z41" s="41"/>
    </row>
    <row r="42" spans="1:26" ht="12.75">
      <c r="A42" s="41"/>
      <c r="B42" s="87"/>
      <c r="C42" s="88"/>
      <c r="D42" s="89"/>
      <c r="F42" s="176" t="s">
        <v>477</v>
      </c>
      <c r="G42" s="88">
        <v>681</v>
      </c>
      <c r="H42" s="88">
        <v>976</v>
      </c>
      <c r="I42" s="88">
        <v>1198</v>
      </c>
      <c r="J42" s="88">
        <v>1401</v>
      </c>
      <c r="K42" s="41"/>
      <c r="L42" s="179">
        <f t="shared" si="2"/>
        <v>1.433186490455213</v>
      </c>
      <c r="M42" s="179">
        <f t="shared" si="3"/>
        <v>1.7591776798825256</v>
      </c>
      <c r="N42" s="179">
        <f t="shared" si="1"/>
        <v>2.0572687224669601</v>
      </c>
      <c r="O42" s="41"/>
      <c r="P42" s="41"/>
      <c r="Q42" s="41"/>
      <c r="R42" s="41"/>
      <c r="S42" s="41"/>
      <c r="T42" s="41"/>
      <c r="U42" s="41"/>
      <c r="V42" s="41"/>
      <c r="W42" s="41"/>
      <c r="X42" s="41"/>
      <c r="Y42" s="41"/>
      <c r="Z42" s="41"/>
    </row>
    <row r="43" spans="1:26" ht="12.75">
      <c r="A43" s="41"/>
      <c r="B43" s="87"/>
      <c r="C43" s="88"/>
      <c r="D43" s="89"/>
      <c r="F43" s="176" t="s">
        <v>478</v>
      </c>
      <c r="G43" s="88">
        <v>16571</v>
      </c>
      <c r="H43" s="88">
        <v>28192</v>
      </c>
      <c r="I43" s="88">
        <v>36916</v>
      </c>
      <c r="J43" s="88">
        <v>43766</v>
      </c>
      <c r="K43" s="41"/>
      <c r="L43" s="179">
        <f t="shared" si="2"/>
        <v>1.7012853780701225</v>
      </c>
      <c r="M43" s="179">
        <f t="shared" si="3"/>
        <v>2.2277472693259308</v>
      </c>
      <c r="N43" s="179">
        <f t="shared" si="1"/>
        <v>2.6411200289662662</v>
      </c>
      <c r="O43" s="41"/>
      <c r="P43" s="41"/>
      <c r="Q43" s="41"/>
      <c r="R43" s="41"/>
      <c r="S43" s="41"/>
      <c r="T43" s="41"/>
      <c r="U43" s="41"/>
      <c r="V43" s="41"/>
      <c r="W43" s="41"/>
      <c r="X43" s="41"/>
      <c r="Y43" s="41"/>
      <c r="Z43" s="41"/>
    </row>
    <row r="44" spans="1:26" ht="12.75">
      <c r="A44" s="41"/>
      <c r="B44" s="87"/>
      <c r="C44" s="88"/>
      <c r="D44" s="89"/>
      <c r="F44" s="176" t="s">
        <v>479</v>
      </c>
      <c r="G44" s="88">
        <v>0</v>
      </c>
      <c r="H44" s="88">
        <v>0</v>
      </c>
      <c r="I44" s="88">
        <v>0</v>
      </c>
      <c r="J44" s="88">
        <v>0</v>
      </c>
      <c r="K44" s="41"/>
      <c r="L44" s="178"/>
      <c r="M44" s="178"/>
      <c r="N44" s="178"/>
      <c r="O44" s="41"/>
      <c r="P44" s="41"/>
      <c r="Q44" s="41"/>
      <c r="R44" s="41"/>
      <c r="S44" s="41"/>
      <c r="T44" s="41"/>
      <c r="U44" s="41"/>
      <c r="V44" s="41"/>
      <c r="W44" s="41"/>
      <c r="X44" s="41"/>
      <c r="Y44" s="41"/>
      <c r="Z44" s="41"/>
    </row>
    <row r="45" spans="1:26" ht="12.75">
      <c r="A45" s="41"/>
      <c r="B45" s="87"/>
      <c r="C45" s="88"/>
      <c r="D45" s="89"/>
      <c r="F45" s="176" t="s">
        <v>480</v>
      </c>
      <c r="G45" s="88">
        <v>2068</v>
      </c>
      <c r="H45" s="88">
        <v>2282</v>
      </c>
      <c r="I45" s="88">
        <v>2369</v>
      </c>
      <c r="J45" s="88">
        <v>2432</v>
      </c>
      <c r="K45" s="41"/>
      <c r="L45" s="178">
        <f t="shared" si="2"/>
        <v>1.1034816247582204</v>
      </c>
      <c r="M45" s="178">
        <f t="shared" si="3"/>
        <v>1.1455512572533848</v>
      </c>
      <c r="N45" s="178">
        <f t="shared" si="1"/>
        <v>1.1760154738878144</v>
      </c>
      <c r="O45" s="41"/>
      <c r="P45" s="41"/>
      <c r="Q45" s="41"/>
      <c r="R45" s="41"/>
      <c r="S45" s="41"/>
      <c r="T45" s="41"/>
      <c r="U45" s="41"/>
      <c r="V45" s="41"/>
      <c r="W45" s="41"/>
      <c r="X45" s="41"/>
      <c r="Y45" s="41"/>
      <c r="Z45" s="41"/>
    </row>
    <row r="46" spans="1:26" ht="12.75">
      <c r="A46" s="41"/>
      <c r="B46" s="87"/>
      <c r="C46" s="88"/>
      <c r="D46" s="89"/>
      <c r="F46" s="176" t="s">
        <v>481</v>
      </c>
      <c r="G46" s="88">
        <v>1</v>
      </c>
      <c r="H46" s="88">
        <v>1</v>
      </c>
      <c r="I46" s="88">
        <v>1</v>
      </c>
      <c r="J46" s="88">
        <v>1</v>
      </c>
      <c r="K46" s="41"/>
      <c r="L46" s="178"/>
      <c r="M46" s="178"/>
      <c r="N46" s="178"/>
      <c r="O46" s="41"/>
      <c r="P46" s="41"/>
      <c r="Q46" s="41"/>
      <c r="R46" s="41"/>
      <c r="S46" s="41"/>
      <c r="T46" s="41"/>
      <c r="U46" s="41"/>
      <c r="V46" s="41"/>
      <c r="W46" s="41"/>
      <c r="X46" s="41"/>
      <c r="Y46" s="41"/>
      <c r="Z46" s="41"/>
    </row>
    <row r="47" spans="1:26" ht="12.75">
      <c r="A47" s="41"/>
      <c r="B47" s="87"/>
      <c r="C47" s="88"/>
      <c r="D47" s="89"/>
      <c r="F47" s="176" t="s">
        <v>482</v>
      </c>
      <c r="G47" s="88">
        <v>1</v>
      </c>
      <c r="H47" s="88">
        <v>1</v>
      </c>
      <c r="I47" s="88">
        <v>1</v>
      </c>
      <c r="J47" s="88">
        <v>1</v>
      </c>
      <c r="K47" s="41"/>
      <c r="L47" s="178"/>
      <c r="M47" s="178"/>
      <c r="N47" s="178"/>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4">
    <mergeCell ref="A1:D1"/>
    <mergeCell ref="A21:B21"/>
    <mergeCell ref="A22:B22"/>
    <mergeCell ref="F32:J3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33" workbookViewId="0">
      <selection activeCell="D42" sqref="D42"/>
    </sheetView>
  </sheetViews>
  <sheetFormatPr defaultRowHeight="12.75"/>
  <cols>
    <col min="2" max="2" width="13.7109375" style="116" customWidth="1"/>
    <col min="3" max="3" width="52.42578125" bestFit="1" customWidth="1"/>
    <col min="4" max="4" width="17.85546875" style="116" customWidth="1"/>
    <col min="5" max="5" width="14.140625" style="123" bestFit="1" customWidth="1"/>
    <col min="8" max="8" width="9.140625" style="216"/>
    <col min="9" max="9" width="14.42578125" style="149" bestFit="1" customWidth="1"/>
  </cols>
  <sheetData>
    <row r="1" spans="1:9" ht="18">
      <c r="A1" s="122" t="s">
        <v>447</v>
      </c>
    </row>
    <row r="3" spans="1:9" ht="49.5" customHeight="1">
      <c r="A3" s="117" t="s">
        <v>355</v>
      </c>
      <c r="B3" s="118" t="s">
        <v>111</v>
      </c>
      <c r="C3" s="117" t="s">
        <v>356</v>
      </c>
      <c r="D3" s="162" t="s">
        <v>286</v>
      </c>
      <c r="E3" s="124" t="s">
        <v>361</v>
      </c>
    </row>
    <row r="4" spans="1:9" s="145" customFormat="1" ht="24.95" customHeight="1">
      <c r="A4" s="120">
        <v>1</v>
      </c>
      <c r="B4" s="121">
        <v>50</v>
      </c>
      <c r="C4" s="127" t="s">
        <v>456</v>
      </c>
      <c r="D4" s="164">
        <v>1083</v>
      </c>
      <c r="E4" s="126">
        <f t="shared" ref="E4:E23" si="0">(1107-D4)/1107</f>
        <v>2.1680216802168022E-2</v>
      </c>
      <c r="H4" s="216"/>
      <c r="I4" s="149"/>
    </row>
    <row r="5" spans="1:9" s="145" customFormat="1" ht="24.95" customHeight="1">
      <c r="A5" s="90">
        <f t="shared" ref="A5:A23" si="1">A4+1</f>
        <v>2</v>
      </c>
      <c r="B5" s="119">
        <v>100</v>
      </c>
      <c r="C5" s="92" t="s">
        <v>446</v>
      </c>
      <c r="D5" s="163">
        <v>1057</v>
      </c>
      <c r="E5" s="125">
        <f t="shared" si="0"/>
        <v>4.5167118337850046E-2</v>
      </c>
      <c r="H5" s="216"/>
      <c r="I5" s="149"/>
    </row>
    <row r="6" spans="1:9" s="145" customFormat="1" ht="24.95" customHeight="1">
      <c r="A6" s="120">
        <f t="shared" si="1"/>
        <v>3</v>
      </c>
      <c r="B6" s="121">
        <v>150</v>
      </c>
      <c r="C6" s="127" t="s">
        <v>450</v>
      </c>
      <c r="D6" s="164">
        <v>970</v>
      </c>
      <c r="E6" s="126">
        <f t="shared" si="0"/>
        <v>0.12375790424570912</v>
      </c>
      <c r="H6" s="216"/>
      <c r="I6" s="149"/>
    </row>
    <row r="7" spans="1:9" ht="24.95" customHeight="1">
      <c r="A7" s="158">
        <f t="shared" si="1"/>
        <v>4</v>
      </c>
      <c r="B7" s="119">
        <v>200</v>
      </c>
      <c r="C7" s="92" t="s">
        <v>362</v>
      </c>
      <c r="D7" s="163">
        <v>881</v>
      </c>
      <c r="E7" s="125">
        <f t="shared" si="0"/>
        <v>0.20415537488708221</v>
      </c>
    </row>
    <row r="8" spans="1:9" ht="24.95" customHeight="1">
      <c r="A8" s="120">
        <f t="shared" si="1"/>
        <v>5</v>
      </c>
      <c r="B8" s="121">
        <v>250</v>
      </c>
      <c r="C8" s="127" t="s">
        <v>363</v>
      </c>
      <c r="D8" s="121">
        <v>842</v>
      </c>
      <c r="E8" s="126">
        <f t="shared" si="0"/>
        <v>0.23938572719060525</v>
      </c>
    </row>
    <row r="9" spans="1:9" ht="24.95" customHeight="1">
      <c r="A9" s="158">
        <f t="shared" si="1"/>
        <v>6</v>
      </c>
      <c r="B9" s="119">
        <v>300</v>
      </c>
      <c r="C9" s="92" t="s">
        <v>364</v>
      </c>
      <c r="D9" s="119">
        <v>814</v>
      </c>
      <c r="E9" s="125">
        <f t="shared" si="0"/>
        <v>0.26467931345980128</v>
      </c>
    </row>
    <row r="10" spans="1:9" ht="24.95" customHeight="1">
      <c r="A10" s="120">
        <f t="shared" si="1"/>
        <v>7</v>
      </c>
      <c r="B10" s="121">
        <v>350</v>
      </c>
      <c r="C10" s="127" t="s">
        <v>365</v>
      </c>
      <c r="D10" s="121">
        <v>782</v>
      </c>
      <c r="E10" s="126">
        <f t="shared" si="0"/>
        <v>0.29358626919602532</v>
      </c>
    </row>
    <row r="11" spans="1:9" ht="24.95" customHeight="1">
      <c r="A11" s="158">
        <f t="shared" si="1"/>
        <v>8</v>
      </c>
      <c r="B11" s="119">
        <v>400</v>
      </c>
      <c r="C11" s="92" t="s">
        <v>366</v>
      </c>
      <c r="D11" s="119">
        <v>746</v>
      </c>
      <c r="E11" s="125">
        <f t="shared" si="0"/>
        <v>0.32610659439927731</v>
      </c>
    </row>
    <row r="12" spans="1:9" ht="24.95" customHeight="1">
      <c r="A12" s="120">
        <f t="shared" si="1"/>
        <v>9</v>
      </c>
      <c r="B12" s="121">
        <v>450</v>
      </c>
      <c r="C12" s="127" t="s">
        <v>367</v>
      </c>
      <c r="D12" s="121">
        <v>720</v>
      </c>
      <c r="E12" s="126">
        <f t="shared" si="0"/>
        <v>0.34959349593495936</v>
      </c>
    </row>
    <row r="13" spans="1:9" ht="24.95" customHeight="1">
      <c r="A13" s="158">
        <f t="shared" si="1"/>
        <v>10</v>
      </c>
      <c r="B13" s="119">
        <v>500</v>
      </c>
      <c r="C13" s="92" t="s">
        <v>358</v>
      </c>
      <c r="D13" s="119">
        <v>706</v>
      </c>
      <c r="E13" s="125">
        <f t="shared" si="0"/>
        <v>0.36224028906955735</v>
      </c>
    </row>
    <row r="14" spans="1:9" ht="24.95" customHeight="1">
      <c r="A14" s="120">
        <f t="shared" si="1"/>
        <v>11</v>
      </c>
      <c r="B14" s="121">
        <v>550</v>
      </c>
      <c r="C14" s="127" t="s">
        <v>359</v>
      </c>
      <c r="D14" s="121">
        <v>683</v>
      </c>
      <c r="E14" s="126">
        <f t="shared" si="0"/>
        <v>0.38301716350496839</v>
      </c>
    </row>
    <row r="15" spans="1:9" s="145" customFormat="1" ht="24.95" customHeight="1">
      <c r="A15" s="158">
        <f t="shared" si="1"/>
        <v>12</v>
      </c>
      <c r="B15" s="119">
        <v>600</v>
      </c>
      <c r="C15" s="92" t="s">
        <v>451</v>
      </c>
      <c r="D15" s="119">
        <v>666</v>
      </c>
      <c r="E15" s="159">
        <f t="shared" si="0"/>
        <v>0.3983739837398374</v>
      </c>
      <c r="H15" s="216"/>
      <c r="I15" s="149"/>
    </row>
    <row r="16" spans="1:9" s="145" customFormat="1" ht="24.95" customHeight="1">
      <c r="A16" s="120">
        <f t="shared" si="1"/>
        <v>13</v>
      </c>
      <c r="B16" s="121">
        <v>650</v>
      </c>
      <c r="C16" s="127" t="s">
        <v>452</v>
      </c>
      <c r="D16" s="121">
        <v>643</v>
      </c>
      <c r="E16" s="126">
        <f t="shared" si="0"/>
        <v>0.41915085817524844</v>
      </c>
      <c r="H16" s="216"/>
      <c r="I16" s="149"/>
    </row>
    <row r="17" spans="1:9" ht="24.95" customHeight="1">
      <c r="A17" s="158">
        <f t="shared" si="1"/>
        <v>14</v>
      </c>
      <c r="B17" s="119">
        <v>700</v>
      </c>
      <c r="C17" s="92" t="s">
        <v>453</v>
      </c>
      <c r="D17" s="119">
        <v>623</v>
      </c>
      <c r="E17" s="159">
        <f t="shared" si="0"/>
        <v>0.43721770551038841</v>
      </c>
    </row>
    <row r="18" spans="1:9" s="145" customFormat="1" ht="24.95" customHeight="1">
      <c r="A18" s="120">
        <f t="shared" si="1"/>
        <v>15</v>
      </c>
      <c r="B18" s="121">
        <v>750</v>
      </c>
      <c r="C18" s="127" t="s">
        <v>360</v>
      </c>
      <c r="D18" s="121">
        <v>606</v>
      </c>
      <c r="E18" s="126">
        <f t="shared" si="0"/>
        <v>0.45257452574525747</v>
      </c>
      <c r="H18" s="216"/>
      <c r="I18" s="149"/>
    </row>
    <row r="19" spans="1:9" s="145" customFormat="1" ht="24.95" customHeight="1">
      <c r="A19" s="158">
        <f t="shared" si="1"/>
        <v>16</v>
      </c>
      <c r="B19" s="119">
        <v>800</v>
      </c>
      <c r="C19" s="92" t="s">
        <v>454</v>
      </c>
      <c r="D19" s="119">
        <v>591</v>
      </c>
      <c r="E19" s="159">
        <f t="shared" si="0"/>
        <v>0.46612466124661245</v>
      </c>
      <c r="H19" s="216"/>
      <c r="I19" s="149"/>
    </row>
    <row r="20" spans="1:9" s="145" customFormat="1" ht="24.95" customHeight="1">
      <c r="A20" s="120">
        <f t="shared" si="1"/>
        <v>17</v>
      </c>
      <c r="B20" s="121">
        <v>850</v>
      </c>
      <c r="C20" s="127" t="s">
        <v>455</v>
      </c>
      <c r="D20" s="121">
        <v>578</v>
      </c>
      <c r="E20" s="126">
        <f t="shared" si="0"/>
        <v>0.47786811201445351</v>
      </c>
      <c r="H20" s="216"/>
      <c r="I20" s="149"/>
    </row>
    <row r="21" spans="1:9" s="145" customFormat="1" ht="24.95" customHeight="1">
      <c r="A21" s="158">
        <f t="shared" si="1"/>
        <v>18</v>
      </c>
      <c r="B21" s="119">
        <v>900</v>
      </c>
      <c r="C21" s="92" t="s">
        <v>448</v>
      </c>
      <c r="D21" s="119">
        <v>560</v>
      </c>
      <c r="E21" s="159">
        <f t="shared" si="0"/>
        <v>0.4941282746160795</v>
      </c>
      <c r="H21" s="216"/>
      <c r="I21" s="149"/>
    </row>
    <row r="22" spans="1:9" s="145" customFormat="1" ht="24.95" customHeight="1">
      <c r="A22" s="120">
        <f t="shared" si="1"/>
        <v>19</v>
      </c>
      <c r="B22" s="121">
        <v>950</v>
      </c>
      <c r="C22" s="127" t="s">
        <v>449</v>
      </c>
      <c r="D22" s="121">
        <v>549</v>
      </c>
      <c r="E22" s="126">
        <f t="shared" si="0"/>
        <v>0.50406504065040647</v>
      </c>
      <c r="H22" s="216"/>
      <c r="I22" s="149"/>
    </row>
    <row r="23" spans="1:9" ht="24.95" customHeight="1">
      <c r="A23" s="158">
        <f t="shared" si="1"/>
        <v>20</v>
      </c>
      <c r="B23" s="160">
        <v>1000</v>
      </c>
      <c r="C23" s="161" t="s">
        <v>368</v>
      </c>
      <c r="D23" s="160">
        <v>532</v>
      </c>
      <c r="E23" s="159">
        <f t="shared" si="0"/>
        <v>0.51942186088527553</v>
      </c>
    </row>
    <row r="24" spans="1:9" s="216" customFormat="1" ht="24.95" customHeight="1">
      <c r="A24" s="158"/>
      <c r="B24" s="160"/>
      <c r="C24" s="161"/>
      <c r="D24" s="160"/>
      <c r="E24" s="159"/>
      <c r="I24" s="149"/>
    </row>
    <row r="25" spans="1:9" s="146" customFormat="1" ht="24.95" customHeight="1">
      <c r="A25" s="158"/>
      <c r="B25" s="160"/>
      <c r="C25" s="161"/>
      <c r="D25" s="160"/>
      <c r="E25" s="159"/>
      <c r="H25" s="216"/>
      <c r="I25" s="225" t="s">
        <v>670</v>
      </c>
    </row>
    <row r="26" spans="1:9" s="146" customFormat="1" ht="24.95" customHeight="1">
      <c r="A26" s="172">
        <v>1</v>
      </c>
      <c r="B26" s="173">
        <v>100</v>
      </c>
      <c r="C26" s="172" t="s">
        <v>663</v>
      </c>
      <c r="D26" s="173">
        <v>101928</v>
      </c>
      <c r="E26" s="174">
        <f t="shared" ref="E26:E35" si="2">(109222-D26)/109222</f>
        <v>6.6781417663108161E-2</v>
      </c>
      <c r="G26" s="224">
        <f>E26-E37</f>
        <v>2.5586188313242997E-3</v>
      </c>
      <c r="H26" s="224"/>
      <c r="I26" s="226">
        <f>5+42.23/60</f>
        <v>5.7038333333333338</v>
      </c>
    </row>
    <row r="27" spans="1:9" s="203" customFormat="1" ht="24.95" customHeight="1">
      <c r="A27" s="172">
        <v>2</v>
      </c>
      <c r="B27" s="173">
        <v>250</v>
      </c>
      <c r="C27" s="172" t="s">
        <v>461</v>
      </c>
      <c r="D27" s="173">
        <v>91967</v>
      </c>
      <c r="E27" s="174">
        <f t="shared" si="2"/>
        <v>0.15798099284027028</v>
      </c>
      <c r="G27" s="224">
        <f t="shared" ref="G27:G35" si="3">E27-E38</f>
        <v>2.953823670006267E-3</v>
      </c>
      <c r="H27" s="224"/>
      <c r="I27" s="226">
        <f>9+14.6/60</f>
        <v>9.2433333333333341</v>
      </c>
    </row>
    <row r="28" spans="1:9" s="146" customFormat="1" ht="24.95" customHeight="1">
      <c r="A28" s="172">
        <v>3</v>
      </c>
      <c r="B28" s="173">
        <v>350</v>
      </c>
      <c r="C28" s="172" t="s">
        <v>565</v>
      </c>
      <c r="D28" s="173">
        <v>86577</v>
      </c>
      <c r="E28" s="174">
        <f t="shared" si="2"/>
        <v>0.20733002508652104</v>
      </c>
      <c r="G28" s="224">
        <f t="shared" si="3"/>
        <v>2.6478520183246812E-3</v>
      </c>
      <c r="H28" s="224"/>
      <c r="I28" s="226">
        <f>12+20.9/60</f>
        <v>12.348333333333333</v>
      </c>
    </row>
    <row r="29" spans="1:9" s="203" customFormat="1" ht="24.95" customHeight="1">
      <c r="A29" s="172">
        <v>4</v>
      </c>
      <c r="B29" s="173">
        <v>450</v>
      </c>
      <c r="C29" s="172" t="s">
        <v>664</v>
      </c>
      <c r="D29" s="173">
        <v>82117</v>
      </c>
      <c r="E29" s="174">
        <f t="shared" si="2"/>
        <v>0.24816428924575634</v>
      </c>
      <c r="G29" s="224">
        <f t="shared" si="3"/>
        <v>0.24816428924575634</v>
      </c>
      <c r="H29" s="224"/>
      <c r="I29" s="226">
        <f>13+1.88/60</f>
        <v>13.031333333333333</v>
      </c>
    </row>
    <row r="30" spans="1:9" s="146" customFormat="1" ht="24.95" customHeight="1">
      <c r="A30" s="172">
        <v>5</v>
      </c>
      <c r="B30" s="173">
        <v>500</v>
      </c>
      <c r="C30" s="172" t="s">
        <v>462</v>
      </c>
      <c r="D30" s="173">
        <v>80048</v>
      </c>
      <c r="E30" s="174">
        <f t="shared" si="2"/>
        <v>0.26710735932321328</v>
      </c>
      <c r="G30" s="224">
        <f t="shared" si="3"/>
        <v>0.26710735932321328</v>
      </c>
      <c r="H30" s="224"/>
      <c r="I30" s="227">
        <f>14+42.7/60</f>
        <v>14.711666666666666</v>
      </c>
    </row>
    <row r="31" spans="1:9" s="203" customFormat="1" ht="24.95" customHeight="1">
      <c r="A31" s="172">
        <v>6</v>
      </c>
      <c r="B31" s="173">
        <v>550</v>
      </c>
      <c r="C31" s="172" t="s">
        <v>665</v>
      </c>
      <c r="D31" s="173">
        <v>78070</v>
      </c>
      <c r="E31" s="174">
        <f t="shared" si="2"/>
        <v>0.28521726392118801</v>
      </c>
      <c r="G31" s="224">
        <f t="shared" si="3"/>
        <v>0.28521726392118801</v>
      </c>
      <c r="H31" s="224"/>
      <c r="I31" s="226">
        <f>14+27.99/60</f>
        <v>14.4665</v>
      </c>
    </row>
    <row r="32" spans="1:9" s="146" customFormat="1" ht="24.95" customHeight="1">
      <c r="A32" s="172">
        <v>7</v>
      </c>
      <c r="B32" s="173">
        <v>650</v>
      </c>
      <c r="C32" s="172" t="s">
        <v>666</v>
      </c>
      <c r="D32" s="173">
        <v>74422</v>
      </c>
      <c r="E32" s="174">
        <f t="shared" si="2"/>
        <v>0.31861712841735179</v>
      </c>
      <c r="G32" s="224">
        <f t="shared" si="3"/>
        <v>0.31861712841735179</v>
      </c>
      <c r="H32" s="224"/>
      <c r="I32" s="227">
        <f>15+20.27/60</f>
        <v>15.337833333333334</v>
      </c>
    </row>
    <row r="33" spans="1:9" s="216" customFormat="1" ht="24.95" customHeight="1">
      <c r="A33" s="172">
        <v>8</v>
      </c>
      <c r="B33" s="173">
        <v>750</v>
      </c>
      <c r="C33" s="172" t="s">
        <v>463</v>
      </c>
      <c r="D33" s="173">
        <v>71099</v>
      </c>
      <c r="E33" s="174">
        <f t="shared" si="2"/>
        <v>0.34904140191536503</v>
      </c>
      <c r="G33" s="224">
        <f t="shared" si="3"/>
        <v>0.34904140191536503</v>
      </c>
      <c r="H33" s="224"/>
      <c r="I33" s="227"/>
    </row>
    <row r="34" spans="1:9" s="216" customFormat="1" ht="24.95" customHeight="1">
      <c r="A34" s="172">
        <v>9</v>
      </c>
      <c r="B34" s="173">
        <v>850</v>
      </c>
      <c r="C34" s="172" t="s">
        <v>566</v>
      </c>
      <c r="D34" s="173">
        <v>68091</v>
      </c>
      <c r="E34" s="174">
        <f t="shared" si="2"/>
        <v>0.37658164106132463</v>
      </c>
      <c r="G34" s="224">
        <f t="shared" si="3"/>
        <v>0.37658164106132463</v>
      </c>
      <c r="H34" s="224"/>
      <c r="I34" s="227"/>
    </row>
    <row r="35" spans="1:9" s="216" customFormat="1" ht="24.95" customHeight="1">
      <c r="A35" s="172">
        <v>10</v>
      </c>
      <c r="B35" s="173">
        <v>1000</v>
      </c>
      <c r="C35" s="172" t="s">
        <v>464</v>
      </c>
      <c r="D35" s="173">
        <v>64044</v>
      </c>
      <c r="E35" s="174">
        <f t="shared" si="2"/>
        <v>0.41363461573675631</v>
      </c>
      <c r="G35" s="224">
        <f t="shared" si="3"/>
        <v>0.41363461573675631</v>
      </c>
      <c r="H35" s="224"/>
      <c r="I35" s="227"/>
    </row>
    <row r="36" spans="1:9" s="146" customFormat="1" ht="24.95" customHeight="1">
      <c r="A36" s="158"/>
      <c r="B36" s="160"/>
      <c r="C36" s="161"/>
      <c r="D36" s="160"/>
      <c r="E36" s="159"/>
      <c r="H36" s="216"/>
      <c r="I36" s="149"/>
    </row>
    <row r="37" spans="1:9" ht="24.95" customHeight="1">
      <c r="A37" s="213">
        <v>1</v>
      </c>
      <c r="B37" s="214">
        <v>100</v>
      </c>
      <c r="C37" s="213" t="s">
        <v>667</v>
      </c>
      <c r="D37" s="214">
        <v>160847</v>
      </c>
      <c r="E37" s="215">
        <f t="shared" ref="E37:E39" si="4">(171886-D37)/171886</f>
        <v>6.4222798831783862E-2</v>
      </c>
      <c r="I37" s="226">
        <f>8+55.01/60</f>
        <v>8.9168333333333329</v>
      </c>
    </row>
    <row r="38" spans="1:9" s="216" customFormat="1" ht="24.95" customHeight="1">
      <c r="A38" s="213">
        <v>2</v>
      </c>
      <c r="B38" s="214">
        <v>250</v>
      </c>
      <c r="C38" s="213" t="s">
        <v>560</v>
      </c>
      <c r="D38" s="214">
        <v>145239</v>
      </c>
      <c r="E38" s="215">
        <f t="shared" si="4"/>
        <v>0.15502716917026402</v>
      </c>
      <c r="I38" s="226">
        <f>14+55.94/60</f>
        <v>14.932333333333334</v>
      </c>
    </row>
    <row r="39" spans="1:9" s="130" customFormat="1" ht="24.95" customHeight="1">
      <c r="A39" s="213">
        <v>3</v>
      </c>
      <c r="B39" s="214">
        <v>350</v>
      </c>
      <c r="C39" s="213" t="s">
        <v>561</v>
      </c>
      <c r="D39" s="214">
        <v>136704</v>
      </c>
      <c r="E39" s="215">
        <f t="shared" si="4"/>
        <v>0.20468217306819636</v>
      </c>
      <c r="H39" s="216"/>
      <c r="I39" s="226">
        <f>19+13.59/60</f>
        <v>19.226500000000001</v>
      </c>
    </row>
    <row r="40" spans="1:9" s="130" customFormat="1" ht="24.95" customHeight="1">
      <c r="A40" s="213">
        <v>4</v>
      </c>
      <c r="B40" s="214">
        <v>450</v>
      </c>
      <c r="C40" s="213" t="s">
        <v>669</v>
      </c>
      <c r="D40" s="214"/>
      <c r="E40" s="215"/>
      <c r="H40" s="216"/>
      <c r="I40" s="226"/>
    </row>
    <row r="41" spans="1:9" s="130" customFormat="1" ht="24.95" customHeight="1">
      <c r="A41" s="213">
        <v>5</v>
      </c>
      <c r="B41" s="214">
        <v>500</v>
      </c>
      <c r="C41" s="213" t="s">
        <v>562</v>
      </c>
      <c r="D41" s="214"/>
      <c r="E41" s="215"/>
      <c r="H41" s="216"/>
      <c r="I41" s="226"/>
    </row>
    <row r="42" spans="1:9" s="130" customFormat="1" ht="24.95" customHeight="1">
      <c r="A42" s="213">
        <v>6</v>
      </c>
      <c r="B42" s="214">
        <v>550</v>
      </c>
      <c r="C42" s="213" t="s">
        <v>559</v>
      </c>
      <c r="D42" s="214"/>
      <c r="E42" s="215"/>
      <c r="H42" s="216"/>
      <c r="I42" s="226"/>
    </row>
    <row r="43" spans="1:9" ht="24.95" customHeight="1">
      <c r="A43" s="213">
        <v>7</v>
      </c>
      <c r="B43" s="214">
        <v>650</v>
      </c>
      <c r="C43" s="213" t="s">
        <v>559</v>
      </c>
      <c r="D43" s="214"/>
      <c r="E43" s="215"/>
      <c r="I43" s="226"/>
    </row>
    <row r="44" spans="1:9" ht="24.95" customHeight="1">
      <c r="A44" s="213">
        <v>8</v>
      </c>
      <c r="B44" s="214">
        <v>750</v>
      </c>
      <c r="C44" s="213" t="s">
        <v>563</v>
      </c>
      <c r="D44" s="214"/>
      <c r="E44" s="215"/>
      <c r="I44" s="226"/>
    </row>
    <row r="45" spans="1:9" ht="24.95" customHeight="1">
      <c r="A45" s="213">
        <v>9</v>
      </c>
      <c r="B45" s="214">
        <v>850</v>
      </c>
      <c r="C45" s="213" t="s">
        <v>668</v>
      </c>
      <c r="D45" s="214"/>
      <c r="E45" s="215"/>
      <c r="I45" s="226"/>
    </row>
    <row r="46" spans="1:9" s="140" customFormat="1" ht="24.95" customHeight="1">
      <c r="A46" s="213">
        <v>10</v>
      </c>
      <c r="B46" s="214">
        <v>1000</v>
      </c>
      <c r="C46" s="213" t="s">
        <v>564</v>
      </c>
      <c r="D46" s="214"/>
      <c r="E46" s="215"/>
      <c r="I46" s="226"/>
    </row>
    <row r="47" spans="1:9" s="140" customFormat="1" ht="24.95" customHeight="1">
      <c r="A47" s="158"/>
      <c r="B47" s="119"/>
      <c r="C47" s="172"/>
      <c r="D47" s="119"/>
      <c r="E47" s="125"/>
      <c r="I47" s="90"/>
    </row>
    <row r="48" spans="1:9" s="140" customFormat="1" ht="24.95" customHeight="1">
      <c r="A48" s="158"/>
      <c r="B48" s="119"/>
      <c r="C48" s="172"/>
      <c r="D48" s="119"/>
      <c r="E48" s="125"/>
      <c r="I48" s="90"/>
    </row>
    <row r="49" spans="2:9" s="140" customFormat="1" ht="24.95" customHeight="1">
      <c r="I49" s="90"/>
    </row>
    <row r="50" spans="2:9" s="140" customFormat="1" ht="24.95" customHeight="1">
      <c r="I50" s="90"/>
    </row>
    <row r="51" spans="2:9" s="140" customFormat="1" ht="24.95" customHeight="1">
      <c r="I51" s="90"/>
    </row>
    <row r="52" spans="2:9" s="140" customFormat="1" ht="24.95" customHeight="1">
      <c r="I52" s="90"/>
    </row>
    <row r="53" spans="2:9" s="140" customFormat="1" ht="24.95" customHeight="1">
      <c r="I53" s="90"/>
    </row>
    <row r="54" spans="2:9" s="140" customFormat="1" ht="24.95" customHeight="1">
      <c r="I54" s="90"/>
    </row>
    <row r="55" spans="2:9" s="140" customFormat="1" ht="24.95" customHeight="1">
      <c r="I55" s="90"/>
    </row>
    <row r="56" spans="2:9" s="140" customFormat="1" ht="24.95" customHeight="1">
      <c r="I56" s="90"/>
    </row>
    <row r="57" spans="2:9" s="140" customFormat="1" ht="24.95" customHeight="1">
      <c r="I57" s="90"/>
    </row>
    <row r="58" spans="2:9" s="140" customFormat="1" ht="24.95" customHeight="1">
      <c r="I58" s="90"/>
    </row>
    <row r="59" spans="2:9" s="140" customFormat="1" ht="24.95" customHeight="1">
      <c r="I59" s="90"/>
    </row>
    <row r="60" spans="2:9" s="140" customFormat="1" ht="24.95" customHeight="1">
      <c r="I60" s="90"/>
    </row>
    <row r="61" spans="2:9" s="140" customFormat="1" ht="24.95" customHeight="1">
      <c r="I61" s="90"/>
    </row>
    <row r="63" spans="2:9">
      <c r="B63" s="136"/>
      <c r="C63" s="132"/>
    </row>
    <row r="64" spans="2:9">
      <c r="B64" s="136"/>
      <c r="C64" s="132"/>
    </row>
    <row r="65" spans="2:3">
      <c r="B65" s="136"/>
      <c r="C65" s="132"/>
    </row>
    <row r="66" spans="2:3">
      <c r="B66" s="136"/>
      <c r="C66" s="132"/>
    </row>
    <row r="67" spans="2:3">
      <c r="B67" s="136"/>
      <c r="C67" s="132"/>
    </row>
    <row r="68" spans="2:3">
      <c r="B68" s="136"/>
      <c r="C68" s="132"/>
    </row>
    <row r="69" spans="2:3">
      <c r="B69" s="136"/>
      <c r="C69" s="132"/>
    </row>
    <row r="70" spans="2:3">
      <c r="B70" s="136"/>
      <c r="C70" s="132"/>
    </row>
    <row r="71" spans="2:3">
      <c r="B71" s="136"/>
      <c r="C71" s="132"/>
    </row>
    <row r="72" spans="2:3">
      <c r="B72" s="136"/>
      <c r="C72" s="132"/>
    </row>
    <row r="73" spans="2:3">
      <c r="B73" s="136"/>
      <c r="C73" s="132"/>
    </row>
    <row r="74" spans="2:3">
      <c r="B74" s="136"/>
      <c r="C74" s="132"/>
    </row>
    <row r="75" spans="2:3">
      <c r="B75" s="136"/>
    </row>
    <row r="76" spans="2:3">
      <c r="B76" s="136"/>
    </row>
    <row r="77" spans="2:3">
      <c r="B77" s="136"/>
    </row>
    <row r="78" spans="2:3">
      <c r="B78" s="136"/>
    </row>
    <row r="79" spans="2:3">
      <c r="B79" s="136"/>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33" activePane="bottomLeft" state="frozen"/>
      <selection pane="bottomLeft" activeCell="E43" sqref="E43"/>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247" t="s">
        <v>259</v>
      </c>
      <c r="B26" s="244"/>
      <c r="C26" s="244"/>
      <c r="D26" s="244"/>
      <c r="E26" s="244"/>
      <c r="F26" s="244"/>
      <c r="G26" s="244"/>
      <c r="H26" s="244"/>
      <c r="I26" s="244"/>
      <c r="J26" s="244"/>
      <c r="K26" s="244"/>
      <c r="L26" s="244"/>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347</v>
      </c>
    </row>
    <row r="4" spans="1:6" ht="24.95" customHeight="1">
      <c r="A4" s="91">
        <v>44217</v>
      </c>
      <c r="B4" s="90" t="s">
        <v>340</v>
      </c>
      <c r="C4" s="90" t="s">
        <v>301</v>
      </c>
      <c r="D4" s="90" t="s">
        <v>341</v>
      </c>
      <c r="E4" s="97" t="s">
        <v>343</v>
      </c>
      <c r="F4" s="97" t="s">
        <v>342</v>
      </c>
    </row>
    <row r="5" spans="1:6" ht="24.95" customHeight="1">
      <c r="A5" s="91">
        <v>44217</v>
      </c>
      <c r="B5" s="90" t="s">
        <v>340</v>
      </c>
      <c r="C5" s="90" t="s">
        <v>301</v>
      </c>
      <c r="D5" s="90" t="s">
        <v>341</v>
      </c>
      <c r="E5" s="97" t="s">
        <v>343</v>
      </c>
      <c r="F5" s="97" t="s">
        <v>344</v>
      </c>
    </row>
    <row r="6" spans="1:6" ht="24.95" customHeight="1">
      <c r="A6" s="91">
        <v>44217</v>
      </c>
      <c r="B6" s="90" t="s">
        <v>1</v>
      </c>
      <c r="C6" s="90" t="s">
        <v>301</v>
      </c>
      <c r="D6" s="90" t="s">
        <v>341</v>
      </c>
      <c r="E6" s="97" t="s">
        <v>345</v>
      </c>
      <c r="F6" s="97" t="s">
        <v>346</v>
      </c>
    </row>
    <row r="7" spans="1:6" ht="24.95" customHeight="1">
      <c r="A7" s="91">
        <v>44217</v>
      </c>
      <c r="B7" s="90" t="s">
        <v>348</v>
      </c>
      <c r="C7" s="90" t="s">
        <v>301</v>
      </c>
      <c r="D7" s="90" t="s">
        <v>349</v>
      </c>
      <c r="E7" s="97" t="s">
        <v>350</v>
      </c>
      <c r="F7" s="97" t="s">
        <v>351</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69"/>
  <sheetViews>
    <sheetView tabSelected="1" topLeftCell="B28" workbookViewId="0">
      <selection activeCell="E41" sqref="E41:J41"/>
    </sheetView>
  </sheetViews>
  <sheetFormatPr defaultColWidth="14.42578125" defaultRowHeight="15.75" customHeight="1"/>
  <cols>
    <col min="2" max="2" width="28" customWidth="1"/>
    <col min="4" max="4" width="38.85546875" customWidth="1"/>
    <col min="5" max="5" width="16.85546875" customWidth="1"/>
    <col min="6" max="6" width="16.42578125" customWidth="1"/>
    <col min="8" max="8" width="22.140625" customWidth="1"/>
    <col min="9" max="9" width="36" customWidth="1"/>
    <col min="10" max="10" width="27.42578125" customWidth="1"/>
    <col min="21" max="21" width="23.28515625" bestFit="1" customWidth="1"/>
    <col min="36" max="36" width="17" customWidth="1"/>
  </cols>
  <sheetData>
    <row r="1" spans="1:24" ht="21">
      <c r="A1" s="105" t="s">
        <v>0</v>
      </c>
      <c r="B1" s="106" t="s">
        <v>1</v>
      </c>
      <c r="F1" s="98"/>
    </row>
    <row r="2" spans="1:24" ht="12.75"/>
    <row r="3" spans="1:24" ht="15">
      <c r="A3" s="102" t="s">
        <v>3</v>
      </c>
      <c r="E3" s="100" t="s">
        <v>310</v>
      </c>
      <c r="L3" s="113" t="s">
        <v>304</v>
      </c>
      <c r="M3" s="114"/>
      <c r="N3" s="114"/>
      <c r="O3" s="114"/>
      <c r="P3" s="114"/>
      <c r="Q3" s="114"/>
      <c r="R3" s="114"/>
      <c r="S3" s="114"/>
    </row>
    <row r="4" spans="1:24" ht="12.75">
      <c r="A4" s="3" t="s">
        <v>4</v>
      </c>
      <c r="E4" s="99" t="s">
        <v>305</v>
      </c>
      <c r="H4" s="4"/>
      <c r="L4" s="129" t="s">
        <v>302</v>
      </c>
      <c r="M4" s="114"/>
      <c r="N4" s="114"/>
      <c r="O4" s="114"/>
      <c r="P4" s="114"/>
      <c r="Q4" s="114"/>
      <c r="R4" s="114"/>
      <c r="S4" s="114"/>
    </row>
    <row r="5" spans="1:24" ht="12.75">
      <c r="A5" s="3" t="s">
        <v>5</v>
      </c>
      <c r="E5" s="99" t="s">
        <v>2</v>
      </c>
      <c r="L5" s="129" t="s">
        <v>303</v>
      </c>
      <c r="M5" s="114"/>
      <c r="N5" s="114"/>
      <c r="O5" s="114"/>
      <c r="P5" s="114"/>
      <c r="Q5" s="114"/>
      <c r="R5" s="114"/>
      <c r="S5" s="114"/>
    </row>
    <row r="6" spans="1:24" ht="12.75">
      <c r="A6" s="3" t="s">
        <v>6</v>
      </c>
      <c r="E6" s="99" t="s">
        <v>306</v>
      </c>
      <c r="L6" s="115" t="s">
        <v>426</v>
      </c>
      <c r="M6" s="114"/>
      <c r="N6" s="114"/>
      <c r="O6" s="114"/>
      <c r="P6" s="114"/>
      <c r="Q6" s="114"/>
      <c r="R6" s="114"/>
      <c r="S6" s="114"/>
    </row>
    <row r="7" spans="1:24" ht="12.75">
      <c r="A7" s="3" t="s">
        <v>7</v>
      </c>
      <c r="E7" s="99" t="s">
        <v>307</v>
      </c>
      <c r="L7" s="115" t="s">
        <v>357</v>
      </c>
      <c r="M7" s="114"/>
      <c r="N7" s="114"/>
      <c r="O7" s="114"/>
      <c r="P7" s="114"/>
      <c r="Q7" s="114"/>
      <c r="R7" s="114"/>
      <c r="S7" s="114"/>
    </row>
    <row r="8" spans="1:24" ht="12.75">
      <c r="A8" s="3" t="s">
        <v>8</v>
      </c>
      <c r="E8" s="99" t="s">
        <v>308</v>
      </c>
      <c r="T8" s="110" t="s">
        <v>334</v>
      </c>
      <c r="X8" s="98" t="s">
        <v>336</v>
      </c>
    </row>
    <row r="9" spans="1:24" ht="12.75">
      <c r="A9" s="3" t="s">
        <v>9</v>
      </c>
      <c r="E9" s="99" t="s">
        <v>309</v>
      </c>
      <c r="T9" s="112" t="s">
        <v>338</v>
      </c>
      <c r="X9" s="111" t="s">
        <v>323</v>
      </c>
    </row>
    <row r="10" spans="1:24" ht="12.75">
      <c r="A10" s="3" t="s">
        <v>10</v>
      </c>
      <c r="T10" s="112" t="s">
        <v>339</v>
      </c>
      <c r="X10" s="111" t="s">
        <v>324</v>
      </c>
    </row>
    <row r="11" spans="1:24" ht="23.25">
      <c r="A11" s="3" t="s">
        <v>11</v>
      </c>
      <c r="L11" s="212" t="s">
        <v>554</v>
      </c>
      <c r="T11" t="s">
        <v>335</v>
      </c>
      <c r="X11" s="111" t="s">
        <v>325</v>
      </c>
    </row>
    <row r="12" spans="1:24" ht="12.75">
      <c r="A12" s="3" t="s">
        <v>12</v>
      </c>
      <c r="H12" s="112" t="s">
        <v>571</v>
      </c>
      <c r="T12" s="112" t="s">
        <v>337</v>
      </c>
      <c r="X12" s="111" t="s">
        <v>326</v>
      </c>
    </row>
    <row r="13" spans="1:24" ht="15.75" customHeight="1">
      <c r="X13" s="111" t="s">
        <v>327</v>
      </c>
    </row>
    <row r="14" spans="1:24" ht="15.75" customHeight="1">
      <c r="T14" s="110" t="s">
        <v>352</v>
      </c>
      <c r="X14" s="111" t="s">
        <v>328</v>
      </c>
    </row>
    <row r="15" spans="1:24" ht="15.75" customHeight="1">
      <c r="J15" s="131" t="s">
        <v>526</v>
      </c>
      <c r="K15" s="112" t="s">
        <v>527</v>
      </c>
      <c r="T15" s="112" t="s">
        <v>354</v>
      </c>
      <c r="X15" s="111" t="s">
        <v>329</v>
      </c>
    </row>
    <row r="16" spans="1:24">
      <c r="A16" s="102" t="s">
        <v>321</v>
      </c>
      <c r="D16" s="109" t="s">
        <v>320</v>
      </c>
      <c r="E16" s="107" t="s">
        <v>312</v>
      </c>
      <c r="T16" s="112" t="s">
        <v>353</v>
      </c>
      <c r="X16" s="111" t="s">
        <v>330</v>
      </c>
    </row>
    <row r="17" spans="1:24" ht="12.75">
      <c r="A17" s="3" t="s">
        <v>15</v>
      </c>
      <c r="X17" s="111" t="s">
        <v>331</v>
      </c>
    </row>
    <row r="18" spans="1:24" ht="13.5">
      <c r="B18" s="3" t="s">
        <v>17</v>
      </c>
      <c r="D18" s="98">
        <v>1</v>
      </c>
      <c r="E18" s="108" t="s">
        <v>313</v>
      </c>
      <c r="L18" s="235" t="s">
        <v>543</v>
      </c>
      <c r="M18" s="235"/>
      <c r="N18" s="235"/>
      <c r="O18" s="235"/>
      <c r="P18" s="235"/>
      <c r="X18" s="111" t="s">
        <v>332</v>
      </c>
    </row>
    <row r="19" spans="1:24" ht="13.5">
      <c r="B19" s="3" t="s">
        <v>19</v>
      </c>
      <c r="E19" s="108" t="s">
        <v>314</v>
      </c>
      <c r="L19" s="235"/>
      <c r="M19" s="235"/>
      <c r="N19" s="235"/>
      <c r="O19" s="235"/>
      <c r="P19" s="235"/>
      <c r="X19" s="111" t="s">
        <v>333</v>
      </c>
    </row>
    <row r="20" spans="1:24" ht="13.5">
      <c r="B20" s="3" t="s">
        <v>22</v>
      </c>
      <c r="E20" s="108" t="s">
        <v>315</v>
      </c>
      <c r="L20" s="235"/>
      <c r="M20" s="235"/>
      <c r="N20" s="235"/>
      <c r="O20" s="235"/>
      <c r="P20" s="235"/>
    </row>
    <row r="21" spans="1:24" ht="13.5">
      <c r="B21" s="3" t="s">
        <v>24</v>
      </c>
      <c r="E21" s="108" t="s">
        <v>316</v>
      </c>
    </row>
    <row r="22" spans="1:24" ht="12.75">
      <c r="B22" s="3" t="s">
        <v>26</v>
      </c>
      <c r="L22" s="236" t="s">
        <v>544</v>
      </c>
      <c r="M22" s="236"/>
      <c r="N22" s="236"/>
      <c r="O22" s="236"/>
      <c r="P22" s="236"/>
    </row>
    <row r="23" spans="1:24" ht="13.5">
      <c r="D23" s="98">
        <v>2</v>
      </c>
      <c r="E23" s="108" t="s">
        <v>318</v>
      </c>
      <c r="L23" s="236"/>
      <c r="M23" s="236"/>
      <c r="N23" s="236"/>
      <c r="O23" s="236"/>
      <c r="P23" s="236"/>
    </row>
    <row r="24" spans="1:24" ht="13.5">
      <c r="E24" s="108" t="s">
        <v>317</v>
      </c>
    </row>
    <row r="25" spans="1:24" ht="13.5">
      <c r="E25" s="108" t="s">
        <v>319</v>
      </c>
      <c r="W25" s="131" t="s">
        <v>432</v>
      </c>
      <c r="X25" s="110" t="s">
        <v>425</v>
      </c>
    </row>
    <row r="26" spans="1:24" s="169" customFormat="1" ht="13.5">
      <c r="E26" s="108"/>
      <c r="W26" s="131"/>
      <c r="X26" s="110"/>
    </row>
    <row r="27" spans="1:24" ht="12.75">
      <c r="V27" s="131" t="s">
        <v>431</v>
      </c>
      <c r="W27" s="149">
        <v>3</v>
      </c>
      <c r="X27" s="112" t="s">
        <v>427</v>
      </c>
    </row>
    <row r="28" spans="1:24" s="169" customFormat="1" ht="48">
      <c r="D28" s="208" t="s">
        <v>488</v>
      </c>
      <c r="E28" s="239" t="s">
        <v>530</v>
      </c>
      <c r="F28" s="239"/>
      <c r="G28" s="239"/>
      <c r="H28" s="239"/>
      <c r="I28" s="239"/>
      <c r="J28" s="239"/>
      <c r="K28" s="209" t="s">
        <v>525</v>
      </c>
      <c r="L28" s="209" t="s">
        <v>522</v>
      </c>
      <c r="M28" s="209" t="s">
        <v>523</v>
      </c>
      <c r="N28" s="209" t="s">
        <v>524</v>
      </c>
      <c r="O28" s="209" t="s">
        <v>490</v>
      </c>
      <c r="P28" s="210" t="s">
        <v>520</v>
      </c>
      <c r="Q28" s="210" t="s">
        <v>521</v>
      </c>
      <c r="V28" s="131"/>
      <c r="W28" s="149"/>
      <c r="X28" s="112"/>
    </row>
    <row r="29" spans="1:24" s="140" customFormat="1" ht="24.95" customHeight="1">
      <c r="D29" s="181" t="s">
        <v>369</v>
      </c>
      <c r="E29" s="230" t="s">
        <v>322</v>
      </c>
      <c r="F29" s="230"/>
      <c r="G29" s="230"/>
      <c r="H29" s="230"/>
      <c r="I29" s="230"/>
      <c r="J29" s="230"/>
      <c r="K29" s="182">
        <v>250</v>
      </c>
      <c r="L29" s="183" t="s">
        <v>499</v>
      </c>
      <c r="M29" s="183" t="s">
        <v>500</v>
      </c>
      <c r="N29" s="183" t="s">
        <v>501</v>
      </c>
      <c r="O29" s="184" t="s">
        <v>502</v>
      </c>
      <c r="P29" s="185">
        <v>1107</v>
      </c>
      <c r="Q29" s="185">
        <v>842</v>
      </c>
      <c r="S29" s="197"/>
      <c r="W29" s="90">
        <v>3</v>
      </c>
      <c r="X29" s="139" t="s">
        <v>430</v>
      </c>
    </row>
    <row r="30" spans="1:24" s="140" customFormat="1" ht="24.95" customHeight="1">
      <c r="D30" s="195" t="s">
        <v>517</v>
      </c>
      <c r="E30" s="240" t="s">
        <v>457</v>
      </c>
      <c r="F30" s="240"/>
      <c r="G30" s="240"/>
      <c r="H30" s="240"/>
      <c r="I30" s="240"/>
      <c r="J30" s="240"/>
      <c r="K30" s="196">
        <v>250</v>
      </c>
      <c r="L30" s="192" t="s">
        <v>541</v>
      </c>
      <c r="M30" s="192" t="s">
        <v>542</v>
      </c>
      <c r="N30" s="192"/>
      <c r="O30" s="193"/>
      <c r="P30" s="194">
        <v>2776734</v>
      </c>
      <c r="Q30" s="194"/>
      <c r="W30" s="90">
        <v>4</v>
      </c>
      <c r="X30" s="139" t="s">
        <v>428</v>
      </c>
    </row>
    <row r="31" spans="1:24" s="140" customFormat="1" ht="24.95" customHeight="1">
      <c r="D31" s="181" t="s">
        <v>489</v>
      </c>
      <c r="E31" s="230" t="s">
        <v>458</v>
      </c>
      <c r="F31" s="230"/>
      <c r="G31" s="230"/>
      <c r="H31" s="230"/>
      <c r="I31" s="230"/>
      <c r="J31" s="230"/>
      <c r="K31" s="182">
        <v>250</v>
      </c>
      <c r="L31" s="183" t="s">
        <v>491</v>
      </c>
      <c r="M31" s="183" t="s">
        <v>492</v>
      </c>
      <c r="N31" s="183" t="s">
        <v>493</v>
      </c>
      <c r="O31" s="184" t="s">
        <v>494</v>
      </c>
      <c r="P31" s="185">
        <v>109222</v>
      </c>
      <c r="Q31" s="185">
        <v>91967</v>
      </c>
      <c r="S31" s="197"/>
      <c r="W31" s="90">
        <v>15</v>
      </c>
      <c r="X31" s="139" t="s">
        <v>429</v>
      </c>
    </row>
    <row r="32" spans="1:24" s="140" customFormat="1" ht="24.95" customHeight="1">
      <c r="D32" s="186" t="s">
        <v>486</v>
      </c>
      <c r="E32" s="241" t="s">
        <v>487</v>
      </c>
      <c r="F32" s="241"/>
      <c r="G32" s="241"/>
      <c r="H32" s="241"/>
      <c r="I32" s="241"/>
      <c r="J32" s="241"/>
      <c r="K32" s="187">
        <v>250</v>
      </c>
      <c r="L32" s="188" t="s">
        <v>495</v>
      </c>
      <c r="M32" s="188" t="s">
        <v>496</v>
      </c>
      <c r="N32" s="188" t="s">
        <v>497</v>
      </c>
      <c r="O32" s="189" t="s">
        <v>498</v>
      </c>
      <c r="P32" s="190">
        <v>15210</v>
      </c>
      <c r="Q32" s="190">
        <v>12098</v>
      </c>
      <c r="S32" s="197"/>
      <c r="W32" s="191">
        <f>SUM(W27:W31)</f>
        <v>25</v>
      </c>
    </row>
    <row r="33" spans="4:24" s="140" customFormat="1" ht="24.95" customHeight="1">
      <c r="D33" s="181" t="s">
        <v>503</v>
      </c>
      <c r="E33" s="230" t="s">
        <v>504</v>
      </c>
      <c r="F33" s="230"/>
      <c r="G33" s="230"/>
      <c r="H33" s="230"/>
      <c r="I33" s="230"/>
      <c r="J33" s="230"/>
      <c r="K33" s="182">
        <v>250</v>
      </c>
      <c r="L33" s="183" t="s">
        <v>558</v>
      </c>
      <c r="M33" s="183" t="s">
        <v>556</v>
      </c>
      <c r="N33" s="183" t="s">
        <v>557</v>
      </c>
      <c r="O33" s="184" t="s">
        <v>555</v>
      </c>
      <c r="P33" s="185">
        <v>171886</v>
      </c>
      <c r="Q33" s="185">
        <v>145239</v>
      </c>
      <c r="S33" s="197"/>
    </row>
    <row r="34" spans="4:24" s="140" customFormat="1" ht="24.95" customHeight="1">
      <c r="D34" s="186" t="s">
        <v>507</v>
      </c>
      <c r="E34" s="241" t="s">
        <v>505</v>
      </c>
      <c r="F34" s="241"/>
      <c r="G34" s="241"/>
      <c r="H34" s="241"/>
      <c r="I34" s="241"/>
      <c r="J34" s="241"/>
      <c r="K34" s="187">
        <v>250</v>
      </c>
      <c r="L34" s="188" t="s">
        <v>510</v>
      </c>
      <c r="M34" s="188" t="s">
        <v>511</v>
      </c>
      <c r="N34" s="188" t="s">
        <v>512</v>
      </c>
      <c r="O34" s="189" t="s">
        <v>509</v>
      </c>
      <c r="P34" s="190">
        <v>885</v>
      </c>
      <c r="Q34" s="190">
        <v>836</v>
      </c>
      <c r="S34" s="197"/>
    </row>
    <row r="35" spans="4:24" s="140" customFormat="1" ht="24.95" customHeight="1">
      <c r="D35" s="181" t="s">
        <v>506</v>
      </c>
      <c r="E35" s="230" t="s">
        <v>508</v>
      </c>
      <c r="F35" s="230"/>
      <c r="G35" s="230"/>
      <c r="H35" s="230"/>
      <c r="I35" s="230"/>
      <c r="J35" s="230"/>
      <c r="K35" s="182">
        <v>250</v>
      </c>
      <c r="L35" s="183" t="s">
        <v>514</v>
      </c>
      <c r="M35" s="183" t="s">
        <v>513</v>
      </c>
      <c r="N35" s="183" t="s">
        <v>516</v>
      </c>
      <c r="O35" s="184" t="s">
        <v>515</v>
      </c>
      <c r="P35" s="185">
        <v>26823</v>
      </c>
      <c r="Q35" s="185">
        <v>24092</v>
      </c>
      <c r="S35" s="197"/>
    </row>
    <row r="36" spans="4:24" s="140" customFormat="1" ht="24.95" customHeight="1">
      <c r="D36" s="195" t="s">
        <v>518</v>
      </c>
      <c r="E36" s="240" t="s">
        <v>519</v>
      </c>
      <c r="F36" s="240"/>
      <c r="G36" s="240"/>
      <c r="H36" s="240"/>
      <c r="I36" s="240"/>
      <c r="J36" s="240"/>
      <c r="K36" s="196">
        <v>250</v>
      </c>
      <c r="L36" s="192" t="s">
        <v>537</v>
      </c>
      <c r="M36" s="192" t="s">
        <v>538</v>
      </c>
      <c r="N36" s="204" t="s">
        <v>540</v>
      </c>
      <c r="O36" s="193"/>
      <c r="P36" s="194">
        <v>683340</v>
      </c>
      <c r="Q36" s="194"/>
    </row>
    <row r="37" spans="4:24" s="140" customFormat="1" ht="24.95" customHeight="1">
      <c r="D37" s="201" t="s">
        <v>528</v>
      </c>
      <c r="E37" s="242" t="s">
        <v>529</v>
      </c>
      <c r="F37" s="242"/>
      <c r="G37" s="242"/>
      <c r="H37" s="242"/>
      <c r="I37" s="242"/>
      <c r="J37" s="242"/>
      <c r="K37" s="202">
        <v>250</v>
      </c>
      <c r="L37" s="192" t="s">
        <v>533</v>
      </c>
      <c r="M37" s="192" t="s">
        <v>534</v>
      </c>
      <c r="N37" s="206" t="s">
        <v>572</v>
      </c>
      <c r="O37" s="192" t="s">
        <v>536</v>
      </c>
      <c r="P37" s="194">
        <v>256214</v>
      </c>
      <c r="Q37" s="194"/>
      <c r="R37" s="205" t="s">
        <v>535</v>
      </c>
      <c r="S37" s="197"/>
    </row>
    <row r="38" spans="4:24" s="140" customFormat="1" ht="24.95" customHeight="1">
      <c r="D38" s="195" t="s">
        <v>531</v>
      </c>
      <c r="E38" s="240" t="s">
        <v>532</v>
      </c>
      <c r="F38" s="240"/>
      <c r="G38" s="240"/>
      <c r="H38" s="240"/>
      <c r="I38" s="240"/>
      <c r="J38" s="240"/>
      <c r="K38" s="196">
        <v>250</v>
      </c>
      <c r="L38" s="217" t="s">
        <v>574</v>
      </c>
      <c r="M38" s="217" t="s">
        <v>573</v>
      </c>
      <c r="N38" s="204" t="s">
        <v>539</v>
      </c>
      <c r="O38" s="193"/>
      <c r="P38" s="194">
        <v>338032</v>
      </c>
      <c r="Q38" s="194"/>
    </row>
    <row r="39" spans="4:24" s="200" customFormat="1" ht="12.75">
      <c r="E39" s="207"/>
      <c r="F39" s="133"/>
      <c r="L39" s="198"/>
      <c r="M39" s="199"/>
      <c r="X39" s="112"/>
    </row>
    <row r="40" spans="4:24" s="200" customFormat="1" ht="13.5">
      <c r="D40" s="131" t="s">
        <v>553</v>
      </c>
      <c r="E40" s="230" t="s">
        <v>551</v>
      </c>
      <c r="F40" s="230"/>
      <c r="G40" s="230"/>
      <c r="H40" s="230"/>
      <c r="I40" s="230"/>
      <c r="J40" s="230"/>
      <c r="L40" s="198"/>
      <c r="M40" s="199"/>
      <c r="X40" s="112"/>
    </row>
    <row r="41" spans="4:24" s="200" customFormat="1" ht="13.5">
      <c r="E41" s="230" t="s">
        <v>552</v>
      </c>
      <c r="F41" s="230"/>
      <c r="G41" s="230"/>
      <c r="H41" s="230"/>
      <c r="I41" s="230"/>
      <c r="J41" s="230"/>
      <c r="L41" s="198"/>
      <c r="M41" s="199"/>
      <c r="X41" s="112"/>
    </row>
    <row r="42" spans="4:24" s="200" customFormat="1" ht="13.5">
      <c r="E42" s="211"/>
      <c r="F42" s="211"/>
      <c r="G42" s="211"/>
      <c r="H42" s="211"/>
      <c r="I42" s="211"/>
      <c r="J42" s="211"/>
      <c r="L42" s="198"/>
      <c r="M42" s="199"/>
      <c r="X42" s="112"/>
    </row>
    <row r="43" spans="4:24" s="203" customFormat="1" ht="13.5">
      <c r="D43" s="131" t="s">
        <v>567</v>
      </c>
      <c r="E43" s="230" t="s">
        <v>568</v>
      </c>
      <c r="F43" s="230"/>
      <c r="G43" s="230"/>
      <c r="H43" s="230"/>
      <c r="I43" s="230"/>
      <c r="J43" s="230"/>
      <c r="L43" s="198"/>
      <c r="M43" s="199"/>
      <c r="X43" s="112"/>
    </row>
    <row r="44" spans="4:24" s="203" customFormat="1" ht="13.5">
      <c r="E44" s="211" t="s">
        <v>569</v>
      </c>
      <c r="F44" s="211"/>
      <c r="G44" s="211"/>
      <c r="H44" s="211"/>
      <c r="I44" s="211"/>
      <c r="J44" s="211"/>
      <c r="L44" s="198"/>
      <c r="M44" s="199"/>
      <c r="X44" s="112"/>
    </row>
    <row r="45" spans="4:24" s="203" customFormat="1" ht="13.5">
      <c r="E45" s="211" t="s">
        <v>570</v>
      </c>
      <c r="F45" s="211"/>
      <c r="G45" s="211"/>
      <c r="H45" s="211"/>
      <c r="I45" s="211"/>
      <c r="J45" s="211"/>
      <c r="L45" s="198"/>
      <c r="M45" s="199"/>
      <c r="X45" s="112"/>
    </row>
    <row r="46" spans="4:24" s="200" customFormat="1" ht="13.5">
      <c r="E46" s="211"/>
      <c r="F46" s="211"/>
      <c r="G46" s="211"/>
      <c r="H46" s="211"/>
      <c r="I46" s="211"/>
      <c r="J46" s="211"/>
      <c r="L46" s="198"/>
      <c r="M46" s="199"/>
      <c r="X46" s="112"/>
    </row>
    <row r="47" spans="4:24" s="200" customFormat="1" ht="12.75">
      <c r="E47" s="207"/>
      <c r="F47" s="133"/>
      <c r="L47" s="198"/>
      <c r="M47" s="199"/>
      <c r="X47" s="112"/>
    </row>
    <row r="48" spans="4:24" s="140" customFormat="1" ht="15" customHeight="1">
      <c r="D48" s="208" t="s">
        <v>488</v>
      </c>
      <c r="E48" s="237" t="s">
        <v>548</v>
      </c>
      <c r="F48" s="238"/>
      <c r="G48" s="238"/>
      <c r="H48" s="238"/>
      <c r="I48" s="238"/>
      <c r="J48" s="238"/>
      <c r="K48" s="238"/>
      <c r="L48" s="238"/>
      <c r="M48" s="238"/>
      <c r="N48" s="238"/>
      <c r="O48" s="238"/>
      <c r="X48" s="139"/>
    </row>
    <row r="49" spans="4:25" s="140" customFormat="1" ht="20.100000000000001" customHeight="1">
      <c r="D49" s="181" t="s">
        <v>369</v>
      </c>
      <c r="E49" s="228" t="s">
        <v>546</v>
      </c>
      <c r="F49" s="229"/>
      <c r="G49" s="229"/>
      <c r="H49" s="229"/>
      <c r="I49" s="229"/>
      <c r="J49" s="229"/>
      <c r="K49" s="229"/>
      <c r="L49" s="229"/>
      <c r="M49" s="229"/>
      <c r="N49" s="229"/>
      <c r="O49" s="229"/>
      <c r="X49" s="139"/>
    </row>
    <row r="50" spans="4:25" s="140" customFormat="1" ht="20.100000000000001" customHeight="1">
      <c r="D50" s="195" t="s">
        <v>517</v>
      </c>
      <c r="E50" s="231" t="s">
        <v>547</v>
      </c>
      <c r="F50" s="232"/>
      <c r="G50" s="232"/>
      <c r="H50" s="232"/>
      <c r="I50" s="232"/>
      <c r="J50" s="232"/>
      <c r="K50" s="232"/>
      <c r="L50" s="232"/>
      <c r="M50" s="232"/>
      <c r="N50" s="232"/>
      <c r="O50" s="232"/>
      <c r="X50" s="139"/>
    </row>
    <row r="51" spans="4:25" s="140" customFormat="1" ht="20.100000000000001" customHeight="1">
      <c r="D51" s="181" t="s">
        <v>489</v>
      </c>
      <c r="E51" s="228" t="s">
        <v>549</v>
      </c>
      <c r="F51" s="229"/>
      <c r="G51" s="229"/>
      <c r="H51" s="229"/>
      <c r="I51" s="229"/>
      <c r="J51" s="229"/>
      <c r="K51" s="229"/>
      <c r="L51" s="229"/>
      <c r="M51" s="229"/>
      <c r="N51" s="229"/>
      <c r="O51" s="229"/>
      <c r="X51" s="139"/>
    </row>
    <row r="52" spans="4:25" s="140" customFormat="1" ht="20.100000000000001" customHeight="1">
      <c r="D52" s="186" t="s">
        <v>486</v>
      </c>
      <c r="E52" s="231" t="s">
        <v>547</v>
      </c>
      <c r="F52" s="232"/>
      <c r="G52" s="232"/>
      <c r="H52" s="232"/>
      <c r="I52" s="232"/>
      <c r="J52" s="232"/>
      <c r="K52" s="232"/>
      <c r="L52" s="232"/>
      <c r="M52" s="232"/>
      <c r="N52" s="232"/>
      <c r="O52" s="232"/>
      <c r="X52" s="139"/>
    </row>
    <row r="53" spans="4:25" s="140" customFormat="1" ht="20.100000000000001" customHeight="1">
      <c r="D53" s="181" t="s">
        <v>503</v>
      </c>
      <c r="E53" s="228" t="s">
        <v>545</v>
      </c>
      <c r="F53" s="229"/>
      <c r="G53" s="229"/>
      <c r="H53" s="229"/>
      <c r="I53" s="229"/>
      <c r="J53" s="229"/>
      <c r="K53" s="229"/>
      <c r="L53" s="229"/>
      <c r="M53" s="229"/>
      <c r="N53" s="229"/>
      <c r="O53" s="229"/>
      <c r="X53" s="139"/>
    </row>
    <row r="54" spans="4:25" s="140" customFormat="1" ht="20.100000000000001" customHeight="1">
      <c r="D54" s="186" t="s">
        <v>507</v>
      </c>
      <c r="E54" s="231" t="s">
        <v>547</v>
      </c>
      <c r="F54" s="232"/>
      <c r="G54" s="232"/>
      <c r="H54" s="232"/>
      <c r="I54" s="232"/>
      <c r="J54" s="232"/>
      <c r="K54" s="232"/>
      <c r="L54" s="232"/>
      <c r="M54" s="232"/>
      <c r="N54" s="232"/>
      <c r="O54" s="232"/>
      <c r="X54" s="139"/>
    </row>
    <row r="55" spans="4:25" s="140" customFormat="1" ht="20.100000000000001" customHeight="1">
      <c r="D55" s="181" t="s">
        <v>506</v>
      </c>
      <c r="E55" s="233" t="s">
        <v>547</v>
      </c>
      <c r="F55" s="234"/>
      <c r="G55" s="234"/>
      <c r="H55" s="234"/>
      <c r="I55" s="234"/>
      <c r="J55" s="234"/>
      <c r="K55" s="234"/>
      <c r="L55" s="234"/>
      <c r="M55" s="234"/>
      <c r="N55" s="234"/>
      <c r="O55" s="234"/>
      <c r="X55" s="139"/>
    </row>
    <row r="56" spans="4:25" s="140" customFormat="1" ht="20.100000000000001" customHeight="1">
      <c r="D56" s="195" t="s">
        <v>518</v>
      </c>
      <c r="E56" s="231" t="s">
        <v>547</v>
      </c>
      <c r="F56" s="232"/>
      <c r="G56" s="232"/>
      <c r="H56" s="232"/>
      <c r="I56" s="232"/>
      <c r="J56" s="232"/>
      <c r="K56" s="232"/>
      <c r="L56" s="232"/>
      <c r="M56" s="232"/>
      <c r="N56" s="232"/>
      <c r="O56" s="232"/>
      <c r="X56" s="139"/>
    </row>
    <row r="57" spans="4:25" s="140" customFormat="1" ht="20.100000000000001" customHeight="1">
      <c r="D57" s="201" t="s">
        <v>528</v>
      </c>
      <c r="E57" s="233" t="s">
        <v>547</v>
      </c>
      <c r="F57" s="234"/>
      <c r="G57" s="234"/>
      <c r="H57" s="234"/>
      <c r="I57" s="234"/>
      <c r="J57" s="234"/>
      <c r="K57" s="234"/>
      <c r="L57" s="234"/>
      <c r="M57" s="234"/>
      <c r="N57" s="234"/>
      <c r="O57" s="234"/>
      <c r="X57" s="139"/>
    </row>
    <row r="58" spans="4:25" s="140" customFormat="1" ht="20.100000000000001" customHeight="1">
      <c r="D58" s="195" t="s">
        <v>531</v>
      </c>
      <c r="E58" s="231" t="s">
        <v>547</v>
      </c>
      <c r="F58" s="232"/>
      <c r="G58" s="232"/>
      <c r="H58" s="232"/>
      <c r="I58" s="232"/>
      <c r="J58" s="232"/>
      <c r="K58" s="232"/>
      <c r="L58" s="232"/>
      <c r="M58" s="232"/>
      <c r="N58" s="232"/>
      <c r="O58" s="232"/>
      <c r="X58" s="139"/>
    </row>
    <row r="59" spans="4:25" s="200" customFormat="1" ht="12.75">
      <c r="E59" s="207"/>
      <c r="F59" s="133"/>
      <c r="L59" s="198"/>
      <c r="M59" s="199"/>
      <c r="X59" s="112"/>
    </row>
    <row r="60" spans="4:25" s="200" customFormat="1" ht="12.75">
      <c r="E60" s="228" t="s">
        <v>550</v>
      </c>
      <c r="F60" s="229"/>
      <c r="G60" s="229"/>
      <c r="H60" s="229"/>
      <c r="I60" s="229"/>
      <c r="J60" s="229"/>
      <c r="K60" s="229"/>
      <c r="L60" s="229"/>
      <c r="M60" s="229"/>
      <c r="N60" s="229"/>
      <c r="O60" s="229"/>
      <c r="X60" s="112"/>
    </row>
    <row r="61" spans="4:25" s="200" customFormat="1" ht="12.75">
      <c r="E61" s="207"/>
      <c r="F61" s="133"/>
      <c r="L61" s="198"/>
      <c r="M61" s="199"/>
      <c r="X61" s="112"/>
    </row>
    <row r="62" spans="4:25" s="200" customFormat="1" ht="12.75">
      <c r="E62" s="207"/>
      <c r="F62" s="133"/>
      <c r="L62" s="198"/>
      <c r="M62" s="199"/>
      <c r="X62" s="112"/>
    </row>
    <row r="63" spans="4:25" ht="12.75">
      <c r="E63" s="5"/>
      <c r="F63" s="132"/>
      <c r="X63" s="112" t="s">
        <v>438</v>
      </c>
      <c r="Y63" s="107" t="s">
        <v>436</v>
      </c>
    </row>
    <row r="64" spans="4:25" ht="12.75">
      <c r="E64" s="5"/>
      <c r="Y64" s="107" t="s">
        <v>437</v>
      </c>
    </row>
    <row r="65" spans="1:24" ht="12.75">
      <c r="E65" s="5"/>
      <c r="X65" s="112" t="s">
        <v>434</v>
      </c>
    </row>
    <row r="66" spans="1:24" ht="13.5">
      <c r="A66" s="101" t="s">
        <v>311</v>
      </c>
      <c r="C66" s="6" t="s">
        <v>46</v>
      </c>
      <c r="I66" s="104" t="s">
        <v>13</v>
      </c>
      <c r="J66" s="104" t="s">
        <v>14</v>
      </c>
    </row>
    <row r="67" spans="1:24" ht="12.75">
      <c r="A67" s="3" t="s">
        <v>47</v>
      </c>
      <c r="I67" s="103" t="s">
        <v>16</v>
      </c>
    </row>
    <row r="68" spans="1:24" ht="12.75">
      <c r="A68" s="3" t="s">
        <v>48</v>
      </c>
      <c r="I68" s="103" t="s">
        <v>18</v>
      </c>
    </row>
    <row r="69" spans="1:24" ht="12.75">
      <c r="A69" s="3" t="s">
        <v>49</v>
      </c>
      <c r="I69" s="103" t="s">
        <v>20</v>
      </c>
      <c r="J69" s="3" t="s">
        <v>21</v>
      </c>
    </row>
    <row r="70" spans="1:24" ht="12.75">
      <c r="A70" s="3" t="s">
        <v>50</v>
      </c>
      <c r="I70" s="103" t="s">
        <v>23</v>
      </c>
    </row>
    <row r="71" spans="1:24" ht="12.75">
      <c r="A71" s="3" t="s">
        <v>51</v>
      </c>
      <c r="I71" s="103" t="s">
        <v>25</v>
      </c>
    </row>
    <row r="72" spans="1:24" ht="12.75">
      <c r="B72" s="3" t="s">
        <v>52</v>
      </c>
      <c r="I72" s="103" t="s">
        <v>27</v>
      </c>
      <c r="J72" s="3" t="s">
        <v>28</v>
      </c>
    </row>
    <row r="73" spans="1:24" ht="12.75">
      <c r="C73" s="3" t="s">
        <v>53</v>
      </c>
      <c r="I73" s="103" t="s">
        <v>29</v>
      </c>
      <c r="J73" s="3" t="s">
        <v>30</v>
      </c>
    </row>
    <row r="74" spans="1:24" ht="12.75">
      <c r="B74" s="3" t="s">
        <v>54</v>
      </c>
      <c r="I74" s="103" t="s">
        <v>31</v>
      </c>
      <c r="J74" s="3" t="s">
        <v>32</v>
      </c>
    </row>
    <row r="75" spans="1:24" ht="15.75" customHeight="1">
      <c r="I75" s="103" t="s">
        <v>33</v>
      </c>
      <c r="J75" s="3" t="s">
        <v>34</v>
      </c>
    </row>
    <row r="76" spans="1:24" ht="12.75">
      <c r="B76" s="3" t="s">
        <v>55</v>
      </c>
      <c r="I76" s="103" t="s">
        <v>35</v>
      </c>
      <c r="J76" s="3" t="s">
        <v>36</v>
      </c>
    </row>
    <row r="77" spans="1:24" ht="12.75">
      <c r="B77" s="3" t="s">
        <v>56</v>
      </c>
      <c r="I77" s="103" t="s">
        <v>37</v>
      </c>
      <c r="J77" s="3" t="s">
        <v>38</v>
      </c>
    </row>
    <row r="78" spans="1:24" ht="15.75" customHeight="1">
      <c r="I78" s="103" t="s">
        <v>39</v>
      </c>
      <c r="J78" s="3" t="s">
        <v>40</v>
      </c>
    </row>
    <row r="79" spans="1:24" ht="15.75" customHeight="1">
      <c r="I79" s="103" t="s">
        <v>41</v>
      </c>
      <c r="J79" s="3" t="s">
        <v>42</v>
      </c>
    </row>
    <row r="80" spans="1:24" ht="15.75" customHeight="1">
      <c r="I80" s="103" t="s">
        <v>43</v>
      </c>
    </row>
    <row r="81" spans="1:10" ht="15.75" customHeight="1">
      <c r="A81" s="98" t="s">
        <v>381</v>
      </c>
      <c r="I81" s="103" t="s">
        <v>44</v>
      </c>
    </row>
    <row r="82" spans="1:10" ht="15.75" customHeight="1">
      <c r="A82" s="134" t="s">
        <v>394</v>
      </c>
      <c r="I82" s="103" t="s">
        <v>45</v>
      </c>
    </row>
    <row r="83" spans="1:10" s="128" customFormat="1" ht="15.75" customHeight="1">
      <c r="A83" s="134"/>
      <c r="B83" s="134" t="s">
        <v>399</v>
      </c>
      <c r="I83" s="103"/>
    </row>
    <row r="84" spans="1:10" ht="15.75" customHeight="1">
      <c r="A84" s="112" t="s">
        <v>370</v>
      </c>
    </row>
    <row r="85" spans="1:10" ht="15.75" customHeight="1">
      <c r="A85" s="112" t="s">
        <v>385</v>
      </c>
    </row>
    <row r="86" spans="1:10" ht="15.75" customHeight="1">
      <c r="B86" s="112" t="s">
        <v>386</v>
      </c>
    </row>
    <row r="87" spans="1:10" ht="15.75" customHeight="1">
      <c r="A87" s="112" t="s">
        <v>371</v>
      </c>
    </row>
    <row r="88" spans="1:10" ht="15.75" customHeight="1">
      <c r="B88" s="112" t="s">
        <v>372</v>
      </c>
    </row>
    <row r="89" spans="1:10" ht="15.75" customHeight="1">
      <c r="C89" s="112" t="s">
        <v>387</v>
      </c>
    </row>
    <row r="90" spans="1:10" ht="15.75" customHeight="1">
      <c r="D90" s="112" t="s">
        <v>388</v>
      </c>
      <c r="G90" s="218" t="s">
        <v>575</v>
      </c>
      <c r="H90" s="98" t="s">
        <v>388</v>
      </c>
      <c r="I90" s="112" t="s">
        <v>577</v>
      </c>
      <c r="J90" s="112" t="s">
        <v>580</v>
      </c>
    </row>
    <row r="91" spans="1:10" s="128" customFormat="1" ht="15.75" customHeight="1">
      <c r="D91" s="135" t="s">
        <v>402</v>
      </c>
      <c r="G91" s="218"/>
      <c r="H91" s="98"/>
      <c r="J91" s="112" t="s">
        <v>581</v>
      </c>
    </row>
    <row r="92" spans="1:10" ht="15.75" customHeight="1">
      <c r="D92" s="112" t="s">
        <v>389</v>
      </c>
      <c r="G92" s="218"/>
      <c r="H92" s="98"/>
      <c r="J92" s="112" t="s">
        <v>582</v>
      </c>
    </row>
    <row r="93" spans="1:10" s="128" customFormat="1" ht="15.75" customHeight="1">
      <c r="D93" s="135" t="s">
        <v>402</v>
      </c>
      <c r="G93" s="218"/>
      <c r="H93" s="98"/>
      <c r="J93" s="112" t="s">
        <v>583</v>
      </c>
    </row>
    <row r="94" spans="1:10" ht="15.75" customHeight="1">
      <c r="D94" s="219" t="s">
        <v>390</v>
      </c>
      <c r="G94" s="218"/>
      <c r="H94" s="98"/>
    </row>
    <row r="95" spans="1:10" s="128" customFormat="1" ht="15.75" customHeight="1">
      <c r="D95" s="135" t="s">
        <v>402</v>
      </c>
      <c r="G95" s="218"/>
      <c r="H95" s="98"/>
      <c r="I95" s="112" t="s">
        <v>578</v>
      </c>
      <c r="J95" s="112" t="s">
        <v>584</v>
      </c>
    </row>
    <row r="96" spans="1:10" ht="15.75" customHeight="1">
      <c r="B96" s="112" t="s">
        <v>373</v>
      </c>
      <c r="G96" s="218"/>
      <c r="H96" s="98"/>
      <c r="J96" s="112" t="s">
        <v>585</v>
      </c>
    </row>
    <row r="97" spans="1:13" ht="15.75" customHeight="1">
      <c r="C97" s="112" t="s">
        <v>391</v>
      </c>
      <c r="G97" s="218"/>
      <c r="H97" s="98"/>
      <c r="I97" s="128"/>
      <c r="K97" s="112" t="s">
        <v>586</v>
      </c>
    </row>
    <row r="98" spans="1:13" ht="15.75" customHeight="1">
      <c r="D98" s="112" t="s">
        <v>390</v>
      </c>
      <c r="G98" s="218"/>
      <c r="H98" s="98"/>
    </row>
    <row r="99" spans="1:13" ht="15.75" customHeight="1">
      <c r="D99" s="135" t="s">
        <v>402</v>
      </c>
      <c r="G99" s="218"/>
      <c r="H99" s="98"/>
      <c r="I99" s="112" t="s">
        <v>579</v>
      </c>
      <c r="J99" s="112" t="s">
        <v>587</v>
      </c>
      <c r="K99" s="112" t="s">
        <v>588</v>
      </c>
    </row>
    <row r="100" spans="1:13" ht="15.75" customHeight="1">
      <c r="C100" s="112" t="s">
        <v>392</v>
      </c>
      <c r="G100" s="218"/>
      <c r="H100" s="98"/>
      <c r="K100" s="216" t="s">
        <v>589</v>
      </c>
    </row>
    <row r="101" spans="1:13" ht="15.75" customHeight="1">
      <c r="D101" s="112" t="s">
        <v>389</v>
      </c>
      <c r="G101" s="218"/>
      <c r="H101" s="98"/>
      <c r="K101" s="216" t="s">
        <v>587</v>
      </c>
      <c r="L101" s="112" t="s">
        <v>590</v>
      </c>
    </row>
    <row r="102" spans="1:13" s="128" customFormat="1" ht="15.75" customHeight="1">
      <c r="D102" s="135" t="s">
        <v>402</v>
      </c>
      <c r="G102" s="218"/>
      <c r="H102" s="98"/>
      <c r="L102" s="112" t="s">
        <v>591</v>
      </c>
    </row>
    <row r="103" spans="1:13" ht="15.75" customHeight="1">
      <c r="D103" s="219" t="s">
        <v>390</v>
      </c>
      <c r="G103" s="218"/>
      <c r="H103" s="98"/>
      <c r="L103" s="112" t="s">
        <v>592</v>
      </c>
      <c r="M103" s="112" t="s">
        <v>593</v>
      </c>
    </row>
    <row r="104" spans="1:13" s="128" customFormat="1" ht="15.75" customHeight="1">
      <c r="D104" s="135" t="s">
        <v>402</v>
      </c>
      <c r="G104" s="218"/>
      <c r="H104" s="98"/>
      <c r="M104" s="112" t="s">
        <v>594</v>
      </c>
    </row>
    <row r="105" spans="1:13" ht="15.75" customHeight="1">
      <c r="B105" s="112" t="s">
        <v>374</v>
      </c>
    </row>
    <row r="106" spans="1:13" ht="15.75" customHeight="1">
      <c r="C106" s="112" t="s">
        <v>393</v>
      </c>
    </row>
    <row r="107" spans="1:13" ht="15.75" customHeight="1">
      <c r="B107" s="112"/>
      <c r="D107" s="219" t="s">
        <v>390</v>
      </c>
      <c r="G107" s="218" t="s">
        <v>575</v>
      </c>
      <c r="H107" s="98" t="s">
        <v>389</v>
      </c>
      <c r="I107" s="221" t="s">
        <v>595</v>
      </c>
    </row>
    <row r="108" spans="1:13" s="128" customFormat="1" ht="15.75" customHeight="1">
      <c r="B108" s="112"/>
      <c r="D108" s="135" t="s">
        <v>402</v>
      </c>
      <c r="G108" s="218"/>
      <c r="H108" s="98"/>
      <c r="I108" s="112" t="s">
        <v>596</v>
      </c>
    </row>
    <row r="109" spans="1:13" ht="15.75" customHeight="1">
      <c r="A109" t="s">
        <v>375</v>
      </c>
      <c r="G109" s="218"/>
      <c r="H109" s="98"/>
      <c r="I109" s="112" t="s">
        <v>597</v>
      </c>
      <c r="J109" s="112" t="s">
        <v>598</v>
      </c>
    </row>
    <row r="110" spans="1:13" ht="15.75" customHeight="1">
      <c r="A110" s="112" t="s">
        <v>376</v>
      </c>
      <c r="G110" s="218"/>
      <c r="H110" s="98"/>
      <c r="J110" s="112" t="s">
        <v>582</v>
      </c>
    </row>
    <row r="111" spans="1:13" ht="15.75" customHeight="1">
      <c r="A111" s="112" t="s">
        <v>377</v>
      </c>
      <c r="G111" s="218"/>
      <c r="H111" s="98"/>
      <c r="J111" s="112" t="s">
        <v>599</v>
      </c>
    </row>
    <row r="112" spans="1:13" ht="15.75" customHeight="1">
      <c r="B112" t="s">
        <v>382</v>
      </c>
      <c r="G112" s="218"/>
      <c r="H112" s="98"/>
      <c r="J112" s="112" t="s">
        <v>600</v>
      </c>
    </row>
    <row r="113" spans="1:12" ht="15.75" customHeight="1">
      <c r="A113" s="112" t="s">
        <v>378</v>
      </c>
      <c r="G113" s="218"/>
      <c r="H113" s="98"/>
      <c r="J113" s="112" t="s">
        <v>587</v>
      </c>
      <c r="K113" s="112" t="s">
        <v>601</v>
      </c>
    </row>
    <row r="114" spans="1:12" ht="15.75" customHeight="1">
      <c r="A114" s="112" t="s">
        <v>379</v>
      </c>
      <c r="G114" s="218"/>
      <c r="H114" s="98"/>
      <c r="J114" s="112" t="s">
        <v>602</v>
      </c>
    </row>
    <row r="115" spans="1:12" ht="15.75" customHeight="1">
      <c r="B115" s="112" t="s">
        <v>383</v>
      </c>
      <c r="G115" s="218"/>
      <c r="H115" s="98"/>
      <c r="J115" s="112" t="s">
        <v>603</v>
      </c>
    </row>
    <row r="116" spans="1:12" ht="15.75" customHeight="1">
      <c r="A116" s="112" t="s">
        <v>380</v>
      </c>
      <c r="G116" s="218"/>
      <c r="H116" s="98"/>
      <c r="K116" s="112" t="s">
        <v>604</v>
      </c>
    </row>
    <row r="117" spans="1:12" ht="15.75" customHeight="1">
      <c r="B117" s="112" t="s">
        <v>384</v>
      </c>
      <c r="G117" s="218"/>
      <c r="H117" s="98"/>
      <c r="K117" s="112" t="s">
        <v>605</v>
      </c>
    </row>
    <row r="118" spans="1:12" s="128" customFormat="1" ht="15.75" customHeight="1">
      <c r="A118" s="135" t="s">
        <v>403</v>
      </c>
      <c r="B118" s="112"/>
      <c r="G118" s="218"/>
      <c r="H118" s="98"/>
      <c r="K118" s="112" t="s">
        <v>606</v>
      </c>
    </row>
    <row r="119" spans="1:12" ht="15.75" customHeight="1">
      <c r="A119" s="134" t="s">
        <v>398</v>
      </c>
      <c r="G119" s="218"/>
      <c r="H119" s="98"/>
      <c r="K119" s="112" t="s">
        <v>608</v>
      </c>
      <c r="L119" s="112" t="s">
        <v>607</v>
      </c>
    </row>
    <row r="120" spans="1:12" s="128" customFormat="1" ht="15.75" customHeight="1">
      <c r="A120" s="134"/>
      <c r="B120" s="134" t="s">
        <v>400</v>
      </c>
      <c r="G120" s="218"/>
      <c r="H120" s="98"/>
      <c r="K120" s="112" t="s">
        <v>609</v>
      </c>
      <c r="L120" s="112" t="s">
        <v>610</v>
      </c>
    </row>
    <row r="121" spans="1:12" ht="15.75" customHeight="1">
      <c r="A121" s="134" t="s">
        <v>395</v>
      </c>
      <c r="G121" s="218"/>
      <c r="H121" s="98"/>
      <c r="K121" s="216" t="s">
        <v>611</v>
      </c>
    </row>
    <row r="122" spans="1:12" ht="15.75" customHeight="1">
      <c r="B122" s="112" t="s">
        <v>397</v>
      </c>
      <c r="G122" s="218"/>
      <c r="H122" s="98"/>
      <c r="K122" s="112" t="s">
        <v>612</v>
      </c>
    </row>
    <row r="123" spans="1:12" ht="15.75" customHeight="1">
      <c r="B123" t="s">
        <v>396</v>
      </c>
      <c r="K123" s="216" t="s">
        <v>613</v>
      </c>
    </row>
    <row r="124" spans="1:12" ht="15.75" customHeight="1">
      <c r="B124" s="134" t="s">
        <v>401</v>
      </c>
      <c r="G124" s="218"/>
    </row>
    <row r="126" spans="1:12" ht="15.75" customHeight="1">
      <c r="G126" s="218" t="s">
        <v>576</v>
      </c>
      <c r="H126" s="220" t="s">
        <v>390</v>
      </c>
      <c r="I126" s="112" t="s">
        <v>614</v>
      </c>
    </row>
    <row r="127" spans="1:12" ht="15.75" customHeight="1">
      <c r="I127" s="112" t="s">
        <v>615</v>
      </c>
    </row>
    <row r="128" spans="1:12" ht="15.75" customHeight="1">
      <c r="I128" s="112" t="s">
        <v>580</v>
      </c>
    </row>
    <row r="129" spans="9:39" ht="15.75" customHeight="1">
      <c r="I129" s="112" t="s">
        <v>616</v>
      </c>
    </row>
    <row r="130" spans="9:39" ht="15.75" customHeight="1">
      <c r="I130" s="216" t="s">
        <v>617</v>
      </c>
      <c r="J130" s="112" t="s">
        <v>618</v>
      </c>
      <c r="M130" s="112" t="s">
        <v>619</v>
      </c>
    </row>
    <row r="131" spans="9:39" ht="15.75" customHeight="1">
      <c r="J131" s="216" t="s">
        <v>620</v>
      </c>
      <c r="M131" s="112" t="s">
        <v>621</v>
      </c>
      <c r="R131" s="112" t="s">
        <v>622</v>
      </c>
    </row>
    <row r="132" spans="9:39" ht="15.75" customHeight="1">
      <c r="R132" s="98" t="s">
        <v>623</v>
      </c>
      <c r="U132" s="112" t="s">
        <v>648</v>
      </c>
      <c r="V132" s="216"/>
    </row>
    <row r="133" spans="9:39" ht="15.75" customHeight="1">
      <c r="U133" s="112" t="s">
        <v>649</v>
      </c>
      <c r="V133" s="216"/>
    </row>
    <row r="134" spans="9:39" ht="15.75" customHeight="1">
      <c r="U134" s="112" t="s">
        <v>650</v>
      </c>
      <c r="V134" s="216"/>
    </row>
    <row r="135" spans="9:39" ht="15.75" customHeight="1">
      <c r="U135" s="112" t="s">
        <v>651</v>
      </c>
      <c r="V135" s="216"/>
    </row>
    <row r="136" spans="9:39" ht="15.75" customHeight="1">
      <c r="U136" s="112" t="s">
        <v>652</v>
      </c>
      <c r="V136" s="112" t="s">
        <v>653</v>
      </c>
    </row>
    <row r="137" spans="9:39" ht="15.75" customHeight="1">
      <c r="R137" s="112" t="s">
        <v>624</v>
      </c>
    </row>
    <row r="138" spans="9:39" ht="15.75" customHeight="1">
      <c r="J138" s="112" t="s">
        <v>625</v>
      </c>
      <c r="O138" s="112" t="s">
        <v>626</v>
      </c>
      <c r="U138" s="216" t="s">
        <v>627</v>
      </c>
    </row>
    <row r="139" spans="9:39" ht="15.75" customHeight="1">
      <c r="U139" s="216" t="s">
        <v>628</v>
      </c>
    </row>
    <row r="140" spans="9:39" ht="15.75" customHeight="1">
      <c r="U140" s="216" t="s">
        <v>629</v>
      </c>
      <c r="X140" s="112" t="s">
        <v>630</v>
      </c>
    </row>
    <row r="141" spans="9:39" ht="15.75" customHeight="1">
      <c r="X141" s="112" t="s">
        <v>631</v>
      </c>
      <c r="AD141" s="98" t="s">
        <v>632</v>
      </c>
      <c r="AF141" s="112" t="s">
        <v>639</v>
      </c>
    </row>
    <row r="142" spans="9:39" ht="15.75" customHeight="1">
      <c r="AF142" s="216" t="s">
        <v>640</v>
      </c>
    </row>
    <row r="143" spans="9:39" ht="15.75" customHeight="1">
      <c r="AF143" s="112" t="s">
        <v>641</v>
      </c>
      <c r="AH143" s="98" t="s">
        <v>31</v>
      </c>
      <c r="AJ143" s="112" t="s">
        <v>660</v>
      </c>
    </row>
    <row r="144" spans="9:39" ht="15.75" customHeight="1">
      <c r="AJ144" s="223" t="s">
        <v>29</v>
      </c>
      <c r="AK144" s="112" t="s">
        <v>661</v>
      </c>
      <c r="AM144" s="222" t="s">
        <v>662</v>
      </c>
    </row>
    <row r="145" spans="21:32" ht="15.75" customHeight="1">
      <c r="AF145" s="112" t="s">
        <v>642</v>
      </c>
    </row>
    <row r="146" spans="21:32" ht="15.75" customHeight="1">
      <c r="AF146" s="112" t="s">
        <v>643</v>
      </c>
    </row>
    <row r="147" spans="21:32" ht="15.75" customHeight="1">
      <c r="AF147" s="112" t="s">
        <v>644</v>
      </c>
    </row>
    <row r="148" spans="21:32" ht="15.75" customHeight="1">
      <c r="AD148" s="112" t="s">
        <v>633</v>
      </c>
    </row>
    <row r="149" spans="21:32" ht="15.75" customHeight="1">
      <c r="X149" s="112" t="s">
        <v>634</v>
      </c>
      <c r="AD149" s="98" t="s">
        <v>635</v>
      </c>
      <c r="AF149" s="112" t="s">
        <v>645</v>
      </c>
    </row>
    <row r="150" spans="21:32" ht="15.75" customHeight="1">
      <c r="AF150" s="112" t="s">
        <v>646</v>
      </c>
    </row>
    <row r="151" spans="21:32" ht="15.75" customHeight="1">
      <c r="AF151" s="112" t="s">
        <v>647</v>
      </c>
    </row>
    <row r="152" spans="21:32" ht="15.75" customHeight="1">
      <c r="AF152" s="112" t="s">
        <v>641</v>
      </c>
    </row>
    <row r="153" spans="21:32" ht="15.75" customHeight="1">
      <c r="AF153" s="112" t="s">
        <v>642</v>
      </c>
    </row>
    <row r="154" spans="21:32" ht="15.75" customHeight="1">
      <c r="AF154" s="112" t="s">
        <v>643</v>
      </c>
    </row>
    <row r="155" spans="21:32" ht="15.75" customHeight="1">
      <c r="AF155" s="112" t="s">
        <v>644</v>
      </c>
    </row>
    <row r="156" spans="21:32" ht="15.75" customHeight="1">
      <c r="AD156" s="112" t="s">
        <v>633</v>
      </c>
    </row>
    <row r="157" spans="21:32" ht="15.75" customHeight="1">
      <c r="U157" s="216" t="s">
        <v>636</v>
      </c>
    </row>
    <row r="158" spans="21:32" ht="15.75" customHeight="1">
      <c r="U158" s="112" t="s">
        <v>637</v>
      </c>
      <c r="W158" s="98" t="s">
        <v>41</v>
      </c>
      <c r="Y158" s="112" t="s">
        <v>648</v>
      </c>
    </row>
    <row r="159" spans="21:32" ht="15.75" customHeight="1">
      <c r="Y159" s="112" t="s">
        <v>649</v>
      </c>
    </row>
    <row r="160" spans="21:32" ht="15.75" customHeight="1">
      <c r="Y160" s="112" t="s">
        <v>650</v>
      </c>
    </row>
    <row r="161" spans="21:26" ht="15.75" customHeight="1">
      <c r="Y161" s="112" t="s">
        <v>651</v>
      </c>
    </row>
    <row r="162" spans="21:26" ht="15.75" customHeight="1">
      <c r="Y162" s="112" t="s">
        <v>652</v>
      </c>
      <c r="Z162" s="112" t="s">
        <v>653</v>
      </c>
    </row>
    <row r="163" spans="21:26" ht="15.75" customHeight="1">
      <c r="W163" s="98" t="s">
        <v>43</v>
      </c>
      <c r="Y163" s="112" t="s">
        <v>654</v>
      </c>
    </row>
    <row r="164" spans="21:26" ht="15.75" customHeight="1">
      <c r="Y164" s="112" t="s">
        <v>655</v>
      </c>
    </row>
    <row r="165" spans="21:26" ht="15.75" customHeight="1">
      <c r="Y165" s="112" t="s">
        <v>656</v>
      </c>
    </row>
    <row r="166" spans="21:26" ht="15.75" customHeight="1">
      <c r="Y166" s="112" t="s">
        <v>657</v>
      </c>
      <c r="Z166" s="112" t="s">
        <v>658</v>
      </c>
    </row>
    <row r="167" spans="21:26" ht="15.75" customHeight="1">
      <c r="Z167" s="112" t="s">
        <v>659</v>
      </c>
    </row>
    <row r="168" spans="21:26" ht="15.75" customHeight="1">
      <c r="U168" s="112" t="s">
        <v>624</v>
      </c>
    </row>
    <row r="169" spans="21:26" ht="15.75" customHeight="1">
      <c r="U169" s="112" t="s">
        <v>638</v>
      </c>
    </row>
  </sheetData>
  <mergeCells count="28">
    <mergeCell ref="E33:J33"/>
    <mergeCell ref="L18:P20"/>
    <mergeCell ref="L22:P23"/>
    <mergeCell ref="E48:O48"/>
    <mergeCell ref="E28:J28"/>
    <mergeCell ref="E29:J29"/>
    <mergeCell ref="E30:J30"/>
    <mergeCell ref="E31:J31"/>
    <mergeCell ref="E32:J32"/>
    <mergeCell ref="E37:J37"/>
    <mergeCell ref="E38:J38"/>
    <mergeCell ref="E36:J36"/>
    <mergeCell ref="E34:J34"/>
    <mergeCell ref="E35:J35"/>
    <mergeCell ref="E43:J43"/>
    <mergeCell ref="E60:O60"/>
    <mergeCell ref="E40:J40"/>
    <mergeCell ref="E41:J41"/>
    <mergeCell ref="E54:O54"/>
    <mergeCell ref="E55:O55"/>
    <mergeCell ref="E56:O56"/>
    <mergeCell ref="E57:O57"/>
    <mergeCell ref="E58:O58"/>
    <mergeCell ref="E51:O51"/>
    <mergeCell ref="E50:O50"/>
    <mergeCell ref="E49:O49"/>
    <mergeCell ref="E52:O52"/>
    <mergeCell ref="E53:O53"/>
  </mergeCells>
  <hyperlinks>
    <hyperlink ref="B1" r:id="rId1"/>
    <hyperlink ref="E16" r:id="rId2"/>
    <hyperlink ref="Y63" r:id="rId3"/>
    <hyperlink ref="Y64"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sqref="A1:J22"/>
    </sheetView>
  </sheetViews>
  <sheetFormatPr defaultRowHeight="12.75"/>
  <cols>
    <col min="1" max="1" width="28.42578125" style="90" bestFit="1" customWidth="1"/>
    <col min="2" max="2" width="11.7109375" style="90" customWidth="1"/>
    <col min="3" max="3" width="11.7109375" style="119" customWidth="1"/>
    <col min="4" max="4" width="11.7109375" style="248" customWidth="1"/>
    <col min="5" max="5" width="11.7109375" style="90" customWidth="1"/>
    <col min="6" max="9" width="11.7109375" style="119" customWidth="1"/>
    <col min="10" max="10" width="11.7109375" style="90" customWidth="1"/>
    <col min="11" max="16384" width="9.140625" style="90"/>
  </cols>
  <sheetData>
    <row r="1" spans="1:10" s="144" customFormat="1" ht="18">
      <c r="A1" s="282" t="s">
        <v>770</v>
      </c>
      <c r="B1" s="282"/>
      <c r="C1" s="282"/>
      <c r="D1" s="282"/>
      <c r="E1" s="282"/>
      <c r="F1" s="282"/>
      <c r="G1" s="282"/>
      <c r="H1" s="282"/>
      <c r="I1" s="282"/>
      <c r="J1" s="282"/>
    </row>
    <row r="3" spans="1:10">
      <c r="A3" s="279" t="s">
        <v>768</v>
      </c>
    </row>
    <row r="4" spans="1:10">
      <c r="A4" s="250" t="s">
        <v>773</v>
      </c>
      <c r="B4" s="250" t="s">
        <v>774</v>
      </c>
      <c r="C4" s="251" t="s">
        <v>677</v>
      </c>
      <c r="D4" s="252" t="s">
        <v>772</v>
      </c>
      <c r="E4" s="250" t="s">
        <v>671</v>
      </c>
      <c r="F4" s="253" t="s">
        <v>681</v>
      </c>
      <c r="G4" s="253"/>
      <c r="H4" s="253"/>
      <c r="I4" s="253"/>
      <c r="J4" s="250" t="s">
        <v>670</v>
      </c>
    </row>
    <row r="5" spans="1:10" s="97" customFormat="1" ht="64.5" customHeight="1">
      <c r="A5" s="250"/>
      <c r="B5" s="250"/>
      <c r="C5" s="251"/>
      <c r="D5" s="252"/>
      <c r="E5" s="250"/>
      <c r="F5" s="254" t="s">
        <v>672</v>
      </c>
      <c r="G5" s="254" t="s">
        <v>673</v>
      </c>
      <c r="H5" s="254" t="s">
        <v>674</v>
      </c>
      <c r="I5" s="254" t="s">
        <v>675</v>
      </c>
      <c r="J5" s="250"/>
    </row>
    <row r="6" spans="1:10" ht="24.95" customHeight="1">
      <c r="A6" s="255" t="s">
        <v>767</v>
      </c>
      <c r="B6" s="182">
        <v>250</v>
      </c>
      <c r="C6" s="256">
        <v>171886</v>
      </c>
      <c r="D6" s="257">
        <v>12.9</v>
      </c>
      <c r="E6" s="258" t="s">
        <v>676</v>
      </c>
      <c r="F6" s="185">
        <v>4639</v>
      </c>
      <c r="G6" s="185">
        <v>0</v>
      </c>
      <c r="H6" s="185">
        <v>0</v>
      </c>
      <c r="I6" s="185">
        <v>3787</v>
      </c>
      <c r="J6" s="185">
        <v>13</v>
      </c>
    </row>
    <row r="7" spans="1:10" ht="24.95" customHeight="1">
      <c r="A7" s="255"/>
      <c r="B7" s="187">
        <v>300</v>
      </c>
      <c r="C7" s="256"/>
      <c r="D7" s="263">
        <v>12.6</v>
      </c>
      <c r="E7" s="266" t="s">
        <v>676</v>
      </c>
      <c r="F7" s="190">
        <v>4635</v>
      </c>
      <c r="G7" s="190">
        <v>0</v>
      </c>
      <c r="H7" s="190">
        <v>0</v>
      </c>
      <c r="I7" s="190">
        <v>3924</v>
      </c>
      <c r="J7" s="187">
        <v>15</v>
      </c>
    </row>
    <row r="8" spans="1:10" ht="24.95" customHeight="1">
      <c r="A8" s="255"/>
      <c r="B8" s="182">
        <v>350</v>
      </c>
      <c r="C8" s="256"/>
      <c r="D8" s="257">
        <v>12.4</v>
      </c>
      <c r="E8" s="258" t="s">
        <v>676</v>
      </c>
      <c r="F8" s="185">
        <v>4360</v>
      </c>
      <c r="G8" s="185">
        <v>0</v>
      </c>
      <c r="H8" s="185">
        <v>0</v>
      </c>
      <c r="I8" s="185">
        <v>4015</v>
      </c>
      <c r="J8" s="182">
        <v>15</v>
      </c>
    </row>
    <row r="9" spans="1:10" ht="24.95" customHeight="1">
      <c r="A9" s="255"/>
      <c r="B9" s="187">
        <v>400</v>
      </c>
      <c r="C9" s="256"/>
      <c r="D9" s="263">
        <v>12.4</v>
      </c>
      <c r="E9" s="266" t="s">
        <v>676</v>
      </c>
      <c r="F9" s="190">
        <v>4632</v>
      </c>
      <c r="G9" s="190">
        <v>0</v>
      </c>
      <c r="H9" s="190">
        <v>0</v>
      </c>
      <c r="I9" s="190">
        <v>4072</v>
      </c>
      <c r="J9" s="187">
        <v>13</v>
      </c>
    </row>
    <row r="10" spans="1:10" ht="24.95" customHeight="1">
      <c r="A10" s="255"/>
      <c r="B10" s="182">
        <v>450</v>
      </c>
      <c r="C10" s="256"/>
      <c r="D10" s="257">
        <v>11.9</v>
      </c>
      <c r="E10" s="259" t="s">
        <v>678</v>
      </c>
      <c r="F10" s="185">
        <v>4630</v>
      </c>
      <c r="G10" s="185">
        <v>0</v>
      </c>
      <c r="H10" s="185">
        <v>0</v>
      </c>
      <c r="I10" s="185">
        <v>4112</v>
      </c>
      <c r="J10" s="268">
        <v>17</v>
      </c>
    </row>
    <row r="11" spans="1:10" ht="24.95" customHeight="1">
      <c r="A11" s="255"/>
      <c r="B11" s="187">
        <v>500</v>
      </c>
      <c r="C11" s="256"/>
      <c r="D11" s="263">
        <v>11.9</v>
      </c>
      <c r="E11" s="264" t="s">
        <v>678</v>
      </c>
      <c r="F11" s="190">
        <v>4630</v>
      </c>
      <c r="G11" s="190">
        <v>0</v>
      </c>
      <c r="H11" s="190">
        <v>0</v>
      </c>
      <c r="I11" s="190">
        <v>4112</v>
      </c>
      <c r="J11" s="187">
        <v>18</v>
      </c>
    </row>
    <row r="12" spans="1:10" ht="24.95" customHeight="1">
      <c r="A12" s="255" t="s">
        <v>679</v>
      </c>
      <c r="B12" s="182">
        <v>250</v>
      </c>
      <c r="C12" s="256">
        <v>338032</v>
      </c>
      <c r="D12" s="257">
        <v>25.5</v>
      </c>
      <c r="E12" s="259" t="s">
        <v>678</v>
      </c>
      <c r="F12" s="185">
        <v>223716</v>
      </c>
      <c r="G12" s="185">
        <v>0</v>
      </c>
      <c r="H12" s="185">
        <v>0</v>
      </c>
      <c r="I12" s="185">
        <v>38654</v>
      </c>
      <c r="J12" s="182">
        <f>2*60+40</f>
        <v>160</v>
      </c>
    </row>
    <row r="13" spans="1:10" ht="24.95" customHeight="1">
      <c r="A13" s="255"/>
      <c r="B13" s="187">
        <v>300</v>
      </c>
      <c r="C13" s="256"/>
      <c r="D13" s="263">
        <v>25</v>
      </c>
      <c r="E13" s="264" t="s">
        <v>678</v>
      </c>
      <c r="F13" s="190">
        <v>219856</v>
      </c>
      <c r="G13" s="190">
        <v>0</v>
      </c>
      <c r="H13" s="190">
        <v>0</v>
      </c>
      <c r="I13" s="190">
        <v>43611</v>
      </c>
      <c r="J13" s="187">
        <f>2*60+42</f>
        <v>162</v>
      </c>
    </row>
    <row r="14" spans="1:10" ht="24.95" customHeight="1">
      <c r="A14" s="255"/>
      <c r="B14" s="182">
        <v>350</v>
      </c>
      <c r="C14" s="256"/>
      <c r="D14" s="257">
        <v>24.5</v>
      </c>
      <c r="E14" s="259" t="s">
        <v>678</v>
      </c>
      <c r="F14" s="185">
        <v>215942</v>
      </c>
      <c r="G14" s="185">
        <v>0</v>
      </c>
      <c r="H14" s="185">
        <v>0</v>
      </c>
      <c r="I14" s="185">
        <v>47438</v>
      </c>
      <c r="J14" s="182">
        <f>2*60+45</f>
        <v>165</v>
      </c>
    </row>
    <row r="15" spans="1:10" ht="24.95" customHeight="1">
      <c r="A15" s="265" t="s">
        <v>680</v>
      </c>
      <c r="B15" s="187">
        <v>250</v>
      </c>
      <c r="C15" s="190">
        <v>2776734</v>
      </c>
      <c r="D15" s="283" t="s">
        <v>771</v>
      </c>
      <c r="E15" s="264" t="s">
        <v>690</v>
      </c>
      <c r="F15" s="267"/>
      <c r="G15" s="267"/>
      <c r="H15" s="267"/>
      <c r="I15" s="267"/>
      <c r="J15" s="260"/>
    </row>
    <row r="16" spans="1:10" ht="24.95" customHeight="1">
      <c r="A16" s="261" t="s">
        <v>682</v>
      </c>
      <c r="B16" s="182">
        <v>250</v>
      </c>
      <c r="C16" s="185">
        <v>1107</v>
      </c>
      <c r="D16" s="262">
        <f>85/1024/1000</f>
        <v>8.3007812500000006E-5</v>
      </c>
      <c r="E16" s="258" t="s">
        <v>676</v>
      </c>
      <c r="F16" s="185">
        <v>691</v>
      </c>
      <c r="G16" s="185">
        <v>0</v>
      </c>
      <c r="H16" s="185">
        <v>0</v>
      </c>
      <c r="I16" s="185">
        <v>235</v>
      </c>
      <c r="J16" s="182">
        <v>0.75</v>
      </c>
    </row>
    <row r="17" spans="1:10" ht="24.95" customHeight="1">
      <c r="A17" s="265" t="s">
        <v>683</v>
      </c>
      <c r="B17" s="187">
        <v>250</v>
      </c>
      <c r="C17" s="190">
        <v>256214</v>
      </c>
      <c r="D17" s="263">
        <v>22.2</v>
      </c>
      <c r="E17" s="264" t="s">
        <v>678</v>
      </c>
      <c r="F17" s="190">
        <v>195232</v>
      </c>
      <c r="G17" s="190">
        <v>0</v>
      </c>
      <c r="H17" s="190">
        <v>0</v>
      </c>
      <c r="I17" s="190">
        <v>18961</v>
      </c>
      <c r="J17" s="187">
        <f>2*60+48</f>
        <v>168</v>
      </c>
    </row>
    <row r="18" spans="1:10" ht="24.95" customHeight="1">
      <c r="A18" s="261" t="s">
        <v>684</v>
      </c>
      <c r="B18" s="182">
        <v>25</v>
      </c>
      <c r="C18" s="185">
        <v>683340</v>
      </c>
      <c r="D18" s="257">
        <v>53.5</v>
      </c>
      <c r="E18" s="259" t="s">
        <v>678</v>
      </c>
      <c r="F18" s="185">
        <v>509110</v>
      </c>
      <c r="G18" s="185">
        <v>0</v>
      </c>
      <c r="H18" s="185">
        <v>0</v>
      </c>
      <c r="I18" s="185">
        <v>53662</v>
      </c>
      <c r="J18" s="182">
        <f>9*60+47</f>
        <v>587</v>
      </c>
    </row>
    <row r="19" spans="1:10" ht="24.95" customHeight="1"/>
    <row r="20" spans="1:10">
      <c r="A20" s="249" t="s">
        <v>686</v>
      </c>
      <c r="B20" s="249"/>
      <c r="C20" s="249"/>
      <c r="D20" s="249"/>
      <c r="E20" s="249"/>
      <c r="F20" s="249"/>
      <c r="G20" s="249"/>
      <c r="H20" s="249"/>
      <c r="I20" s="249"/>
      <c r="J20" s="249"/>
    </row>
    <row r="21" spans="1:10">
      <c r="A21" s="249" t="s">
        <v>687</v>
      </c>
      <c r="B21" s="249"/>
      <c r="C21" s="249"/>
      <c r="D21" s="249"/>
      <c r="E21" s="249"/>
      <c r="F21" s="249"/>
      <c r="G21" s="249"/>
      <c r="H21" s="249"/>
      <c r="I21" s="249"/>
      <c r="J21" s="249"/>
    </row>
    <row r="22" spans="1:10">
      <c r="A22" s="249" t="s">
        <v>685</v>
      </c>
      <c r="B22" s="249"/>
      <c r="C22" s="249"/>
      <c r="D22" s="249"/>
      <c r="E22" s="249"/>
      <c r="F22" s="249"/>
      <c r="G22" s="249"/>
      <c r="H22" s="249"/>
      <c r="I22" s="249"/>
      <c r="J22" s="249"/>
    </row>
  </sheetData>
  <mergeCells count="15">
    <mergeCell ref="J4:J5"/>
    <mergeCell ref="A20:J20"/>
    <mergeCell ref="A21:J21"/>
    <mergeCell ref="A22:J22"/>
    <mergeCell ref="A1:J1"/>
    <mergeCell ref="F4:I4"/>
    <mergeCell ref="C6:C11"/>
    <mergeCell ref="A6:A11"/>
    <mergeCell ref="A12:A14"/>
    <mergeCell ref="C12:C14"/>
    <mergeCell ref="A4:A5"/>
    <mergeCell ref="B4:B5"/>
    <mergeCell ref="C4:C5"/>
    <mergeCell ref="D4:D5"/>
    <mergeCell ref="E4: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
  <sheetViews>
    <sheetView workbookViewId="0">
      <pane ySplit="1" topLeftCell="A51" activePane="bottomLeft" state="frozen"/>
      <selection pane="bottomLeft" sqref="A1:F1"/>
    </sheetView>
  </sheetViews>
  <sheetFormatPr defaultRowHeight="12.75"/>
  <cols>
    <col min="1" max="1" width="21.5703125" customWidth="1"/>
    <col min="2" max="2" width="7" bestFit="1" customWidth="1"/>
    <col min="3" max="3" width="6.42578125" bestFit="1" customWidth="1"/>
    <col min="4" max="5" width="9" bestFit="1" customWidth="1"/>
    <col min="6" max="6" width="46.5703125" bestFit="1" customWidth="1"/>
  </cols>
  <sheetData>
    <row r="1" spans="1:16" ht="50.1" customHeight="1">
      <c r="A1" s="281" t="s">
        <v>769</v>
      </c>
      <c r="B1" s="281"/>
      <c r="C1" s="281"/>
      <c r="D1" s="281"/>
      <c r="E1" s="281"/>
      <c r="F1" s="281"/>
    </row>
    <row r="2" spans="1:16" ht="12.75" customHeight="1">
      <c r="A2" s="280"/>
      <c r="B2" s="280"/>
      <c r="C2" s="280"/>
      <c r="D2" s="280"/>
      <c r="E2" s="280"/>
      <c r="F2" s="280"/>
    </row>
    <row r="3" spans="1:16" ht="15.75">
      <c r="A3" s="270" t="s">
        <v>689</v>
      </c>
    </row>
    <row r="4" spans="1:16">
      <c r="A4" s="112" t="s">
        <v>692</v>
      </c>
    </row>
    <row r="5" spans="1:16">
      <c r="A5" s="112" t="s">
        <v>691</v>
      </c>
    </row>
    <row r="6" spans="1:16" s="140" customFormat="1" ht="15" customHeight="1">
      <c r="A6" s="273" t="s">
        <v>693</v>
      </c>
      <c r="B6" s="273" t="s">
        <v>694</v>
      </c>
      <c r="C6" s="273" t="s">
        <v>695</v>
      </c>
      <c r="D6" s="273" t="s">
        <v>696</v>
      </c>
      <c r="E6" s="273" t="s">
        <v>695</v>
      </c>
      <c r="F6" s="273" t="s">
        <v>697</v>
      </c>
      <c r="G6" s="271"/>
      <c r="H6" s="271"/>
      <c r="I6" s="271"/>
      <c r="J6" s="271"/>
      <c r="K6" s="271"/>
      <c r="L6" s="271"/>
      <c r="M6" s="271"/>
      <c r="N6" s="271"/>
      <c r="O6" s="271"/>
      <c r="P6" s="271"/>
    </row>
    <row r="7" spans="1:16" s="140" customFormat="1" ht="15" customHeight="1">
      <c r="A7" s="274">
        <v>1</v>
      </c>
      <c r="B7" s="274">
        <v>7.3170000000000002</v>
      </c>
      <c r="C7" s="274">
        <v>7.3170000000000002</v>
      </c>
      <c r="D7" s="274">
        <v>1175.7059999999999</v>
      </c>
      <c r="E7" s="274">
        <v>1175.7059999999999</v>
      </c>
      <c r="F7" s="274" t="s">
        <v>698</v>
      </c>
      <c r="G7" s="271"/>
      <c r="H7" s="271"/>
      <c r="I7" s="271"/>
      <c r="J7" s="271"/>
      <c r="K7" s="271"/>
      <c r="L7" s="271"/>
      <c r="M7" s="271"/>
      <c r="N7" s="271"/>
      <c r="O7" s="271"/>
      <c r="P7" s="271"/>
    </row>
    <row r="8" spans="1:16" s="140" customFormat="1" ht="15" customHeight="1">
      <c r="A8" s="275">
        <v>25525</v>
      </c>
      <c r="B8" s="275">
        <v>2.968</v>
      </c>
      <c r="C8" s="275">
        <v>0</v>
      </c>
      <c r="D8" s="275">
        <v>721.85599999999999</v>
      </c>
      <c r="E8" s="275">
        <v>2.8000000000000001E-2</v>
      </c>
      <c r="F8" s="275" t="s">
        <v>699</v>
      </c>
      <c r="G8" s="271"/>
      <c r="H8" s="271"/>
      <c r="I8" s="271"/>
      <c r="J8" s="271"/>
      <c r="K8" s="271"/>
      <c r="L8" s="271"/>
      <c r="M8" s="271"/>
      <c r="N8" s="271"/>
      <c r="O8" s="271"/>
      <c r="P8" s="271"/>
    </row>
    <row r="9" spans="1:16" s="140" customFormat="1" ht="15" customHeight="1">
      <c r="A9" s="274">
        <v>433158</v>
      </c>
      <c r="B9" s="274">
        <v>3.2069999999999999</v>
      </c>
      <c r="C9" s="274">
        <v>0</v>
      </c>
      <c r="D9" s="274">
        <v>577.64200000000005</v>
      </c>
      <c r="E9" s="274">
        <v>1E-3</v>
      </c>
      <c r="F9" s="274" t="s">
        <v>700</v>
      </c>
      <c r="G9" s="271"/>
      <c r="H9" s="271"/>
      <c r="I9" s="271"/>
      <c r="J9" s="271"/>
      <c r="K9" s="271"/>
      <c r="L9" s="271"/>
      <c r="M9" s="271"/>
      <c r="N9" s="271"/>
      <c r="O9" s="271"/>
      <c r="P9" s="271"/>
    </row>
    <row r="10" spans="1:16" s="140" customFormat="1" ht="15" customHeight="1">
      <c r="A10" s="275">
        <v>433158</v>
      </c>
      <c r="B10" s="275">
        <v>4.0309999999999997</v>
      </c>
      <c r="C10" s="275">
        <v>0</v>
      </c>
      <c r="D10" s="275">
        <v>472.58199999999999</v>
      </c>
      <c r="E10" s="275">
        <v>1E-3</v>
      </c>
      <c r="F10" s="275" t="s">
        <v>701</v>
      </c>
      <c r="L10" s="271"/>
      <c r="M10" s="271"/>
      <c r="N10" s="271"/>
      <c r="O10" s="271"/>
      <c r="P10" s="271"/>
    </row>
    <row r="11" spans="1:16" s="140" customFormat="1" ht="15" customHeight="1">
      <c r="A11" s="274">
        <v>433158</v>
      </c>
      <c r="B11" s="274">
        <v>4.3220000000000001</v>
      </c>
      <c r="C11" s="274">
        <v>0</v>
      </c>
      <c r="D11" s="274">
        <v>466.07299999999998</v>
      </c>
      <c r="E11" s="274">
        <v>1E-3</v>
      </c>
      <c r="F11" s="274" t="s">
        <v>702</v>
      </c>
      <c r="G11" s="271"/>
      <c r="H11" s="271"/>
      <c r="I11" s="271"/>
      <c r="J11" s="271"/>
      <c r="K11" s="271"/>
      <c r="L11" s="271"/>
      <c r="M11" s="271"/>
      <c r="N11" s="271"/>
      <c r="O11" s="271"/>
      <c r="P11" s="271"/>
    </row>
    <row r="12" spans="1:16" s="140" customFormat="1" ht="15" customHeight="1">
      <c r="A12" s="275">
        <v>26636</v>
      </c>
      <c r="B12" s="275">
        <v>4.577</v>
      </c>
      <c r="C12" s="275">
        <v>0</v>
      </c>
      <c r="D12" s="275">
        <v>396.30099999999999</v>
      </c>
      <c r="E12" s="275">
        <v>1.4999999999999999E-2</v>
      </c>
      <c r="F12" s="275" t="s">
        <v>703</v>
      </c>
      <c r="G12" s="271"/>
      <c r="H12" s="271"/>
      <c r="I12" s="271"/>
      <c r="J12" s="271"/>
      <c r="K12" s="271"/>
      <c r="L12" s="271"/>
      <c r="M12" s="271"/>
      <c r="N12" s="271"/>
      <c r="O12" s="271"/>
      <c r="P12" s="271"/>
    </row>
    <row r="13" spans="1:16" s="140" customFormat="1" ht="15" customHeight="1">
      <c r="A13" s="274">
        <v>798234</v>
      </c>
      <c r="B13" s="274">
        <v>10.282999999999999</v>
      </c>
      <c r="C13" s="274">
        <v>0</v>
      </c>
      <c r="D13" s="274">
        <v>315.517</v>
      </c>
      <c r="E13" s="274">
        <v>0</v>
      </c>
      <c r="F13" s="274" t="s">
        <v>704</v>
      </c>
      <c r="G13" s="271"/>
      <c r="H13" s="271"/>
      <c r="I13" s="271"/>
      <c r="J13" s="271"/>
      <c r="K13" s="271"/>
      <c r="L13" s="271"/>
      <c r="M13" s="271"/>
      <c r="N13" s="271"/>
      <c r="O13" s="271"/>
      <c r="P13" s="271"/>
    </row>
    <row r="14" spans="1:16" s="140" customFormat="1" ht="15" customHeight="1">
      <c r="A14" s="275">
        <v>30423</v>
      </c>
      <c r="B14" s="275">
        <v>4.5659999999999998</v>
      </c>
      <c r="C14" s="275">
        <v>0</v>
      </c>
      <c r="D14" s="275">
        <v>297.46300000000002</v>
      </c>
      <c r="E14" s="275">
        <v>0.01</v>
      </c>
      <c r="F14" s="275" t="s">
        <v>705</v>
      </c>
      <c r="G14" s="271"/>
      <c r="H14" s="271"/>
      <c r="I14" s="271"/>
      <c r="J14" s="271"/>
      <c r="K14" s="271"/>
      <c r="L14" s="271"/>
      <c r="M14" s="271"/>
      <c r="N14" s="271"/>
      <c r="O14" s="271"/>
      <c r="P14" s="271"/>
    </row>
    <row r="15" spans="1:16" s="140" customFormat="1" ht="15" customHeight="1">
      <c r="A15" s="274">
        <v>9276</v>
      </c>
      <c r="B15" s="274">
        <v>0.08</v>
      </c>
      <c r="C15" s="274">
        <v>0</v>
      </c>
      <c r="D15" s="274">
        <v>152.42099999999999</v>
      </c>
      <c r="E15" s="274">
        <v>1.6E-2</v>
      </c>
      <c r="F15" s="274" t="s">
        <v>706</v>
      </c>
      <c r="G15" s="271"/>
      <c r="H15" s="271"/>
      <c r="I15" s="271"/>
      <c r="J15" s="271"/>
      <c r="K15" s="271"/>
      <c r="L15" s="271"/>
      <c r="M15" s="271"/>
      <c r="N15" s="271"/>
      <c r="O15" s="271"/>
      <c r="P15" s="271"/>
    </row>
    <row r="16" spans="1:16" s="140" customFormat="1" ht="15" customHeight="1">
      <c r="A16" s="275">
        <v>9276</v>
      </c>
      <c r="B16" s="275">
        <v>8.6999999999999994E-2</v>
      </c>
      <c r="C16" s="275">
        <v>0</v>
      </c>
      <c r="D16" s="275">
        <v>152.09399999999999</v>
      </c>
      <c r="E16" s="275">
        <v>1.6E-2</v>
      </c>
      <c r="F16" s="275" t="s">
        <v>707</v>
      </c>
      <c r="G16" s="271"/>
      <c r="H16" s="271"/>
      <c r="I16" s="271"/>
      <c r="J16" s="271"/>
      <c r="K16" s="271"/>
      <c r="L16" s="271"/>
      <c r="M16" s="271"/>
      <c r="N16" s="271"/>
      <c r="O16" s="271"/>
      <c r="P16" s="271"/>
    </row>
    <row r="17" spans="1:16" s="140" customFormat="1" ht="15" customHeight="1">
      <c r="A17" s="274">
        <v>9276</v>
      </c>
      <c r="B17" s="274">
        <v>6.7000000000000004E-2</v>
      </c>
      <c r="C17" s="274">
        <v>0</v>
      </c>
      <c r="D17" s="274">
        <v>151.55600000000001</v>
      </c>
      <c r="E17" s="274">
        <v>1.6E-2</v>
      </c>
      <c r="F17" s="274" t="s">
        <v>708</v>
      </c>
      <c r="G17" s="271"/>
      <c r="H17" s="271"/>
      <c r="I17" s="271"/>
      <c r="J17" s="271"/>
      <c r="K17" s="271"/>
      <c r="L17" s="271"/>
      <c r="M17" s="271"/>
      <c r="N17" s="271"/>
      <c r="O17" s="271"/>
      <c r="P17" s="271"/>
    </row>
    <row r="18" spans="1:16" s="140" customFormat="1" ht="15" customHeight="1">
      <c r="A18" s="275">
        <v>3787</v>
      </c>
      <c r="B18" s="275">
        <v>0.16</v>
      </c>
      <c r="C18" s="275">
        <v>0</v>
      </c>
      <c r="D18" s="275">
        <v>147.203</v>
      </c>
      <c r="E18" s="275">
        <v>3.9E-2</v>
      </c>
      <c r="F18" s="275" t="s">
        <v>709</v>
      </c>
      <c r="G18" s="271"/>
      <c r="H18" s="271"/>
      <c r="I18" s="271"/>
      <c r="J18" s="271"/>
      <c r="K18" s="271"/>
      <c r="L18" s="271"/>
      <c r="M18" s="271"/>
      <c r="N18" s="271"/>
      <c r="O18" s="271"/>
      <c r="P18" s="271"/>
    </row>
    <row r="19" spans="1:16" s="140" customFormat="1" ht="15" customHeight="1">
      <c r="A19" s="274" t="s">
        <v>710</v>
      </c>
      <c r="B19" s="274">
        <v>13.597</v>
      </c>
      <c r="C19" s="274">
        <v>0</v>
      </c>
      <c r="D19" s="274">
        <v>130.375</v>
      </c>
      <c r="E19" s="274">
        <v>0</v>
      </c>
      <c r="F19" s="274" t="s">
        <v>711</v>
      </c>
      <c r="G19" s="271"/>
      <c r="H19" s="271"/>
      <c r="I19" s="271"/>
      <c r="J19" s="271"/>
      <c r="K19" s="271"/>
      <c r="L19" s="271"/>
      <c r="M19" s="271"/>
      <c r="N19" s="271"/>
      <c r="O19" s="271"/>
      <c r="P19" s="271"/>
    </row>
    <row r="20" spans="1:16" s="140" customFormat="1" ht="15" customHeight="1">
      <c r="A20" s="275">
        <v>2</v>
      </c>
      <c r="B20" s="275">
        <v>0</v>
      </c>
      <c r="C20" s="275">
        <v>0</v>
      </c>
      <c r="D20" s="275">
        <v>122.334</v>
      </c>
      <c r="E20" s="275">
        <v>61.167000000000002</v>
      </c>
      <c r="F20" s="275" t="s">
        <v>712</v>
      </c>
      <c r="G20" s="271"/>
      <c r="H20" s="271"/>
      <c r="I20" s="271"/>
      <c r="J20" s="271"/>
      <c r="K20" s="271"/>
      <c r="L20" s="271"/>
      <c r="M20" s="271"/>
      <c r="N20" s="271"/>
      <c r="O20" s="271"/>
      <c r="P20" s="271"/>
    </row>
    <row r="21" spans="1:16" s="140" customFormat="1" ht="15" customHeight="1">
      <c r="A21" s="274">
        <v>2</v>
      </c>
      <c r="B21" s="274">
        <v>0</v>
      </c>
      <c r="C21" s="274">
        <v>0</v>
      </c>
      <c r="D21" s="274">
        <v>122.334</v>
      </c>
      <c r="E21" s="274">
        <v>61.167000000000002</v>
      </c>
      <c r="F21" s="274" t="s">
        <v>713</v>
      </c>
      <c r="G21" s="271"/>
      <c r="H21" s="271"/>
      <c r="I21" s="271"/>
      <c r="J21" s="271"/>
      <c r="K21" s="271"/>
      <c r="L21" s="271"/>
      <c r="M21" s="271"/>
      <c r="N21" s="271"/>
      <c r="O21" s="271"/>
      <c r="P21" s="271"/>
    </row>
    <row r="22" spans="1:16" s="140" customFormat="1" ht="15" customHeight="1">
      <c r="A22" s="275">
        <v>2</v>
      </c>
      <c r="B22" s="275">
        <v>0</v>
      </c>
      <c r="C22" s="275">
        <v>0</v>
      </c>
      <c r="D22" s="275">
        <v>117.943</v>
      </c>
      <c r="E22" s="275">
        <v>58.972000000000001</v>
      </c>
      <c r="F22" s="275" t="s">
        <v>714</v>
      </c>
      <c r="G22" s="271"/>
      <c r="H22" s="271"/>
      <c r="I22" s="271"/>
      <c r="J22" s="271"/>
      <c r="K22" s="271"/>
      <c r="L22" s="271"/>
      <c r="M22" s="271"/>
      <c r="N22" s="271"/>
      <c r="O22" s="271"/>
      <c r="P22" s="271"/>
    </row>
    <row r="23" spans="1:16" s="140" customFormat="1" ht="15" customHeight="1">
      <c r="A23" s="274">
        <v>2</v>
      </c>
      <c r="B23" s="274">
        <v>84.799000000000007</v>
      </c>
      <c r="C23" s="274">
        <v>42.4</v>
      </c>
      <c r="D23" s="274">
        <v>117.943</v>
      </c>
      <c r="E23" s="274">
        <v>58.970999999999997</v>
      </c>
      <c r="F23" s="261" t="s">
        <v>729</v>
      </c>
      <c r="G23" s="271"/>
      <c r="H23" s="271"/>
      <c r="I23" s="271"/>
      <c r="J23" s="271"/>
      <c r="K23" s="271"/>
      <c r="L23" s="271"/>
      <c r="M23" s="271"/>
      <c r="N23" s="271"/>
      <c r="O23" s="271"/>
      <c r="P23" s="271"/>
    </row>
    <row r="24" spans="1:16" s="140" customFormat="1" ht="15" customHeight="1">
      <c r="A24" s="275">
        <v>1624283</v>
      </c>
      <c r="B24" s="275">
        <v>10.265000000000001</v>
      </c>
      <c r="C24" s="275">
        <v>0</v>
      </c>
      <c r="D24" s="275">
        <v>117.039</v>
      </c>
      <c r="E24" s="275">
        <v>0</v>
      </c>
      <c r="F24" s="275" t="s">
        <v>715</v>
      </c>
      <c r="G24" s="271"/>
      <c r="H24" s="271"/>
      <c r="I24" s="271"/>
      <c r="J24" s="271"/>
      <c r="K24" s="271"/>
      <c r="L24" s="271"/>
      <c r="M24" s="271"/>
      <c r="N24" s="271"/>
      <c r="O24" s="271"/>
      <c r="P24" s="271"/>
    </row>
    <row r="25" spans="1:16" s="140" customFormat="1" ht="15" customHeight="1">
      <c r="A25" s="274">
        <v>541072</v>
      </c>
      <c r="B25" s="274">
        <v>0.754</v>
      </c>
      <c r="C25" s="274">
        <v>0</v>
      </c>
      <c r="D25" s="274">
        <v>104.828</v>
      </c>
      <c r="E25" s="274">
        <v>0</v>
      </c>
      <c r="F25" s="274" t="s">
        <v>716</v>
      </c>
      <c r="G25" s="271"/>
      <c r="H25" s="271"/>
      <c r="I25" s="271"/>
      <c r="J25" s="271"/>
      <c r="K25" s="271"/>
      <c r="L25" s="271"/>
      <c r="M25" s="271"/>
      <c r="N25" s="271"/>
      <c r="O25" s="271"/>
      <c r="P25" s="271"/>
    </row>
    <row r="26" spans="1:16" s="140" customFormat="1" ht="15" customHeight="1">
      <c r="A26" s="275">
        <v>541072</v>
      </c>
      <c r="B26" s="275">
        <v>1.0329999999999999</v>
      </c>
      <c r="C26" s="275">
        <v>0</v>
      </c>
      <c r="D26" s="275">
        <v>104.074</v>
      </c>
      <c r="E26" s="275">
        <v>0</v>
      </c>
      <c r="F26" s="275" t="s">
        <v>717</v>
      </c>
      <c r="G26" s="272"/>
      <c r="H26" s="139"/>
      <c r="I26" s="272"/>
      <c r="J26" s="271"/>
      <c r="K26" s="271"/>
      <c r="L26" s="271"/>
      <c r="M26" s="271"/>
      <c r="N26" s="271"/>
      <c r="O26" s="271"/>
      <c r="P26" s="271"/>
    </row>
    <row r="27" spans="1:16" s="140" customFormat="1" ht="15" customHeight="1">
      <c r="A27" s="274">
        <v>541072</v>
      </c>
      <c r="B27" s="274">
        <v>2.4159999999999999</v>
      </c>
      <c r="C27" s="274">
        <v>0</v>
      </c>
      <c r="D27" s="274">
        <v>103.042</v>
      </c>
      <c r="E27" s="274">
        <v>0</v>
      </c>
      <c r="F27" s="274" t="s">
        <v>718</v>
      </c>
      <c r="G27" s="271"/>
      <c r="H27" s="271"/>
      <c r="I27" s="271"/>
      <c r="J27" s="271"/>
      <c r="K27" s="271"/>
      <c r="L27" s="271"/>
      <c r="M27" s="271"/>
      <c r="N27" s="271"/>
      <c r="O27" s="271"/>
      <c r="P27" s="271"/>
    </row>
    <row r="28" spans="1:16" s="140" customFormat="1" ht="15" customHeight="1">
      <c r="A28" s="275">
        <v>433158</v>
      </c>
      <c r="B28" s="275">
        <v>3.37</v>
      </c>
      <c r="C28" s="275">
        <v>0</v>
      </c>
      <c r="D28" s="275">
        <v>99.906000000000006</v>
      </c>
      <c r="E28" s="275">
        <v>0</v>
      </c>
      <c r="F28" s="275" t="s">
        <v>719</v>
      </c>
      <c r="G28" s="271"/>
      <c r="H28" s="271"/>
      <c r="I28" s="271"/>
      <c r="J28" s="271"/>
      <c r="K28" s="271"/>
      <c r="L28" s="271"/>
      <c r="M28" s="271"/>
      <c r="N28" s="271"/>
      <c r="O28" s="271"/>
      <c r="P28" s="271"/>
    </row>
    <row r="29" spans="1:16" s="140" customFormat="1" ht="15" customHeight="1">
      <c r="A29" s="274">
        <v>395513</v>
      </c>
      <c r="B29" s="274">
        <v>6.694</v>
      </c>
      <c r="C29" s="274">
        <v>0</v>
      </c>
      <c r="D29" s="274">
        <v>99.534999999999997</v>
      </c>
      <c r="E29" s="274">
        <v>0</v>
      </c>
      <c r="F29" s="274" t="s">
        <v>720</v>
      </c>
      <c r="G29" s="271"/>
      <c r="H29" s="271"/>
      <c r="I29" s="271"/>
      <c r="J29" s="271"/>
      <c r="K29" s="271"/>
      <c r="L29" s="271"/>
      <c r="M29" s="271"/>
      <c r="N29" s="271"/>
      <c r="O29" s="271"/>
      <c r="P29" s="271"/>
    </row>
    <row r="30" spans="1:16" s="140" customFormat="1" ht="15" customHeight="1">
      <c r="A30" s="275">
        <v>798234</v>
      </c>
      <c r="B30" s="275">
        <v>3.8450000000000002</v>
      </c>
      <c r="C30" s="275">
        <v>0</v>
      </c>
      <c r="D30" s="275">
        <v>94.879000000000005</v>
      </c>
      <c r="E30" s="275">
        <v>0</v>
      </c>
      <c r="F30" s="275" t="s">
        <v>721</v>
      </c>
      <c r="G30" s="271"/>
      <c r="H30" s="271"/>
      <c r="I30" s="271"/>
      <c r="J30" s="271"/>
      <c r="K30" s="271"/>
      <c r="L30" s="271"/>
      <c r="M30" s="271"/>
      <c r="N30" s="271"/>
      <c r="O30" s="271"/>
      <c r="P30" s="271"/>
    </row>
    <row r="31" spans="1:16" s="140" customFormat="1" ht="15" customHeight="1">
      <c r="A31" s="274" t="s">
        <v>722</v>
      </c>
      <c r="B31" s="274">
        <v>1.796</v>
      </c>
      <c r="C31" s="274">
        <v>0</v>
      </c>
      <c r="D31" s="274">
        <v>92.61</v>
      </c>
      <c r="E31" s="274">
        <v>0</v>
      </c>
      <c r="F31" s="274" t="s">
        <v>723</v>
      </c>
      <c r="G31" s="271"/>
      <c r="H31" s="271"/>
      <c r="I31" s="271"/>
      <c r="J31" s="271"/>
      <c r="K31" s="271"/>
      <c r="L31" s="271"/>
      <c r="M31" s="271"/>
      <c r="N31" s="271"/>
      <c r="O31" s="271"/>
      <c r="P31" s="271"/>
    </row>
    <row r="32" spans="1:16" s="140" customFormat="1" ht="15" customHeight="1">
      <c r="A32" s="275">
        <v>265259</v>
      </c>
      <c r="B32" s="275">
        <v>0.86299999999999999</v>
      </c>
      <c r="C32" s="275">
        <v>0</v>
      </c>
      <c r="D32" s="275">
        <v>91.257000000000005</v>
      </c>
      <c r="E32" s="275">
        <v>0</v>
      </c>
      <c r="F32" s="275" t="s">
        <v>724</v>
      </c>
      <c r="G32" s="271"/>
      <c r="H32" s="271"/>
      <c r="I32" s="271"/>
      <c r="J32" s="271"/>
      <c r="K32" s="271"/>
      <c r="L32" s="271"/>
      <c r="M32" s="271"/>
      <c r="N32" s="271"/>
      <c r="O32" s="271"/>
      <c r="P32" s="271"/>
    </row>
    <row r="33" spans="1:16" s="140" customFormat="1" ht="15" customHeight="1">
      <c r="A33" s="274">
        <v>30431</v>
      </c>
      <c r="B33" s="274">
        <v>9.5000000000000001E-2</v>
      </c>
      <c r="C33" s="274">
        <v>0</v>
      </c>
      <c r="D33" s="274">
        <v>91.256</v>
      </c>
      <c r="E33" s="274">
        <v>3.0000000000000001E-3</v>
      </c>
      <c r="F33" s="274" t="s">
        <v>725</v>
      </c>
      <c r="G33" s="271"/>
      <c r="H33" s="271"/>
      <c r="I33" s="271"/>
      <c r="J33" s="271"/>
      <c r="K33" s="271"/>
      <c r="L33" s="271"/>
      <c r="M33" s="271"/>
      <c r="N33" s="271"/>
      <c r="O33" s="271"/>
      <c r="P33" s="271"/>
    </row>
    <row r="34" spans="1:16" s="140" customFormat="1" ht="15" customHeight="1">
      <c r="A34" s="275">
        <v>30431</v>
      </c>
      <c r="B34" s="275">
        <v>0.21</v>
      </c>
      <c r="C34" s="275">
        <v>0</v>
      </c>
      <c r="D34" s="275">
        <v>91.162000000000006</v>
      </c>
      <c r="E34" s="275">
        <v>3.0000000000000001E-3</v>
      </c>
      <c r="F34" s="275" t="s">
        <v>726</v>
      </c>
      <c r="G34" s="271"/>
      <c r="H34" s="271"/>
      <c r="I34" s="271"/>
      <c r="J34" s="271"/>
      <c r="K34" s="271"/>
      <c r="L34" s="271"/>
      <c r="M34" s="271"/>
      <c r="N34" s="271"/>
      <c r="O34" s="271"/>
      <c r="P34" s="271"/>
    </row>
    <row r="35" spans="1:16" s="140" customFormat="1" ht="15" customHeight="1">
      <c r="A35" s="274">
        <v>30431</v>
      </c>
      <c r="B35" s="274">
        <v>0.34</v>
      </c>
      <c r="C35" s="274">
        <v>0</v>
      </c>
      <c r="D35" s="274">
        <v>90.828999999999994</v>
      </c>
      <c r="E35" s="274">
        <v>3.0000000000000001E-3</v>
      </c>
      <c r="F35" s="274" t="s">
        <v>727</v>
      </c>
      <c r="G35" s="271"/>
      <c r="H35" s="271"/>
      <c r="I35" s="271"/>
      <c r="J35" s="271"/>
      <c r="K35" s="271"/>
      <c r="L35" s="271"/>
      <c r="M35" s="271"/>
      <c r="N35" s="271"/>
      <c r="O35" s="271"/>
      <c r="P35" s="271"/>
    </row>
    <row r="36" spans="1:16" s="140" customFormat="1" ht="15" customHeight="1">
      <c r="A36" s="275">
        <v>348886</v>
      </c>
      <c r="B36" s="275">
        <v>2.7650000000000001</v>
      </c>
      <c r="C36" s="275">
        <v>0</v>
      </c>
      <c r="D36" s="275">
        <v>88.674999999999997</v>
      </c>
      <c r="E36" s="275">
        <v>0</v>
      </c>
      <c r="F36" s="275" t="s">
        <v>728</v>
      </c>
      <c r="G36" s="271"/>
      <c r="H36" s="271"/>
      <c r="I36" s="271"/>
      <c r="J36" s="271"/>
      <c r="K36" s="271"/>
      <c r="L36" s="271"/>
      <c r="M36" s="271"/>
      <c r="N36" s="271"/>
      <c r="O36" s="271"/>
      <c r="P36" s="271"/>
    </row>
    <row r="37" spans="1:16">
      <c r="G37" s="269"/>
      <c r="H37" s="269"/>
      <c r="I37" s="269"/>
      <c r="J37" s="269"/>
      <c r="K37" s="269"/>
      <c r="L37" s="269"/>
      <c r="M37" s="269"/>
      <c r="N37" s="269"/>
      <c r="O37" s="269"/>
      <c r="P37" s="269"/>
    </row>
    <row r="38" spans="1:16">
      <c r="A38" s="269"/>
      <c r="B38" s="269"/>
      <c r="C38" s="269"/>
      <c r="D38" s="269"/>
      <c r="E38" s="269"/>
      <c r="F38" s="269"/>
      <c r="G38" s="269"/>
      <c r="H38" s="269"/>
      <c r="I38" s="269"/>
      <c r="J38" s="269"/>
      <c r="K38" s="269"/>
      <c r="L38" s="269"/>
      <c r="M38" s="269"/>
      <c r="N38" s="269"/>
      <c r="O38" s="269"/>
      <c r="P38" s="269"/>
    </row>
    <row r="39" spans="1:16" ht="15.75">
      <c r="A39" s="270" t="s">
        <v>688</v>
      </c>
      <c r="B39" s="269"/>
      <c r="C39" s="269"/>
      <c r="D39" s="269"/>
      <c r="E39" s="269"/>
      <c r="F39" s="269"/>
      <c r="G39" s="269"/>
      <c r="H39" s="269"/>
      <c r="I39" s="269"/>
      <c r="J39" s="269"/>
      <c r="K39" s="269"/>
      <c r="L39" s="269"/>
      <c r="M39" s="269"/>
      <c r="N39" s="269"/>
      <c r="O39" s="269"/>
      <c r="P39" s="269"/>
    </row>
    <row r="40" spans="1:16" ht="15" customHeight="1">
      <c r="A40" s="112" t="s">
        <v>692</v>
      </c>
      <c r="G40" s="269"/>
      <c r="H40" s="269"/>
      <c r="I40" s="269"/>
      <c r="J40" s="269"/>
      <c r="K40" s="269"/>
      <c r="L40" s="269"/>
      <c r="M40" s="269"/>
      <c r="N40" s="269"/>
      <c r="O40" s="269"/>
      <c r="P40" s="269"/>
    </row>
    <row r="41" spans="1:16" ht="15" customHeight="1">
      <c r="A41" s="276" t="s">
        <v>693</v>
      </c>
      <c r="B41" s="276" t="s">
        <v>694</v>
      </c>
      <c r="C41" s="276" t="s">
        <v>695</v>
      </c>
      <c r="D41" s="276" t="s">
        <v>696</v>
      </c>
      <c r="E41" s="276" t="s">
        <v>695</v>
      </c>
      <c r="F41" s="276" t="s">
        <v>697</v>
      </c>
      <c r="G41" s="269"/>
      <c r="H41" s="269"/>
      <c r="I41" s="269"/>
      <c r="J41" s="269"/>
      <c r="K41" s="269"/>
      <c r="L41" s="269"/>
      <c r="M41" s="269"/>
      <c r="N41" s="269"/>
      <c r="O41" s="269"/>
      <c r="P41" s="269"/>
    </row>
    <row r="42" spans="1:16" ht="15" customHeight="1">
      <c r="A42" s="277" t="s">
        <v>730</v>
      </c>
      <c r="B42" s="277">
        <v>50.348999999999997</v>
      </c>
      <c r="C42" s="277">
        <v>0</v>
      </c>
      <c r="D42" s="277">
        <v>81.903999999999996</v>
      </c>
      <c r="E42" s="277">
        <v>0</v>
      </c>
      <c r="F42" s="277" t="s">
        <v>731</v>
      </c>
      <c r="G42" s="269"/>
      <c r="H42" s="269"/>
      <c r="I42" s="269"/>
      <c r="J42" s="269"/>
      <c r="K42" s="269"/>
      <c r="L42" s="269"/>
      <c r="M42" s="269"/>
      <c r="N42" s="269"/>
      <c r="O42" s="269"/>
      <c r="P42" s="269"/>
    </row>
    <row r="43" spans="1:16" ht="15" customHeight="1">
      <c r="A43" s="278" t="s">
        <v>732</v>
      </c>
      <c r="B43" s="278">
        <v>16.445</v>
      </c>
      <c r="C43" s="278">
        <v>0</v>
      </c>
      <c r="D43" s="278">
        <v>21.548999999999999</v>
      </c>
      <c r="E43" s="278">
        <v>0</v>
      </c>
      <c r="F43" s="278" t="s">
        <v>733</v>
      </c>
      <c r="G43" s="269"/>
      <c r="H43" s="269"/>
      <c r="I43" s="269"/>
      <c r="J43" s="269"/>
      <c r="K43" s="269"/>
      <c r="L43" s="269"/>
      <c r="M43" s="269"/>
      <c r="N43" s="269"/>
      <c r="O43" s="269"/>
      <c r="P43" s="269"/>
    </row>
    <row r="44" spans="1:16" ht="15" customHeight="1">
      <c r="A44" s="277">
        <v>57531263</v>
      </c>
      <c r="B44" s="277">
        <v>22.353999999999999</v>
      </c>
      <c r="C44" s="277">
        <v>0</v>
      </c>
      <c r="D44" s="277">
        <v>30.494</v>
      </c>
      <c r="E44" s="277">
        <v>0</v>
      </c>
      <c r="F44" s="277" t="s">
        <v>734</v>
      </c>
      <c r="G44" s="269"/>
      <c r="H44" s="269"/>
      <c r="I44" s="269"/>
      <c r="J44" s="269"/>
      <c r="K44" s="269"/>
      <c r="L44" s="269"/>
      <c r="M44" s="269"/>
      <c r="N44" s="269"/>
      <c r="O44" s="269"/>
      <c r="P44" s="269"/>
    </row>
    <row r="45" spans="1:16" ht="15" customHeight="1">
      <c r="A45" s="278" t="s">
        <v>735</v>
      </c>
      <c r="B45" s="278">
        <v>13.103999999999999</v>
      </c>
      <c r="C45" s="278">
        <v>0</v>
      </c>
      <c r="D45" s="278">
        <v>17.914000000000001</v>
      </c>
      <c r="E45" s="278">
        <v>0</v>
      </c>
      <c r="F45" s="278" t="s">
        <v>736</v>
      </c>
      <c r="G45" s="269"/>
      <c r="H45" s="269"/>
      <c r="I45" s="269"/>
      <c r="J45" s="269"/>
      <c r="K45" s="269"/>
      <c r="L45" s="269"/>
      <c r="M45" s="269"/>
      <c r="N45" s="269"/>
      <c r="O45" s="269"/>
      <c r="P45" s="269"/>
    </row>
    <row r="46" spans="1:16" ht="15" customHeight="1">
      <c r="A46" s="277">
        <v>41861578</v>
      </c>
      <c r="B46" s="277">
        <v>7.0990000000000002</v>
      </c>
      <c r="C46" s="277">
        <v>0</v>
      </c>
      <c r="D46" s="277">
        <v>7.1</v>
      </c>
      <c r="E46" s="277">
        <v>0</v>
      </c>
      <c r="F46" s="277" t="s">
        <v>737</v>
      </c>
      <c r="G46" s="269"/>
      <c r="H46" s="269"/>
      <c r="I46" s="269"/>
      <c r="J46" s="269"/>
      <c r="K46" s="269"/>
      <c r="L46" s="269"/>
      <c r="M46" s="269"/>
      <c r="N46" s="269"/>
      <c r="O46" s="269"/>
      <c r="P46" s="269"/>
    </row>
    <row r="47" spans="1:16" ht="15" customHeight="1">
      <c r="A47" s="278">
        <v>21247542</v>
      </c>
      <c r="B47" s="278">
        <v>4.7370000000000001</v>
      </c>
      <c r="C47" s="278">
        <v>0</v>
      </c>
      <c r="D47" s="278">
        <v>4.7370000000000001</v>
      </c>
      <c r="E47" s="278">
        <v>0</v>
      </c>
      <c r="F47" s="278" t="s">
        <v>738</v>
      </c>
      <c r="G47" s="269"/>
      <c r="H47" s="269"/>
      <c r="I47" s="269"/>
      <c r="J47" s="269"/>
      <c r="K47" s="269"/>
      <c r="L47" s="269"/>
      <c r="M47" s="269"/>
      <c r="N47" s="269"/>
      <c r="O47" s="269"/>
      <c r="P47" s="269"/>
    </row>
    <row r="48" spans="1:16" ht="15" customHeight="1">
      <c r="A48" s="277">
        <v>21247537</v>
      </c>
      <c r="B48" s="277">
        <v>8.016</v>
      </c>
      <c r="C48" s="277">
        <v>0</v>
      </c>
      <c r="D48" s="277">
        <v>12.753</v>
      </c>
      <c r="E48" s="277">
        <v>0</v>
      </c>
      <c r="F48" s="277" t="s">
        <v>739</v>
      </c>
      <c r="G48" s="269"/>
      <c r="H48" s="269"/>
      <c r="I48" s="269"/>
      <c r="J48" s="269"/>
      <c r="K48" s="269"/>
      <c r="L48" s="269"/>
      <c r="M48" s="269"/>
      <c r="N48" s="269"/>
      <c r="O48" s="269"/>
      <c r="P48" s="269"/>
    </row>
    <row r="49" spans="1:16" ht="15" customHeight="1">
      <c r="A49" s="278">
        <v>12685012</v>
      </c>
      <c r="B49" s="278">
        <v>2.64</v>
      </c>
      <c r="C49" s="278">
        <v>0</v>
      </c>
      <c r="D49" s="278">
        <v>2.64</v>
      </c>
      <c r="E49" s="278">
        <v>0</v>
      </c>
      <c r="F49" s="278" t="s">
        <v>740</v>
      </c>
      <c r="G49" s="269"/>
      <c r="H49" s="269"/>
      <c r="I49" s="269"/>
      <c r="J49" s="269"/>
      <c r="K49" s="269"/>
      <c r="L49" s="269"/>
      <c r="M49" s="269"/>
      <c r="N49" s="269"/>
      <c r="O49" s="269"/>
      <c r="P49" s="269"/>
    </row>
    <row r="50" spans="1:16" ht="15" customHeight="1">
      <c r="A50" s="277">
        <v>12382355</v>
      </c>
      <c r="B50" s="277">
        <v>4.0990000000000002</v>
      </c>
      <c r="C50" s="277">
        <v>0</v>
      </c>
      <c r="D50" s="277">
        <v>4.5339999999999998</v>
      </c>
      <c r="E50" s="277">
        <v>0</v>
      </c>
      <c r="F50" s="277" t="s">
        <v>741</v>
      </c>
      <c r="G50" s="269"/>
      <c r="H50" s="269"/>
      <c r="I50" s="269"/>
      <c r="J50" s="269"/>
      <c r="K50" s="269"/>
      <c r="L50" s="269"/>
      <c r="M50" s="269"/>
      <c r="N50" s="269"/>
      <c r="O50" s="269"/>
      <c r="P50" s="269"/>
    </row>
    <row r="51" spans="1:16" ht="15" customHeight="1">
      <c r="A51" s="278">
        <v>11512494</v>
      </c>
      <c r="B51" s="278">
        <v>11.041</v>
      </c>
      <c r="C51" s="278">
        <v>0</v>
      </c>
      <c r="D51" s="278">
        <v>16.175999999999998</v>
      </c>
      <c r="E51" s="278">
        <v>0</v>
      </c>
      <c r="F51" s="278" t="s">
        <v>742</v>
      </c>
      <c r="K51" s="269"/>
      <c r="L51" s="269"/>
      <c r="M51" s="269"/>
      <c r="N51" s="269"/>
      <c r="O51" s="269"/>
      <c r="P51" s="269"/>
    </row>
    <row r="52" spans="1:16" ht="15" customHeight="1">
      <c r="A52" s="277">
        <v>11447577</v>
      </c>
      <c r="B52" s="277">
        <v>13.247</v>
      </c>
      <c r="C52" s="277">
        <v>0</v>
      </c>
      <c r="D52" s="277">
        <v>32.557000000000002</v>
      </c>
      <c r="E52" s="277">
        <v>0</v>
      </c>
      <c r="F52" s="277" t="s">
        <v>743</v>
      </c>
      <c r="K52" s="269"/>
      <c r="L52" s="269"/>
      <c r="M52" s="269"/>
      <c r="N52" s="269"/>
      <c r="O52" s="269"/>
      <c r="P52" s="269"/>
    </row>
    <row r="53" spans="1:16" ht="15" customHeight="1">
      <c r="A53" s="278">
        <v>10921939</v>
      </c>
      <c r="B53" s="278">
        <v>8.7260000000000009</v>
      </c>
      <c r="C53" s="278">
        <v>0</v>
      </c>
      <c r="D53" s="278">
        <v>37.347000000000001</v>
      </c>
      <c r="E53" s="278">
        <v>0</v>
      </c>
      <c r="F53" s="278" t="s">
        <v>744</v>
      </c>
      <c r="K53" s="269"/>
      <c r="L53" s="269"/>
      <c r="M53" s="269"/>
      <c r="N53" s="269"/>
      <c r="O53" s="269"/>
      <c r="P53" s="269"/>
    </row>
    <row r="54" spans="1:16" ht="15" customHeight="1">
      <c r="A54" s="277">
        <v>10776346</v>
      </c>
      <c r="B54" s="277">
        <v>11.308999999999999</v>
      </c>
      <c r="C54" s="277">
        <v>0</v>
      </c>
      <c r="D54" s="277">
        <v>21.007999999999999</v>
      </c>
      <c r="E54" s="277">
        <v>0</v>
      </c>
      <c r="F54" s="277" t="s">
        <v>745</v>
      </c>
      <c r="K54" s="269"/>
      <c r="L54" s="269"/>
      <c r="M54" s="269"/>
      <c r="N54" s="269"/>
      <c r="O54" s="269"/>
      <c r="P54" s="269"/>
    </row>
    <row r="55" spans="1:16" ht="15" customHeight="1">
      <c r="A55" s="278" t="s">
        <v>746</v>
      </c>
      <c r="B55" s="278">
        <v>2.4239999999999999</v>
      </c>
      <c r="C55" s="278">
        <v>0</v>
      </c>
      <c r="D55" s="278">
        <v>2.516</v>
      </c>
      <c r="E55" s="278">
        <v>0</v>
      </c>
      <c r="F55" s="278" t="s">
        <v>747</v>
      </c>
      <c r="K55" s="269"/>
      <c r="L55" s="269"/>
      <c r="M55" s="269"/>
      <c r="N55" s="269"/>
      <c r="O55" s="269"/>
      <c r="P55" s="269"/>
    </row>
    <row r="56" spans="1:16" ht="15" customHeight="1">
      <c r="A56" s="277" t="s">
        <v>748</v>
      </c>
      <c r="B56" s="277">
        <v>12.122999999999999</v>
      </c>
      <c r="C56" s="277">
        <v>0</v>
      </c>
      <c r="D56" s="277">
        <v>13.654</v>
      </c>
      <c r="E56" s="277">
        <v>0</v>
      </c>
      <c r="F56" s="277" t="s">
        <v>749</v>
      </c>
      <c r="K56" s="269"/>
      <c r="L56" s="269"/>
      <c r="M56" s="269"/>
      <c r="N56" s="269"/>
      <c r="O56" s="269"/>
      <c r="P56" s="269"/>
    </row>
    <row r="57" spans="1:16" ht="15" customHeight="1">
      <c r="A57" s="278">
        <v>9119106</v>
      </c>
      <c r="B57" s="278">
        <v>1.3740000000000001</v>
      </c>
      <c r="C57" s="278">
        <v>0</v>
      </c>
      <c r="D57" s="278">
        <v>1.3740000000000001</v>
      </c>
      <c r="E57" s="278">
        <v>0</v>
      </c>
      <c r="F57" s="278" t="s">
        <v>750</v>
      </c>
      <c r="K57" s="269"/>
      <c r="L57" s="269"/>
      <c r="M57" s="269"/>
      <c r="N57" s="269"/>
      <c r="O57" s="269"/>
      <c r="P57" s="269"/>
    </row>
    <row r="58" spans="1:16" ht="15" customHeight="1">
      <c r="A58" s="277">
        <v>8879810</v>
      </c>
      <c r="B58" s="277">
        <v>4.7380000000000004</v>
      </c>
      <c r="C58" s="277">
        <v>0</v>
      </c>
      <c r="D58" s="277">
        <v>6.173</v>
      </c>
      <c r="E58" s="277">
        <v>0</v>
      </c>
      <c r="F58" s="277" t="s">
        <v>751</v>
      </c>
      <c r="K58" s="269"/>
      <c r="L58" s="269"/>
      <c r="M58" s="269"/>
      <c r="N58" s="269"/>
      <c r="O58" s="269"/>
      <c r="P58" s="269"/>
    </row>
    <row r="59" spans="1:16" ht="15" customHeight="1">
      <c r="A59" s="278">
        <v>8568300</v>
      </c>
      <c r="B59" s="278">
        <v>3.8639999999999999</v>
      </c>
      <c r="C59" s="278">
        <v>0</v>
      </c>
      <c r="D59" s="278">
        <v>7.2169999999999996</v>
      </c>
      <c r="E59" s="278">
        <v>0</v>
      </c>
      <c r="F59" s="278" t="s">
        <v>752</v>
      </c>
      <c r="K59" s="269"/>
      <c r="L59" s="269"/>
      <c r="M59" s="269"/>
      <c r="N59" s="269"/>
      <c r="O59" s="269"/>
      <c r="P59" s="269"/>
    </row>
    <row r="60" spans="1:16" ht="15" customHeight="1">
      <c r="A60" s="277">
        <v>8203594</v>
      </c>
      <c r="B60" s="277">
        <v>2.8490000000000002</v>
      </c>
      <c r="C60" s="277">
        <v>0</v>
      </c>
      <c r="D60" s="277">
        <v>4.234</v>
      </c>
      <c r="E60" s="277">
        <v>0</v>
      </c>
      <c r="F60" s="277" t="s">
        <v>753</v>
      </c>
      <c r="K60" s="269"/>
      <c r="L60" s="269"/>
      <c r="M60" s="269"/>
      <c r="N60" s="269"/>
      <c r="O60" s="269"/>
      <c r="P60" s="269"/>
    </row>
    <row r="61" spans="1:16" ht="15" customHeight="1">
      <c r="A61" s="278">
        <v>8203594</v>
      </c>
      <c r="B61" s="278">
        <v>2.3519999999999999</v>
      </c>
      <c r="C61" s="278">
        <v>0</v>
      </c>
      <c r="D61" s="278">
        <v>2.3519999999999999</v>
      </c>
      <c r="E61" s="278">
        <v>0</v>
      </c>
      <c r="F61" s="278" t="s">
        <v>754</v>
      </c>
    </row>
    <row r="62" spans="1:16" ht="15" customHeight="1">
      <c r="A62" s="277">
        <v>8048384</v>
      </c>
      <c r="B62" s="277">
        <v>2.8519999999999999</v>
      </c>
      <c r="C62" s="277">
        <v>0</v>
      </c>
      <c r="D62" s="277">
        <v>2.8519999999999999</v>
      </c>
      <c r="E62" s="277">
        <v>0</v>
      </c>
      <c r="F62" s="277" t="s">
        <v>755</v>
      </c>
    </row>
    <row r="63" spans="1:16" ht="15" customHeight="1">
      <c r="A63" s="278">
        <v>7648872</v>
      </c>
      <c r="B63" s="278">
        <v>2.7189999999999999</v>
      </c>
      <c r="C63" s="278">
        <v>0</v>
      </c>
      <c r="D63" s="278">
        <v>4.2430000000000003</v>
      </c>
      <c r="E63" s="278">
        <v>0</v>
      </c>
      <c r="F63" s="278" t="s">
        <v>756</v>
      </c>
    </row>
    <row r="64" spans="1:16" ht="15" customHeight="1">
      <c r="A64" s="277">
        <v>7648872</v>
      </c>
      <c r="B64" s="277">
        <v>1.5229999999999999</v>
      </c>
      <c r="C64" s="277">
        <v>0</v>
      </c>
      <c r="D64" s="277">
        <v>1.5229999999999999</v>
      </c>
      <c r="E64" s="277">
        <v>0</v>
      </c>
      <c r="F64" s="277" t="s">
        <v>757</v>
      </c>
    </row>
    <row r="65" spans="1:6" ht="15" customHeight="1">
      <c r="A65" s="278" t="s">
        <v>758</v>
      </c>
      <c r="B65" s="278">
        <v>3.3679999999999999</v>
      </c>
      <c r="C65" s="278">
        <v>0</v>
      </c>
      <c r="D65" s="278">
        <v>13.282</v>
      </c>
      <c r="E65" s="278">
        <v>0</v>
      </c>
      <c r="F65" s="278" t="s">
        <v>759</v>
      </c>
    </row>
    <row r="66" spans="1:6" ht="15" customHeight="1">
      <c r="A66" s="277">
        <v>7420792</v>
      </c>
      <c r="B66" s="277">
        <v>4.008</v>
      </c>
      <c r="C66" s="277">
        <v>0</v>
      </c>
      <c r="D66" s="277">
        <v>5.78</v>
      </c>
      <c r="E66" s="277">
        <v>0</v>
      </c>
      <c r="F66" s="277" t="s">
        <v>760</v>
      </c>
    </row>
    <row r="67" spans="1:6" ht="15" customHeight="1">
      <c r="A67" s="278">
        <v>7240516</v>
      </c>
      <c r="B67" s="278">
        <v>1.6759999999999999</v>
      </c>
      <c r="C67" s="278">
        <v>0</v>
      </c>
      <c r="D67" s="278">
        <v>1.6759999999999999</v>
      </c>
      <c r="E67" s="278">
        <v>0</v>
      </c>
      <c r="F67" s="278" t="s">
        <v>761</v>
      </c>
    </row>
    <row r="68" spans="1:6" ht="15" customHeight="1">
      <c r="A68" s="277">
        <v>7140228</v>
      </c>
      <c r="B68" s="277">
        <v>1.716</v>
      </c>
      <c r="C68" s="277">
        <v>0</v>
      </c>
      <c r="D68" s="277">
        <v>1.716</v>
      </c>
      <c r="E68" s="277">
        <v>0</v>
      </c>
      <c r="F68" s="277" t="s">
        <v>762</v>
      </c>
    </row>
    <row r="69" spans="1:6" ht="15" customHeight="1">
      <c r="A69" s="278">
        <v>6937418</v>
      </c>
      <c r="B69" s="278">
        <v>3.5619999999999998</v>
      </c>
      <c r="C69" s="278">
        <v>0</v>
      </c>
      <c r="D69" s="278">
        <v>4.7320000000000002</v>
      </c>
      <c r="E69" s="278">
        <v>0</v>
      </c>
      <c r="F69" s="278" t="s">
        <v>763</v>
      </c>
    </row>
    <row r="70" spans="1:6" ht="15" customHeight="1">
      <c r="A70" s="277">
        <v>6538308</v>
      </c>
      <c r="B70" s="277">
        <v>16.143000000000001</v>
      </c>
      <c r="C70" s="277">
        <v>0</v>
      </c>
      <c r="D70" s="277">
        <v>42.564</v>
      </c>
      <c r="E70" s="277">
        <v>0</v>
      </c>
      <c r="F70" s="277" t="s">
        <v>764</v>
      </c>
    </row>
    <row r="71" spans="1:6" ht="15" customHeight="1">
      <c r="A71" s="278" t="s">
        <v>765</v>
      </c>
      <c r="B71" s="278">
        <v>5.0949999999999998</v>
      </c>
      <c r="C71" s="278">
        <v>0</v>
      </c>
      <c r="D71" s="278">
        <v>16.974</v>
      </c>
      <c r="E71" s="278">
        <v>0</v>
      </c>
      <c r="F71" s="278" t="s">
        <v>766</v>
      </c>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F38" sqref="F38"/>
    </sheetView>
  </sheetViews>
  <sheetFormatPr defaultRowHeight="12.75"/>
  <cols>
    <col min="1" max="1" width="35.28515625" bestFit="1" customWidth="1"/>
    <col min="2" max="2" width="13.5703125" style="157" bestFit="1" customWidth="1"/>
  </cols>
  <sheetData>
    <row r="1" spans="1:2">
      <c r="A1" s="155" t="s">
        <v>439</v>
      </c>
      <c r="B1" s="156" t="s">
        <v>440</v>
      </c>
    </row>
    <row r="2" spans="1:2">
      <c r="A2" s="98" t="s">
        <v>1</v>
      </c>
      <c r="B2" s="157">
        <v>998</v>
      </c>
    </row>
    <row r="3" spans="1:2">
      <c r="A3" s="112" t="s">
        <v>340</v>
      </c>
      <c r="B3" s="157">
        <v>513</v>
      </c>
    </row>
    <row r="4" spans="1:2">
      <c r="A4" t="s">
        <v>441</v>
      </c>
      <c r="B4" s="157">
        <v>0</v>
      </c>
    </row>
    <row r="5" spans="1:2">
      <c r="A5" s="112" t="s">
        <v>442</v>
      </c>
      <c r="B5" s="157">
        <v>357</v>
      </c>
    </row>
    <row r="6" spans="1:2">
      <c r="A6" s="112" t="s">
        <v>443</v>
      </c>
      <c r="B6" s="157">
        <v>512</v>
      </c>
    </row>
    <row r="7" spans="1:2">
      <c r="A7" s="112" t="s">
        <v>444</v>
      </c>
      <c r="B7" s="157">
        <v>884</v>
      </c>
    </row>
    <row r="12" spans="1:2">
      <c r="B12" s="157">
        <f>SUM(B2:B10)</f>
        <v>3264</v>
      </c>
    </row>
    <row r="17" spans="5:5">
      <c r="E17" s="112" t="s">
        <v>445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2" activePane="bottomLeft" state="frozen"/>
      <selection pane="bottomLeft" activeCell="C20" sqref="C20"/>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27.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election activeCell="E17" sqref="E17"/>
    </sheetView>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Business Rules &amp; PseudoCode (up</vt:lpstr>
      <vt:lpstr>Issue Details</vt:lpstr>
      <vt:lpstr>nhd_network_augment.py</vt:lpstr>
      <vt:lpstr>Full Test Run Result Examples</vt:lpstr>
      <vt:lpstr>cProfile Calls Example</vt:lpstr>
      <vt:lpstr>α solution details</vt:lpstr>
      <vt:lpstr>GitHub Details</vt:lpstr>
      <vt:lpstr>RouteLink &amp; ParmLake - NetCDF M</vt:lpstr>
      <vt:lpstr>Supplied NetCDF File - RouteLin</vt:lpstr>
      <vt:lpstr>Various Metrics</vt:lpstr>
      <vt:lpstr>Florence - 20 Lens For Sensit.</vt:lpstr>
      <vt:lpstr>Business Rules &amp; Derived Pseudo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2021-02-22T08:07:03Z</dcterms:modified>
</cp:coreProperties>
</file>