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Gregory\Documents\Homework\STAT 8054\Final Project\package\"/>
    </mc:Choice>
  </mc:AlternateContent>
  <xr:revisionPtr revIDLastSave="0" documentId="13_ncr:1_{1F38450E-D592-4C24-8E2C-72F0FC97085A}" xr6:coauthVersionLast="43" xr6:coauthVersionMax="43" xr10:uidLastSave="{00000000-0000-0000-0000-000000000000}"/>
  <bookViews>
    <workbookView xWindow="-120" yWindow="-120" windowWidth="20730" windowHeight="11160" activeTab="6" xr2:uid="{F9ECE1AC-7EFF-4D33-898A-F438FDC641AD}"/>
  </bookViews>
  <sheets>
    <sheet name="Data" sheetId="6" r:id="rId1"/>
    <sheet name="Calcs" sheetId="7" r:id="rId2"/>
    <sheet name="Depth 1" sheetId="4" r:id="rId3"/>
    <sheet name="Depth 2" sheetId="5" r:id="rId4"/>
    <sheet name="Depth 3" sheetId="1" r:id="rId5"/>
    <sheet name="Depth 4" sheetId="2" r:id="rId6"/>
    <sheet name="Depth 5"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C3" i="3" l="1"/>
  <c r="M3" i="2"/>
  <c r="E3" i="1"/>
  <c r="E3" i="5"/>
  <c r="E3" i="4"/>
  <c r="B17" i="7" l="1"/>
  <c r="C28" i="3" s="1"/>
  <c r="B18" i="7"/>
  <c r="G28" i="3" s="1"/>
  <c r="B19" i="7"/>
  <c r="K28" i="3" s="1"/>
  <c r="B20" i="7"/>
  <c r="O28" i="3" s="1"/>
  <c r="B21" i="7"/>
  <c r="S28" i="3" s="1"/>
  <c r="B22" i="7"/>
  <c r="W28" i="3" s="1"/>
  <c r="B23" i="7"/>
  <c r="AA28" i="3" s="1"/>
  <c r="B24" i="7"/>
  <c r="AE28" i="3" s="1"/>
  <c r="B25" i="7"/>
  <c r="AI28" i="3" s="1"/>
  <c r="B26" i="7"/>
  <c r="AM28" i="3" s="1"/>
  <c r="B27" i="7"/>
  <c r="AQ28" i="3" s="1"/>
  <c r="B28" i="7"/>
  <c r="AU28" i="3" s="1"/>
  <c r="B29" i="7"/>
  <c r="AY28" i="3" s="1"/>
  <c r="B30" i="7"/>
  <c r="BC28" i="3" s="1"/>
  <c r="B31" i="7"/>
  <c r="BG28" i="3" s="1"/>
  <c r="B32" i="7"/>
  <c r="BK28" i="3" s="1"/>
  <c r="F17" i="7"/>
  <c r="D30" i="3" s="1"/>
  <c r="F18" i="7"/>
  <c r="H30" i="3" s="1"/>
  <c r="F19" i="7"/>
  <c r="L30" i="3" s="1"/>
  <c r="F20" i="7"/>
  <c r="P30" i="3" s="1"/>
  <c r="F21" i="7"/>
  <c r="T30" i="3" s="1"/>
  <c r="F22" i="7"/>
  <c r="X30" i="3" s="1"/>
  <c r="F23" i="7"/>
  <c r="AB30" i="3" s="1"/>
  <c r="F24" i="7"/>
  <c r="AF30" i="3" s="1"/>
  <c r="F25" i="7"/>
  <c r="AJ30" i="3" s="1"/>
  <c r="F26" i="7"/>
  <c r="AN30" i="3" s="1"/>
  <c r="F27" i="7"/>
  <c r="AR30" i="3" s="1"/>
  <c r="F28" i="7"/>
  <c r="AV30" i="3" s="1"/>
  <c r="F29" i="7"/>
  <c r="AZ30" i="3" s="1"/>
  <c r="F30" i="7"/>
  <c r="BD30" i="3" s="1"/>
  <c r="F31" i="7"/>
  <c r="BH30" i="3" s="1"/>
  <c r="F32" i="7"/>
  <c r="BL30" i="3" s="1"/>
  <c r="F9" i="7"/>
  <c r="D25" i="2" s="1"/>
  <c r="F10" i="7"/>
  <c r="H25" i="2" s="1"/>
  <c r="F11" i="7"/>
  <c r="L25" i="2" s="1"/>
  <c r="F12" i="7"/>
  <c r="P25" i="2" s="1"/>
  <c r="F13" i="7"/>
  <c r="T25" i="2" s="1"/>
  <c r="F14" i="7"/>
  <c r="X25" i="2" s="1"/>
  <c r="F15" i="7"/>
  <c r="AB25" i="2" s="1"/>
  <c r="F16" i="7"/>
  <c r="AF25" i="2" s="1"/>
  <c r="B16" i="7"/>
  <c r="AE23" i="2" s="1"/>
  <c r="B9" i="7"/>
  <c r="E23" i="3" s="1"/>
  <c r="B10" i="7"/>
  <c r="M23" i="3" s="1"/>
  <c r="B11" i="7"/>
  <c r="U23" i="3" s="1"/>
  <c r="B12" i="7"/>
  <c r="O23" i="2" s="1"/>
  <c r="B13" i="7"/>
  <c r="AK23" i="3" s="1"/>
  <c r="B14" i="7"/>
  <c r="AS23" i="3" s="1"/>
  <c r="B15" i="7"/>
  <c r="BA23" i="3" s="1"/>
  <c r="F5" i="7"/>
  <c r="D20" i="1" s="1"/>
  <c r="F6" i="7"/>
  <c r="H20" i="1" s="1"/>
  <c r="F7" i="7"/>
  <c r="L20" i="1" s="1"/>
  <c r="F8" i="7"/>
  <c r="P20" i="1" s="1"/>
  <c r="B5" i="7"/>
  <c r="I18" i="3" s="1"/>
  <c r="B6" i="7"/>
  <c r="Y18" i="3" s="1"/>
  <c r="B7" i="7"/>
  <c r="AO18" i="3" s="1"/>
  <c r="B8" i="7"/>
  <c r="O18" i="1" s="1"/>
  <c r="B3" i="7"/>
  <c r="I13" i="2" s="1"/>
  <c r="B4" i="7"/>
  <c r="Y13" i="2" s="1"/>
  <c r="F3" i="7"/>
  <c r="Z17" i="3" s="1"/>
  <c r="F4" i="7"/>
  <c r="N15" i="5" s="1"/>
  <c r="F2" i="7"/>
  <c r="J10" i="4" s="1"/>
  <c r="J13" i="4" s="1"/>
  <c r="B2" i="7"/>
  <c r="I8" i="5" s="1"/>
  <c r="L2" i="7"/>
  <c r="I22" i="1" s="1"/>
  <c r="I2" i="7"/>
  <c r="Q27" i="2" l="1"/>
  <c r="M13" i="1"/>
  <c r="C18" i="1"/>
  <c r="C23" i="2"/>
  <c r="N12" i="5"/>
  <c r="Z12" i="2"/>
  <c r="AD17" i="2" s="1"/>
  <c r="AF22" i="2" s="1"/>
  <c r="E18" i="2"/>
  <c r="S23" i="2"/>
  <c r="E13" i="5"/>
  <c r="E13" i="1"/>
  <c r="AW13" i="3"/>
  <c r="M18" i="2"/>
  <c r="M13" i="5"/>
  <c r="J12" i="2"/>
  <c r="N17" i="2" s="1"/>
  <c r="P22" i="2" s="1"/>
  <c r="U18" i="2"/>
  <c r="AB22" i="2"/>
  <c r="V22" i="3"/>
  <c r="AD22" i="3"/>
  <c r="L22" i="2"/>
  <c r="I12" i="4"/>
  <c r="AG32" i="3"/>
  <c r="G18" i="1"/>
  <c r="F17" i="2"/>
  <c r="BE18" i="3"/>
  <c r="G23" i="2"/>
  <c r="W23" i="2"/>
  <c r="AC23" i="3"/>
  <c r="BI23" i="3"/>
  <c r="I17" i="5"/>
  <c r="F12" i="5"/>
  <c r="F12" i="1"/>
  <c r="N12" i="1"/>
  <c r="AX12" i="3"/>
  <c r="K18" i="1"/>
  <c r="K23" i="2"/>
  <c r="AA23" i="2"/>
  <c r="AC18" i="2"/>
  <c r="F15" i="5"/>
  <c r="J17" i="3"/>
  <c r="I8" i="1"/>
  <c r="I8" i="4"/>
  <c r="AG8" i="3"/>
  <c r="Q8" i="2"/>
  <c r="J18" i="5" l="1"/>
  <c r="V17" i="2"/>
  <c r="T22" i="2" s="1"/>
  <c r="F22" i="3"/>
  <c r="N22" i="3"/>
  <c r="BF17" i="3"/>
  <c r="AP17" i="3"/>
  <c r="H22" i="2"/>
  <c r="D22" i="2"/>
  <c r="T27" i="3"/>
  <c r="X27" i="3"/>
  <c r="P17" i="1"/>
  <c r="L17" i="1"/>
  <c r="D17" i="1"/>
  <c r="H17" i="1"/>
  <c r="AF27" i="3"/>
  <c r="AB27" i="3"/>
  <c r="X22" i="2" l="1"/>
  <c r="R28" i="2" s="1"/>
  <c r="J23" i="1"/>
  <c r="AL22" i="3"/>
  <c r="AT22" i="3"/>
  <c r="BB22" i="3"/>
  <c r="BJ22" i="3"/>
  <c r="P27" i="3"/>
  <c r="L27" i="3"/>
  <c r="D27" i="3"/>
  <c r="H27" i="3"/>
  <c r="AV27" i="3" l="1"/>
  <c r="AR27" i="3"/>
  <c r="BL27" i="3"/>
  <c r="BH27" i="3"/>
  <c r="AJ27" i="3"/>
  <c r="AN27" i="3"/>
  <c r="AZ27" i="3"/>
  <c r="BD27" i="3"/>
  <c r="AH33" i="3" l="1"/>
</calcChain>
</file>

<file path=xl/sharedStrings.xml><?xml version="1.0" encoding="utf-8"?>
<sst xmlns="http://schemas.openxmlformats.org/spreadsheetml/2006/main" count="93" uniqueCount="72">
  <si>
    <t>Node 11: Var1</t>
  </si>
  <si>
    <t>Prediction</t>
  </si>
  <si>
    <t>Observation</t>
  </si>
  <si>
    <t>Response</t>
  </si>
  <si>
    <t>Features</t>
  </si>
  <si>
    <t>Probabilities</t>
  </si>
  <si>
    <t>B</t>
  </si>
  <si>
    <t>Variable01</t>
  </si>
  <si>
    <t>Income</t>
  </si>
  <si>
    <t>Variable11</t>
  </si>
  <si>
    <t>Variable12</t>
  </si>
  <si>
    <t>Education</t>
  </si>
  <si>
    <t>Variable21</t>
  </si>
  <si>
    <t>Variable22</t>
  </si>
  <si>
    <t>Variable23</t>
  </si>
  <si>
    <t>Variable24</t>
  </si>
  <si>
    <t>Predweight01</t>
  </si>
  <si>
    <t>Predweight11</t>
  </si>
  <si>
    <t>Predweight12</t>
  </si>
  <si>
    <t>Predweight21</t>
  </si>
  <si>
    <t>Predweight22</t>
  </si>
  <si>
    <t>Predweight23</t>
  </si>
  <si>
    <t>Predweight24</t>
  </si>
  <si>
    <t>Variable31</t>
  </si>
  <si>
    <t>Variable32</t>
  </si>
  <si>
    <t>Variable33</t>
  </si>
  <si>
    <t>Variable34</t>
  </si>
  <si>
    <t>Variable35</t>
  </si>
  <si>
    <t>Variable36</t>
  </si>
  <si>
    <t>Variable37</t>
  </si>
  <si>
    <t>Variable38</t>
  </si>
  <si>
    <t>Variable41</t>
  </si>
  <si>
    <t>Variable42</t>
  </si>
  <si>
    <t>Variable43</t>
  </si>
  <si>
    <t>Variable44</t>
  </si>
  <si>
    <t>Variable45</t>
  </si>
  <si>
    <t>Variable46</t>
  </si>
  <si>
    <t>Variable47</t>
  </si>
  <si>
    <t>Variable48</t>
  </si>
  <si>
    <t>Variable49</t>
  </si>
  <si>
    <t>Variable410</t>
  </si>
  <si>
    <t>Variable411</t>
  </si>
  <si>
    <t>Variable412</t>
  </si>
  <si>
    <t>Variable413</t>
  </si>
  <si>
    <t>Variable414</t>
  </si>
  <si>
    <t>Variable415</t>
  </si>
  <si>
    <t>Variable416</t>
  </si>
  <si>
    <t>Predweight31</t>
  </si>
  <si>
    <t>Predweight32</t>
  </si>
  <si>
    <t>Predweight33</t>
  </si>
  <si>
    <t>Predweight34</t>
  </si>
  <si>
    <t>Predweight35</t>
  </si>
  <si>
    <t>Predweight36</t>
  </si>
  <si>
    <t>Predweight37</t>
  </si>
  <si>
    <t>Predweight38</t>
  </si>
  <si>
    <t>Predweight41</t>
  </si>
  <si>
    <t>Predweight42</t>
  </si>
  <si>
    <t>Predweight43</t>
  </si>
  <si>
    <t>Predweight44</t>
  </si>
  <si>
    <t>Predweight45</t>
  </si>
  <si>
    <t>Predweight46</t>
  </si>
  <si>
    <t>Predweight47</t>
  </si>
  <si>
    <t>Predweight48</t>
  </si>
  <si>
    <t>Predweight49</t>
  </si>
  <si>
    <t>Predweight410</t>
  </si>
  <si>
    <t>Predweight411</t>
  </si>
  <si>
    <t>Predweight412</t>
  </si>
  <si>
    <t>Predweight413</t>
  </si>
  <si>
    <t>Predweight414</t>
  </si>
  <si>
    <t>Predweight415</t>
  </si>
  <si>
    <t>Predweight416</t>
  </si>
  <si>
    <t>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</si>
</sst>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4" x14ac:knownFonts="1">
    <font>
      <sz val="11"/>
      <color theme="1"/>
      <name val="Calibri"/>
      <family val="2"/>
      <scheme val="minor"/>
    </font>
    <font>
      <sz val="16"/>
      <color theme="1"/>
      <name val="Calibri"/>
      <family val="2"/>
      <scheme val="minor"/>
    </font>
    <font>
      <sz val="22"/>
      <color theme="1"/>
      <name val="Calibri"/>
      <family val="2"/>
      <scheme val="minor"/>
    </font>
    <font>
      <sz val="13"/>
      <color theme="1"/>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11" fontId="3" fillId="0" borderId="0" xfId="0" applyNumberFormat="1" applyFont="1" applyAlignment="1">
      <alignment horizontal="center" vertical="center"/>
    </xf>
    <xf numFmtId="164" fontId="0" fillId="0" borderId="0" xfId="0" applyNumberFormat="1" applyAlignment="1">
      <alignment horizontal="center" vertical="center"/>
    </xf>
    <xf numFmtId="0" fontId="3" fillId="0" borderId="1" xfId="0" applyFont="1" applyBorder="1" applyAlignment="1">
      <alignment horizontal="center" vertical="center"/>
    </xf>
    <xf numFmtId="0" fontId="2" fillId="0" borderId="0" xfId="0" applyFont="1" applyAlignment="1">
      <alignment horizontal="center" vertical="center"/>
    </xf>
    <xf numFmtId="11" fontId="3" fillId="0" borderId="1" xfId="0" applyNumberFormat="1" applyFont="1" applyBorder="1" applyAlignment="1">
      <alignment horizontal="center" vertical="center"/>
    </xf>
    <xf numFmtId="0" fontId="2" fillId="0" borderId="0" xfId="0" applyFont="1" applyAlignment="1">
      <alignment vertical="center"/>
    </xf>
    <xf numFmtId="11" fontId="0" fillId="0" borderId="0" xfId="0" applyNumberFormat="1" applyAlignment="1">
      <alignment horizontal="center" vertical="center"/>
    </xf>
    <xf numFmtId="11" fontId="0" fillId="0" borderId="0" xfId="0" applyNumberFormat="1"/>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EFFFE7"/>
      <color rgb="FFAEFD87"/>
      <color rgb="FFFFC585"/>
      <color rgb="FF22FE2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381001</xdr:colOff>
      <xdr:row>8</xdr:row>
      <xdr:rowOff>190498</xdr:rowOff>
    </xdr:from>
    <xdr:to>
      <xdr:col>8</xdr:col>
      <xdr:colOff>1</xdr:colOff>
      <xdr:row>10</xdr:row>
      <xdr:rowOff>190499</xdr:rowOff>
    </xdr:to>
    <xdr:cxnSp macro="">
      <xdr:nvCxnSpPr>
        <xdr:cNvPr id="2" name="Connector: Curved 1">
          <a:extLst>
            <a:ext uri="{FF2B5EF4-FFF2-40B4-BE49-F238E27FC236}">
              <a16:creationId xmlns:a16="http://schemas.microsoft.com/office/drawing/2014/main" id="{13B7DA69-9FF4-4047-BF9F-4E7CE8810BC5}"/>
            </a:ext>
          </a:extLst>
        </xdr:cNvPr>
        <xdr:cNvCxnSpPr/>
      </xdr:nvCxnSpPr>
      <xdr:spPr>
        <a:xfrm rot="10800000" flipV="1">
          <a:off x="3533776" y="1743073"/>
          <a:ext cx="1762125" cy="381001"/>
        </a:xfrm>
        <a:prstGeom prst="curvedConnector3">
          <a:avLst>
            <a:gd name="adj1" fmla="val 9973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9</xdr:row>
      <xdr:rowOff>0</xdr:rowOff>
    </xdr:from>
    <xdr:to>
      <xdr:col>13</xdr:col>
      <xdr:colOff>390525</xdr:colOff>
      <xdr:row>11</xdr:row>
      <xdr:rowOff>0</xdr:rowOff>
    </xdr:to>
    <xdr:cxnSp macro="">
      <xdr:nvCxnSpPr>
        <xdr:cNvPr id="3" name="Connector: Curved 2">
          <a:extLst>
            <a:ext uri="{FF2B5EF4-FFF2-40B4-BE49-F238E27FC236}">
              <a16:creationId xmlns:a16="http://schemas.microsoft.com/office/drawing/2014/main" id="{1FDCB546-ED5A-4D4F-AC4E-A481E2D8F42F}"/>
            </a:ext>
          </a:extLst>
        </xdr:cNvPr>
        <xdr:cNvCxnSpPr/>
      </xdr:nvCxnSpPr>
      <xdr:spPr>
        <a:xfrm>
          <a:off x="7448550" y="1743075"/>
          <a:ext cx="1809750" cy="381000"/>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390525</xdr:colOff>
      <xdr:row>8</xdr:row>
      <xdr:rowOff>190499</xdr:rowOff>
    </xdr:from>
    <xdr:to>
      <xdr:col>8</xdr:col>
      <xdr:colOff>0</xdr:colOff>
      <xdr:row>10</xdr:row>
      <xdr:rowOff>180975</xdr:rowOff>
    </xdr:to>
    <xdr:cxnSp macro="">
      <xdr:nvCxnSpPr>
        <xdr:cNvPr id="4" name="Connector: Curved 3">
          <a:extLst>
            <a:ext uri="{FF2B5EF4-FFF2-40B4-BE49-F238E27FC236}">
              <a16:creationId xmlns:a16="http://schemas.microsoft.com/office/drawing/2014/main" id="{673658E0-7E90-46ED-B469-1E74BAB19266}"/>
            </a:ext>
          </a:extLst>
        </xdr:cNvPr>
        <xdr:cNvCxnSpPr/>
      </xdr:nvCxnSpPr>
      <xdr:spPr>
        <a:xfrm rot="10800000" flipV="1">
          <a:off x="3752850" y="1743074"/>
          <a:ext cx="1752600" cy="371476"/>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9</xdr:row>
      <xdr:rowOff>9525</xdr:rowOff>
    </xdr:from>
    <xdr:to>
      <xdr:col>13</xdr:col>
      <xdr:colOff>381000</xdr:colOff>
      <xdr:row>11</xdr:row>
      <xdr:rowOff>0</xdr:rowOff>
    </xdr:to>
    <xdr:cxnSp macro="">
      <xdr:nvCxnSpPr>
        <xdr:cNvPr id="7" name="Connector: Curved 6">
          <a:extLst>
            <a:ext uri="{FF2B5EF4-FFF2-40B4-BE49-F238E27FC236}">
              <a16:creationId xmlns:a16="http://schemas.microsoft.com/office/drawing/2014/main" id="{659594AD-9770-43EE-A55D-75D219369420}"/>
            </a:ext>
          </a:extLst>
        </xdr:cNvPr>
        <xdr:cNvCxnSpPr/>
      </xdr:nvCxnSpPr>
      <xdr:spPr>
        <a:xfrm>
          <a:off x="7658100" y="1752600"/>
          <a:ext cx="1800225" cy="371475"/>
        </a:xfrm>
        <a:prstGeom prst="curvedConnector3">
          <a:avLst>
            <a:gd name="adj1" fmla="val 9973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9525</xdr:colOff>
      <xdr:row>13</xdr:row>
      <xdr:rowOff>190499</xdr:rowOff>
    </xdr:from>
    <xdr:to>
      <xdr:col>15</xdr:col>
      <xdr:colOff>361950</xdr:colOff>
      <xdr:row>16</xdr:row>
      <xdr:rowOff>9524</xdr:rowOff>
    </xdr:to>
    <xdr:cxnSp macro="">
      <xdr:nvCxnSpPr>
        <xdr:cNvPr id="15" name="Connector: Curved 14">
          <a:extLst>
            <a:ext uri="{FF2B5EF4-FFF2-40B4-BE49-F238E27FC236}">
              <a16:creationId xmlns:a16="http://schemas.microsoft.com/office/drawing/2014/main" id="{7F652613-7889-40AD-943E-2A985036A8BD}"/>
            </a:ext>
          </a:extLst>
        </xdr:cNvPr>
        <xdr:cNvCxnSpPr/>
      </xdr:nvCxnSpPr>
      <xdr:spPr>
        <a:xfrm rot="16200000" flipH="1">
          <a:off x="10496550" y="2743199"/>
          <a:ext cx="390525" cy="352425"/>
        </a:xfrm>
        <a:prstGeom prst="curvedConnector3">
          <a:avLst>
            <a:gd name="adj1" fmla="val 4512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13</xdr:row>
      <xdr:rowOff>190499</xdr:rowOff>
    </xdr:from>
    <xdr:to>
      <xdr:col>7</xdr:col>
      <xdr:colOff>381001</xdr:colOff>
      <xdr:row>16</xdr:row>
      <xdr:rowOff>9524</xdr:rowOff>
    </xdr:to>
    <xdr:cxnSp macro="">
      <xdr:nvCxnSpPr>
        <xdr:cNvPr id="19" name="Connector: Curved 18">
          <a:extLst>
            <a:ext uri="{FF2B5EF4-FFF2-40B4-BE49-F238E27FC236}">
              <a16:creationId xmlns:a16="http://schemas.microsoft.com/office/drawing/2014/main" id="{B8E18F13-DCF5-4F8A-AE62-010998424B71}"/>
            </a:ext>
          </a:extLst>
        </xdr:cNvPr>
        <xdr:cNvCxnSpPr/>
      </xdr:nvCxnSpPr>
      <xdr:spPr>
        <a:xfrm rot="16200000" flipH="1">
          <a:off x="4786313" y="2728912"/>
          <a:ext cx="390525" cy="381000"/>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13</xdr:row>
      <xdr:rowOff>190499</xdr:rowOff>
    </xdr:from>
    <xdr:to>
      <xdr:col>12</xdr:col>
      <xdr:colOff>6</xdr:colOff>
      <xdr:row>16</xdr:row>
      <xdr:rowOff>1</xdr:rowOff>
    </xdr:to>
    <xdr:cxnSp macro="">
      <xdr:nvCxnSpPr>
        <xdr:cNvPr id="24" name="Connector: Curved 23">
          <a:extLst>
            <a:ext uri="{FF2B5EF4-FFF2-40B4-BE49-F238E27FC236}">
              <a16:creationId xmlns:a16="http://schemas.microsoft.com/office/drawing/2014/main" id="{DE829B74-6213-49B6-B9A9-55AE804ABA4A}"/>
            </a:ext>
          </a:extLst>
        </xdr:cNvPr>
        <xdr:cNvCxnSpPr/>
      </xdr:nvCxnSpPr>
      <xdr:spPr>
        <a:xfrm rot="5400000">
          <a:off x="8005765" y="2747959"/>
          <a:ext cx="381002" cy="333381"/>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381002</xdr:colOff>
      <xdr:row>14</xdr:row>
      <xdr:rowOff>1</xdr:rowOff>
    </xdr:from>
    <xdr:to>
      <xdr:col>4</xdr:col>
      <xdr:colOff>0</xdr:colOff>
      <xdr:row>16</xdr:row>
      <xdr:rowOff>9525</xdr:rowOff>
    </xdr:to>
    <xdr:cxnSp macro="">
      <xdr:nvCxnSpPr>
        <xdr:cNvPr id="40" name="Connector: Curved 39">
          <a:extLst>
            <a:ext uri="{FF2B5EF4-FFF2-40B4-BE49-F238E27FC236}">
              <a16:creationId xmlns:a16="http://schemas.microsoft.com/office/drawing/2014/main" id="{DD78C6A7-C1CB-4674-B710-1B08A6A48ECA}"/>
            </a:ext>
          </a:extLst>
        </xdr:cNvPr>
        <xdr:cNvCxnSpPr/>
      </xdr:nvCxnSpPr>
      <xdr:spPr>
        <a:xfrm rot="5400000">
          <a:off x="2286002" y="2752726"/>
          <a:ext cx="390524" cy="333373"/>
        </a:xfrm>
        <a:prstGeom prst="curvedConnector3">
          <a:avLst>
            <a:gd name="adj1" fmla="val 45123"/>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381001</xdr:colOff>
      <xdr:row>13</xdr:row>
      <xdr:rowOff>190498</xdr:rowOff>
    </xdr:from>
    <xdr:to>
      <xdr:col>8</xdr:col>
      <xdr:colOff>1</xdr:colOff>
      <xdr:row>15</xdr:row>
      <xdr:rowOff>190499</xdr:rowOff>
    </xdr:to>
    <xdr:cxnSp macro="">
      <xdr:nvCxnSpPr>
        <xdr:cNvPr id="2" name="Connector: Curved 1">
          <a:extLst>
            <a:ext uri="{FF2B5EF4-FFF2-40B4-BE49-F238E27FC236}">
              <a16:creationId xmlns:a16="http://schemas.microsoft.com/office/drawing/2014/main" id="{172BE309-25D1-4BD3-883F-A17157EA351D}"/>
            </a:ext>
          </a:extLst>
        </xdr:cNvPr>
        <xdr:cNvCxnSpPr/>
      </xdr:nvCxnSpPr>
      <xdr:spPr>
        <a:xfrm rot="10800000" flipV="1">
          <a:off x="3743326" y="2695573"/>
          <a:ext cx="1762125" cy="381001"/>
        </a:xfrm>
        <a:prstGeom prst="curvedConnector3">
          <a:avLst>
            <a:gd name="adj1" fmla="val 9973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14</xdr:row>
      <xdr:rowOff>0</xdr:rowOff>
    </xdr:from>
    <xdr:to>
      <xdr:col>13</xdr:col>
      <xdr:colOff>371475</xdr:colOff>
      <xdr:row>16</xdr:row>
      <xdr:rowOff>9525</xdr:rowOff>
    </xdr:to>
    <xdr:cxnSp macro="">
      <xdr:nvCxnSpPr>
        <xdr:cNvPr id="3" name="Connector: Curved 2">
          <a:extLst>
            <a:ext uri="{FF2B5EF4-FFF2-40B4-BE49-F238E27FC236}">
              <a16:creationId xmlns:a16="http://schemas.microsoft.com/office/drawing/2014/main" id="{1B8AECDD-E952-4202-ADF5-6DBF3579FA34}"/>
            </a:ext>
          </a:extLst>
        </xdr:cNvPr>
        <xdr:cNvCxnSpPr/>
      </xdr:nvCxnSpPr>
      <xdr:spPr>
        <a:xfrm>
          <a:off x="7648575" y="2695575"/>
          <a:ext cx="1800225" cy="390525"/>
        </a:xfrm>
        <a:prstGeom prst="curvedConnector3">
          <a:avLst>
            <a:gd name="adj1" fmla="val 99735"/>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9526</xdr:colOff>
      <xdr:row>18</xdr:row>
      <xdr:rowOff>190499</xdr:rowOff>
    </xdr:from>
    <xdr:to>
      <xdr:col>15</xdr:col>
      <xdr:colOff>371476</xdr:colOff>
      <xdr:row>21</xdr:row>
      <xdr:rowOff>9524</xdr:rowOff>
    </xdr:to>
    <xdr:cxnSp macro="">
      <xdr:nvCxnSpPr>
        <xdr:cNvPr id="4" name="Connector: Curved 3">
          <a:extLst>
            <a:ext uri="{FF2B5EF4-FFF2-40B4-BE49-F238E27FC236}">
              <a16:creationId xmlns:a16="http://schemas.microsoft.com/office/drawing/2014/main" id="{E94D790E-6FA4-402F-8031-E8B317C90843}"/>
            </a:ext>
          </a:extLst>
        </xdr:cNvPr>
        <xdr:cNvCxnSpPr/>
      </xdr:nvCxnSpPr>
      <xdr:spPr>
        <a:xfrm rot="16200000" flipH="1">
          <a:off x="10501313" y="3690937"/>
          <a:ext cx="390525" cy="361950"/>
        </a:xfrm>
        <a:prstGeom prst="curvedConnector3">
          <a:avLst>
            <a:gd name="adj1" fmla="val 4756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18</xdr:row>
      <xdr:rowOff>190499</xdr:rowOff>
    </xdr:from>
    <xdr:to>
      <xdr:col>7</xdr:col>
      <xdr:colOff>381001</xdr:colOff>
      <xdr:row>21</xdr:row>
      <xdr:rowOff>9524</xdr:rowOff>
    </xdr:to>
    <xdr:cxnSp macro="">
      <xdr:nvCxnSpPr>
        <xdr:cNvPr id="5" name="Connector: Curved 4">
          <a:extLst>
            <a:ext uri="{FF2B5EF4-FFF2-40B4-BE49-F238E27FC236}">
              <a16:creationId xmlns:a16="http://schemas.microsoft.com/office/drawing/2014/main" id="{DDC99B16-5D3A-4554-B1F7-0D4A4E4511CD}"/>
            </a:ext>
          </a:extLst>
        </xdr:cNvPr>
        <xdr:cNvCxnSpPr/>
      </xdr:nvCxnSpPr>
      <xdr:spPr>
        <a:xfrm rot="16200000" flipH="1">
          <a:off x="4786313" y="3681412"/>
          <a:ext cx="390525" cy="381000"/>
        </a:xfrm>
        <a:prstGeom prst="curvedConnector3">
          <a:avLst>
            <a:gd name="adj1" fmla="val 4756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18</xdr:row>
      <xdr:rowOff>190499</xdr:rowOff>
    </xdr:from>
    <xdr:to>
      <xdr:col>12</xdr:col>
      <xdr:colOff>6</xdr:colOff>
      <xdr:row>21</xdr:row>
      <xdr:rowOff>1</xdr:rowOff>
    </xdr:to>
    <xdr:cxnSp macro="">
      <xdr:nvCxnSpPr>
        <xdr:cNvPr id="6" name="Connector: Curved 5">
          <a:extLst>
            <a:ext uri="{FF2B5EF4-FFF2-40B4-BE49-F238E27FC236}">
              <a16:creationId xmlns:a16="http://schemas.microsoft.com/office/drawing/2014/main" id="{718707C0-320B-4711-92EF-EA83601097DD}"/>
            </a:ext>
          </a:extLst>
        </xdr:cNvPr>
        <xdr:cNvCxnSpPr/>
      </xdr:nvCxnSpPr>
      <xdr:spPr>
        <a:xfrm rot="5400000">
          <a:off x="8005765" y="3700459"/>
          <a:ext cx="381002" cy="333381"/>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390526</xdr:colOff>
      <xdr:row>19</xdr:row>
      <xdr:rowOff>9524</xdr:rowOff>
    </xdr:from>
    <xdr:to>
      <xdr:col>4</xdr:col>
      <xdr:colOff>1</xdr:colOff>
      <xdr:row>20</xdr:row>
      <xdr:rowOff>190499</xdr:rowOff>
    </xdr:to>
    <xdr:cxnSp macro="">
      <xdr:nvCxnSpPr>
        <xdr:cNvPr id="7" name="Connector: Curved 6">
          <a:extLst>
            <a:ext uri="{FF2B5EF4-FFF2-40B4-BE49-F238E27FC236}">
              <a16:creationId xmlns:a16="http://schemas.microsoft.com/office/drawing/2014/main" id="{F2FC5919-9AEA-4633-960D-E6868D06E5AD}"/>
            </a:ext>
          </a:extLst>
        </xdr:cNvPr>
        <xdr:cNvCxnSpPr/>
      </xdr:nvCxnSpPr>
      <xdr:spPr>
        <a:xfrm rot="5400000">
          <a:off x="2300288" y="3709987"/>
          <a:ext cx="371475" cy="323850"/>
        </a:xfrm>
        <a:prstGeom prst="curvedConnector3">
          <a:avLst>
            <a:gd name="adj1" fmla="val 5000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295276</xdr:colOff>
      <xdr:row>14</xdr:row>
      <xdr:rowOff>0</xdr:rowOff>
    </xdr:from>
    <xdr:to>
      <xdr:col>24</xdr:col>
      <xdr:colOff>9526</xdr:colOff>
      <xdr:row>15</xdr:row>
      <xdr:rowOff>180974</xdr:rowOff>
    </xdr:to>
    <xdr:cxnSp macro="">
      <xdr:nvCxnSpPr>
        <xdr:cNvPr id="8" name="Connector: Curved 7">
          <a:extLst>
            <a:ext uri="{FF2B5EF4-FFF2-40B4-BE49-F238E27FC236}">
              <a16:creationId xmlns:a16="http://schemas.microsoft.com/office/drawing/2014/main" id="{7341F91A-0F23-4EA5-89B3-E3BF9A35667C}"/>
            </a:ext>
          </a:extLst>
        </xdr:cNvPr>
        <xdr:cNvCxnSpPr/>
      </xdr:nvCxnSpPr>
      <xdr:spPr>
        <a:xfrm rot="10800000" flipV="1">
          <a:off x="15087601" y="2695575"/>
          <a:ext cx="1857375" cy="371474"/>
        </a:xfrm>
        <a:prstGeom prst="curvedConnector3">
          <a:avLst>
            <a:gd name="adj1" fmla="val 99744"/>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14</xdr:row>
      <xdr:rowOff>0</xdr:rowOff>
    </xdr:from>
    <xdr:to>
      <xdr:col>29</xdr:col>
      <xdr:colOff>276225</xdr:colOff>
      <xdr:row>16</xdr:row>
      <xdr:rowOff>9524</xdr:rowOff>
    </xdr:to>
    <xdr:cxnSp macro="">
      <xdr:nvCxnSpPr>
        <xdr:cNvPr id="9" name="Connector: Curved 8">
          <a:extLst>
            <a:ext uri="{FF2B5EF4-FFF2-40B4-BE49-F238E27FC236}">
              <a16:creationId xmlns:a16="http://schemas.microsoft.com/office/drawing/2014/main" id="{BF971FFF-9873-4B3E-9530-E4556177F713}"/>
            </a:ext>
          </a:extLst>
        </xdr:cNvPr>
        <xdr:cNvCxnSpPr/>
      </xdr:nvCxnSpPr>
      <xdr:spPr>
        <a:xfrm>
          <a:off x="19078575" y="2695575"/>
          <a:ext cx="1704975" cy="390524"/>
        </a:xfrm>
        <a:prstGeom prst="curvedConnector3">
          <a:avLst>
            <a:gd name="adj1" fmla="val 9972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9525</xdr:colOff>
      <xdr:row>19</xdr:row>
      <xdr:rowOff>0</xdr:rowOff>
    </xdr:from>
    <xdr:to>
      <xdr:col>31</xdr:col>
      <xdr:colOff>352425</xdr:colOff>
      <xdr:row>21</xdr:row>
      <xdr:rowOff>0</xdr:rowOff>
    </xdr:to>
    <xdr:cxnSp macro="">
      <xdr:nvCxnSpPr>
        <xdr:cNvPr id="10" name="Connector: Curved 9">
          <a:extLst>
            <a:ext uri="{FF2B5EF4-FFF2-40B4-BE49-F238E27FC236}">
              <a16:creationId xmlns:a16="http://schemas.microsoft.com/office/drawing/2014/main" id="{511C1296-4358-49ED-9CE3-3D30F0009547}"/>
            </a:ext>
          </a:extLst>
        </xdr:cNvPr>
        <xdr:cNvCxnSpPr/>
      </xdr:nvCxnSpPr>
      <xdr:spPr>
        <a:xfrm rot="16200000" flipH="1">
          <a:off x="21926550" y="3695700"/>
          <a:ext cx="381000" cy="342900"/>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9526</xdr:colOff>
      <xdr:row>18</xdr:row>
      <xdr:rowOff>190499</xdr:rowOff>
    </xdr:from>
    <xdr:to>
      <xdr:col>23</xdr:col>
      <xdr:colOff>371476</xdr:colOff>
      <xdr:row>21</xdr:row>
      <xdr:rowOff>9524</xdr:rowOff>
    </xdr:to>
    <xdr:cxnSp macro="">
      <xdr:nvCxnSpPr>
        <xdr:cNvPr id="11" name="Connector: Curved 10">
          <a:extLst>
            <a:ext uri="{FF2B5EF4-FFF2-40B4-BE49-F238E27FC236}">
              <a16:creationId xmlns:a16="http://schemas.microsoft.com/office/drawing/2014/main" id="{41662383-39FF-4425-9B5C-1FDEB98093C6}"/>
            </a:ext>
          </a:extLst>
        </xdr:cNvPr>
        <xdr:cNvCxnSpPr/>
      </xdr:nvCxnSpPr>
      <xdr:spPr>
        <a:xfrm rot="16200000" flipH="1">
          <a:off x="16216313" y="3690937"/>
          <a:ext cx="390525" cy="361950"/>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352426</xdr:colOff>
      <xdr:row>18</xdr:row>
      <xdr:rowOff>190497</xdr:rowOff>
    </xdr:from>
    <xdr:to>
      <xdr:col>28</xdr:col>
      <xdr:colOff>7</xdr:colOff>
      <xdr:row>21</xdr:row>
      <xdr:rowOff>9524</xdr:rowOff>
    </xdr:to>
    <xdr:cxnSp macro="">
      <xdr:nvCxnSpPr>
        <xdr:cNvPr id="12" name="Connector: Curved 11">
          <a:extLst>
            <a:ext uri="{FF2B5EF4-FFF2-40B4-BE49-F238E27FC236}">
              <a16:creationId xmlns:a16="http://schemas.microsoft.com/office/drawing/2014/main" id="{DFC8E554-01CA-40DD-AEB6-F5ACD6A96D3A}"/>
            </a:ext>
          </a:extLst>
        </xdr:cNvPr>
        <xdr:cNvCxnSpPr/>
      </xdr:nvCxnSpPr>
      <xdr:spPr>
        <a:xfrm rot="5400000">
          <a:off x="19416715" y="3690933"/>
          <a:ext cx="390527" cy="361956"/>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371476</xdr:colOff>
      <xdr:row>19</xdr:row>
      <xdr:rowOff>9525</xdr:rowOff>
    </xdr:from>
    <xdr:to>
      <xdr:col>20</xdr:col>
      <xdr:colOff>9528</xdr:colOff>
      <xdr:row>21</xdr:row>
      <xdr:rowOff>0</xdr:rowOff>
    </xdr:to>
    <xdr:cxnSp macro="">
      <xdr:nvCxnSpPr>
        <xdr:cNvPr id="13" name="Connector: Curved 12">
          <a:extLst>
            <a:ext uri="{FF2B5EF4-FFF2-40B4-BE49-F238E27FC236}">
              <a16:creationId xmlns:a16="http://schemas.microsoft.com/office/drawing/2014/main" id="{19AB8BB2-C6B8-4A10-9484-9BC73185DB10}"/>
            </a:ext>
          </a:extLst>
        </xdr:cNvPr>
        <xdr:cNvCxnSpPr/>
      </xdr:nvCxnSpPr>
      <xdr:spPr>
        <a:xfrm rot="5400000">
          <a:off x="13725527" y="3695699"/>
          <a:ext cx="371475" cy="352427"/>
        </a:xfrm>
        <a:prstGeom prst="curvedConnector3">
          <a:avLst>
            <a:gd name="adj1" fmla="val 5000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xdr:colOff>
      <xdr:row>9</xdr:row>
      <xdr:rowOff>0</xdr:rowOff>
    </xdr:from>
    <xdr:to>
      <xdr:col>25</xdr:col>
      <xdr:colOff>390525</xdr:colOff>
      <xdr:row>11</xdr:row>
      <xdr:rowOff>0</xdr:rowOff>
    </xdr:to>
    <xdr:cxnSp macro="">
      <xdr:nvCxnSpPr>
        <xdr:cNvPr id="14" name="Connector: Curved 13">
          <a:extLst>
            <a:ext uri="{FF2B5EF4-FFF2-40B4-BE49-F238E27FC236}">
              <a16:creationId xmlns:a16="http://schemas.microsoft.com/office/drawing/2014/main" id="{32D00C29-C163-4EA4-8731-F87E75B27DF3}"/>
            </a:ext>
          </a:extLst>
        </xdr:cNvPr>
        <xdr:cNvCxnSpPr/>
      </xdr:nvCxnSpPr>
      <xdr:spPr>
        <a:xfrm>
          <a:off x="13373100" y="1714500"/>
          <a:ext cx="4667250" cy="381000"/>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390525</xdr:colOff>
      <xdr:row>8</xdr:row>
      <xdr:rowOff>190498</xdr:rowOff>
    </xdr:from>
    <xdr:to>
      <xdr:col>16</xdr:col>
      <xdr:colOff>2</xdr:colOff>
      <xdr:row>10</xdr:row>
      <xdr:rowOff>190499</xdr:rowOff>
    </xdr:to>
    <xdr:cxnSp macro="">
      <xdr:nvCxnSpPr>
        <xdr:cNvPr id="15" name="Connector: Curved 14">
          <a:extLst>
            <a:ext uri="{FF2B5EF4-FFF2-40B4-BE49-F238E27FC236}">
              <a16:creationId xmlns:a16="http://schemas.microsoft.com/office/drawing/2014/main" id="{E9DA7764-DC1E-4C53-AB41-86196AD14142}"/>
            </a:ext>
          </a:extLst>
        </xdr:cNvPr>
        <xdr:cNvCxnSpPr/>
      </xdr:nvCxnSpPr>
      <xdr:spPr>
        <a:xfrm rot="10800000" flipV="1">
          <a:off x="6610350" y="1714498"/>
          <a:ext cx="4610102" cy="381001"/>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390525</xdr:colOff>
      <xdr:row>18</xdr:row>
      <xdr:rowOff>190498</xdr:rowOff>
    </xdr:from>
    <xdr:to>
      <xdr:col>8</xdr:col>
      <xdr:colOff>0</xdr:colOff>
      <xdr:row>20</xdr:row>
      <xdr:rowOff>190499</xdr:rowOff>
    </xdr:to>
    <xdr:cxnSp macro="">
      <xdr:nvCxnSpPr>
        <xdr:cNvPr id="8" name="Connector: Curved 7">
          <a:extLst>
            <a:ext uri="{FF2B5EF4-FFF2-40B4-BE49-F238E27FC236}">
              <a16:creationId xmlns:a16="http://schemas.microsoft.com/office/drawing/2014/main" id="{6BA62D43-D658-447C-962B-F374C4BC329C}"/>
            </a:ext>
          </a:extLst>
        </xdr:cNvPr>
        <xdr:cNvCxnSpPr/>
      </xdr:nvCxnSpPr>
      <xdr:spPr>
        <a:xfrm rot="10800000" flipV="1">
          <a:off x="3752850" y="3648073"/>
          <a:ext cx="1752600" cy="381001"/>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19</xdr:row>
      <xdr:rowOff>0</xdr:rowOff>
    </xdr:from>
    <xdr:to>
      <xdr:col>13</xdr:col>
      <xdr:colOff>276225</xdr:colOff>
      <xdr:row>21</xdr:row>
      <xdr:rowOff>9524</xdr:rowOff>
    </xdr:to>
    <xdr:cxnSp macro="">
      <xdr:nvCxnSpPr>
        <xdr:cNvPr id="9" name="Connector: Curved 8">
          <a:extLst>
            <a:ext uri="{FF2B5EF4-FFF2-40B4-BE49-F238E27FC236}">
              <a16:creationId xmlns:a16="http://schemas.microsoft.com/office/drawing/2014/main" id="{D26B15BB-7C46-4DEE-8BBC-D581428866EE}"/>
            </a:ext>
          </a:extLst>
        </xdr:cNvPr>
        <xdr:cNvCxnSpPr/>
      </xdr:nvCxnSpPr>
      <xdr:spPr>
        <a:xfrm>
          <a:off x="7648575" y="3648075"/>
          <a:ext cx="1704975" cy="390524"/>
        </a:xfrm>
        <a:prstGeom prst="curvedConnector3">
          <a:avLst>
            <a:gd name="adj1" fmla="val 10027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9526</xdr:colOff>
      <xdr:row>23</xdr:row>
      <xdr:rowOff>190499</xdr:rowOff>
    </xdr:from>
    <xdr:to>
      <xdr:col>15</xdr:col>
      <xdr:colOff>390526</xdr:colOff>
      <xdr:row>26</xdr:row>
      <xdr:rowOff>9524</xdr:rowOff>
    </xdr:to>
    <xdr:cxnSp macro="">
      <xdr:nvCxnSpPr>
        <xdr:cNvPr id="10" name="Connector: Curved 9">
          <a:extLst>
            <a:ext uri="{FF2B5EF4-FFF2-40B4-BE49-F238E27FC236}">
              <a16:creationId xmlns:a16="http://schemas.microsoft.com/office/drawing/2014/main" id="{CB2F8463-6885-49E4-A523-B57AFFB24DD0}"/>
            </a:ext>
          </a:extLst>
        </xdr:cNvPr>
        <xdr:cNvCxnSpPr/>
      </xdr:nvCxnSpPr>
      <xdr:spPr>
        <a:xfrm rot="16200000" flipH="1">
          <a:off x="10510838" y="4633912"/>
          <a:ext cx="390525" cy="381000"/>
        </a:xfrm>
        <a:prstGeom prst="curvedConnector3">
          <a:avLst>
            <a:gd name="adj1" fmla="val 5487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xdr:colOff>
      <xdr:row>24</xdr:row>
      <xdr:rowOff>2</xdr:rowOff>
    </xdr:from>
    <xdr:to>
      <xdr:col>7</xdr:col>
      <xdr:colOff>381002</xdr:colOff>
      <xdr:row>26</xdr:row>
      <xdr:rowOff>9523</xdr:rowOff>
    </xdr:to>
    <xdr:cxnSp macro="">
      <xdr:nvCxnSpPr>
        <xdr:cNvPr id="11" name="Connector: Curved 10">
          <a:extLst>
            <a:ext uri="{FF2B5EF4-FFF2-40B4-BE49-F238E27FC236}">
              <a16:creationId xmlns:a16="http://schemas.microsoft.com/office/drawing/2014/main" id="{0572CAC8-4954-4AB9-989C-AE0A1BCF5BED}"/>
            </a:ext>
          </a:extLst>
        </xdr:cNvPr>
        <xdr:cNvCxnSpPr/>
      </xdr:nvCxnSpPr>
      <xdr:spPr>
        <a:xfrm rot="16200000" flipH="1">
          <a:off x="4786317" y="4633914"/>
          <a:ext cx="390521" cy="380998"/>
        </a:xfrm>
        <a:prstGeom prst="curvedConnector3">
          <a:avLst>
            <a:gd name="adj1" fmla="val 5000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390525</xdr:colOff>
      <xdr:row>23</xdr:row>
      <xdr:rowOff>190498</xdr:rowOff>
    </xdr:from>
    <xdr:to>
      <xdr:col>12</xdr:col>
      <xdr:colOff>6</xdr:colOff>
      <xdr:row>26</xdr:row>
      <xdr:rowOff>0</xdr:rowOff>
    </xdr:to>
    <xdr:cxnSp macro="">
      <xdr:nvCxnSpPr>
        <xdr:cNvPr id="12" name="Connector: Curved 11">
          <a:extLst>
            <a:ext uri="{FF2B5EF4-FFF2-40B4-BE49-F238E27FC236}">
              <a16:creationId xmlns:a16="http://schemas.microsoft.com/office/drawing/2014/main" id="{45ACC800-8705-4B4E-8E1E-1ECF3296046E}"/>
            </a:ext>
          </a:extLst>
        </xdr:cNvPr>
        <xdr:cNvCxnSpPr/>
      </xdr:nvCxnSpPr>
      <xdr:spPr>
        <a:xfrm rot="5400000">
          <a:off x="8010527" y="4657721"/>
          <a:ext cx="381002" cy="323856"/>
        </a:xfrm>
        <a:prstGeom prst="curvedConnector3">
          <a:avLst>
            <a:gd name="adj1" fmla="val 55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390526</xdr:colOff>
      <xdr:row>24</xdr:row>
      <xdr:rowOff>9525</xdr:rowOff>
    </xdr:from>
    <xdr:to>
      <xdr:col>4</xdr:col>
      <xdr:colOff>9528</xdr:colOff>
      <xdr:row>26</xdr:row>
      <xdr:rowOff>0</xdr:rowOff>
    </xdr:to>
    <xdr:cxnSp macro="">
      <xdr:nvCxnSpPr>
        <xdr:cNvPr id="13" name="Connector: Curved 12">
          <a:extLst>
            <a:ext uri="{FF2B5EF4-FFF2-40B4-BE49-F238E27FC236}">
              <a16:creationId xmlns:a16="http://schemas.microsoft.com/office/drawing/2014/main" id="{B4C58FC4-00BB-4B1C-B3DF-BC2BDC1D36A1}"/>
            </a:ext>
          </a:extLst>
        </xdr:cNvPr>
        <xdr:cNvCxnSpPr/>
      </xdr:nvCxnSpPr>
      <xdr:spPr>
        <a:xfrm rot="5400000">
          <a:off x="2305052" y="4657724"/>
          <a:ext cx="371475" cy="333377"/>
        </a:xfrm>
        <a:prstGeom prst="curvedConnector3">
          <a:avLst>
            <a:gd name="adj1" fmla="val 5000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381001</xdr:colOff>
      <xdr:row>18</xdr:row>
      <xdr:rowOff>190498</xdr:rowOff>
    </xdr:from>
    <xdr:to>
      <xdr:col>24</xdr:col>
      <xdr:colOff>1</xdr:colOff>
      <xdr:row>20</xdr:row>
      <xdr:rowOff>190499</xdr:rowOff>
    </xdr:to>
    <xdr:cxnSp macro="">
      <xdr:nvCxnSpPr>
        <xdr:cNvPr id="14" name="Connector: Curved 13">
          <a:extLst>
            <a:ext uri="{FF2B5EF4-FFF2-40B4-BE49-F238E27FC236}">
              <a16:creationId xmlns:a16="http://schemas.microsoft.com/office/drawing/2014/main" id="{7B8B9BBE-873B-4DA3-8FFF-072CCC02E58E}"/>
            </a:ext>
          </a:extLst>
        </xdr:cNvPr>
        <xdr:cNvCxnSpPr/>
      </xdr:nvCxnSpPr>
      <xdr:spPr>
        <a:xfrm rot="10800000" flipV="1">
          <a:off x="15173326" y="3648073"/>
          <a:ext cx="1762125" cy="381001"/>
        </a:xfrm>
        <a:prstGeom prst="curvedConnector3">
          <a:avLst>
            <a:gd name="adj1" fmla="val 9973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19</xdr:row>
      <xdr:rowOff>0</xdr:rowOff>
    </xdr:from>
    <xdr:to>
      <xdr:col>29</xdr:col>
      <xdr:colOff>390525</xdr:colOff>
      <xdr:row>21</xdr:row>
      <xdr:rowOff>9525</xdr:rowOff>
    </xdr:to>
    <xdr:cxnSp macro="">
      <xdr:nvCxnSpPr>
        <xdr:cNvPr id="15" name="Connector: Curved 14">
          <a:extLst>
            <a:ext uri="{FF2B5EF4-FFF2-40B4-BE49-F238E27FC236}">
              <a16:creationId xmlns:a16="http://schemas.microsoft.com/office/drawing/2014/main" id="{B82E1760-76B0-4012-ACF4-0D36072F8AA6}"/>
            </a:ext>
          </a:extLst>
        </xdr:cNvPr>
        <xdr:cNvCxnSpPr/>
      </xdr:nvCxnSpPr>
      <xdr:spPr>
        <a:xfrm>
          <a:off x="19078575" y="3648075"/>
          <a:ext cx="1819275" cy="390525"/>
        </a:xfrm>
        <a:prstGeom prst="curvedConnector3">
          <a:avLst>
            <a:gd name="adj1" fmla="val 9973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0</xdr:colOff>
      <xdr:row>23</xdr:row>
      <xdr:rowOff>190499</xdr:rowOff>
    </xdr:from>
    <xdr:to>
      <xdr:col>31</xdr:col>
      <xdr:colOff>371475</xdr:colOff>
      <xdr:row>26</xdr:row>
      <xdr:rowOff>9524</xdr:rowOff>
    </xdr:to>
    <xdr:cxnSp macro="">
      <xdr:nvCxnSpPr>
        <xdr:cNvPr id="16" name="Connector: Curved 15">
          <a:extLst>
            <a:ext uri="{FF2B5EF4-FFF2-40B4-BE49-F238E27FC236}">
              <a16:creationId xmlns:a16="http://schemas.microsoft.com/office/drawing/2014/main" id="{E7E0B742-CF00-4A3A-BF53-31CB27350C0C}"/>
            </a:ext>
          </a:extLst>
        </xdr:cNvPr>
        <xdr:cNvCxnSpPr/>
      </xdr:nvCxnSpPr>
      <xdr:spPr>
        <a:xfrm rot="16200000" flipH="1">
          <a:off x="21926550" y="4638674"/>
          <a:ext cx="390525" cy="371475"/>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714374</xdr:colOff>
      <xdr:row>24</xdr:row>
      <xdr:rowOff>0</xdr:rowOff>
    </xdr:from>
    <xdr:to>
      <xdr:col>23</xdr:col>
      <xdr:colOff>371474</xdr:colOff>
      <xdr:row>26</xdr:row>
      <xdr:rowOff>0</xdr:rowOff>
    </xdr:to>
    <xdr:cxnSp macro="">
      <xdr:nvCxnSpPr>
        <xdr:cNvPr id="17" name="Connector: Curved 16">
          <a:extLst>
            <a:ext uri="{FF2B5EF4-FFF2-40B4-BE49-F238E27FC236}">
              <a16:creationId xmlns:a16="http://schemas.microsoft.com/office/drawing/2014/main" id="{E59A31B2-AC12-46C4-9B62-FD96BE84F1F6}"/>
            </a:ext>
          </a:extLst>
        </xdr:cNvPr>
        <xdr:cNvCxnSpPr/>
      </xdr:nvCxnSpPr>
      <xdr:spPr>
        <a:xfrm rot="16200000" flipH="1">
          <a:off x="16216312" y="4633912"/>
          <a:ext cx="381000" cy="371475"/>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381001</xdr:colOff>
      <xdr:row>24</xdr:row>
      <xdr:rowOff>4</xdr:rowOff>
    </xdr:from>
    <xdr:to>
      <xdr:col>28</xdr:col>
      <xdr:colOff>9525</xdr:colOff>
      <xdr:row>26</xdr:row>
      <xdr:rowOff>2</xdr:rowOff>
    </xdr:to>
    <xdr:cxnSp macro="">
      <xdr:nvCxnSpPr>
        <xdr:cNvPr id="18" name="Connector: Curved 17">
          <a:extLst>
            <a:ext uri="{FF2B5EF4-FFF2-40B4-BE49-F238E27FC236}">
              <a16:creationId xmlns:a16="http://schemas.microsoft.com/office/drawing/2014/main" id="{F63909CE-CEAF-4CED-B28A-98303439D965}"/>
            </a:ext>
          </a:extLst>
        </xdr:cNvPr>
        <xdr:cNvCxnSpPr/>
      </xdr:nvCxnSpPr>
      <xdr:spPr>
        <a:xfrm rot="5400000">
          <a:off x="19440527" y="4648203"/>
          <a:ext cx="380998" cy="342899"/>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381001</xdr:colOff>
      <xdr:row>23</xdr:row>
      <xdr:rowOff>190498</xdr:rowOff>
    </xdr:from>
    <xdr:to>
      <xdr:col>20</xdr:col>
      <xdr:colOff>9528</xdr:colOff>
      <xdr:row>25</xdr:row>
      <xdr:rowOff>190499</xdr:rowOff>
    </xdr:to>
    <xdr:cxnSp macro="">
      <xdr:nvCxnSpPr>
        <xdr:cNvPr id="19" name="Connector: Curved 18">
          <a:extLst>
            <a:ext uri="{FF2B5EF4-FFF2-40B4-BE49-F238E27FC236}">
              <a16:creationId xmlns:a16="http://schemas.microsoft.com/office/drawing/2014/main" id="{68D4FE81-9F61-4FED-866B-C3349F61CAC4}"/>
            </a:ext>
          </a:extLst>
        </xdr:cNvPr>
        <xdr:cNvCxnSpPr/>
      </xdr:nvCxnSpPr>
      <xdr:spPr>
        <a:xfrm rot="5400000">
          <a:off x="13725526" y="4648198"/>
          <a:ext cx="381001" cy="342902"/>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0</xdr:colOff>
      <xdr:row>14</xdr:row>
      <xdr:rowOff>0</xdr:rowOff>
    </xdr:from>
    <xdr:to>
      <xdr:col>25</xdr:col>
      <xdr:colOff>371475</xdr:colOff>
      <xdr:row>16</xdr:row>
      <xdr:rowOff>9525</xdr:rowOff>
    </xdr:to>
    <xdr:cxnSp macro="">
      <xdr:nvCxnSpPr>
        <xdr:cNvPr id="20" name="Connector: Curved 19">
          <a:extLst>
            <a:ext uri="{FF2B5EF4-FFF2-40B4-BE49-F238E27FC236}">
              <a16:creationId xmlns:a16="http://schemas.microsoft.com/office/drawing/2014/main" id="{DEA14068-8D2F-42C5-A8DD-F1BC54105019}"/>
            </a:ext>
          </a:extLst>
        </xdr:cNvPr>
        <xdr:cNvCxnSpPr/>
      </xdr:nvCxnSpPr>
      <xdr:spPr>
        <a:xfrm>
          <a:off x="13363575" y="2667000"/>
          <a:ext cx="4657725" cy="390525"/>
        </a:xfrm>
        <a:prstGeom prst="curvedConnector3">
          <a:avLst>
            <a:gd name="adj1" fmla="val 100102"/>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381001</xdr:colOff>
      <xdr:row>13</xdr:row>
      <xdr:rowOff>190498</xdr:rowOff>
    </xdr:from>
    <xdr:to>
      <xdr:col>16</xdr:col>
      <xdr:colOff>3</xdr:colOff>
      <xdr:row>15</xdr:row>
      <xdr:rowOff>190499</xdr:rowOff>
    </xdr:to>
    <xdr:cxnSp macro="">
      <xdr:nvCxnSpPr>
        <xdr:cNvPr id="21" name="Connector: Curved 20">
          <a:extLst>
            <a:ext uri="{FF2B5EF4-FFF2-40B4-BE49-F238E27FC236}">
              <a16:creationId xmlns:a16="http://schemas.microsoft.com/office/drawing/2014/main" id="{EEDE06C7-04E9-483B-8F1E-C2F62BFCCB66}"/>
            </a:ext>
          </a:extLst>
        </xdr:cNvPr>
        <xdr:cNvCxnSpPr/>
      </xdr:nvCxnSpPr>
      <xdr:spPr>
        <a:xfrm rot="10800000" flipV="1">
          <a:off x="6600826" y="2666998"/>
          <a:ext cx="4619627" cy="381001"/>
        </a:xfrm>
        <a:prstGeom prst="curvedConnector3">
          <a:avLst>
            <a:gd name="adj1" fmla="val 100103"/>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390526</xdr:colOff>
      <xdr:row>18</xdr:row>
      <xdr:rowOff>190499</xdr:rowOff>
    </xdr:from>
    <xdr:to>
      <xdr:col>40</xdr:col>
      <xdr:colOff>9528</xdr:colOff>
      <xdr:row>21</xdr:row>
      <xdr:rowOff>9524</xdr:rowOff>
    </xdr:to>
    <xdr:cxnSp macro="">
      <xdr:nvCxnSpPr>
        <xdr:cNvPr id="22" name="Connector: Curved 21">
          <a:extLst>
            <a:ext uri="{FF2B5EF4-FFF2-40B4-BE49-F238E27FC236}">
              <a16:creationId xmlns:a16="http://schemas.microsoft.com/office/drawing/2014/main" id="{7123B4C3-7DD5-4647-B82F-F57B19061105}"/>
            </a:ext>
          </a:extLst>
        </xdr:cNvPr>
        <xdr:cNvCxnSpPr/>
      </xdr:nvCxnSpPr>
      <xdr:spPr>
        <a:xfrm rot="10800000" flipV="1">
          <a:off x="26612851" y="3648074"/>
          <a:ext cx="1762127" cy="390525"/>
        </a:xfrm>
        <a:prstGeom prst="curvedConnector3">
          <a:avLst>
            <a:gd name="adj1" fmla="val 9973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0</xdr:colOff>
      <xdr:row>19</xdr:row>
      <xdr:rowOff>0</xdr:rowOff>
    </xdr:from>
    <xdr:to>
      <xdr:col>45</xdr:col>
      <xdr:colOff>361950</xdr:colOff>
      <xdr:row>21</xdr:row>
      <xdr:rowOff>9525</xdr:rowOff>
    </xdr:to>
    <xdr:cxnSp macro="">
      <xdr:nvCxnSpPr>
        <xdr:cNvPr id="23" name="Connector: Curved 22">
          <a:extLst>
            <a:ext uri="{FF2B5EF4-FFF2-40B4-BE49-F238E27FC236}">
              <a16:creationId xmlns:a16="http://schemas.microsoft.com/office/drawing/2014/main" id="{6D6E04E6-B0A0-4561-85AB-B29031785A73}"/>
            </a:ext>
          </a:extLst>
        </xdr:cNvPr>
        <xdr:cNvCxnSpPr/>
      </xdr:nvCxnSpPr>
      <xdr:spPr>
        <a:xfrm>
          <a:off x="30508575" y="3648075"/>
          <a:ext cx="1790700" cy="390525"/>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9525</xdr:colOff>
      <xdr:row>23</xdr:row>
      <xdr:rowOff>190499</xdr:rowOff>
    </xdr:from>
    <xdr:to>
      <xdr:col>47</xdr:col>
      <xdr:colOff>381000</xdr:colOff>
      <xdr:row>26</xdr:row>
      <xdr:rowOff>9524</xdr:rowOff>
    </xdr:to>
    <xdr:cxnSp macro="">
      <xdr:nvCxnSpPr>
        <xdr:cNvPr id="24" name="Connector: Curved 23">
          <a:extLst>
            <a:ext uri="{FF2B5EF4-FFF2-40B4-BE49-F238E27FC236}">
              <a16:creationId xmlns:a16="http://schemas.microsoft.com/office/drawing/2014/main" id="{3A8D4D7B-8FA4-431A-8B43-5775467A39E0}"/>
            </a:ext>
          </a:extLst>
        </xdr:cNvPr>
        <xdr:cNvCxnSpPr/>
      </xdr:nvCxnSpPr>
      <xdr:spPr>
        <a:xfrm rot="16200000" flipH="1">
          <a:off x="33366075" y="4638674"/>
          <a:ext cx="390525" cy="371475"/>
        </a:xfrm>
        <a:prstGeom prst="curvedConnector3">
          <a:avLst>
            <a:gd name="adj1" fmla="val 5000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0</xdr:colOff>
      <xdr:row>23</xdr:row>
      <xdr:rowOff>190499</xdr:rowOff>
    </xdr:from>
    <xdr:to>
      <xdr:col>39</xdr:col>
      <xdr:colOff>371475</xdr:colOff>
      <xdr:row>26</xdr:row>
      <xdr:rowOff>9524</xdr:rowOff>
    </xdr:to>
    <xdr:cxnSp macro="">
      <xdr:nvCxnSpPr>
        <xdr:cNvPr id="25" name="Connector: Curved 24">
          <a:extLst>
            <a:ext uri="{FF2B5EF4-FFF2-40B4-BE49-F238E27FC236}">
              <a16:creationId xmlns:a16="http://schemas.microsoft.com/office/drawing/2014/main" id="{020B3D2D-E51C-43FA-B300-3BE7C54FC57B}"/>
            </a:ext>
          </a:extLst>
        </xdr:cNvPr>
        <xdr:cNvCxnSpPr/>
      </xdr:nvCxnSpPr>
      <xdr:spPr>
        <a:xfrm rot="16200000" flipH="1">
          <a:off x="27641550" y="4638674"/>
          <a:ext cx="390525" cy="371475"/>
        </a:xfrm>
        <a:prstGeom prst="curvedConnector3">
          <a:avLst>
            <a:gd name="adj1" fmla="val 54878"/>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371476</xdr:colOff>
      <xdr:row>23</xdr:row>
      <xdr:rowOff>190497</xdr:rowOff>
    </xdr:from>
    <xdr:to>
      <xdr:col>44</xdr:col>
      <xdr:colOff>7</xdr:colOff>
      <xdr:row>26</xdr:row>
      <xdr:rowOff>9524</xdr:rowOff>
    </xdr:to>
    <xdr:cxnSp macro="">
      <xdr:nvCxnSpPr>
        <xdr:cNvPr id="26" name="Connector: Curved 25">
          <a:extLst>
            <a:ext uri="{FF2B5EF4-FFF2-40B4-BE49-F238E27FC236}">
              <a16:creationId xmlns:a16="http://schemas.microsoft.com/office/drawing/2014/main" id="{7425748C-7BA7-4CCE-BD13-7E254F78F666}"/>
            </a:ext>
          </a:extLst>
        </xdr:cNvPr>
        <xdr:cNvCxnSpPr/>
      </xdr:nvCxnSpPr>
      <xdr:spPr>
        <a:xfrm rot="5400000">
          <a:off x="30856240" y="4652958"/>
          <a:ext cx="390527" cy="342906"/>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381001</xdr:colOff>
      <xdr:row>23</xdr:row>
      <xdr:rowOff>190498</xdr:rowOff>
    </xdr:from>
    <xdr:to>
      <xdr:col>36</xdr:col>
      <xdr:colOff>9528</xdr:colOff>
      <xdr:row>25</xdr:row>
      <xdr:rowOff>190499</xdr:rowOff>
    </xdr:to>
    <xdr:cxnSp macro="">
      <xdr:nvCxnSpPr>
        <xdr:cNvPr id="27" name="Connector: Curved 26">
          <a:extLst>
            <a:ext uri="{FF2B5EF4-FFF2-40B4-BE49-F238E27FC236}">
              <a16:creationId xmlns:a16="http://schemas.microsoft.com/office/drawing/2014/main" id="{9D27D6E9-0824-40E6-B206-D64FF8F07D77}"/>
            </a:ext>
          </a:extLst>
        </xdr:cNvPr>
        <xdr:cNvCxnSpPr/>
      </xdr:nvCxnSpPr>
      <xdr:spPr>
        <a:xfrm rot="5400000">
          <a:off x="25155526" y="4648198"/>
          <a:ext cx="381001" cy="342902"/>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371476</xdr:colOff>
      <xdr:row>19</xdr:row>
      <xdr:rowOff>0</xdr:rowOff>
    </xdr:from>
    <xdr:to>
      <xdr:col>56</xdr:col>
      <xdr:colOff>9528</xdr:colOff>
      <xdr:row>21</xdr:row>
      <xdr:rowOff>0</xdr:rowOff>
    </xdr:to>
    <xdr:cxnSp macro="">
      <xdr:nvCxnSpPr>
        <xdr:cNvPr id="28" name="Connector: Curved 27">
          <a:extLst>
            <a:ext uri="{FF2B5EF4-FFF2-40B4-BE49-F238E27FC236}">
              <a16:creationId xmlns:a16="http://schemas.microsoft.com/office/drawing/2014/main" id="{E18DC766-0C19-47CB-BB85-8332BE601092}"/>
            </a:ext>
          </a:extLst>
        </xdr:cNvPr>
        <xdr:cNvCxnSpPr/>
      </xdr:nvCxnSpPr>
      <xdr:spPr>
        <a:xfrm rot="10800000" flipV="1">
          <a:off x="38023801" y="3648075"/>
          <a:ext cx="1781177" cy="381000"/>
        </a:xfrm>
        <a:prstGeom prst="curvedConnector3">
          <a:avLst>
            <a:gd name="adj1" fmla="val 99733"/>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9525</xdr:colOff>
      <xdr:row>19</xdr:row>
      <xdr:rowOff>0</xdr:rowOff>
    </xdr:from>
    <xdr:to>
      <xdr:col>61</xdr:col>
      <xdr:colOff>361950</xdr:colOff>
      <xdr:row>21</xdr:row>
      <xdr:rowOff>9525</xdr:rowOff>
    </xdr:to>
    <xdr:cxnSp macro="">
      <xdr:nvCxnSpPr>
        <xdr:cNvPr id="29" name="Connector: Curved 28">
          <a:extLst>
            <a:ext uri="{FF2B5EF4-FFF2-40B4-BE49-F238E27FC236}">
              <a16:creationId xmlns:a16="http://schemas.microsoft.com/office/drawing/2014/main" id="{0A238D82-3CB4-4C9A-9354-0853294932C9}"/>
            </a:ext>
          </a:extLst>
        </xdr:cNvPr>
        <xdr:cNvCxnSpPr/>
      </xdr:nvCxnSpPr>
      <xdr:spPr>
        <a:xfrm>
          <a:off x="41948100" y="3648075"/>
          <a:ext cx="1781175" cy="390525"/>
        </a:xfrm>
        <a:prstGeom prst="curvedConnector3">
          <a:avLst>
            <a:gd name="adj1" fmla="val 100267"/>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1</xdr:colOff>
      <xdr:row>23</xdr:row>
      <xdr:rowOff>190499</xdr:rowOff>
    </xdr:from>
    <xdr:to>
      <xdr:col>63</xdr:col>
      <xdr:colOff>381001</xdr:colOff>
      <xdr:row>26</xdr:row>
      <xdr:rowOff>9524</xdr:rowOff>
    </xdr:to>
    <xdr:cxnSp macro="">
      <xdr:nvCxnSpPr>
        <xdr:cNvPr id="30" name="Connector: Curved 29">
          <a:extLst>
            <a:ext uri="{FF2B5EF4-FFF2-40B4-BE49-F238E27FC236}">
              <a16:creationId xmlns:a16="http://schemas.microsoft.com/office/drawing/2014/main" id="{5D4FFE92-8300-42DB-BA65-41387E5130D1}"/>
            </a:ext>
          </a:extLst>
        </xdr:cNvPr>
        <xdr:cNvCxnSpPr/>
      </xdr:nvCxnSpPr>
      <xdr:spPr>
        <a:xfrm rot="16200000" flipH="1">
          <a:off x="44791313" y="4633912"/>
          <a:ext cx="390525" cy="381000"/>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xdr:colOff>
      <xdr:row>23</xdr:row>
      <xdr:rowOff>190499</xdr:rowOff>
    </xdr:from>
    <xdr:to>
      <xdr:col>55</xdr:col>
      <xdr:colOff>381001</xdr:colOff>
      <xdr:row>26</xdr:row>
      <xdr:rowOff>9524</xdr:rowOff>
    </xdr:to>
    <xdr:cxnSp macro="">
      <xdr:nvCxnSpPr>
        <xdr:cNvPr id="31" name="Connector: Curved 30">
          <a:extLst>
            <a:ext uri="{FF2B5EF4-FFF2-40B4-BE49-F238E27FC236}">
              <a16:creationId xmlns:a16="http://schemas.microsoft.com/office/drawing/2014/main" id="{F55E3CF4-7EA0-4EEF-8E02-BB99B921563E}"/>
            </a:ext>
          </a:extLst>
        </xdr:cNvPr>
        <xdr:cNvCxnSpPr/>
      </xdr:nvCxnSpPr>
      <xdr:spPr>
        <a:xfrm rot="16200000" flipH="1">
          <a:off x="39076313" y="4633912"/>
          <a:ext cx="390525" cy="381000"/>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371476</xdr:colOff>
      <xdr:row>23</xdr:row>
      <xdr:rowOff>190498</xdr:rowOff>
    </xdr:from>
    <xdr:to>
      <xdr:col>60</xdr:col>
      <xdr:colOff>9527</xdr:colOff>
      <xdr:row>26</xdr:row>
      <xdr:rowOff>9527</xdr:rowOff>
    </xdr:to>
    <xdr:cxnSp macro="">
      <xdr:nvCxnSpPr>
        <xdr:cNvPr id="32" name="Connector: Curved 31">
          <a:extLst>
            <a:ext uri="{FF2B5EF4-FFF2-40B4-BE49-F238E27FC236}">
              <a16:creationId xmlns:a16="http://schemas.microsoft.com/office/drawing/2014/main" id="{749F6C8C-F0E4-470F-ACA9-E802F8701FB8}"/>
            </a:ext>
          </a:extLst>
        </xdr:cNvPr>
        <xdr:cNvCxnSpPr/>
      </xdr:nvCxnSpPr>
      <xdr:spPr>
        <a:xfrm rot="5400000">
          <a:off x="42290999" y="4648200"/>
          <a:ext cx="390529" cy="352426"/>
        </a:xfrm>
        <a:prstGeom prst="curvedConnector3">
          <a:avLst>
            <a:gd name="adj1" fmla="val 49999"/>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381000</xdr:colOff>
      <xdr:row>23</xdr:row>
      <xdr:rowOff>190499</xdr:rowOff>
    </xdr:from>
    <xdr:to>
      <xdr:col>52</xdr:col>
      <xdr:colOff>9527</xdr:colOff>
      <xdr:row>26</xdr:row>
      <xdr:rowOff>9525</xdr:rowOff>
    </xdr:to>
    <xdr:cxnSp macro="">
      <xdr:nvCxnSpPr>
        <xdr:cNvPr id="33" name="Connector: Curved 32">
          <a:extLst>
            <a:ext uri="{FF2B5EF4-FFF2-40B4-BE49-F238E27FC236}">
              <a16:creationId xmlns:a16="http://schemas.microsoft.com/office/drawing/2014/main" id="{F13542D9-6AB6-4BD0-8525-988F8747DA1B}"/>
            </a:ext>
          </a:extLst>
        </xdr:cNvPr>
        <xdr:cNvCxnSpPr/>
      </xdr:nvCxnSpPr>
      <xdr:spPr>
        <a:xfrm rot="5400000">
          <a:off x="36580763" y="4652961"/>
          <a:ext cx="390526" cy="342902"/>
        </a:xfrm>
        <a:prstGeom prst="curvedConnector3">
          <a:avLst>
            <a:gd name="adj1" fmla="val 5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14</xdr:row>
      <xdr:rowOff>0</xdr:rowOff>
    </xdr:from>
    <xdr:to>
      <xdr:col>57</xdr:col>
      <xdr:colOff>361950</xdr:colOff>
      <xdr:row>16</xdr:row>
      <xdr:rowOff>0</xdr:rowOff>
    </xdr:to>
    <xdr:cxnSp macro="">
      <xdr:nvCxnSpPr>
        <xdr:cNvPr id="34" name="Connector: Curved 33">
          <a:extLst>
            <a:ext uri="{FF2B5EF4-FFF2-40B4-BE49-F238E27FC236}">
              <a16:creationId xmlns:a16="http://schemas.microsoft.com/office/drawing/2014/main" id="{4B3A66F6-2F1F-42CD-BC09-78FFE0BC0A97}"/>
            </a:ext>
          </a:extLst>
        </xdr:cNvPr>
        <xdr:cNvCxnSpPr/>
      </xdr:nvCxnSpPr>
      <xdr:spPr>
        <a:xfrm>
          <a:off x="36223575" y="2667000"/>
          <a:ext cx="4648200" cy="381000"/>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390525</xdr:colOff>
      <xdr:row>13</xdr:row>
      <xdr:rowOff>190499</xdr:rowOff>
    </xdr:from>
    <xdr:to>
      <xdr:col>48</xdr:col>
      <xdr:colOff>2</xdr:colOff>
      <xdr:row>16</xdr:row>
      <xdr:rowOff>9525</xdr:rowOff>
    </xdr:to>
    <xdr:cxnSp macro="">
      <xdr:nvCxnSpPr>
        <xdr:cNvPr id="35" name="Connector: Curved 34">
          <a:extLst>
            <a:ext uri="{FF2B5EF4-FFF2-40B4-BE49-F238E27FC236}">
              <a16:creationId xmlns:a16="http://schemas.microsoft.com/office/drawing/2014/main" id="{965F320A-8C92-4CD4-8FDB-A16CC01A9144}"/>
            </a:ext>
          </a:extLst>
        </xdr:cNvPr>
        <xdr:cNvCxnSpPr/>
      </xdr:nvCxnSpPr>
      <xdr:spPr>
        <a:xfrm rot="10800000" flipV="1">
          <a:off x="29470350" y="2666999"/>
          <a:ext cx="4610102" cy="390526"/>
        </a:xfrm>
        <a:prstGeom prst="curvedConnector3">
          <a:avLst>
            <a:gd name="adj1" fmla="val 100000"/>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371478</xdr:colOff>
      <xdr:row>9</xdr:row>
      <xdr:rowOff>0</xdr:rowOff>
    </xdr:from>
    <xdr:to>
      <xdr:col>32</xdr:col>
      <xdr:colOff>9526</xdr:colOff>
      <xdr:row>11</xdr:row>
      <xdr:rowOff>0</xdr:rowOff>
    </xdr:to>
    <xdr:cxnSp macro="">
      <xdr:nvCxnSpPr>
        <xdr:cNvPr id="36" name="Connector: Curved 35">
          <a:extLst>
            <a:ext uri="{FF2B5EF4-FFF2-40B4-BE49-F238E27FC236}">
              <a16:creationId xmlns:a16="http://schemas.microsoft.com/office/drawing/2014/main" id="{69331B8B-20E1-44B9-8799-369EACA09B33}"/>
            </a:ext>
          </a:extLst>
        </xdr:cNvPr>
        <xdr:cNvCxnSpPr/>
      </xdr:nvCxnSpPr>
      <xdr:spPr>
        <a:xfrm rot="10800000" flipV="1">
          <a:off x="12306303" y="1714500"/>
          <a:ext cx="10353673" cy="381000"/>
        </a:xfrm>
        <a:prstGeom prst="curvedConnector3">
          <a:avLst>
            <a:gd name="adj1" fmla="val 99954"/>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9</xdr:row>
      <xdr:rowOff>0</xdr:rowOff>
    </xdr:from>
    <xdr:to>
      <xdr:col>49</xdr:col>
      <xdr:colOff>390525</xdr:colOff>
      <xdr:row>11</xdr:row>
      <xdr:rowOff>0</xdr:rowOff>
    </xdr:to>
    <xdr:cxnSp macro="">
      <xdr:nvCxnSpPr>
        <xdr:cNvPr id="37" name="Connector: Curved 36">
          <a:extLst>
            <a:ext uri="{FF2B5EF4-FFF2-40B4-BE49-F238E27FC236}">
              <a16:creationId xmlns:a16="http://schemas.microsoft.com/office/drawing/2014/main" id="{71401825-8E2C-43E0-B1CE-5FC9BEAAF4FB}"/>
            </a:ext>
          </a:extLst>
        </xdr:cNvPr>
        <xdr:cNvCxnSpPr/>
      </xdr:nvCxnSpPr>
      <xdr:spPr>
        <a:xfrm>
          <a:off x="24793575" y="1714500"/>
          <a:ext cx="10391775" cy="381000"/>
        </a:xfrm>
        <a:prstGeom prst="curvedConnector3">
          <a:avLst>
            <a:gd name="adj1" fmla="val 99954"/>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B2D4-FF4C-4AD4-8424-320E25A592F4}">
  <dimension ref="A1:B62"/>
  <sheetViews>
    <sheetView workbookViewId="0">
      <selection activeCell="B19" sqref="B19"/>
    </sheetView>
  </sheetViews>
  <sheetFormatPr defaultRowHeight="15" x14ac:dyDescent="0.25"/>
  <cols>
    <col min="5" max="5" width="11.85546875" bestFit="1" customWidth="1"/>
    <col min="6" max="6" width="9.5703125" bestFit="1" customWidth="1"/>
  </cols>
  <sheetData>
    <row r="1" spans="1:2" x14ac:dyDescent="0.25">
      <c r="B1" t="s">
        <v>71</v>
      </c>
    </row>
    <row r="2" spans="1:2" x14ac:dyDescent="0.25">
      <c r="A2" t="s">
        <v>1</v>
      </c>
      <c r="B2">
        <v>0.10562729999999999</v>
      </c>
    </row>
    <row r="3" spans="1:2" x14ac:dyDescent="0.25">
      <c r="A3" t="s">
        <v>7</v>
      </c>
      <c r="B3" t="s">
        <v>8</v>
      </c>
    </row>
    <row r="4" spans="1:2" x14ac:dyDescent="0.25">
      <c r="A4" t="s">
        <v>9</v>
      </c>
      <c r="B4" t="s">
        <v>8</v>
      </c>
    </row>
    <row r="5" spans="1:2" x14ac:dyDescent="0.25">
      <c r="A5" t="s">
        <v>10</v>
      </c>
      <c r="B5" t="s">
        <v>11</v>
      </c>
    </row>
    <row r="6" spans="1:2" x14ac:dyDescent="0.25">
      <c r="A6" t="s">
        <v>12</v>
      </c>
      <c r="B6" t="s">
        <v>8</v>
      </c>
    </row>
    <row r="7" spans="1:2" x14ac:dyDescent="0.25">
      <c r="A7" t="s">
        <v>13</v>
      </c>
      <c r="B7" t="s">
        <v>11</v>
      </c>
    </row>
    <row r="8" spans="1:2" x14ac:dyDescent="0.25">
      <c r="A8" t="s">
        <v>14</v>
      </c>
      <c r="B8" t="s">
        <v>11</v>
      </c>
    </row>
    <row r="9" spans="1:2" x14ac:dyDescent="0.25">
      <c r="A9" t="s">
        <v>15</v>
      </c>
      <c r="B9" t="s">
        <v>11</v>
      </c>
    </row>
    <row r="10" spans="1:2" x14ac:dyDescent="0.25">
      <c r="A10" t="s">
        <v>16</v>
      </c>
      <c r="B10">
        <v>0.14050470000000001</v>
      </c>
    </row>
    <row r="11" spans="1:2" x14ac:dyDescent="0.25">
      <c r="A11" t="s">
        <v>17</v>
      </c>
      <c r="B11">
        <v>0.15029100000000001</v>
      </c>
    </row>
    <row r="12" spans="1:2" x14ac:dyDescent="0.25">
      <c r="A12" t="s">
        <v>18</v>
      </c>
      <c r="B12" s="10">
        <v>5.1834830000000002E-12</v>
      </c>
    </row>
    <row r="13" spans="1:2" x14ac:dyDescent="0.25">
      <c r="A13" t="s">
        <v>19</v>
      </c>
      <c r="B13">
        <v>0.14463139999999999</v>
      </c>
    </row>
    <row r="14" spans="1:2" x14ac:dyDescent="0.25">
      <c r="A14" t="s">
        <v>20</v>
      </c>
      <c r="B14" s="10">
        <v>5.396014E-12</v>
      </c>
    </row>
    <row r="15" spans="1:2" x14ac:dyDescent="0.25">
      <c r="A15" t="s">
        <v>21</v>
      </c>
      <c r="B15" s="10">
        <v>5.2763E-12</v>
      </c>
    </row>
    <row r="16" spans="1:2" x14ac:dyDescent="0.25">
      <c r="A16" t="s">
        <v>22</v>
      </c>
      <c r="B16" s="10">
        <v>5.8441259999999998E-12</v>
      </c>
    </row>
    <row r="17" spans="1:2" x14ac:dyDescent="0.25">
      <c r="A17" t="s">
        <v>2</v>
      </c>
      <c r="B17">
        <v>462</v>
      </c>
    </row>
    <row r="18" spans="1:2" x14ac:dyDescent="0.25">
      <c r="A18" t="s">
        <v>3</v>
      </c>
      <c r="B18" t="s">
        <v>6</v>
      </c>
    </row>
    <row r="34" spans="2:2" x14ac:dyDescent="0.25">
      <c r="B34" s="10"/>
    </row>
    <row r="35" spans="2:2" x14ac:dyDescent="0.25">
      <c r="B35" s="10"/>
    </row>
    <row r="37" spans="2:2" x14ac:dyDescent="0.25">
      <c r="B37" s="10"/>
    </row>
    <row r="41" spans="2:2" x14ac:dyDescent="0.25">
      <c r="B41" s="10"/>
    </row>
    <row r="45" spans="2:2" x14ac:dyDescent="0.25">
      <c r="B45" s="10"/>
    </row>
    <row r="49" spans="2:2" x14ac:dyDescent="0.25">
      <c r="B49" s="10"/>
    </row>
    <row r="53" spans="2:2" x14ac:dyDescent="0.25">
      <c r="B53" s="10"/>
    </row>
    <row r="57" spans="2:2" x14ac:dyDescent="0.25">
      <c r="B57" s="10"/>
    </row>
    <row r="61" spans="2:2" x14ac:dyDescent="0.25">
      <c r="B61" s="10"/>
    </row>
    <row r="62" spans="2:2" x14ac:dyDescent="0.25">
      <c r="B62"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BAF91-C11F-42EC-9D1C-2CAF3F57D455}">
  <dimension ref="A1:L32"/>
  <sheetViews>
    <sheetView workbookViewId="0">
      <selection activeCell="F13" sqref="F13"/>
    </sheetView>
  </sheetViews>
  <sheetFormatPr defaultRowHeight="15" x14ac:dyDescent="0.25"/>
  <cols>
    <col min="6" max="6" width="12" bestFit="1" customWidth="1"/>
  </cols>
  <sheetData>
    <row r="1" spans="1:12" x14ac:dyDescent="0.25">
      <c r="B1" t="s">
        <v>4</v>
      </c>
      <c r="F1" t="s">
        <v>5</v>
      </c>
      <c r="I1" t="s">
        <v>2</v>
      </c>
      <c r="L1" t="s">
        <v>3</v>
      </c>
    </row>
    <row r="2" spans="1:12" x14ac:dyDescent="0.25">
      <c r="A2" t="s">
        <v>7</v>
      </c>
      <c r="B2" t="str">
        <f>INDEX(Data!$B:$B, MATCH($A2, Data!$A:$A, 0))</f>
        <v>Income</v>
      </c>
      <c r="E2" t="s">
        <v>16</v>
      </c>
      <c r="F2">
        <f>INDEX(Data!$B:$B, MATCH($E2, Data!$A:$A, 0))</f>
        <v>0.14050470000000001</v>
      </c>
      <c r="I2">
        <f>INDEX(Data!B:B, MATCH(Calcs!I1, Data!A:A, 0))</f>
        <v>462</v>
      </c>
      <c r="L2" t="str">
        <f>INDEX(Data!B:B, MATCH(Calcs!L1, Data!A:A, 0))</f>
        <v>B</v>
      </c>
    </row>
    <row r="3" spans="1:12" x14ac:dyDescent="0.25">
      <c r="A3" t="s">
        <v>9</v>
      </c>
      <c r="B3" t="str">
        <f>INDEX(Data!$B:$B, MATCH($A3, Data!$A:$A, 0))</f>
        <v>Income</v>
      </c>
      <c r="E3" t="s">
        <v>17</v>
      </c>
      <c r="F3">
        <f>INDEX(Data!$B:$B, MATCH($E3, Data!$A:$A, 0))</f>
        <v>0.15029100000000001</v>
      </c>
    </row>
    <row r="4" spans="1:12" x14ac:dyDescent="0.25">
      <c r="A4" t="s">
        <v>10</v>
      </c>
      <c r="B4" t="str">
        <f>INDEX(Data!$B:$B, MATCH($A4, Data!$A:$A, 0))</f>
        <v>Education</v>
      </c>
      <c r="E4" t="s">
        <v>18</v>
      </c>
      <c r="F4">
        <f>INDEX(Data!$B:$B, MATCH($E4, Data!$A:$A, 0))</f>
        <v>5.1834830000000002E-12</v>
      </c>
    </row>
    <row r="5" spans="1:12" x14ac:dyDescent="0.25">
      <c r="A5" t="s">
        <v>12</v>
      </c>
      <c r="B5" t="str">
        <f>INDEX(Data!$B:$B, MATCH($A5, Data!$A:$A, 0))</f>
        <v>Income</v>
      </c>
      <c r="E5" t="s">
        <v>19</v>
      </c>
      <c r="F5">
        <f>INDEX(Data!$B:$B, MATCH($E5, Data!$A:$A, 0))</f>
        <v>0.14463139999999999</v>
      </c>
    </row>
    <row r="6" spans="1:12" x14ac:dyDescent="0.25">
      <c r="A6" t="s">
        <v>13</v>
      </c>
      <c r="B6" t="str">
        <f>INDEX(Data!$B:$B, MATCH($A6, Data!$A:$A, 0))</f>
        <v>Education</v>
      </c>
      <c r="E6" t="s">
        <v>20</v>
      </c>
      <c r="F6">
        <f>INDEX(Data!$B:$B, MATCH($E6, Data!$A:$A, 0))</f>
        <v>5.396014E-12</v>
      </c>
    </row>
    <row r="7" spans="1:12" x14ac:dyDescent="0.25">
      <c r="A7" t="s">
        <v>14</v>
      </c>
      <c r="B7" t="str">
        <f>INDEX(Data!$B:$B, MATCH($A7, Data!$A:$A, 0))</f>
        <v>Education</v>
      </c>
      <c r="E7" t="s">
        <v>21</v>
      </c>
      <c r="F7">
        <f>INDEX(Data!$B:$B, MATCH($E7, Data!$A:$A, 0))</f>
        <v>5.2763E-12</v>
      </c>
    </row>
    <row r="8" spans="1:12" x14ac:dyDescent="0.25">
      <c r="A8" t="s">
        <v>15</v>
      </c>
      <c r="B8" t="str">
        <f>INDEX(Data!$B:$B, MATCH($A8, Data!$A:$A, 0))</f>
        <v>Education</v>
      </c>
      <c r="E8" t="s">
        <v>22</v>
      </c>
      <c r="F8">
        <f>INDEX(Data!$B:$B, MATCH($E8, Data!$A:$A, 0))</f>
        <v>5.8441259999999998E-12</v>
      </c>
    </row>
    <row r="9" spans="1:12" x14ac:dyDescent="0.25">
      <c r="A9" t="s">
        <v>23</v>
      </c>
      <c r="B9" t="e">
        <f>INDEX(Data!$B:$B, MATCH($A9, Data!$A:$A, 0))</f>
        <v>#N/A</v>
      </c>
      <c r="E9" t="s">
        <v>47</v>
      </c>
      <c r="F9" t="e">
        <f>INDEX(Data!$B:$B, MATCH($E9, Data!$A:$A, 0))</f>
        <v>#N/A</v>
      </c>
    </row>
    <row r="10" spans="1:12" x14ac:dyDescent="0.25">
      <c r="A10" t="s">
        <v>24</v>
      </c>
      <c r="B10" t="e">
        <f>INDEX(Data!$B:$B, MATCH($A10, Data!$A:$A, 0))</f>
        <v>#N/A</v>
      </c>
      <c r="E10" t="s">
        <v>48</v>
      </c>
      <c r="F10" t="e">
        <f>INDEX(Data!$B:$B, MATCH($E10, Data!$A:$A, 0))</f>
        <v>#N/A</v>
      </c>
    </row>
    <row r="11" spans="1:12" x14ac:dyDescent="0.25">
      <c r="A11" t="s">
        <v>25</v>
      </c>
      <c r="B11" t="e">
        <f>INDEX(Data!$B:$B, MATCH($A11, Data!$A:$A, 0))</f>
        <v>#N/A</v>
      </c>
      <c r="E11" t="s">
        <v>49</v>
      </c>
      <c r="F11" t="e">
        <f>INDEX(Data!$B:$B, MATCH($E11, Data!$A:$A, 0))</f>
        <v>#N/A</v>
      </c>
    </row>
    <row r="12" spans="1:12" x14ac:dyDescent="0.25">
      <c r="A12" t="s">
        <v>26</v>
      </c>
      <c r="B12" t="e">
        <f>INDEX(Data!$B:$B, MATCH($A12, Data!$A:$A, 0))</f>
        <v>#N/A</v>
      </c>
      <c r="E12" t="s">
        <v>50</v>
      </c>
      <c r="F12" t="e">
        <f>INDEX(Data!$B:$B, MATCH($E12, Data!$A:$A, 0))</f>
        <v>#N/A</v>
      </c>
    </row>
    <row r="13" spans="1:12" x14ac:dyDescent="0.25">
      <c r="A13" t="s">
        <v>27</v>
      </c>
      <c r="B13" t="e">
        <f>INDEX(Data!$B:$B, MATCH($A13, Data!$A:$A, 0))</f>
        <v>#N/A</v>
      </c>
      <c r="E13" t="s">
        <v>51</v>
      </c>
      <c r="F13" t="e">
        <f>INDEX(Data!$B:$B, MATCH($E13, Data!$A:$A, 0))</f>
        <v>#N/A</v>
      </c>
    </row>
    <row r="14" spans="1:12" x14ac:dyDescent="0.25">
      <c r="A14" t="s">
        <v>28</v>
      </c>
      <c r="B14" t="e">
        <f>INDEX(Data!$B:$B, MATCH($A14, Data!$A:$A, 0))</f>
        <v>#N/A</v>
      </c>
      <c r="E14" t="s">
        <v>52</v>
      </c>
      <c r="F14" t="e">
        <f>INDEX(Data!$B:$B, MATCH($E14, Data!$A:$A, 0))</f>
        <v>#N/A</v>
      </c>
    </row>
    <row r="15" spans="1:12" x14ac:dyDescent="0.25">
      <c r="A15" t="s">
        <v>29</v>
      </c>
      <c r="B15" t="e">
        <f>INDEX(Data!$B:$B, MATCH($A15, Data!$A:$A, 0))</f>
        <v>#N/A</v>
      </c>
      <c r="E15" t="s">
        <v>53</v>
      </c>
      <c r="F15" t="e">
        <f>INDEX(Data!$B:$B, MATCH($E15, Data!$A:$A, 0))</f>
        <v>#N/A</v>
      </c>
    </row>
    <row r="16" spans="1:12" x14ac:dyDescent="0.25">
      <c r="A16" t="s">
        <v>30</v>
      </c>
      <c r="B16" t="e">
        <f>INDEX(Data!$B:$B, MATCH($A16, Data!$A:$A, 0))</f>
        <v>#N/A</v>
      </c>
      <c r="E16" t="s">
        <v>54</v>
      </c>
      <c r="F16" t="e">
        <f>INDEX(Data!$B:$B, MATCH($E16, Data!$A:$A, 0))</f>
        <v>#N/A</v>
      </c>
    </row>
    <row r="17" spans="1:6" x14ac:dyDescent="0.25">
      <c r="A17" t="s">
        <v>31</v>
      </c>
      <c r="B17" t="e">
        <f>INDEX(Data!$B:$B, MATCH($A17, Data!$A:$A, 0))</f>
        <v>#N/A</v>
      </c>
      <c r="E17" t="s">
        <v>55</v>
      </c>
      <c r="F17" t="e">
        <f>INDEX(Data!$B:$B, MATCH($E17, Data!$A:$A, 0))</f>
        <v>#N/A</v>
      </c>
    </row>
    <row r="18" spans="1:6" x14ac:dyDescent="0.25">
      <c r="A18" t="s">
        <v>32</v>
      </c>
      <c r="B18" t="e">
        <f>INDEX(Data!$B:$B, MATCH($A18, Data!$A:$A, 0))</f>
        <v>#N/A</v>
      </c>
      <c r="E18" t="s">
        <v>56</v>
      </c>
      <c r="F18" t="e">
        <f>INDEX(Data!$B:$B, MATCH($E18, Data!$A:$A, 0))</f>
        <v>#N/A</v>
      </c>
    </row>
    <row r="19" spans="1:6" x14ac:dyDescent="0.25">
      <c r="A19" t="s">
        <v>33</v>
      </c>
      <c r="B19" t="e">
        <f>INDEX(Data!$B:$B, MATCH($A19, Data!$A:$A, 0))</f>
        <v>#N/A</v>
      </c>
      <c r="E19" t="s">
        <v>57</v>
      </c>
      <c r="F19" t="e">
        <f>INDEX(Data!$B:$B, MATCH($E19, Data!$A:$A, 0))</f>
        <v>#N/A</v>
      </c>
    </row>
    <row r="20" spans="1:6" x14ac:dyDescent="0.25">
      <c r="A20" t="s">
        <v>34</v>
      </c>
      <c r="B20" t="e">
        <f>INDEX(Data!$B:$B, MATCH($A20, Data!$A:$A, 0))</f>
        <v>#N/A</v>
      </c>
      <c r="E20" t="s">
        <v>58</v>
      </c>
      <c r="F20" t="e">
        <f>INDEX(Data!$B:$B, MATCH($E20, Data!$A:$A, 0))</f>
        <v>#N/A</v>
      </c>
    </row>
    <row r="21" spans="1:6" x14ac:dyDescent="0.25">
      <c r="A21" t="s">
        <v>35</v>
      </c>
      <c r="B21" t="e">
        <f>INDEX(Data!$B:$B, MATCH($A21, Data!$A:$A, 0))</f>
        <v>#N/A</v>
      </c>
      <c r="E21" t="s">
        <v>59</v>
      </c>
      <c r="F21" t="e">
        <f>INDEX(Data!$B:$B, MATCH($E21, Data!$A:$A, 0))</f>
        <v>#N/A</v>
      </c>
    </row>
    <row r="22" spans="1:6" x14ac:dyDescent="0.25">
      <c r="A22" t="s">
        <v>36</v>
      </c>
      <c r="B22" t="e">
        <f>INDEX(Data!$B:$B, MATCH($A22, Data!$A:$A, 0))</f>
        <v>#N/A</v>
      </c>
      <c r="E22" t="s">
        <v>60</v>
      </c>
      <c r="F22" t="e">
        <f>INDEX(Data!$B:$B, MATCH($E22, Data!$A:$A, 0))</f>
        <v>#N/A</v>
      </c>
    </row>
    <row r="23" spans="1:6" x14ac:dyDescent="0.25">
      <c r="A23" t="s">
        <v>37</v>
      </c>
      <c r="B23" t="e">
        <f>INDEX(Data!$B:$B, MATCH($A23, Data!$A:$A, 0))</f>
        <v>#N/A</v>
      </c>
      <c r="E23" t="s">
        <v>61</v>
      </c>
      <c r="F23" t="e">
        <f>INDEX(Data!$B:$B, MATCH($E23, Data!$A:$A, 0))</f>
        <v>#N/A</v>
      </c>
    </row>
    <row r="24" spans="1:6" x14ac:dyDescent="0.25">
      <c r="A24" t="s">
        <v>38</v>
      </c>
      <c r="B24" t="e">
        <f>INDEX(Data!$B:$B, MATCH($A24, Data!$A:$A, 0))</f>
        <v>#N/A</v>
      </c>
      <c r="E24" t="s">
        <v>62</v>
      </c>
      <c r="F24" t="e">
        <f>INDEX(Data!$B:$B, MATCH($E24, Data!$A:$A, 0))</f>
        <v>#N/A</v>
      </c>
    </row>
    <row r="25" spans="1:6" x14ac:dyDescent="0.25">
      <c r="A25" t="s">
        <v>39</v>
      </c>
      <c r="B25" t="e">
        <f>INDEX(Data!$B:$B, MATCH($A25, Data!$A:$A, 0))</f>
        <v>#N/A</v>
      </c>
      <c r="E25" t="s">
        <v>63</v>
      </c>
      <c r="F25" t="e">
        <f>INDEX(Data!$B:$B, MATCH($E25, Data!$A:$A, 0))</f>
        <v>#N/A</v>
      </c>
    </row>
    <row r="26" spans="1:6" x14ac:dyDescent="0.25">
      <c r="A26" t="s">
        <v>40</v>
      </c>
      <c r="B26" t="e">
        <f>INDEX(Data!$B:$B, MATCH($A26, Data!$A:$A, 0))</f>
        <v>#N/A</v>
      </c>
      <c r="E26" t="s">
        <v>64</v>
      </c>
      <c r="F26" t="e">
        <f>INDEX(Data!$B:$B, MATCH($E26, Data!$A:$A, 0))</f>
        <v>#N/A</v>
      </c>
    </row>
    <row r="27" spans="1:6" x14ac:dyDescent="0.25">
      <c r="A27" t="s">
        <v>41</v>
      </c>
      <c r="B27" t="e">
        <f>INDEX(Data!$B:$B, MATCH($A27, Data!$A:$A, 0))</f>
        <v>#N/A</v>
      </c>
      <c r="E27" t="s">
        <v>65</v>
      </c>
      <c r="F27" t="e">
        <f>INDEX(Data!$B:$B, MATCH($E27, Data!$A:$A, 0))</f>
        <v>#N/A</v>
      </c>
    </row>
    <row r="28" spans="1:6" x14ac:dyDescent="0.25">
      <c r="A28" t="s">
        <v>42</v>
      </c>
      <c r="B28" t="e">
        <f>INDEX(Data!$B:$B, MATCH($A28, Data!$A:$A, 0))</f>
        <v>#N/A</v>
      </c>
      <c r="E28" t="s">
        <v>66</v>
      </c>
      <c r="F28" t="e">
        <f>INDEX(Data!$B:$B, MATCH($E28, Data!$A:$A, 0))</f>
        <v>#N/A</v>
      </c>
    </row>
    <row r="29" spans="1:6" x14ac:dyDescent="0.25">
      <c r="A29" t="s">
        <v>43</v>
      </c>
      <c r="B29" t="e">
        <f>INDEX(Data!$B:$B, MATCH($A29, Data!$A:$A, 0))</f>
        <v>#N/A</v>
      </c>
      <c r="E29" t="s">
        <v>67</v>
      </c>
      <c r="F29" t="e">
        <f>INDEX(Data!$B:$B, MATCH($E29, Data!$A:$A, 0))</f>
        <v>#N/A</v>
      </c>
    </row>
    <row r="30" spans="1:6" x14ac:dyDescent="0.25">
      <c r="A30" t="s">
        <v>44</v>
      </c>
      <c r="B30" t="e">
        <f>INDEX(Data!$B:$B, MATCH($A30, Data!$A:$A, 0))</f>
        <v>#N/A</v>
      </c>
      <c r="E30" t="s">
        <v>68</v>
      </c>
      <c r="F30" t="e">
        <f>INDEX(Data!$B:$B, MATCH($E30, Data!$A:$A, 0))</f>
        <v>#N/A</v>
      </c>
    </row>
    <row r="31" spans="1:6" x14ac:dyDescent="0.25">
      <c r="A31" t="s">
        <v>45</v>
      </c>
      <c r="B31" t="e">
        <f>INDEX(Data!$B:$B, MATCH($A31, Data!$A:$A, 0))</f>
        <v>#N/A</v>
      </c>
      <c r="E31" t="s">
        <v>69</v>
      </c>
      <c r="F31" t="e">
        <f>INDEX(Data!$B:$B, MATCH($E31, Data!$A:$A, 0))</f>
        <v>#N/A</v>
      </c>
    </row>
    <row r="32" spans="1:6" x14ac:dyDescent="0.25">
      <c r="A32" t="s">
        <v>46</v>
      </c>
      <c r="B32" t="e">
        <f>INDEX(Data!$B:$B, MATCH($A32, Data!$A:$A, 0))</f>
        <v>#N/A</v>
      </c>
      <c r="E32" t="s">
        <v>70</v>
      </c>
      <c r="F32" t="e">
        <f>INDEX(Data!$B:$B, MATCH($E32, Data!$A:$A, 0))</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A3984-B222-4C9C-BBF5-446E1E5CC0FE}">
  <dimension ref="C3:Q13"/>
  <sheetViews>
    <sheetView showGridLines="0" workbookViewId="0">
      <selection sqref="A1:XFD1048576"/>
    </sheetView>
  </sheetViews>
  <sheetFormatPr defaultRowHeight="15" x14ac:dyDescent="0.25"/>
  <cols>
    <col min="4" max="4" width="9.140625" customWidth="1"/>
    <col min="5" max="15" width="10.7109375" customWidth="1"/>
    <col min="16" max="16" width="14" bestFit="1" customWidth="1"/>
  </cols>
  <sheetData>
    <row r="3" spans="3:17" ht="15" customHeight="1" x14ac:dyDescent="0.25">
      <c r="C3" s="1"/>
      <c r="D3" s="1"/>
      <c r="E3" s="18" t="str">
        <f>"SDT Tree Weights - "&amp;Calcs!$L$2&amp;" - Observation "&amp;Calcs!$I$2</f>
        <v>SDT Tree Weights - B - Observation 462</v>
      </c>
      <c r="F3" s="18"/>
      <c r="G3" s="18"/>
      <c r="H3" s="18"/>
      <c r="I3" s="18"/>
      <c r="J3" s="18"/>
      <c r="K3" s="18"/>
      <c r="L3" s="18"/>
      <c r="M3" s="18"/>
      <c r="N3" s="18"/>
      <c r="O3" s="18"/>
      <c r="P3" s="1"/>
      <c r="Q3" s="1"/>
    </row>
    <row r="4" spans="3:17" ht="15" customHeight="1" x14ac:dyDescent="0.25">
      <c r="C4" s="1"/>
      <c r="D4" s="1"/>
      <c r="E4" s="18"/>
      <c r="F4" s="18"/>
      <c r="G4" s="18"/>
      <c r="H4" s="18"/>
      <c r="I4" s="18"/>
      <c r="J4" s="18"/>
      <c r="K4" s="18"/>
      <c r="L4" s="18"/>
      <c r="M4" s="18"/>
      <c r="N4" s="18"/>
      <c r="O4" s="18"/>
      <c r="P4" s="1"/>
      <c r="Q4" s="1"/>
    </row>
    <row r="5" spans="3:17" ht="15" customHeight="1" x14ac:dyDescent="0.25">
      <c r="C5" s="1"/>
      <c r="D5" s="1"/>
      <c r="E5" s="18"/>
      <c r="F5" s="18"/>
      <c r="G5" s="18"/>
      <c r="H5" s="18"/>
      <c r="I5" s="18"/>
      <c r="J5" s="18"/>
      <c r="K5" s="18"/>
      <c r="L5" s="18"/>
      <c r="M5" s="18"/>
      <c r="N5" s="18"/>
      <c r="O5" s="18"/>
      <c r="P5" s="1"/>
      <c r="Q5" s="1"/>
    </row>
    <row r="6" spans="3:17" x14ac:dyDescent="0.25">
      <c r="C6" s="1"/>
      <c r="D6" s="1"/>
      <c r="E6" s="1"/>
      <c r="F6" s="1"/>
      <c r="G6" s="1"/>
      <c r="H6" s="1"/>
      <c r="I6" s="1"/>
      <c r="J6" s="1"/>
      <c r="K6" s="1"/>
      <c r="L6" s="1"/>
      <c r="M6" s="1"/>
      <c r="N6" s="1"/>
      <c r="O6" s="1"/>
      <c r="P6" s="1"/>
      <c r="Q6" s="1"/>
    </row>
    <row r="7" spans="3:17" ht="17.25" x14ac:dyDescent="0.25">
      <c r="C7" s="1"/>
      <c r="D7" s="1"/>
      <c r="E7" s="1"/>
      <c r="F7" s="1"/>
      <c r="G7" s="1"/>
      <c r="H7" s="1"/>
      <c r="I7" s="1"/>
      <c r="J7" s="5">
        <v>1</v>
      </c>
      <c r="K7" s="1"/>
      <c r="L7" s="1"/>
      <c r="M7" s="1"/>
      <c r="N7" s="1"/>
      <c r="O7" s="1"/>
      <c r="P7" s="1"/>
      <c r="Q7" s="1"/>
    </row>
    <row r="8" spans="3:17" ht="15" customHeight="1" x14ac:dyDescent="0.25">
      <c r="C8" s="1"/>
      <c r="D8" s="1"/>
      <c r="E8" s="1"/>
      <c r="F8" s="1"/>
      <c r="G8" s="1"/>
      <c r="H8" s="1"/>
      <c r="I8" s="12" t="str">
        <f>"Node 01: Var "&amp;Calcs!$B$2</f>
        <v>Node 01: Var Income</v>
      </c>
      <c r="J8" s="13"/>
      <c r="K8" s="14"/>
      <c r="L8" s="1"/>
      <c r="M8" s="1"/>
      <c r="N8" s="1"/>
      <c r="O8" s="1"/>
      <c r="P8" s="1"/>
      <c r="Q8" s="1"/>
    </row>
    <row r="9" spans="3:17" ht="15" customHeight="1" x14ac:dyDescent="0.25">
      <c r="C9" s="1"/>
      <c r="D9" s="1"/>
      <c r="E9" s="1"/>
      <c r="F9" s="1"/>
      <c r="G9" s="1"/>
      <c r="H9" s="1"/>
      <c r="I9" s="15"/>
      <c r="J9" s="16"/>
      <c r="K9" s="17"/>
      <c r="L9" s="1"/>
      <c r="M9" s="1"/>
      <c r="N9" s="1"/>
      <c r="O9" s="1"/>
      <c r="P9" s="1"/>
      <c r="Q9" s="1"/>
    </row>
    <row r="10" spans="3:17" ht="17.25" x14ac:dyDescent="0.25">
      <c r="C10" s="1"/>
      <c r="D10" s="1"/>
      <c r="E10" s="1"/>
      <c r="F10" s="1"/>
      <c r="G10" s="1"/>
      <c r="H10" s="1"/>
      <c r="I10" s="1"/>
      <c r="J10" s="3">
        <f>Calcs!$F$2</f>
        <v>0.14050470000000001</v>
      </c>
      <c r="K10" s="1"/>
      <c r="L10" s="1"/>
      <c r="M10" s="1"/>
      <c r="N10" s="1"/>
      <c r="O10" s="1"/>
      <c r="P10" s="1"/>
      <c r="Q10" s="1"/>
    </row>
    <row r="11" spans="3:17" x14ac:dyDescent="0.25">
      <c r="C11" s="1"/>
      <c r="D11" s="1"/>
      <c r="E11" s="1"/>
      <c r="F11" s="1"/>
      <c r="G11" s="1"/>
      <c r="H11" s="1"/>
      <c r="I11" s="1"/>
      <c r="J11" s="1"/>
      <c r="K11" s="1"/>
      <c r="L11" s="1"/>
      <c r="M11" s="1"/>
      <c r="N11" s="1"/>
      <c r="O11" s="1"/>
      <c r="P11" s="1"/>
      <c r="Q11" s="1"/>
    </row>
    <row r="12" spans="3:17" ht="21" x14ac:dyDescent="0.25">
      <c r="C12" s="1"/>
      <c r="D12" s="1"/>
      <c r="E12" s="1"/>
      <c r="F12" s="1"/>
      <c r="G12" s="1"/>
      <c r="H12" s="1"/>
      <c r="I12" s="11" t="str">
        <f>Calcs!$L$2&amp;" Probability"</f>
        <v>B Probability</v>
      </c>
      <c r="J12" s="11"/>
      <c r="K12" s="11"/>
      <c r="L12" s="1"/>
      <c r="M12" s="1"/>
      <c r="N12" s="1"/>
      <c r="O12" s="1"/>
      <c r="P12" s="1"/>
      <c r="Q12" s="1"/>
    </row>
    <row r="13" spans="3:17" ht="17.25" x14ac:dyDescent="0.25">
      <c r="C13" s="1"/>
      <c r="D13" s="1"/>
      <c r="E13" s="1"/>
      <c r="F13" s="1"/>
      <c r="G13" s="1"/>
      <c r="H13" s="1"/>
      <c r="I13" s="1"/>
      <c r="J13" s="7">
        <f>J7*J10</f>
        <v>0.14050470000000001</v>
      </c>
      <c r="K13" s="1"/>
      <c r="L13" s="4"/>
      <c r="M13" s="1"/>
      <c r="N13" s="1"/>
      <c r="O13" s="1"/>
      <c r="P13" s="1"/>
      <c r="Q13" s="1"/>
    </row>
  </sheetData>
  <sheetProtection sheet="1" objects="1" scenarios="1"/>
  <mergeCells count="3">
    <mergeCell ref="I12:K12"/>
    <mergeCell ref="I8:K9"/>
    <mergeCell ref="E3:O5"/>
  </mergeCells>
  <conditionalFormatting sqref="J7">
    <cfRule type="colorScale" priority="3">
      <colorScale>
        <cfvo type="min"/>
        <cfvo type="percentile" val="15"/>
        <cfvo type="max"/>
        <color theme="0"/>
        <color rgb="FFEFFFE7"/>
        <color rgb="FF22FE27"/>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26CD0-6BAB-4130-A2AD-AAA98E41CAA3}">
  <dimension ref="C3:Q18"/>
  <sheetViews>
    <sheetView showGridLines="0" workbookViewId="0">
      <selection sqref="A1:XFD1048576"/>
    </sheetView>
  </sheetViews>
  <sheetFormatPr defaultRowHeight="15" x14ac:dyDescent="0.25"/>
  <cols>
    <col min="5" max="15" width="10.7109375" customWidth="1"/>
    <col min="16" max="16" width="14" bestFit="1" customWidth="1"/>
  </cols>
  <sheetData>
    <row r="3" spans="3:17" ht="15" customHeight="1" x14ac:dyDescent="0.25">
      <c r="C3" s="1"/>
      <c r="D3" s="1"/>
      <c r="E3" s="18" t="str">
        <f>"SDT Tree Weights - "&amp;Calcs!$L$2&amp;" - Observation "&amp;Calcs!$I$2</f>
        <v>SDT Tree Weights - B - Observation 462</v>
      </c>
      <c r="F3" s="18"/>
      <c r="G3" s="18"/>
      <c r="H3" s="18"/>
      <c r="I3" s="18"/>
      <c r="J3" s="18"/>
      <c r="K3" s="18"/>
      <c r="L3" s="18"/>
      <c r="M3" s="18"/>
      <c r="N3" s="18"/>
      <c r="O3" s="18"/>
      <c r="P3" s="1"/>
      <c r="Q3" s="1"/>
    </row>
    <row r="4" spans="3:17" ht="15" customHeight="1" x14ac:dyDescent="0.25">
      <c r="C4" s="1"/>
      <c r="D4" s="1"/>
      <c r="E4" s="18"/>
      <c r="F4" s="18"/>
      <c r="G4" s="18"/>
      <c r="H4" s="18"/>
      <c r="I4" s="18"/>
      <c r="J4" s="18"/>
      <c r="K4" s="18"/>
      <c r="L4" s="18"/>
      <c r="M4" s="18"/>
      <c r="N4" s="18"/>
      <c r="O4" s="18"/>
      <c r="P4" s="1"/>
      <c r="Q4" s="1"/>
    </row>
    <row r="5" spans="3:17" ht="15" customHeight="1" x14ac:dyDescent="0.25">
      <c r="C5" s="1"/>
      <c r="D5" s="1"/>
      <c r="E5" s="18"/>
      <c r="F5" s="18"/>
      <c r="G5" s="18"/>
      <c r="H5" s="18"/>
      <c r="I5" s="18"/>
      <c r="J5" s="18"/>
      <c r="K5" s="18"/>
      <c r="L5" s="18"/>
      <c r="M5" s="18"/>
      <c r="N5" s="18"/>
      <c r="O5" s="18"/>
      <c r="P5" s="1"/>
      <c r="Q5" s="1"/>
    </row>
    <row r="6" spans="3:17" x14ac:dyDescent="0.25">
      <c r="C6" s="1"/>
      <c r="D6" s="1"/>
      <c r="E6" s="1"/>
      <c r="F6" s="1"/>
      <c r="G6" s="1"/>
      <c r="H6" s="1"/>
      <c r="I6" s="1"/>
      <c r="J6" s="1"/>
      <c r="K6" s="1"/>
      <c r="L6" s="1"/>
      <c r="M6" s="1"/>
      <c r="N6" s="1"/>
      <c r="O6" s="1"/>
      <c r="P6" s="1"/>
      <c r="Q6" s="1"/>
    </row>
    <row r="7" spans="3:17" ht="17.25" x14ac:dyDescent="0.25">
      <c r="C7" s="1"/>
      <c r="D7" s="1"/>
      <c r="E7" s="1"/>
      <c r="F7" s="1"/>
      <c r="G7" s="1"/>
      <c r="H7" s="1"/>
      <c r="I7" s="1"/>
      <c r="J7" s="5">
        <v>1</v>
      </c>
      <c r="K7" s="1"/>
      <c r="L7" s="1"/>
      <c r="M7" s="1"/>
      <c r="N7" s="1"/>
      <c r="O7" s="1"/>
      <c r="P7" s="1"/>
      <c r="Q7" s="1"/>
    </row>
    <row r="8" spans="3:17" ht="15" customHeight="1" x14ac:dyDescent="0.25">
      <c r="C8" s="1"/>
      <c r="D8" s="1"/>
      <c r="E8" s="1"/>
      <c r="F8" s="1"/>
      <c r="G8" s="1"/>
      <c r="H8" s="1"/>
      <c r="I8" s="12" t="str">
        <f>"Node 01: Var "&amp;Calcs!$B$2</f>
        <v>Node 01: Var Income</v>
      </c>
      <c r="J8" s="13"/>
      <c r="K8" s="14"/>
      <c r="L8" s="1"/>
      <c r="M8" s="1"/>
      <c r="N8" s="1"/>
      <c r="O8" s="1"/>
      <c r="P8" s="1"/>
      <c r="Q8" s="1"/>
    </row>
    <row r="9" spans="3:17" ht="15" customHeight="1" x14ac:dyDescent="0.25">
      <c r="C9" s="1"/>
      <c r="D9" s="1"/>
      <c r="E9" s="1"/>
      <c r="F9" s="1"/>
      <c r="G9" s="1"/>
      <c r="H9" s="1"/>
      <c r="I9" s="15"/>
      <c r="J9" s="16"/>
      <c r="K9" s="17"/>
      <c r="L9" s="1"/>
      <c r="M9" s="1"/>
      <c r="N9" s="1"/>
      <c r="O9" s="1"/>
      <c r="P9" s="1"/>
      <c r="Q9" s="1"/>
    </row>
    <row r="10" spans="3:17" x14ac:dyDescent="0.25">
      <c r="C10" s="1"/>
      <c r="D10" s="1"/>
      <c r="E10" s="1"/>
      <c r="F10" s="1"/>
      <c r="G10" s="1"/>
      <c r="H10" s="1"/>
      <c r="I10" s="1"/>
      <c r="J10" s="1"/>
      <c r="K10" s="1"/>
      <c r="L10" s="1"/>
      <c r="M10" s="1"/>
      <c r="N10" s="1"/>
      <c r="O10" s="1"/>
      <c r="P10" s="1"/>
      <c r="Q10" s="1"/>
    </row>
    <row r="11" spans="3:17" x14ac:dyDescent="0.25">
      <c r="C11" s="1"/>
      <c r="D11" s="1"/>
      <c r="E11" s="1"/>
      <c r="F11" s="1"/>
      <c r="G11" s="1"/>
      <c r="H11" s="1"/>
      <c r="I11" s="1"/>
      <c r="J11" s="1"/>
      <c r="K11" s="1"/>
      <c r="L11" s="1"/>
      <c r="M11" s="1"/>
      <c r="N11" s="1"/>
      <c r="O11" s="1"/>
      <c r="P11" s="1"/>
      <c r="Q11" s="1"/>
    </row>
    <row r="12" spans="3:17" ht="17.25" x14ac:dyDescent="0.25">
      <c r="C12" s="1"/>
      <c r="D12" s="1"/>
      <c r="E12" s="1"/>
      <c r="F12" s="5">
        <f>1-Calcs!$F$2</f>
        <v>0.85949529999999996</v>
      </c>
      <c r="G12" s="1"/>
      <c r="H12" s="1"/>
      <c r="I12" s="1"/>
      <c r="J12" s="1"/>
      <c r="K12" s="1"/>
      <c r="L12" s="1"/>
      <c r="M12" s="1"/>
      <c r="N12" s="5">
        <f>Calcs!$F$2</f>
        <v>0.14050470000000001</v>
      </c>
      <c r="O12" s="1"/>
      <c r="P12" s="1"/>
      <c r="Q12" s="1"/>
    </row>
    <row r="13" spans="3:17" ht="15" customHeight="1" x14ac:dyDescent="0.25">
      <c r="C13" s="1"/>
      <c r="D13" s="1"/>
      <c r="E13" s="12" t="str">
        <f>"Node 11: Var "&amp;Calcs!$B$3</f>
        <v>Node 11: Var Income</v>
      </c>
      <c r="F13" s="13"/>
      <c r="G13" s="14"/>
      <c r="H13" s="1"/>
      <c r="I13" s="1"/>
      <c r="J13" s="1"/>
      <c r="K13" s="1"/>
      <c r="L13" s="1"/>
      <c r="M13" s="12" t="str">
        <f>"Node 12: Var "&amp;Calcs!$B$4</f>
        <v>Node 12: Var Education</v>
      </c>
      <c r="N13" s="13"/>
      <c r="O13" s="14"/>
      <c r="P13" s="1"/>
      <c r="Q13" s="1"/>
    </row>
    <row r="14" spans="3:17" ht="15" customHeight="1" x14ac:dyDescent="0.25">
      <c r="C14" s="1"/>
      <c r="D14" s="1"/>
      <c r="E14" s="15"/>
      <c r="F14" s="16"/>
      <c r="G14" s="17"/>
      <c r="H14" s="1"/>
      <c r="I14" s="1"/>
      <c r="J14" s="1"/>
      <c r="K14" s="1"/>
      <c r="L14" s="1"/>
      <c r="M14" s="15"/>
      <c r="N14" s="16"/>
      <c r="O14" s="17"/>
      <c r="P14" s="1"/>
      <c r="Q14" s="1"/>
    </row>
    <row r="15" spans="3:17" ht="17.25" x14ac:dyDescent="0.25">
      <c r="C15" s="1"/>
      <c r="D15" s="1"/>
      <c r="E15" s="1"/>
      <c r="F15" s="2">
        <f>Calcs!$F$3</f>
        <v>0.15029100000000001</v>
      </c>
      <c r="G15" s="1"/>
      <c r="H15" s="1"/>
      <c r="I15" s="1"/>
      <c r="J15" s="1"/>
      <c r="K15" s="1"/>
      <c r="L15" s="1"/>
      <c r="M15" s="1"/>
      <c r="N15" s="2">
        <f>Calcs!$F$4</f>
        <v>5.1834830000000002E-12</v>
      </c>
      <c r="O15" s="1"/>
      <c r="P15" s="1"/>
      <c r="Q15" s="1"/>
    </row>
    <row r="16" spans="3:17" x14ac:dyDescent="0.25">
      <c r="C16" s="1"/>
      <c r="D16" s="1"/>
      <c r="E16" s="1"/>
      <c r="F16" s="1"/>
      <c r="G16" s="1"/>
      <c r="H16" s="1"/>
      <c r="I16" s="1"/>
      <c r="J16" s="1"/>
      <c r="K16" s="1"/>
      <c r="L16" s="1"/>
      <c r="M16" s="1"/>
      <c r="N16" s="1"/>
      <c r="O16" s="1"/>
      <c r="P16" s="1"/>
      <c r="Q16" s="1"/>
    </row>
    <row r="17" spans="3:17" ht="21" x14ac:dyDescent="0.25">
      <c r="C17" s="1"/>
      <c r="D17" s="1"/>
      <c r="E17" s="1"/>
      <c r="F17" s="1"/>
      <c r="G17" s="1"/>
      <c r="H17" s="1"/>
      <c r="I17" s="11" t="str">
        <f>Calcs!$L$2&amp;" Probability"</f>
        <v>B Probability</v>
      </c>
      <c r="J17" s="11"/>
      <c r="K17" s="11"/>
      <c r="L17" s="1"/>
      <c r="M17" s="1"/>
      <c r="N17" s="1"/>
      <c r="O17" s="1"/>
      <c r="P17" s="1"/>
      <c r="Q17" s="1"/>
    </row>
    <row r="18" spans="3:17" ht="17.25" x14ac:dyDescent="0.25">
      <c r="C18" s="1"/>
      <c r="D18" s="1"/>
      <c r="E18" s="1"/>
      <c r="F18" s="1"/>
      <c r="G18" s="1"/>
      <c r="H18" s="1"/>
      <c r="I18" s="1"/>
      <c r="J18" s="7">
        <f>F12*F15+N12*N15</f>
        <v>0.1291744081330283</v>
      </c>
      <c r="K18" s="1"/>
      <c r="L18" s="4"/>
      <c r="M18" s="1"/>
      <c r="N18" s="1"/>
      <c r="O18" s="1"/>
      <c r="P18" s="1"/>
      <c r="Q18" s="1"/>
    </row>
  </sheetData>
  <sheetProtection sheet="1" objects="1" scenarios="1"/>
  <mergeCells count="5">
    <mergeCell ref="E3:O5"/>
    <mergeCell ref="I17:K17"/>
    <mergeCell ref="I8:K9"/>
    <mergeCell ref="E13:G14"/>
    <mergeCell ref="M13:O14"/>
  </mergeCells>
  <conditionalFormatting sqref="N12 J7 F12">
    <cfRule type="colorScale" priority="2">
      <colorScale>
        <cfvo type="min"/>
        <cfvo type="percentile" val="15"/>
        <cfvo type="max"/>
        <color theme="0"/>
        <color rgb="FFEFFFE7"/>
        <color rgb="FF22FE27"/>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6B41-18FE-4E90-B6A1-70C58875BC24}">
  <dimension ref="C3:Q23"/>
  <sheetViews>
    <sheetView showGridLines="0" topLeftCell="B1" zoomScaleNormal="100" workbookViewId="0">
      <selection activeCell="B1" sqref="A1:XFD1048576"/>
    </sheetView>
  </sheetViews>
  <sheetFormatPr defaultRowHeight="15" x14ac:dyDescent="0.25"/>
  <cols>
    <col min="3" max="17" width="10.7109375" customWidth="1"/>
  </cols>
  <sheetData>
    <row r="3" spans="3:17" ht="15" customHeight="1" x14ac:dyDescent="0.25">
      <c r="C3" s="1"/>
      <c r="D3" s="1"/>
      <c r="E3" s="18" t="str">
        <f>"SDT Tree Weights - "&amp;Calcs!$L$2&amp;" - Observation "&amp;Calcs!$I$2</f>
        <v>SDT Tree Weights - B - Observation 462</v>
      </c>
      <c r="F3" s="18"/>
      <c r="G3" s="18"/>
      <c r="H3" s="18"/>
      <c r="I3" s="18"/>
      <c r="J3" s="18"/>
      <c r="K3" s="18"/>
      <c r="L3" s="18"/>
      <c r="M3" s="18"/>
      <c r="N3" s="18"/>
      <c r="O3" s="18"/>
      <c r="P3" s="1"/>
      <c r="Q3" s="1"/>
    </row>
    <row r="4" spans="3:17" ht="15" customHeight="1" x14ac:dyDescent="0.25">
      <c r="C4" s="1"/>
      <c r="D4" s="1"/>
      <c r="E4" s="18"/>
      <c r="F4" s="18"/>
      <c r="G4" s="18"/>
      <c r="H4" s="18"/>
      <c r="I4" s="18"/>
      <c r="J4" s="18"/>
      <c r="K4" s="18"/>
      <c r="L4" s="18"/>
      <c r="M4" s="18"/>
      <c r="N4" s="18"/>
      <c r="O4" s="18"/>
      <c r="P4" s="1"/>
      <c r="Q4" s="1"/>
    </row>
    <row r="5" spans="3:17" ht="15" customHeight="1" x14ac:dyDescent="0.25">
      <c r="C5" s="1"/>
      <c r="D5" s="1"/>
      <c r="E5" s="18"/>
      <c r="F5" s="18"/>
      <c r="G5" s="18"/>
      <c r="H5" s="18"/>
      <c r="I5" s="18"/>
      <c r="J5" s="18"/>
      <c r="K5" s="18"/>
      <c r="L5" s="18"/>
      <c r="M5" s="18"/>
      <c r="N5" s="18"/>
      <c r="O5" s="18"/>
      <c r="P5" s="1"/>
      <c r="Q5" s="1"/>
    </row>
    <row r="6" spans="3:17" x14ac:dyDescent="0.25">
      <c r="C6" s="1"/>
      <c r="D6" s="1"/>
      <c r="E6" s="1"/>
      <c r="F6" s="1"/>
      <c r="G6" s="1"/>
      <c r="H6" s="1"/>
      <c r="I6" s="1"/>
      <c r="J6" s="1"/>
      <c r="K6" s="1"/>
      <c r="L6" s="1"/>
      <c r="M6" s="1"/>
      <c r="N6" s="1"/>
      <c r="O6" s="1"/>
      <c r="P6" s="1"/>
      <c r="Q6" s="1"/>
    </row>
    <row r="7" spans="3:17" ht="17.25" x14ac:dyDescent="0.25">
      <c r="C7" s="1"/>
      <c r="D7" s="1"/>
      <c r="E7" s="1"/>
      <c r="F7" s="1"/>
      <c r="G7" s="1"/>
      <c r="H7" s="1"/>
      <c r="I7" s="1"/>
      <c r="J7" s="5">
        <v>1</v>
      </c>
      <c r="K7" s="1"/>
      <c r="L7" s="1"/>
      <c r="M7" s="1"/>
      <c r="N7" s="1"/>
      <c r="O7" s="1"/>
      <c r="P7" s="1"/>
      <c r="Q7" s="1"/>
    </row>
    <row r="8" spans="3:17" ht="15" customHeight="1" x14ac:dyDescent="0.25">
      <c r="C8" s="1"/>
      <c r="D8" s="1"/>
      <c r="E8" s="1"/>
      <c r="F8" s="1"/>
      <c r="G8" s="1"/>
      <c r="H8" s="1"/>
      <c r="I8" s="12" t="str">
        <f>"Node 01: Var "&amp;Calcs!$B$2</f>
        <v>Node 01: Var Income</v>
      </c>
      <c r="J8" s="13"/>
      <c r="K8" s="14"/>
      <c r="L8" s="1"/>
      <c r="M8" s="1"/>
      <c r="N8" s="1"/>
      <c r="O8" s="1"/>
      <c r="P8" s="1"/>
      <c r="Q8" s="1"/>
    </row>
    <row r="9" spans="3:17" ht="15" customHeight="1" x14ac:dyDescent="0.25">
      <c r="C9" s="1"/>
      <c r="D9" s="1"/>
      <c r="E9" s="1"/>
      <c r="F9" s="1"/>
      <c r="G9" s="1"/>
      <c r="H9" s="1"/>
      <c r="I9" s="15"/>
      <c r="J9" s="16"/>
      <c r="K9" s="17"/>
      <c r="L9" s="1"/>
      <c r="M9" s="1"/>
      <c r="N9" s="1"/>
      <c r="O9" s="1"/>
      <c r="P9" s="1"/>
      <c r="Q9" s="1"/>
    </row>
    <row r="10" spans="3:17" x14ac:dyDescent="0.25">
      <c r="C10" s="1"/>
      <c r="D10" s="1"/>
      <c r="E10" s="1"/>
      <c r="F10" s="1"/>
      <c r="G10" s="1"/>
      <c r="H10" s="1"/>
      <c r="I10" s="1"/>
      <c r="J10" s="1"/>
      <c r="K10" s="1"/>
      <c r="L10" s="1"/>
      <c r="M10" s="1"/>
      <c r="N10" s="1"/>
      <c r="O10" s="1"/>
      <c r="P10" s="1"/>
      <c r="Q10" s="1"/>
    </row>
    <row r="11" spans="3:17" x14ac:dyDescent="0.25">
      <c r="C11" s="1"/>
      <c r="D11" s="1"/>
      <c r="E11" s="1"/>
      <c r="F11" s="1"/>
      <c r="G11" s="1"/>
      <c r="H11" s="1"/>
      <c r="I11" s="1"/>
      <c r="J11" s="1"/>
      <c r="K11" s="1"/>
      <c r="L11" s="1"/>
      <c r="M11" s="1"/>
      <c r="N11" s="1"/>
      <c r="O11" s="1"/>
      <c r="P11" s="1"/>
      <c r="Q11" s="1"/>
    </row>
    <row r="12" spans="3:17" ht="17.25" x14ac:dyDescent="0.25">
      <c r="C12" s="1"/>
      <c r="D12" s="1"/>
      <c r="E12" s="1"/>
      <c r="F12" s="5">
        <f>1-Calcs!$F$2</f>
        <v>0.85949529999999996</v>
      </c>
      <c r="G12" s="1"/>
      <c r="H12" s="1"/>
      <c r="I12" s="1"/>
      <c r="J12" s="1"/>
      <c r="K12" s="1"/>
      <c r="L12" s="1"/>
      <c r="M12" s="1"/>
      <c r="N12" s="5">
        <f>Calcs!$F$2</f>
        <v>0.14050470000000001</v>
      </c>
      <c r="O12" s="1"/>
      <c r="P12" s="1"/>
      <c r="Q12" s="1"/>
    </row>
    <row r="13" spans="3:17" ht="15" customHeight="1" x14ac:dyDescent="0.25">
      <c r="C13" s="1"/>
      <c r="D13" s="1"/>
      <c r="E13" s="12" t="str">
        <f>"Node 11: Var "&amp;Calcs!$B$3</f>
        <v>Node 11: Var Income</v>
      </c>
      <c r="F13" s="13"/>
      <c r="G13" s="14"/>
      <c r="H13" s="1"/>
      <c r="I13" s="1"/>
      <c r="J13" s="1"/>
      <c r="K13" s="1"/>
      <c r="L13" s="1"/>
      <c r="M13" s="12" t="str">
        <f>"Node 12: Var "&amp;Calcs!$B$4</f>
        <v>Node 12: Var Education</v>
      </c>
      <c r="N13" s="13"/>
      <c r="O13" s="14"/>
      <c r="P13" s="1"/>
      <c r="Q13" s="1"/>
    </row>
    <row r="14" spans="3:17" ht="15" customHeight="1" x14ac:dyDescent="0.25">
      <c r="C14" s="1"/>
      <c r="D14" s="1"/>
      <c r="E14" s="15"/>
      <c r="F14" s="16"/>
      <c r="G14" s="17"/>
      <c r="H14" s="1"/>
      <c r="I14" s="1"/>
      <c r="J14" s="1"/>
      <c r="K14" s="1"/>
      <c r="L14" s="1"/>
      <c r="M14" s="15"/>
      <c r="N14" s="16"/>
      <c r="O14" s="17"/>
      <c r="P14" s="1"/>
      <c r="Q14" s="1"/>
    </row>
    <row r="15" spans="3:17" x14ac:dyDescent="0.25">
      <c r="C15" s="1"/>
      <c r="D15" s="1"/>
      <c r="E15" s="1"/>
      <c r="F15" s="1"/>
      <c r="G15" s="1"/>
      <c r="H15" s="1"/>
      <c r="I15" s="1"/>
      <c r="J15" s="1"/>
      <c r="K15" s="1"/>
      <c r="L15" s="1"/>
      <c r="M15" s="1"/>
      <c r="N15" s="1"/>
      <c r="O15" s="1"/>
      <c r="P15" s="1"/>
      <c r="Q15" s="1"/>
    </row>
    <row r="16" spans="3:17" x14ac:dyDescent="0.25">
      <c r="C16" s="1"/>
      <c r="D16" s="1"/>
      <c r="E16" s="1"/>
      <c r="F16" s="1"/>
      <c r="G16" s="1"/>
      <c r="H16" s="1"/>
      <c r="I16" s="1"/>
      <c r="J16" s="1"/>
      <c r="K16" s="1"/>
      <c r="L16" s="1"/>
      <c r="M16" s="1"/>
      <c r="N16" s="1"/>
      <c r="O16" s="1"/>
      <c r="P16" s="1"/>
      <c r="Q16" s="1"/>
    </row>
    <row r="17" spans="3:17" ht="17.25" x14ac:dyDescent="0.25">
      <c r="C17" s="1"/>
      <c r="D17" s="5">
        <f>$F$12*(1-Calcs!$F$3)</f>
        <v>0.7303208918677</v>
      </c>
      <c r="E17" s="1"/>
      <c r="F17" s="1"/>
      <c r="G17" s="1"/>
      <c r="H17" s="5">
        <f>$F$12*(Calcs!$F$3)</f>
        <v>0.12917440813229999</v>
      </c>
      <c r="I17" s="1"/>
      <c r="J17" s="1"/>
      <c r="K17" s="1"/>
      <c r="L17" s="5">
        <f>$N$12*(1-Calcs!$F$4)</f>
        <v>0.1405046999992717</v>
      </c>
      <c r="M17" s="1"/>
      <c r="N17" s="1"/>
      <c r="O17" s="1"/>
      <c r="P17" s="5">
        <f>$N$12*(Calcs!$F$4)</f>
        <v>7.2830372387010003E-13</v>
      </c>
      <c r="Q17" s="1"/>
    </row>
    <row r="18" spans="3:17" ht="15" customHeight="1" x14ac:dyDescent="0.25">
      <c r="C18" s="12" t="str">
        <f>"Node 21: Var "&amp;Calcs!$B$5</f>
        <v>Node 21: Var Income</v>
      </c>
      <c r="D18" s="13"/>
      <c r="E18" s="14"/>
      <c r="F18" s="1"/>
      <c r="G18" s="12" t="str">
        <f>"Node 22: Var "&amp;Calcs!$B$6</f>
        <v>Node 22: Var Education</v>
      </c>
      <c r="H18" s="13"/>
      <c r="I18" s="14"/>
      <c r="J18" s="1"/>
      <c r="K18" s="12" t="str">
        <f>"Node 23: Var "&amp;Calcs!$B$7</f>
        <v>Node 23: Var Education</v>
      </c>
      <c r="L18" s="13"/>
      <c r="M18" s="14"/>
      <c r="N18" s="1"/>
      <c r="O18" s="12" t="str">
        <f>"Node 24: Var "&amp;Calcs!$B$8</f>
        <v>Node 24: Var Education</v>
      </c>
      <c r="P18" s="13"/>
      <c r="Q18" s="14"/>
    </row>
    <row r="19" spans="3:17" ht="15" customHeight="1" x14ac:dyDescent="0.25">
      <c r="C19" s="15"/>
      <c r="D19" s="16"/>
      <c r="E19" s="17"/>
      <c r="F19" s="1"/>
      <c r="G19" s="15"/>
      <c r="H19" s="16"/>
      <c r="I19" s="17"/>
      <c r="J19" s="1"/>
      <c r="K19" s="15"/>
      <c r="L19" s="16"/>
      <c r="M19" s="17"/>
      <c r="N19" s="1"/>
      <c r="O19" s="15"/>
      <c r="P19" s="16"/>
      <c r="Q19" s="17"/>
    </row>
    <row r="20" spans="3:17" ht="17.25" x14ac:dyDescent="0.25">
      <c r="C20" s="1"/>
      <c r="D20" s="5">
        <f>Calcs!$F$5</f>
        <v>0.14463139999999999</v>
      </c>
      <c r="E20" s="1"/>
      <c r="F20" s="1"/>
      <c r="G20" s="1"/>
      <c r="H20" s="5">
        <f>Calcs!$F$6</f>
        <v>5.396014E-12</v>
      </c>
      <c r="I20" s="1"/>
      <c r="J20" s="1"/>
      <c r="K20" s="1"/>
      <c r="L20" s="5">
        <f>Calcs!$F$7</f>
        <v>5.2763E-12</v>
      </c>
      <c r="M20" s="1"/>
      <c r="N20" s="1"/>
      <c r="O20" s="1"/>
      <c r="P20" s="5">
        <f>Calcs!$F$8</f>
        <v>5.8441259999999998E-12</v>
      </c>
      <c r="Q20" s="1"/>
    </row>
    <row r="21" spans="3:17" x14ac:dyDescent="0.25">
      <c r="C21" s="1"/>
      <c r="D21" s="1"/>
      <c r="E21" s="1"/>
      <c r="F21" s="1"/>
      <c r="G21" s="1"/>
      <c r="H21" s="1"/>
      <c r="I21" s="1"/>
      <c r="J21" s="1"/>
      <c r="K21" s="1"/>
      <c r="L21" s="1"/>
      <c r="M21" s="1"/>
      <c r="N21" s="1"/>
      <c r="O21" s="1"/>
      <c r="P21" s="1"/>
      <c r="Q21" s="1"/>
    </row>
    <row r="22" spans="3:17" ht="21" x14ac:dyDescent="0.25">
      <c r="C22" s="1"/>
      <c r="D22" s="1"/>
      <c r="E22" s="1"/>
      <c r="F22" s="1"/>
      <c r="G22" s="1"/>
      <c r="H22" s="1"/>
      <c r="I22" s="11" t="str">
        <f>Calcs!$L$2&amp;" Probability"</f>
        <v>B Probability</v>
      </c>
      <c r="J22" s="11"/>
      <c r="K22" s="11"/>
      <c r="L22" s="1"/>
      <c r="M22" s="1"/>
      <c r="N22" s="1"/>
      <c r="O22" s="1"/>
      <c r="P22" s="1"/>
      <c r="Q22" s="1"/>
    </row>
    <row r="23" spans="3:17" ht="17.25" x14ac:dyDescent="0.25">
      <c r="C23" s="1"/>
      <c r="D23" s="1"/>
      <c r="E23" s="1"/>
      <c r="F23" s="1"/>
      <c r="G23" s="1"/>
      <c r="H23" s="1"/>
      <c r="I23" s="1"/>
      <c r="J23" s="7">
        <f>D17*D20+H17*H20+L17*L20+P17*P20</f>
        <v>0.10562733304151244</v>
      </c>
      <c r="K23" s="1"/>
      <c r="L23" s="4"/>
      <c r="M23" s="1"/>
      <c r="N23" s="1"/>
      <c r="O23" s="1"/>
      <c r="P23" s="1"/>
      <c r="Q23" s="1"/>
    </row>
  </sheetData>
  <sheetProtection sheet="1" objects="1" scenarios="1"/>
  <mergeCells count="9">
    <mergeCell ref="E3:O5"/>
    <mergeCell ref="C18:E19"/>
    <mergeCell ref="K18:M19"/>
    <mergeCell ref="O18:Q19"/>
    <mergeCell ref="I22:K22"/>
    <mergeCell ref="I8:K9"/>
    <mergeCell ref="M13:O14"/>
    <mergeCell ref="E13:G14"/>
    <mergeCell ref="G18:I19"/>
  </mergeCells>
  <conditionalFormatting sqref="F12 J7 N12 P17 L17 H17 D17">
    <cfRule type="colorScale" priority="1">
      <colorScale>
        <cfvo type="min"/>
        <cfvo type="percentile" val="15"/>
        <cfvo type="max"/>
        <color theme="0"/>
        <color rgb="FFEFFFE7"/>
        <color rgb="FF22FE27"/>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3AD4C-109A-4089-B83A-B6DFAC7D3CE6}">
  <dimension ref="C3:AG28"/>
  <sheetViews>
    <sheetView showGridLines="0" workbookViewId="0">
      <selection sqref="A1:XFD1048576"/>
    </sheetView>
  </sheetViews>
  <sheetFormatPr defaultRowHeight="15" x14ac:dyDescent="0.25"/>
  <cols>
    <col min="3" max="33" width="10.7109375" customWidth="1"/>
  </cols>
  <sheetData>
    <row r="3" spans="3:33" ht="15" customHeight="1" x14ac:dyDescent="0.25">
      <c r="C3" s="1"/>
      <c r="D3" s="1"/>
      <c r="E3" s="1"/>
      <c r="M3" s="18" t="str">
        <f>"SDT Tree Weights - "&amp;Calcs!$L$2&amp;" - Observation "&amp;Calcs!$I$2</f>
        <v>SDT Tree Weights - B - Observation 462</v>
      </c>
      <c r="N3" s="18"/>
      <c r="O3" s="18"/>
      <c r="P3" s="18"/>
      <c r="Q3" s="18"/>
      <c r="R3" s="18"/>
      <c r="S3" s="18"/>
      <c r="T3" s="18"/>
      <c r="U3" s="18"/>
      <c r="V3" s="18"/>
      <c r="W3" s="18"/>
    </row>
    <row r="4" spans="3:33" ht="15" customHeight="1" x14ac:dyDescent="0.25">
      <c r="C4" s="1"/>
      <c r="D4" s="1"/>
      <c r="E4" s="1"/>
      <c r="M4" s="18"/>
      <c r="N4" s="18"/>
      <c r="O4" s="18"/>
      <c r="P4" s="18"/>
      <c r="Q4" s="18"/>
      <c r="R4" s="18"/>
      <c r="S4" s="18"/>
      <c r="T4" s="18"/>
      <c r="U4" s="18"/>
      <c r="V4" s="18"/>
      <c r="W4" s="18"/>
    </row>
    <row r="5" spans="3:33" ht="15" customHeight="1" x14ac:dyDescent="0.25">
      <c r="C5" s="1"/>
      <c r="D5" s="1"/>
      <c r="E5" s="1"/>
      <c r="M5" s="18"/>
      <c r="N5" s="18"/>
      <c r="O5" s="18"/>
      <c r="P5" s="18"/>
      <c r="Q5" s="18"/>
      <c r="R5" s="18"/>
      <c r="S5" s="18"/>
      <c r="T5" s="18"/>
      <c r="U5" s="18"/>
      <c r="V5" s="18"/>
      <c r="W5" s="18"/>
    </row>
    <row r="6" spans="3:33" ht="15" customHeight="1" x14ac:dyDescent="0.25">
      <c r="C6" s="1"/>
      <c r="D6" s="1"/>
      <c r="E6" s="1"/>
      <c r="F6" s="6"/>
      <c r="G6" s="6"/>
      <c r="H6" s="6"/>
      <c r="I6" s="6"/>
      <c r="J6" s="6"/>
      <c r="K6" s="6"/>
      <c r="L6" s="6"/>
      <c r="M6" s="6"/>
      <c r="N6" s="6"/>
      <c r="O6" s="1"/>
      <c r="P6" s="1"/>
      <c r="Q6" s="1"/>
    </row>
    <row r="7" spans="3:33" ht="15" customHeight="1" x14ac:dyDescent="0.25">
      <c r="C7" s="1"/>
      <c r="D7" s="1"/>
      <c r="E7" s="1"/>
      <c r="F7" s="6"/>
      <c r="G7" s="6"/>
      <c r="H7" s="6"/>
      <c r="I7" s="6"/>
      <c r="J7" s="6"/>
      <c r="K7" s="6"/>
      <c r="L7" s="6"/>
      <c r="M7" s="6"/>
      <c r="N7" s="6"/>
      <c r="O7" s="1"/>
      <c r="P7" s="1"/>
      <c r="Q7" s="1"/>
      <c r="R7" s="5">
        <v>1</v>
      </c>
      <c r="S7" s="1"/>
    </row>
    <row r="8" spans="3:33" ht="15" customHeight="1" x14ac:dyDescent="0.25">
      <c r="C8" s="1"/>
      <c r="D8" s="1"/>
      <c r="E8" s="1"/>
      <c r="F8" s="6"/>
      <c r="G8" s="6"/>
      <c r="H8" s="6"/>
      <c r="I8" s="6"/>
      <c r="J8" s="6"/>
      <c r="K8" s="6"/>
      <c r="L8" s="6"/>
      <c r="M8" s="6"/>
      <c r="N8" s="6"/>
      <c r="O8" s="1"/>
      <c r="P8" s="1"/>
      <c r="Q8" s="12" t="str">
        <f>"Node 01: Var "&amp;Calcs!$B$2</f>
        <v>Node 01: Var Income</v>
      </c>
      <c r="R8" s="13"/>
      <c r="S8" s="14"/>
    </row>
    <row r="9" spans="3:33" ht="15" customHeight="1" x14ac:dyDescent="0.25">
      <c r="C9" s="1"/>
      <c r="D9" s="1"/>
      <c r="E9" s="1"/>
      <c r="F9" s="6"/>
      <c r="G9" s="6"/>
      <c r="H9" s="6"/>
      <c r="I9" s="6"/>
      <c r="J9" s="6"/>
      <c r="K9" s="6"/>
      <c r="L9" s="6"/>
      <c r="M9" s="6"/>
      <c r="N9" s="6"/>
      <c r="O9" s="1"/>
      <c r="P9" s="1"/>
      <c r="Q9" s="15"/>
      <c r="R9" s="16"/>
      <c r="S9" s="17"/>
    </row>
    <row r="10" spans="3:33" ht="15" customHeight="1" x14ac:dyDescent="0.25">
      <c r="C10" s="1"/>
      <c r="D10" s="1"/>
      <c r="E10" s="1"/>
      <c r="F10" s="6"/>
      <c r="G10" s="6"/>
      <c r="H10" s="6"/>
      <c r="I10" s="6"/>
      <c r="J10" s="6"/>
      <c r="K10" s="6"/>
      <c r="L10" s="6"/>
      <c r="M10" s="6"/>
      <c r="N10" s="6"/>
      <c r="O10" s="1"/>
      <c r="P10" s="1"/>
      <c r="Q10" s="1"/>
    </row>
    <row r="11" spans="3:33" x14ac:dyDescent="0.25">
      <c r="C11" s="1"/>
      <c r="D11" s="1"/>
      <c r="E11" s="1"/>
      <c r="F11" s="1"/>
      <c r="G11" s="1"/>
      <c r="H11" s="1"/>
      <c r="I11" s="1"/>
      <c r="J11" s="1"/>
      <c r="K11" s="1"/>
      <c r="L11" s="1"/>
      <c r="M11" s="1"/>
      <c r="N11" s="1"/>
      <c r="O11" s="1"/>
      <c r="P11" s="1"/>
      <c r="Q11" s="1"/>
    </row>
    <row r="12" spans="3:33" ht="17.25" x14ac:dyDescent="0.25">
      <c r="C12" s="1"/>
      <c r="D12" s="1"/>
      <c r="E12" s="1"/>
      <c r="F12" s="1"/>
      <c r="G12" s="1"/>
      <c r="H12" s="1"/>
      <c r="I12" s="1"/>
      <c r="J12" s="5">
        <f>1-Calcs!$F$2</f>
        <v>0.85949529999999996</v>
      </c>
      <c r="K12" s="1"/>
      <c r="L12" s="1"/>
      <c r="M12" s="1"/>
      <c r="N12" s="1"/>
      <c r="O12" s="1"/>
      <c r="P12" s="1"/>
      <c r="Q12" s="1"/>
      <c r="S12" s="1"/>
      <c r="T12" s="1"/>
      <c r="U12" s="1"/>
      <c r="V12" s="1"/>
      <c r="W12" s="1"/>
      <c r="X12" s="1"/>
      <c r="Y12" s="1"/>
      <c r="Z12" s="5">
        <f>Calcs!$F$2</f>
        <v>0.14050470000000001</v>
      </c>
      <c r="AA12" s="1"/>
      <c r="AB12" s="1"/>
      <c r="AC12" s="1"/>
      <c r="AD12" s="1"/>
      <c r="AE12" s="1"/>
      <c r="AF12" s="1"/>
      <c r="AG12" s="1"/>
    </row>
    <row r="13" spans="3:33" ht="15" customHeight="1" x14ac:dyDescent="0.25">
      <c r="C13" s="1"/>
      <c r="D13" s="1"/>
      <c r="E13" s="1"/>
      <c r="F13" s="1"/>
      <c r="G13" s="1"/>
      <c r="H13" s="1"/>
      <c r="I13" s="12" t="str">
        <f>"Node 11: Var "&amp;Calcs!$B$3</f>
        <v>Node 11: Var Income</v>
      </c>
      <c r="J13" s="13"/>
      <c r="K13" s="14"/>
      <c r="L13" s="1"/>
      <c r="M13" s="1"/>
      <c r="N13" s="1"/>
      <c r="O13" s="1"/>
      <c r="P13" s="1"/>
      <c r="Q13" s="1"/>
      <c r="S13" s="1"/>
      <c r="T13" s="1"/>
      <c r="U13" s="1"/>
      <c r="V13" s="1"/>
      <c r="W13" s="1"/>
      <c r="X13" s="1"/>
      <c r="Y13" s="12" t="str">
        <f>"Node 12: Var "&amp;Calcs!$B$4</f>
        <v>Node 12: Var Education</v>
      </c>
      <c r="Z13" s="13"/>
      <c r="AA13" s="14"/>
      <c r="AB13" s="1"/>
      <c r="AC13" s="1"/>
      <c r="AD13" s="1"/>
      <c r="AE13" s="1"/>
      <c r="AF13" s="1"/>
      <c r="AG13" s="1"/>
    </row>
    <row r="14" spans="3:33" ht="15" customHeight="1" x14ac:dyDescent="0.25">
      <c r="C14" s="1"/>
      <c r="D14" s="1"/>
      <c r="E14" s="1"/>
      <c r="F14" s="1"/>
      <c r="G14" s="1"/>
      <c r="H14" s="1"/>
      <c r="I14" s="15"/>
      <c r="J14" s="16"/>
      <c r="K14" s="17"/>
      <c r="L14" s="1"/>
      <c r="M14" s="1"/>
      <c r="N14" s="1"/>
      <c r="O14" s="1"/>
      <c r="P14" s="1"/>
      <c r="Q14" s="1"/>
      <c r="S14" s="1"/>
      <c r="T14" s="1"/>
      <c r="U14" s="1"/>
      <c r="V14" s="1"/>
      <c r="W14" s="1"/>
      <c r="X14" s="1"/>
      <c r="Y14" s="15"/>
      <c r="Z14" s="16"/>
      <c r="AA14" s="17"/>
      <c r="AB14" s="1"/>
      <c r="AC14" s="1"/>
      <c r="AD14" s="1"/>
      <c r="AE14" s="1"/>
      <c r="AF14" s="1"/>
      <c r="AG14" s="1"/>
    </row>
    <row r="15" spans="3:33" x14ac:dyDescent="0.25">
      <c r="C15" s="1"/>
      <c r="D15" s="1"/>
      <c r="E15" s="1"/>
      <c r="F15" s="1"/>
      <c r="G15" s="1"/>
      <c r="H15" s="1"/>
      <c r="I15" s="1"/>
      <c r="J15" s="1"/>
      <c r="K15" s="1"/>
      <c r="L15" s="1"/>
      <c r="M15" s="1"/>
      <c r="N15" s="1"/>
      <c r="O15" s="1"/>
      <c r="P15" s="1"/>
      <c r="Q15" s="1"/>
      <c r="S15" s="1"/>
      <c r="T15" s="1"/>
      <c r="U15" s="1"/>
      <c r="V15" s="1"/>
      <c r="W15" s="1"/>
      <c r="X15" s="1"/>
      <c r="Y15" s="1"/>
      <c r="Z15" s="1"/>
      <c r="AA15" s="1"/>
      <c r="AB15" s="1"/>
      <c r="AC15" s="1"/>
      <c r="AD15" s="1"/>
      <c r="AE15" s="1"/>
      <c r="AF15" s="1"/>
      <c r="AG15" s="1"/>
    </row>
    <row r="16" spans="3:33" x14ac:dyDescent="0.25">
      <c r="C16" s="1"/>
      <c r="D16" s="1"/>
      <c r="E16" s="1"/>
      <c r="F16" s="1"/>
      <c r="G16" s="1"/>
      <c r="H16" s="1"/>
      <c r="I16" s="1"/>
      <c r="J16" s="1"/>
      <c r="K16" s="1"/>
      <c r="L16" s="1"/>
      <c r="M16" s="1"/>
      <c r="N16" s="1"/>
      <c r="O16" s="1"/>
      <c r="P16" s="1"/>
      <c r="Q16" s="1"/>
      <c r="S16" s="1"/>
      <c r="T16" s="1"/>
      <c r="U16" s="1"/>
      <c r="V16" s="1"/>
      <c r="W16" s="1"/>
      <c r="X16" s="1"/>
      <c r="Y16" s="1"/>
      <c r="Z16" s="1"/>
      <c r="AA16" s="1"/>
      <c r="AB16" s="1"/>
      <c r="AC16" s="1"/>
      <c r="AD16" s="1"/>
      <c r="AE16" s="1"/>
      <c r="AF16" s="1"/>
      <c r="AG16" s="1"/>
    </row>
    <row r="17" spans="3:33" ht="17.25" x14ac:dyDescent="0.25">
      <c r="C17" s="1"/>
      <c r="D17" s="1"/>
      <c r="E17" s="1"/>
      <c r="F17" s="5">
        <f>$J$12*(1-Calcs!$F$3)</f>
        <v>0.7303208918677</v>
      </c>
      <c r="G17" s="1"/>
      <c r="H17" s="1"/>
      <c r="I17" s="1"/>
      <c r="J17" s="1"/>
      <c r="K17" s="1"/>
      <c r="L17" s="1"/>
      <c r="M17" s="1"/>
      <c r="N17" s="5">
        <f>$J$12*(Calcs!$F$3)</f>
        <v>0.12917440813229999</v>
      </c>
      <c r="O17" s="1"/>
      <c r="P17" s="1"/>
      <c r="Q17" s="1"/>
      <c r="S17" s="1"/>
      <c r="T17" s="1"/>
      <c r="U17" s="1"/>
      <c r="V17" s="5">
        <f>$Z$12*(1-Calcs!$F$4)</f>
        <v>0.1405046999992717</v>
      </c>
      <c r="W17" s="1"/>
      <c r="X17" s="1"/>
      <c r="Y17" s="1"/>
      <c r="Z17" s="1"/>
      <c r="AA17" s="1"/>
      <c r="AB17" s="1"/>
      <c r="AC17" s="1"/>
      <c r="AD17" s="5">
        <f>$Z$12*(Calcs!$F$4)</f>
        <v>7.2830372387010003E-13</v>
      </c>
      <c r="AE17" s="1"/>
      <c r="AF17" s="1"/>
      <c r="AG17" s="1"/>
    </row>
    <row r="18" spans="3:33" ht="15" customHeight="1" x14ac:dyDescent="0.25">
      <c r="C18" s="1"/>
      <c r="D18" s="1"/>
      <c r="E18" s="12" t="str">
        <f>"Node 21: Var "&amp;Calcs!$B$5</f>
        <v>Node 21: Var Income</v>
      </c>
      <c r="F18" s="13"/>
      <c r="G18" s="14"/>
      <c r="H18" s="1"/>
      <c r="I18" s="1"/>
      <c r="J18" s="1"/>
      <c r="K18" s="1"/>
      <c r="L18" s="1"/>
      <c r="M18" s="12" t="str">
        <f>"Node 22: Var "&amp;Calcs!$B$6</f>
        <v>Node 22: Var Education</v>
      </c>
      <c r="N18" s="13"/>
      <c r="O18" s="14"/>
      <c r="P18" s="1"/>
      <c r="Q18" s="1"/>
      <c r="S18" s="1"/>
      <c r="T18" s="1"/>
      <c r="U18" s="12" t="str">
        <f>"Node 23: Var "&amp;Calcs!$B$7</f>
        <v>Node 23: Var Education</v>
      </c>
      <c r="V18" s="13"/>
      <c r="W18" s="14"/>
      <c r="X18" s="1"/>
      <c r="Y18" s="1"/>
      <c r="Z18" s="1"/>
      <c r="AA18" s="1"/>
      <c r="AB18" s="1"/>
      <c r="AC18" s="12" t="str">
        <f>"Node 24: Var "&amp;Calcs!$B$8</f>
        <v>Node 24: Var Education</v>
      </c>
      <c r="AD18" s="13"/>
      <c r="AE18" s="14"/>
      <c r="AF18" s="1"/>
      <c r="AG18" s="1"/>
    </row>
    <row r="19" spans="3:33" ht="15" customHeight="1" x14ac:dyDescent="0.25">
      <c r="C19" s="1"/>
      <c r="D19" s="1"/>
      <c r="E19" s="15"/>
      <c r="F19" s="16"/>
      <c r="G19" s="17"/>
      <c r="H19" s="1"/>
      <c r="I19" s="1"/>
      <c r="J19" s="1"/>
      <c r="K19" s="1"/>
      <c r="L19" s="1"/>
      <c r="M19" s="15"/>
      <c r="N19" s="16"/>
      <c r="O19" s="17"/>
      <c r="P19" s="1"/>
      <c r="Q19" s="1"/>
      <c r="S19" s="1"/>
      <c r="T19" s="1"/>
      <c r="U19" s="15"/>
      <c r="V19" s="16"/>
      <c r="W19" s="17"/>
      <c r="X19" s="1"/>
      <c r="Y19" s="1"/>
      <c r="Z19" s="1"/>
      <c r="AA19" s="1"/>
      <c r="AB19" s="1"/>
      <c r="AC19" s="15"/>
      <c r="AD19" s="16"/>
      <c r="AE19" s="17"/>
      <c r="AF19" s="1"/>
      <c r="AG19" s="1"/>
    </row>
    <row r="20" spans="3:33" x14ac:dyDescent="0.25">
      <c r="C20" s="1"/>
      <c r="D20" s="1"/>
      <c r="E20" s="1"/>
      <c r="F20" s="1"/>
      <c r="G20" s="1"/>
      <c r="H20" s="1"/>
      <c r="I20" s="1"/>
      <c r="J20" s="1"/>
      <c r="K20" s="1"/>
      <c r="L20" s="1"/>
      <c r="M20" s="1"/>
      <c r="N20" s="1"/>
      <c r="O20" s="1"/>
      <c r="P20" s="1"/>
      <c r="Q20" s="1"/>
      <c r="S20" s="1"/>
      <c r="T20" s="1"/>
      <c r="U20" s="1"/>
      <c r="V20" s="1"/>
      <c r="W20" s="1"/>
      <c r="X20" s="1"/>
      <c r="Y20" s="1"/>
      <c r="Z20" s="1"/>
      <c r="AA20" s="1"/>
      <c r="AB20" s="1"/>
      <c r="AC20" s="1"/>
      <c r="AD20" s="1"/>
      <c r="AE20" s="1"/>
      <c r="AF20" s="1"/>
      <c r="AG20" s="1"/>
    </row>
    <row r="21" spans="3:33" x14ac:dyDescent="0.25">
      <c r="C21" s="1"/>
      <c r="D21" s="1"/>
      <c r="E21" s="1"/>
      <c r="F21" s="1"/>
      <c r="G21" s="1"/>
      <c r="H21" s="1"/>
      <c r="I21" s="1"/>
      <c r="J21" s="1"/>
      <c r="K21" s="1"/>
      <c r="L21" s="1"/>
      <c r="M21" s="1"/>
      <c r="N21" s="1"/>
      <c r="O21" s="1"/>
      <c r="P21" s="1"/>
      <c r="Q21" s="1"/>
      <c r="S21" s="1"/>
      <c r="T21" s="1"/>
      <c r="U21" s="1"/>
      <c r="V21" s="1"/>
      <c r="W21" s="1"/>
      <c r="X21" s="1"/>
      <c r="Y21" s="1"/>
      <c r="Z21" s="1"/>
      <c r="AA21" s="1"/>
      <c r="AB21" s="1"/>
      <c r="AC21" s="1"/>
      <c r="AD21" s="1"/>
      <c r="AE21" s="1"/>
      <c r="AF21" s="1"/>
      <c r="AG21" s="1"/>
    </row>
    <row r="22" spans="3:33" ht="17.25" x14ac:dyDescent="0.25">
      <c r="C22" s="1"/>
      <c r="D22" s="5">
        <f>$F$17*(1-Calcs!$F$5)</f>
        <v>0.62469355882762601</v>
      </c>
      <c r="E22" s="1"/>
      <c r="F22" s="1"/>
      <c r="G22" s="1"/>
      <c r="H22" s="5">
        <f>$F$17*(Calcs!$F$5)</f>
        <v>0.10562733304007406</v>
      </c>
      <c r="I22" s="1"/>
      <c r="J22" s="1"/>
      <c r="K22" s="1"/>
      <c r="L22" s="5">
        <f>$N$17*(1-Calcs!$F$6)</f>
        <v>0.12917440813160297</v>
      </c>
      <c r="M22" s="1"/>
      <c r="N22" s="1"/>
      <c r="O22" s="1"/>
      <c r="P22" s="5">
        <f>$N$17*(Calcs!$F$6)</f>
        <v>6.9702691472360461E-13</v>
      </c>
      <c r="Q22" s="1"/>
      <c r="S22" s="1"/>
      <c r="T22" s="5">
        <f>$V$17*(1-Calcs!$F$7)</f>
        <v>0.14050469999853035</v>
      </c>
      <c r="U22" s="1"/>
      <c r="V22" s="1"/>
      <c r="W22" s="1"/>
      <c r="X22" s="5">
        <f>$V$17*(Calcs!$F$7)</f>
        <v>7.4134494860615733E-13</v>
      </c>
      <c r="Y22" s="1"/>
      <c r="Z22" s="1"/>
      <c r="AA22" s="1"/>
      <c r="AB22" s="5">
        <f>$AD$17*(1-Calcs!$F$8)</f>
        <v>7.2830372386584376E-13</v>
      </c>
      <c r="AC22" s="1"/>
      <c r="AD22" s="1"/>
      <c r="AE22" s="1"/>
      <c r="AF22" s="5">
        <f>$AD$17*(Calcs!$F$8)</f>
        <v>4.2562987285660721E-24</v>
      </c>
      <c r="AG22" s="1"/>
    </row>
    <row r="23" spans="3:33" ht="15" customHeight="1" x14ac:dyDescent="0.25">
      <c r="C23" s="12" t="e">
        <f>"Node 31: Var "&amp;Calcs!$B$9</f>
        <v>#N/A</v>
      </c>
      <c r="D23" s="13"/>
      <c r="E23" s="14"/>
      <c r="F23" s="1"/>
      <c r="G23" s="12" t="e">
        <f>"Node 32: Var "&amp;Calcs!$B$10</f>
        <v>#N/A</v>
      </c>
      <c r="H23" s="13"/>
      <c r="I23" s="14"/>
      <c r="J23" s="1"/>
      <c r="K23" s="12" t="e">
        <f>"Node 33: Var "&amp;Calcs!$B$11</f>
        <v>#N/A</v>
      </c>
      <c r="L23" s="13"/>
      <c r="M23" s="14"/>
      <c r="N23" s="1"/>
      <c r="O23" s="12" t="e">
        <f>"Node 34: Var "&amp;Calcs!$B$12</f>
        <v>#N/A</v>
      </c>
      <c r="P23" s="13"/>
      <c r="Q23" s="14"/>
      <c r="S23" s="12" t="e">
        <f>"Node 35: Var "&amp;Calcs!$B$13</f>
        <v>#N/A</v>
      </c>
      <c r="T23" s="13"/>
      <c r="U23" s="14"/>
      <c r="V23" s="1"/>
      <c r="W23" s="12" t="e">
        <f>"Node 36: Var "&amp;Calcs!$B$14</f>
        <v>#N/A</v>
      </c>
      <c r="X23" s="13"/>
      <c r="Y23" s="14"/>
      <c r="Z23" s="1"/>
      <c r="AA23" s="12" t="e">
        <f>"Node 37: Var "&amp;Calcs!$B$15</f>
        <v>#N/A</v>
      </c>
      <c r="AB23" s="13"/>
      <c r="AC23" s="14"/>
      <c r="AD23" s="1"/>
      <c r="AE23" s="12" t="e">
        <f>"Node 38: Var "&amp;Calcs!$B$16</f>
        <v>#N/A</v>
      </c>
      <c r="AF23" s="13"/>
      <c r="AG23" s="14"/>
    </row>
    <row r="24" spans="3:33" ht="15" customHeight="1" x14ac:dyDescent="0.25">
      <c r="C24" s="15"/>
      <c r="D24" s="16"/>
      <c r="E24" s="17"/>
      <c r="F24" s="1"/>
      <c r="G24" s="15"/>
      <c r="H24" s="16"/>
      <c r="I24" s="17"/>
      <c r="J24" s="1"/>
      <c r="K24" s="15"/>
      <c r="L24" s="16"/>
      <c r="M24" s="17"/>
      <c r="N24" s="1"/>
      <c r="O24" s="15"/>
      <c r="P24" s="16"/>
      <c r="Q24" s="17"/>
      <c r="S24" s="15"/>
      <c r="T24" s="16"/>
      <c r="U24" s="17"/>
      <c r="V24" s="1"/>
      <c r="W24" s="15"/>
      <c r="X24" s="16"/>
      <c r="Y24" s="17"/>
      <c r="Z24" s="1"/>
      <c r="AA24" s="15"/>
      <c r="AB24" s="16"/>
      <c r="AC24" s="17"/>
      <c r="AD24" s="1"/>
      <c r="AE24" s="15"/>
      <c r="AF24" s="16"/>
      <c r="AG24" s="17"/>
    </row>
    <row r="25" spans="3:33" ht="17.25" x14ac:dyDescent="0.25">
      <c r="C25" s="1"/>
      <c r="D25" s="3" t="e">
        <f>Calcs!$F$9</f>
        <v>#N/A</v>
      </c>
      <c r="E25" s="1"/>
      <c r="F25" s="1"/>
      <c r="G25" s="1"/>
      <c r="H25" s="3" t="e">
        <f>Calcs!$F$10</f>
        <v>#N/A</v>
      </c>
      <c r="I25" s="1"/>
      <c r="J25" s="1"/>
      <c r="K25" s="1"/>
      <c r="L25" s="3" t="e">
        <f>Calcs!$F$11</f>
        <v>#N/A</v>
      </c>
      <c r="M25" s="1"/>
      <c r="N25" s="1"/>
      <c r="O25" s="1"/>
      <c r="P25" s="3" t="e">
        <f>Calcs!$F$12</f>
        <v>#N/A</v>
      </c>
      <c r="Q25" s="1"/>
      <c r="S25" s="1"/>
      <c r="T25" s="3" t="e">
        <f>Calcs!$F$13</f>
        <v>#N/A</v>
      </c>
      <c r="U25" s="1"/>
      <c r="V25" s="1"/>
      <c r="W25" s="1"/>
      <c r="X25" s="3" t="e">
        <f>Calcs!$F$14</f>
        <v>#N/A</v>
      </c>
      <c r="Y25" s="1"/>
      <c r="Z25" s="1"/>
      <c r="AA25" s="1"/>
      <c r="AB25" s="3" t="e">
        <f>Calcs!$F$15</f>
        <v>#N/A</v>
      </c>
      <c r="AC25" s="1"/>
      <c r="AD25" s="1"/>
      <c r="AE25" s="1"/>
      <c r="AF25" s="3" t="e">
        <f>Calcs!$F$16</f>
        <v>#N/A</v>
      </c>
      <c r="AG25" s="1"/>
    </row>
    <row r="26" spans="3:33" x14ac:dyDescent="0.25">
      <c r="C26" s="1"/>
      <c r="D26" s="1"/>
      <c r="E26" s="1"/>
      <c r="F26" s="1"/>
      <c r="G26" s="1"/>
      <c r="H26" s="1"/>
      <c r="I26" s="1"/>
      <c r="J26" s="1"/>
      <c r="K26" s="1"/>
      <c r="L26" s="1"/>
      <c r="M26" s="1"/>
      <c r="N26" s="1"/>
      <c r="O26" s="1"/>
      <c r="P26" s="1"/>
      <c r="Q26" s="1"/>
    </row>
    <row r="27" spans="3:33" ht="21" x14ac:dyDescent="0.25">
      <c r="C27" s="1"/>
      <c r="D27" s="1"/>
      <c r="E27" s="1"/>
      <c r="F27" s="1"/>
      <c r="G27" s="1"/>
      <c r="H27" s="1"/>
      <c r="L27" s="1"/>
      <c r="M27" s="1"/>
      <c r="N27" s="1"/>
      <c r="O27" s="1"/>
      <c r="P27" s="1"/>
      <c r="Q27" s="11" t="str">
        <f>Calcs!$L$2&amp;" Probability"</f>
        <v>B Probability</v>
      </c>
      <c r="R27" s="11"/>
      <c r="S27" s="11"/>
    </row>
    <row r="28" spans="3:33" ht="17.25" x14ac:dyDescent="0.25">
      <c r="C28" s="1"/>
      <c r="D28" s="1"/>
      <c r="E28" s="1"/>
      <c r="F28" s="1"/>
      <c r="G28" s="1"/>
      <c r="H28" s="1"/>
      <c r="L28" s="4"/>
      <c r="M28" s="1"/>
      <c r="N28" s="1"/>
      <c r="O28" s="1"/>
      <c r="P28" s="1"/>
      <c r="Q28" s="1"/>
      <c r="R28" s="7" t="e">
        <f>D22*D25+H22*H25+L22*L25+P22*P25+T22*T25+X22*X25+AB22*AB25+AF22*AF25</f>
        <v>#N/A</v>
      </c>
      <c r="S28" s="1"/>
    </row>
  </sheetData>
  <sheetProtection sheet="1" objects="1" scenarios="1"/>
  <mergeCells count="17">
    <mergeCell ref="Q27:S27"/>
    <mergeCell ref="Y13:AA14"/>
    <mergeCell ref="U18:W19"/>
    <mergeCell ref="AC18:AE19"/>
    <mergeCell ref="S23:U24"/>
    <mergeCell ref="W23:Y24"/>
    <mergeCell ref="AA23:AC24"/>
    <mergeCell ref="AE23:AG24"/>
    <mergeCell ref="M3:W5"/>
    <mergeCell ref="I13:K14"/>
    <mergeCell ref="E18:G19"/>
    <mergeCell ref="M18:O19"/>
    <mergeCell ref="C23:E24"/>
    <mergeCell ref="G23:I24"/>
    <mergeCell ref="K23:M24"/>
    <mergeCell ref="O23:Q24"/>
    <mergeCell ref="Q8:S9"/>
  </mergeCells>
  <conditionalFormatting sqref="J12 R7 F17 N17 D22 H22 L22 P22 Z12 V17 AD17 T22 X22 AB22 AF22">
    <cfRule type="colorScale" priority="1">
      <colorScale>
        <cfvo type="min"/>
        <cfvo type="percentile" val="15"/>
        <cfvo type="max"/>
        <color theme="0"/>
        <color rgb="FFEFFFE7"/>
        <color rgb="FF22FE27"/>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2401-457F-4BB7-9F1B-5B6C93F48D7C}">
  <dimension ref="C3:BM33"/>
  <sheetViews>
    <sheetView showGridLines="0" tabSelected="1" topLeftCell="Y1" workbookViewId="0">
      <selection activeCell="Y1" sqref="A1:XFD1048576"/>
    </sheetView>
  </sheetViews>
  <sheetFormatPr defaultRowHeight="15" x14ac:dyDescent="0.25"/>
  <cols>
    <col min="3" max="65" width="10.7109375" customWidth="1"/>
  </cols>
  <sheetData>
    <row r="3" spans="3:51" ht="15" customHeight="1" x14ac:dyDescent="0.25">
      <c r="C3" s="1"/>
      <c r="D3" s="1"/>
      <c r="E3" s="1"/>
      <c r="F3" s="8"/>
      <c r="G3" s="8"/>
      <c r="H3" s="8"/>
      <c r="I3" s="8"/>
      <c r="J3" s="8"/>
      <c r="K3" s="8"/>
      <c r="L3" s="8"/>
      <c r="M3" s="8"/>
      <c r="N3" s="8"/>
      <c r="O3" s="1"/>
      <c r="P3" s="1"/>
      <c r="Q3" s="1"/>
      <c r="AC3" s="18" t="str">
        <f>"SDT Tree Weights - "&amp;Calcs!$L$2&amp;" - Observation "&amp;Calcs!$I$2</f>
        <v>SDT Tree Weights - B - Observation 462</v>
      </c>
      <c r="AD3" s="18"/>
      <c r="AE3" s="18"/>
      <c r="AF3" s="18"/>
      <c r="AG3" s="18"/>
      <c r="AH3" s="18"/>
      <c r="AI3" s="18"/>
      <c r="AJ3" s="18"/>
      <c r="AK3" s="18"/>
      <c r="AL3" s="18"/>
      <c r="AM3" s="18"/>
    </row>
    <row r="4" spans="3:51" ht="15" customHeight="1" x14ac:dyDescent="0.25">
      <c r="C4" s="1"/>
      <c r="D4" s="1"/>
      <c r="E4" s="1"/>
      <c r="F4" s="8"/>
      <c r="G4" s="8"/>
      <c r="H4" s="8"/>
      <c r="I4" s="8"/>
      <c r="J4" s="8"/>
      <c r="K4" s="8"/>
      <c r="L4" s="8"/>
      <c r="M4" s="8"/>
      <c r="N4" s="8"/>
      <c r="O4" s="1"/>
      <c r="P4" s="1"/>
      <c r="Q4" s="1"/>
      <c r="AC4" s="18"/>
      <c r="AD4" s="18"/>
      <c r="AE4" s="18"/>
      <c r="AF4" s="18"/>
      <c r="AG4" s="18"/>
      <c r="AH4" s="18"/>
      <c r="AI4" s="18"/>
      <c r="AJ4" s="18"/>
      <c r="AK4" s="18"/>
      <c r="AL4" s="18"/>
      <c r="AM4" s="18"/>
    </row>
    <row r="5" spans="3:51" ht="15" customHeight="1" x14ac:dyDescent="0.25">
      <c r="C5" s="1"/>
      <c r="D5" s="1"/>
      <c r="E5" s="1"/>
      <c r="F5" s="8"/>
      <c r="G5" s="8"/>
      <c r="H5" s="8"/>
      <c r="I5" s="8"/>
      <c r="J5" s="8"/>
      <c r="K5" s="8"/>
      <c r="L5" s="8"/>
      <c r="M5" s="8"/>
      <c r="N5" s="8"/>
      <c r="O5" s="1"/>
      <c r="P5" s="1"/>
      <c r="Q5" s="1"/>
      <c r="AC5" s="18"/>
      <c r="AD5" s="18"/>
      <c r="AE5" s="18"/>
      <c r="AF5" s="18"/>
      <c r="AG5" s="18"/>
      <c r="AH5" s="18"/>
      <c r="AI5" s="18"/>
      <c r="AJ5" s="18"/>
      <c r="AK5" s="18"/>
      <c r="AL5" s="18"/>
      <c r="AM5" s="18"/>
    </row>
    <row r="6" spans="3:51" ht="15" customHeight="1" x14ac:dyDescent="0.25">
      <c r="C6" s="1"/>
      <c r="D6" s="1"/>
      <c r="E6" s="1"/>
      <c r="F6" s="6"/>
      <c r="G6" s="6"/>
      <c r="H6" s="6"/>
      <c r="I6" s="6"/>
      <c r="J6" s="6"/>
      <c r="K6" s="6"/>
      <c r="L6" s="6"/>
      <c r="M6" s="6"/>
      <c r="N6" s="6"/>
      <c r="O6" s="1"/>
      <c r="P6" s="1"/>
      <c r="Q6" s="1"/>
    </row>
    <row r="7" spans="3:51" ht="15" customHeight="1" x14ac:dyDescent="0.25">
      <c r="C7" s="1"/>
      <c r="D7" s="1"/>
      <c r="E7" s="1"/>
      <c r="F7" s="6"/>
      <c r="G7" s="6"/>
      <c r="H7" s="6"/>
      <c r="I7" s="6"/>
      <c r="J7" s="6"/>
      <c r="K7" s="6"/>
      <c r="L7" s="6"/>
      <c r="M7" s="6"/>
      <c r="N7" s="6"/>
      <c r="O7" s="1"/>
      <c r="P7" s="1"/>
      <c r="Q7" s="1"/>
      <c r="AG7" s="1"/>
      <c r="AH7" s="5">
        <v>1</v>
      </c>
      <c r="AI7" s="1"/>
    </row>
    <row r="8" spans="3:51" ht="15" customHeight="1" x14ac:dyDescent="0.25">
      <c r="C8" s="1"/>
      <c r="D8" s="1"/>
      <c r="E8" s="1"/>
      <c r="F8" s="6"/>
      <c r="G8" s="6"/>
      <c r="H8" s="6"/>
      <c r="I8" s="6"/>
      <c r="J8" s="6"/>
      <c r="K8" s="6"/>
      <c r="L8" s="6"/>
      <c r="M8" s="6"/>
      <c r="N8" s="6"/>
      <c r="O8" s="1"/>
      <c r="P8" s="1"/>
      <c r="Q8" s="1"/>
      <c r="AG8" s="12" t="str">
        <f>"Node 01: Var "&amp;Calcs!$B$2</f>
        <v>Node 01: Var Income</v>
      </c>
      <c r="AH8" s="13"/>
      <c r="AI8" s="14"/>
    </row>
    <row r="9" spans="3:51" ht="15" customHeight="1" x14ac:dyDescent="0.25">
      <c r="C9" s="1"/>
      <c r="D9" s="1"/>
      <c r="E9" s="1"/>
      <c r="F9" s="6"/>
      <c r="G9" s="6"/>
      <c r="H9" s="6"/>
      <c r="I9" s="6"/>
      <c r="J9" s="6"/>
      <c r="K9" s="6"/>
      <c r="L9" s="6"/>
      <c r="M9" s="6"/>
      <c r="N9" s="6"/>
      <c r="O9" s="1"/>
      <c r="P9" s="1"/>
      <c r="Q9" s="1"/>
      <c r="AG9" s="15"/>
      <c r="AH9" s="16"/>
      <c r="AI9" s="17"/>
    </row>
    <row r="10" spans="3:51" ht="15" customHeight="1" x14ac:dyDescent="0.25">
      <c r="C10" s="1"/>
      <c r="D10" s="1"/>
      <c r="E10" s="1"/>
      <c r="F10" s="6"/>
      <c r="G10" s="6"/>
      <c r="H10" s="6"/>
      <c r="I10" s="6"/>
      <c r="J10" s="6"/>
      <c r="K10" s="6"/>
      <c r="L10" s="6"/>
      <c r="M10" s="6"/>
      <c r="N10" s="6"/>
      <c r="O10" s="1"/>
      <c r="P10" s="1"/>
      <c r="Q10" s="1"/>
    </row>
    <row r="11" spans="3:51" ht="15" customHeight="1" x14ac:dyDescent="0.25">
      <c r="C11" s="1"/>
      <c r="D11" s="1"/>
      <c r="E11" s="1"/>
      <c r="F11" s="6"/>
      <c r="G11" s="6"/>
      <c r="H11" s="6"/>
      <c r="I11" s="6"/>
      <c r="J11" s="6"/>
      <c r="K11" s="6"/>
      <c r="L11" s="6"/>
      <c r="M11" s="6"/>
      <c r="N11" s="6"/>
      <c r="O11" s="1"/>
      <c r="P11" s="1"/>
      <c r="Q11" s="1"/>
    </row>
    <row r="12" spans="3:51" ht="15" customHeight="1" x14ac:dyDescent="0.25">
      <c r="C12" s="1"/>
      <c r="D12" s="1"/>
      <c r="E12" s="1"/>
      <c r="F12" s="6"/>
      <c r="G12" s="6"/>
      <c r="H12" s="6"/>
      <c r="I12" s="6"/>
      <c r="J12" s="6"/>
      <c r="K12" s="6"/>
      <c r="L12" s="6"/>
      <c r="M12" s="6"/>
      <c r="N12" s="6"/>
      <c r="O12" s="1"/>
      <c r="P12" s="1"/>
      <c r="Q12" s="1"/>
      <c r="R12" s="5">
        <v>1</v>
      </c>
      <c r="S12" s="1"/>
      <c r="AI12" s="1"/>
      <c r="AJ12" s="1"/>
      <c r="AK12" s="1"/>
      <c r="AL12" s="6"/>
      <c r="AM12" s="6"/>
      <c r="AN12" s="6"/>
      <c r="AO12" s="6"/>
      <c r="AP12" s="6"/>
      <c r="AQ12" s="6"/>
      <c r="AR12" s="6"/>
      <c r="AS12" s="6"/>
      <c r="AT12" s="6"/>
      <c r="AU12" s="1"/>
      <c r="AV12" s="1"/>
      <c r="AW12" s="1"/>
      <c r="AX12" s="5">
        <f>Calcs!$F$2</f>
        <v>0.14050470000000001</v>
      </c>
      <c r="AY12" s="1"/>
    </row>
    <row r="13" spans="3:51" ht="15" customHeight="1" x14ac:dyDescent="0.25">
      <c r="C13" s="1"/>
      <c r="D13" s="1"/>
      <c r="E13" s="1"/>
      <c r="F13" s="6"/>
      <c r="G13" s="6"/>
      <c r="H13" s="6"/>
      <c r="I13" s="6"/>
      <c r="J13" s="6"/>
      <c r="K13" s="6"/>
      <c r="L13" s="6"/>
      <c r="M13" s="6"/>
      <c r="N13" s="6"/>
      <c r="O13" s="1"/>
      <c r="P13" s="1"/>
      <c r="Q13" s="12" t="s">
        <v>0</v>
      </c>
      <c r="R13" s="13"/>
      <c r="S13" s="14"/>
      <c r="AI13" s="1"/>
      <c r="AJ13" s="1"/>
      <c r="AK13" s="1"/>
      <c r="AL13" s="6"/>
      <c r="AM13" s="6"/>
      <c r="AN13" s="6"/>
      <c r="AO13" s="6"/>
      <c r="AP13" s="6"/>
      <c r="AQ13" s="6"/>
      <c r="AR13" s="6"/>
      <c r="AS13" s="6"/>
      <c r="AT13" s="6"/>
      <c r="AU13" s="1"/>
      <c r="AV13" s="1"/>
      <c r="AW13" s="12" t="str">
        <f>"Node 12: Var "&amp;Calcs!$B$4</f>
        <v>Node 12: Var Education</v>
      </c>
      <c r="AX13" s="13"/>
      <c r="AY13" s="14"/>
    </row>
    <row r="14" spans="3:51" ht="15" customHeight="1" x14ac:dyDescent="0.25">
      <c r="C14" s="1"/>
      <c r="D14" s="1"/>
      <c r="E14" s="1"/>
      <c r="F14" s="6"/>
      <c r="G14" s="6"/>
      <c r="H14" s="6"/>
      <c r="I14" s="6"/>
      <c r="J14" s="6"/>
      <c r="K14" s="6"/>
      <c r="L14" s="6"/>
      <c r="M14" s="6"/>
      <c r="N14" s="6"/>
      <c r="O14" s="1"/>
      <c r="P14" s="1"/>
      <c r="Q14" s="15"/>
      <c r="R14" s="16"/>
      <c r="S14" s="17"/>
      <c r="AI14" s="1"/>
      <c r="AJ14" s="1"/>
      <c r="AK14" s="1"/>
      <c r="AL14" s="6"/>
      <c r="AM14" s="6"/>
      <c r="AN14" s="6"/>
      <c r="AO14" s="6"/>
      <c r="AP14" s="6"/>
      <c r="AQ14" s="6"/>
      <c r="AR14" s="6"/>
      <c r="AS14" s="6"/>
      <c r="AT14" s="6"/>
      <c r="AU14" s="1"/>
      <c r="AV14" s="1"/>
      <c r="AW14" s="15"/>
      <c r="AX14" s="16"/>
      <c r="AY14" s="17"/>
    </row>
    <row r="15" spans="3:51" ht="15" customHeight="1" x14ac:dyDescent="0.25">
      <c r="C15" s="1"/>
      <c r="D15" s="1"/>
      <c r="E15" s="1"/>
      <c r="F15" s="6"/>
      <c r="G15" s="6"/>
      <c r="H15" s="6"/>
      <c r="I15" s="6"/>
      <c r="J15" s="6"/>
      <c r="K15" s="6"/>
      <c r="L15" s="6"/>
      <c r="M15" s="6"/>
      <c r="N15" s="6"/>
      <c r="O15" s="1"/>
      <c r="P15" s="1"/>
      <c r="Q15" s="1"/>
      <c r="AI15" s="1"/>
      <c r="AJ15" s="1"/>
      <c r="AK15" s="1"/>
      <c r="AL15" s="6"/>
      <c r="AM15" s="6"/>
      <c r="AN15" s="6"/>
      <c r="AO15" s="6"/>
      <c r="AP15" s="6"/>
      <c r="AQ15" s="6"/>
      <c r="AR15" s="6"/>
      <c r="AS15" s="6"/>
      <c r="AT15" s="6"/>
      <c r="AU15" s="1"/>
      <c r="AV15" s="1"/>
      <c r="AW15" s="1"/>
    </row>
    <row r="16" spans="3:51" x14ac:dyDescent="0.25">
      <c r="C16" s="1"/>
      <c r="D16" s="1"/>
      <c r="E16" s="1"/>
      <c r="F16" s="1"/>
      <c r="G16" s="1"/>
      <c r="H16" s="1"/>
      <c r="I16" s="1"/>
      <c r="J16" s="1"/>
      <c r="K16" s="1"/>
      <c r="L16" s="1"/>
      <c r="M16" s="1"/>
      <c r="N16" s="1"/>
      <c r="O16" s="1"/>
      <c r="P16" s="1"/>
      <c r="Q16" s="1"/>
      <c r="AI16" s="1"/>
      <c r="AJ16" s="1"/>
      <c r="AK16" s="1"/>
      <c r="AL16" s="1"/>
      <c r="AM16" s="1"/>
      <c r="AN16" s="1"/>
      <c r="AO16" s="1"/>
      <c r="AP16" s="1"/>
      <c r="AQ16" s="1"/>
      <c r="AR16" s="1"/>
      <c r="AS16" s="1"/>
      <c r="AT16" s="1"/>
      <c r="AU16" s="1"/>
      <c r="AV16" s="1"/>
      <c r="AW16" s="1"/>
    </row>
    <row r="17" spans="3:65" ht="17.25" x14ac:dyDescent="0.25">
      <c r="C17" s="1"/>
      <c r="D17" s="1"/>
      <c r="E17" s="1"/>
      <c r="F17" s="1"/>
      <c r="G17" s="1"/>
      <c r="H17" s="1"/>
      <c r="I17" s="1"/>
      <c r="J17" s="5">
        <f>$R$12*(1-Calcs!$F$3)</f>
        <v>0.84970900000000005</v>
      </c>
      <c r="K17" s="1"/>
      <c r="L17" s="1"/>
      <c r="M17" s="1"/>
      <c r="N17" s="1"/>
      <c r="O17" s="1"/>
      <c r="P17" s="1"/>
      <c r="Q17" s="1"/>
      <c r="S17" s="1"/>
      <c r="T17" s="1"/>
      <c r="U17" s="1"/>
      <c r="V17" s="1"/>
      <c r="W17" s="1"/>
      <c r="X17" s="1"/>
      <c r="Y17" s="1"/>
      <c r="Z17" s="5">
        <f>$R$12*(Calcs!$F$3)</f>
        <v>0.15029100000000001</v>
      </c>
      <c r="AA17" s="1"/>
      <c r="AB17" s="1"/>
      <c r="AC17" s="1"/>
      <c r="AD17" s="1"/>
      <c r="AE17" s="1"/>
      <c r="AF17" s="1"/>
      <c r="AG17" s="1"/>
      <c r="AI17" s="1"/>
      <c r="AJ17" s="1"/>
      <c r="AK17" s="1"/>
      <c r="AL17" s="1"/>
      <c r="AM17" s="1"/>
      <c r="AN17" s="1"/>
      <c r="AO17" s="1"/>
      <c r="AP17" s="5">
        <f>$AX$12*(1-Calcs!$F$4)</f>
        <v>0.1405046999992717</v>
      </c>
      <c r="AQ17" s="1"/>
      <c r="AR17" s="1"/>
      <c r="AS17" s="1"/>
      <c r="AT17" s="1"/>
      <c r="AU17" s="1"/>
      <c r="AV17" s="1"/>
      <c r="AW17" s="1"/>
      <c r="AY17" s="1"/>
      <c r="AZ17" s="1"/>
      <c r="BA17" s="1"/>
      <c r="BB17" s="1"/>
      <c r="BC17" s="1"/>
      <c r="BD17" s="1"/>
      <c r="BE17" s="1"/>
      <c r="BF17" s="5">
        <f>$AX$12*(Calcs!$F$4)</f>
        <v>7.2830372387010003E-13</v>
      </c>
      <c r="BG17" s="1"/>
      <c r="BH17" s="1"/>
      <c r="BI17" s="1"/>
      <c r="BJ17" s="1"/>
      <c r="BK17" s="1"/>
      <c r="BL17" s="1"/>
      <c r="BM17" s="1"/>
    </row>
    <row r="18" spans="3:65" ht="15" customHeight="1" x14ac:dyDescent="0.25">
      <c r="C18" s="1"/>
      <c r="D18" s="1"/>
      <c r="E18" s="1"/>
      <c r="F18" s="1"/>
      <c r="G18" s="1"/>
      <c r="H18" s="1"/>
      <c r="I18" s="12" t="str">
        <f>"Node 21: Var "&amp;Calcs!$B$5</f>
        <v>Node 21: Var Income</v>
      </c>
      <c r="J18" s="13"/>
      <c r="K18" s="14"/>
      <c r="L18" s="1"/>
      <c r="M18" s="1"/>
      <c r="N18" s="1"/>
      <c r="O18" s="1"/>
      <c r="P18" s="1"/>
      <c r="Q18" s="1"/>
      <c r="S18" s="1"/>
      <c r="T18" s="1"/>
      <c r="U18" s="1"/>
      <c r="V18" s="1"/>
      <c r="W18" s="1"/>
      <c r="X18" s="1"/>
      <c r="Y18" s="12" t="str">
        <f>"Node 22: Var "&amp;Calcs!$B$6</f>
        <v>Node 22: Var Education</v>
      </c>
      <c r="Z18" s="13"/>
      <c r="AA18" s="14"/>
      <c r="AB18" s="1"/>
      <c r="AC18" s="1"/>
      <c r="AD18" s="1"/>
      <c r="AE18" s="1"/>
      <c r="AF18" s="1"/>
      <c r="AG18" s="1"/>
      <c r="AI18" s="1"/>
      <c r="AJ18" s="1"/>
      <c r="AK18" s="1"/>
      <c r="AL18" s="1"/>
      <c r="AM18" s="1"/>
      <c r="AN18" s="1"/>
      <c r="AO18" s="12" t="str">
        <f>"Node 23: Var "&amp;Calcs!$B$7</f>
        <v>Node 23: Var Education</v>
      </c>
      <c r="AP18" s="13"/>
      <c r="AQ18" s="14"/>
      <c r="AR18" s="1"/>
      <c r="AS18" s="1"/>
      <c r="AT18" s="1"/>
      <c r="AU18" s="1"/>
      <c r="AV18" s="1"/>
      <c r="AW18" s="1"/>
      <c r="AY18" s="1"/>
      <c r="AZ18" s="1"/>
      <c r="BA18" s="1"/>
      <c r="BB18" s="1"/>
      <c r="BC18" s="1"/>
      <c r="BD18" s="1"/>
      <c r="BE18" s="12" t="str">
        <f>"Node 24: Var "&amp;Calcs!$B$8</f>
        <v>Node 24: Var Education</v>
      </c>
      <c r="BF18" s="13"/>
      <c r="BG18" s="14"/>
      <c r="BH18" s="1"/>
      <c r="BI18" s="1"/>
      <c r="BJ18" s="1"/>
      <c r="BK18" s="1"/>
      <c r="BL18" s="1"/>
      <c r="BM18" s="1"/>
    </row>
    <row r="19" spans="3:65" ht="15" customHeight="1" x14ac:dyDescent="0.25">
      <c r="C19" s="1"/>
      <c r="D19" s="1"/>
      <c r="E19" s="1"/>
      <c r="F19" s="1"/>
      <c r="G19" s="1"/>
      <c r="H19" s="1"/>
      <c r="I19" s="15"/>
      <c r="J19" s="16"/>
      <c r="K19" s="17"/>
      <c r="L19" s="1"/>
      <c r="M19" s="1"/>
      <c r="N19" s="1"/>
      <c r="O19" s="1"/>
      <c r="P19" s="1"/>
      <c r="Q19" s="1"/>
      <c r="S19" s="1"/>
      <c r="T19" s="1"/>
      <c r="U19" s="1"/>
      <c r="V19" s="1"/>
      <c r="W19" s="1"/>
      <c r="X19" s="1"/>
      <c r="Y19" s="15"/>
      <c r="Z19" s="16"/>
      <c r="AA19" s="17"/>
      <c r="AB19" s="1"/>
      <c r="AC19" s="1"/>
      <c r="AD19" s="1"/>
      <c r="AE19" s="1"/>
      <c r="AF19" s="1"/>
      <c r="AG19" s="1"/>
      <c r="AI19" s="1"/>
      <c r="AJ19" s="1"/>
      <c r="AK19" s="1"/>
      <c r="AL19" s="1"/>
      <c r="AM19" s="1"/>
      <c r="AN19" s="1"/>
      <c r="AO19" s="15"/>
      <c r="AP19" s="16"/>
      <c r="AQ19" s="17"/>
      <c r="AR19" s="1"/>
      <c r="AS19" s="1"/>
      <c r="AT19" s="1"/>
      <c r="AU19" s="1"/>
      <c r="AV19" s="1"/>
      <c r="AW19" s="1"/>
      <c r="AY19" s="1"/>
      <c r="AZ19" s="1"/>
      <c r="BA19" s="1"/>
      <c r="BB19" s="1"/>
      <c r="BC19" s="1"/>
      <c r="BD19" s="1"/>
      <c r="BE19" s="15"/>
      <c r="BF19" s="16"/>
      <c r="BG19" s="17"/>
      <c r="BH19" s="1"/>
      <c r="BI19" s="1"/>
      <c r="BJ19" s="1"/>
      <c r="BK19" s="1"/>
      <c r="BL19" s="1"/>
      <c r="BM19" s="1"/>
    </row>
    <row r="20" spans="3:65" x14ac:dyDescent="0.25">
      <c r="C20" s="1"/>
      <c r="D20" s="1"/>
      <c r="E20" s="1"/>
      <c r="F20" s="1"/>
      <c r="G20" s="1"/>
      <c r="H20" s="1"/>
      <c r="I20" s="1"/>
      <c r="J20" s="1"/>
      <c r="K20" s="1"/>
      <c r="L20" s="1"/>
      <c r="M20" s="1"/>
      <c r="N20" s="1"/>
      <c r="O20" s="1"/>
      <c r="P20" s="1"/>
      <c r="Q20" s="1"/>
      <c r="S20" s="1"/>
      <c r="T20" s="1"/>
      <c r="U20" s="1"/>
      <c r="V20" s="1"/>
      <c r="W20" s="1"/>
      <c r="X20" s="1"/>
      <c r="Y20" s="1"/>
      <c r="Z20" s="1"/>
      <c r="AA20" s="1"/>
      <c r="AB20" s="1"/>
      <c r="AC20" s="1"/>
      <c r="AD20" s="1"/>
      <c r="AE20" s="1"/>
      <c r="AF20" s="1"/>
      <c r="AG20" s="1"/>
      <c r="AI20" s="1"/>
      <c r="AJ20" s="1"/>
      <c r="AK20" s="1"/>
      <c r="AL20" s="1"/>
      <c r="AM20" s="1"/>
      <c r="AN20" s="1"/>
      <c r="AO20" s="1"/>
      <c r="AP20" s="1"/>
      <c r="AQ20" s="1"/>
      <c r="AR20" s="1"/>
      <c r="AS20" s="1"/>
      <c r="AT20" s="1"/>
      <c r="AU20" s="1"/>
      <c r="AV20" s="1"/>
      <c r="AW20" s="1"/>
      <c r="AY20" s="1"/>
      <c r="AZ20" s="1"/>
      <c r="BA20" s="1"/>
      <c r="BB20" s="1"/>
      <c r="BC20" s="1"/>
      <c r="BD20" s="1"/>
      <c r="BE20" s="1"/>
      <c r="BF20" s="1"/>
      <c r="BG20" s="1"/>
      <c r="BH20" s="1"/>
      <c r="BI20" s="1"/>
      <c r="BJ20" s="1"/>
      <c r="BK20" s="1"/>
      <c r="BL20" s="1"/>
      <c r="BM20" s="1"/>
    </row>
    <row r="21" spans="3:65" x14ac:dyDescent="0.25">
      <c r="C21" s="1"/>
      <c r="D21" s="1"/>
      <c r="E21" s="1"/>
      <c r="F21" s="1"/>
      <c r="G21" s="1"/>
      <c r="H21" s="1"/>
      <c r="I21" s="1"/>
      <c r="J21" s="1"/>
      <c r="K21" s="1"/>
      <c r="L21" s="1"/>
      <c r="M21" s="1"/>
      <c r="N21" s="1"/>
      <c r="O21" s="1"/>
      <c r="P21" s="1"/>
      <c r="Q21" s="1"/>
      <c r="S21" s="1"/>
      <c r="T21" s="1"/>
      <c r="U21" s="1"/>
      <c r="V21" s="1"/>
      <c r="W21" s="1"/>
      <c r="X21" s="1"/>
      <c r="Y21" s="1"/>
      <c r="Z21" s="1"/>
      <c r="AA21" s="1"/>
      <c r="AB21" s="1"/>
      <c r="AC21" s="1"/>
      <c r="AD21" s="1"/>
      <c r="AE21" s="1"/>
      <c r="AF21" s="1"/>
      <c r="AG21" s="1"/>
      <c r="AI21" s="1"/>
      <c r="AJ21" s="1"/>
      <c r="AK21" s="1"/>
      <c r="AL21" s="1"/>
      <c r="AM21" s="1"/>
      <c r="AN21" s="1"/>
      <c r="AO21" s="1"/>
      <c r="AP21" s="1"/>
      <c r="AQ21" s="1"/>
      <c r="AR21" s="1"/>
      <c r="AS21" s="1"/>
      <c r="AT21" s="1"/>
      <c r="AU21" s="1"/>
      <c r="AV21" s="1"/>
      <c r="AW21" s="1"/>
      <c r="AY21" s="1"/>
      <c r="AZ21" s="1"/>
      <c r="BA21" s="1"/>
      <c r="BB21" s="1"/>
      <c r="BC21" s="1"/>
      <c r="BD21" s="1"/>
      <c r="BE21" s="1"/>
      <c r="BF21" s="1"/>
      <c r="BG21" s="1"/>
      <c r="BH21" s="1"/>
      <c r="BI21" s="1"/>
      <c r="BJ21" s="1"/>
      <c r="BK21" s="1"/>
      <c r="BL21" s="1"/>
      <c r="BM21" s="1"/>
    </row>
    <row r="22" spans="3:65" ht="17.25" x14ac:dyDescent="0.25">
      <c r="C22" s="1"/>
      <c r="D22" s="1"/>
      <c r="E22" s="1"/>
      <c r="F22" s="5">
        <f>$J$17*(1-Calcs!$F$5)</f>
        <v>0.72681439773740009</v>
      </c>
      <c r="G22" s="1"/>
      <c r="H22" s="1"/>
      <c r="I22" s="1"/>
      <c r="J22" s="1"/>
      <c r="K22" s="1"/>
      <c r="L22" s="1"/>
      <c r="M22" s="1"/>
      <c r="N22" s="5">
        <f>$J$17*(Calcs!$F$5)</f>
        <v>0.1228946022626</v>
      </c>
      <c r="O22" s="1"/>
      <c r="P22" s="1"/>
      <c r="Q22" s="1"/>
      <c r="S22" s="1"/>
      <c r="T22" s="1"/>
      <c r="U22" s="1"/>
      <c r="V22" s="5">
        <f>$Z$17*(1-Calcs!$F$6)</f>
        <v>0.15029099999918905</v>
      </c>
      <c r="W22" s="1"/>
      <c r="X22" s="1"/>
      <c r="Y22" s="1"/>
      <c r="Z22" s="1"/>
      <c r="AA22" s="1"/>
      <c r="AB22" s="1"/>
      <c r="AC22" s="1"/>
      <c r="AD22" s="5">
        <f>$Z$17*(Calcs!$F$6)</f>
        <v>8.1097234007400003E-13</v>
      </c>
      <c r="AE22" s="1"/>
      <c r="AF22" s="1"/>
      <c r="AG22" s="1"/>
      <c r="AI22" s="1"/>
      <c r="AJ22" s="1"/>
      <c r="AK22" s="1"/>
      <c r="AL22" s="5">
        <f>$AP$17*(1-Calcs!$F$7)</f>
        <v>0.14050469999853035</v>
      </c>
      <c r="AM22" s="1"/>
      <c r="AN22" s="1"/>
      <c r="AO22" s="1"/>
      <c r="AP22" s="1"/>
      <c r="AQ22" s="1"/>
      <c r="AR22" s="1"/>
      <c r="AS22" s="1"/>
      <c r="AT22" s="5">
        <f>$AP$17*(Calcs!$F$7)</f>
        <v>7.4134494860615733E-13</v>
      </c>
      <c r="AU22" s="1"/>
      <c r="AV22" s="1"/>
      <c r="AW22" s="1"/>
      <c r="AY22" s="1"/>
      <c r="AZ22" s="1"/>
      <c r="BA22" s="1"/>
      <c r="BB22" s="5">
        <f>$BF$17*(1-Calcs!$F$8)</f>
        <v>7.2830372386584376E-13</v>
      </c>
      <c r="BC22" s="1"/>
      <c r="BD22" s="1"/>
      <c r="BE22" s="1"/>
      <c r="BF22" s="1"/>
      <c r="BG22" s="1"/>
      <c r="BH22" s="1"/>
      <c r="BI22" s="1"/>
      <c r="BJ22" s="5">
        <f>$BF$17*(Calcs!$F$8)</f>
        <v>4.2562987285660721E-24</v>
      </c>
      <c r="BK22" s="1"/>
      <c r="BL22" s="1"/>
      <c r="BM22" s="1"/>
    </row>
    <row r="23" spans="3:65" ht="15" customHeight="1" x14ac:dyDescent="0.25">
      <c r="C23" s="1"/>
      <c r="D23" s="1"/>
      <c r="E23" s="12" t="e">
        <f>"Node 31: Var "&amp;Calcs!$B$9</f>
        <v>#N/A</v>
      </c>
      <c r="F23" s="13"/>
      <c r="G23" s="14"/>
      <c r="H23" s="1"/>
      <c r="I23" s="1"/>
      <c r="J23" s="1"/>
      <c r="K23" s="1"/>
      <c r="L23" s="1"/>
      <c r="M23" s="12" t="e">
        <f>"Node 32: Var "&amp;Calcs!$B$10</f>
        <v>#N/A</v>
      </c>
      <c r="N23" s="13"/>
      <c r="O23" s="14"/>
      <c r="P23" s="1"/>
      <c r="Q23" s="1"/>
      <c r="S23" s="1"/>
      <c r="T23" s="1"/>
      <c r="U23" s="12" t="e">
        <f>"Node 33: Var "&amp;Calcs!$B$11</f>
        <v>#N/A</v>
      </c>
      <c r="V23" s="13"/>
      <c r="W23" s="14"/>
      <c r="X23" s="1"/>
      <c r="Y23" s="1"/>
      <c r="Z23" s="1"/>
      <c r="AA23" s="1"/>
      <c r="AB23" s="1"/>
      <c r="AC23" s="12" t="e">
        <f>"Node 34: Var "&amp;Calcs!$B$12</f>
        <v>#N/A</v>
      </c>
      <c r="AD23" s="13"/>
      <c r="AE23" s="14"/>
      <c r="AF23" s="1"/>
      <c r="AG23" s="1"/>
      <c r="AI23" s="1"/>
      <c r="AJ23" s="1"/>
      <c r="AK23" s="12" t="e">
        <f>"Node 35: Var "&amp;Calcs!$B$13</f>
        <v>#N/A</v>
      </c>
      <c r="AL23" s="13"/>
      <c r="AM23" s="14"/>
      <c r="AN23" s="1"/>
      <c r="AO23" s="1"/>
      <c r="AP23" s="1"/>
      <c r="AQ23" s="1"/>
      <c r="AR23" s="1"/>
      <c r="AS23" s="12" t="e">
        <f>"Node 36: Var "&amp;Calcs!$B$14</f>
        <v>#N/A</v>
      </c>
      <c r="AT23" s="13"/>
      <c r="AU23" s="14"/>
      <c r="AV23" s="1"/>
      <c r="AW23" s="1"/>
      <c r="AY23" s="1"/>
      <c r="AZ23" s="1"/>
      <c r="BA23" s="12" t="e">
        <f>"Node 37: Var "&amp;Calcs!$B$15</f>
        <v>#N/A</v>
      </c>
      <c r="BB23" s="13"/>
      <c r="BC23" s="14"/>
      <c r="BD23" s="1"/>
      <c r="BE23" s="1"/>
      <c r="BF23" s="1"/>
      <c r="BG23" s="1"/>
      <c r="BH23" s="1"/>
      <c r="BI23" s="12" t="e">
        <f>"Node 38: Var "&amp;Calcs!$B$16</f>
        <v>#N/A</v>
      </c>
      <c r="BJ23" s="13"/>
      <c r="BK23" s="14"/>
      <c r="BL23" s="1"/>
      <c r="BM23" s="1"/>
    </row>
    <row r="24" spans="3:65" ht="15" customHeight="1" x14ac:dyDescent="0.25">
      <c r="C24" s="1"/>
      <c r="D24" s="1"/>
      <c r="E24" s="15"/>
      <c r="F24" s="16"/>
      <c r="G24" s="17"/>
      <c r="H24" s="1"/>
      <c r="I24" s="1"/>
      <c r="J24" s="1"/>
      <c r="K24" s="1"/>
      <c r="L24" s="1"/>
      <c r="M24" s="15"/>
      <c r="N24" s="16"/>
      <c r="O24" s="17"/>
      <c r="P24" s="1"/>
      <c r="Q24" s="1"/>
      <c r="S24" s="1"/>
      <c r="T24" s="1"/>
      <c r="U24" s="15"/>
      <c r="V24" s="16"/>
      <c r="W24" s="17"/>
      <c r="X24" s="1"/>
      <c r="Y24" s="1"/>
      <c r="Z24" s="1"/>
      <c r="AA24" s="1"/>
      <c r="AB24" s="1"/>
      <c r="AC24" s="15"/>
      <c r="AD24" s="16"/>
      <c r="AE24" s="17"/>
      <c r="AF24" s="1"/>
      <c r="AG24" s="1"/>
      <c r="AI24" s="1"/>
      <c r="AJ24" s="1"/>
      <c r="AK24" s="15"/>
      <c r="AL24" s="16"/>
      <c r="AM24" s="17"/>
      <c r="AN24" s="1"/>
      <c r="AO24" s="1"/>
      <c r="AP24" s="1"/>
      <c r="AQ24" s="1"/>
      <c r="AR24" s="1"/>
      <c r="AS24" s="15"/>
      <c r="AT24" s="16"/>
      <c r="AU24" s="17"/>
      <c r="AV24" s="1"/>
      <c r="AW24" s="1"/>
      <c r="AY24" s="1"/>
      <c r="AZ24" s="1"/>
      <c r="BA24" s="15"/>
      <c r="BB24" s="16"/>
      <c r="BC24" s="17"/>
      <c r="BD24" s="1"/>
      <c r="BE24" s="1"/>
      <c r="BF24" s="1"/>
      <c r="BG24" s="1"/>
      <c r="BH24" s="1"/>
      <c r="BI24" s="15"/>
      <c r="BJ24" s="16"/>
      <c r="BK24" s="17"/>
      <c r="BL24" s="1"/>
      <c r="BM24" s="1"/>
    </row>
    <row r="25" spans="3:65" x14ac:dyDescent="0.25">
      <c r="C25" s="1"/>
      <c r="D25" s="1"/>
      <c r="E25" s="1"/>
      <c r="F25" s="1"/>
      <c r="G25" s="1"/>
      <c r="H25" s="1"/>
      <c r="I25" s="1"/>
      <c r="J25" s="1"/>
      <c r="K25" s="1"/>
      <c r="L25" s="1"/>
      <c r="M25" s="1"/>
      <c r="N25" s="1"/>
      <c r="O25" s="1"/>
      <c r="P25" s="1"/>
      <c r="Q25" s="1"/>
      <c r="S25" s="1"/>
      <c r="T25" s="1"/>
      <c r="U25" s="1"/>
      <c r="V25" s="1"/>
      <c r="W25" s="1"/>
      <c r="X25" s="1"/>
      <c r="Y25" s="1"/>
      <c r="Z25" s="1"/>
      <c r="AA25" s="1"/>
      <c r="AB25" s="1"/>
      <c r="AC25" s="1"/>
      <c r="AD25" s="1"/>
      <c r="AE25" s="1"/>
      <c r="AF25" s="1"/>
      <c r="AG25" s="1"/>
      <c r="AI25" s="1"/>
      <c r="AJ25" s="1"/>
      <c r="AK25" s="1"/>
      <c r="AL25" s="1"/>
      <c r="AM25" s="1"/>
      <c r="AN25" s="1"/>
      <c r="AO25" s="1"/>
      <c r="AP25" s="1"/>
      <c r="AQ25" s="1"/>
      <c r="AR25" s="1"/>
      <c r="AS25" s="1"/>
      <c r="AT25" s="1"/>
      <c r="AU25" s="1"/>
      <c r="AV25" s="1"/>
      <c r="AW25" s="1"/>
      <c r="AY25" s="1"/>
      <c r="AZ25" s="1"/>
      <c r="BA25" s="1"/>
      <c r="BB25" s="1"/>
      <c r="BC25" s="1"/>
      <c r="BD25" s="1"/>
      <c r="BE25" s="1"/>
      <c r="BF25" s="1"/>
      <c r="BG25" s="1"/>
      <c r="BH25" s="1"/>
      <c r="BI25" s="1"/>
      <c r="BJ25" s="1"/>
      <c r="BK25" s="1"/>
      <c r="BL25" s="1"/>
      <c r="BM25" s="1"/>
    </row>
    <row r="26" spans="3:65" x14ac:dyDescent="0.25">
      <c r="C26" s="1"/>
      <c r="D26" s="1"/>
      <c r="E26" s="1"/>
      <c r="F26" s="1"/>
      <c r="G26" s="1"/>
      <c r="H26" s="1"/>
      <c r="I26" s="1"/>
      <c r="J26" s="1"/>
      <c r="K26" s="1"/>
      <c r="L26" s="1"/>
      <c r="M26" s="1"/>
      <c r="N26" s="1"/>
      <c r="O26" s="1"/>
      <c r="P26" s="1"/>
      <c r="Q26" s="1"/>
      <c r="S26" s="1"/>
      <c r="T26" s="1"/>
      <c r="U26" s="1"/>
      <c r="V26" s="1"/>
      <c r="W26" s="1"/>
      <c r="X26" s="1"/>
      <c r="Y26" s="1"/>
      <c r="Z26" s="1"/>
      <c r="AA26" s="1"/>
      <c r="AB26" s="1"/>
      <c r="AC26" s="1"/>
      <c r="AD26" s="1"/>
      <c r="AE26" s="1"/>
      <c r="AF26" s="1"/>
      <c r="AG26" s="1"/>
      <c r="AI26" s="1"/>
      <c r="AJ26" s="1"/>
      <c r="AK26" s="1"/>
      <c r="AL26" s="1"/>
      <c r="AM26" s="1"/>
      <c r="AN26" s="1"/>
      <c r="AO26" s="1"/>
      <c r="AP26" s="1"/>
      <c r="AQ26" s="1"/>
      <c r="AR26" s="1"/>
      <c r="AS26" s="1"/>
      <c r="AT26" s="1"/>
      <c r="AU26" s="1"/>
      <c r="AV26" s="1"/>
      <c r="AW26" s="1"/>
      <c r="AY26" s="1"/>
      <c r="AZ26" s="1"/>
      <c r="BA26" s="1"/>
      <c r="BB26" s="1"/>
      <c r="BC26" s="1"/>
      <c r="BD26" s="1"/>
      <c r="BE26" s="1"/>
      <c r="BF26" s="1"/>
      <c r="BG26" s="1"/>
      <c r="BH26" s="1"/>
      <c r="BI26" s="1"/>
      <c r="BJ26" s="1"/>
      <c r="BK26" s="1"/>
      <c r="BL26" s="1"/>
      <c r="BM26" s="1"/>
    </row>
    <row r="27" spans="3:65" ht="17.25" x14ac:dyDescent="0.25">
      <c r="C27" s="1"/>
      <c r="D27" s="5" t="e">
        <f>$F$22*(1-Calcs!$F$9)</f>
        <v>#N/A</v>
      </c>
      <c r="E27" s="1"/>
      <c r="F27" s="1"/>
      <c r="G27" s="1"/>
      <c r="H27" s="5" t="e">
        <f>$F$22*(Calcs!$F$9)</f>
        <v>#N/A</v>
      </c>
      <c r="I27" s="1"/>
      <c r="J27" s="1"/>
      <c r="K27" s="1"/>
      <c r="L27" s="5" t="e">
        <f>$N$22*(1-Calcs!$F$10)</f>
        <v>#N/A</v>
      </c>
      <c r="M27" s="1"/>
      <c r="N27" s="1"/>
      <c r="O27" s="1"/>
      <c r="P27" s="5" t="e">
        <f>$N$22*(Calcs!$F$10)</f>
        <v>#N/A</v>
      </c>
      <c r="Q27" s="1"/>
      <c r="S27" s="1"/>
      <c r="T27" s="5" t="e">
        <f>$V$22*(1-Calcs!$F$11)</f>
        <v>#N/A</v>
      </c>
      <c r="U27" s="1"/>
      <c r="V27" s="1"/>
      <c r="W27" s="1"/>
      <c r="X27" s="5" t="e">
        <f>$V$22*(Calcs!$F$11)</f>
        <v>#N/A</v>
      </c>
      <c r="Y27" s="1"/>
      <c r="Z27" s="1"/>
      <c r="AA27" s="1"/>
      <c r="AB27" s="5" t="e">
        <f>$AD$22*(1-Calcs!$F$12)</f>
        <v>#N/A</v>
      </c>
      <c r="AC27" s="1"/>
      <c r="AD27" s="1"/>
      <c r="AE27" s="1"/>
      <c r="AF27" s="5" t="e">
        <f>$AD$22*(Calcs!$F$12)</f>
        <v>#N/A</v>
      </c>
      <c r="AG27" s="1"/>
      <c r="AI27" s="1"/>
      <c r="AJ27" s="5" t="e">
        <f>$AL$22*(1-Calcs!$F$13)</f>
        <v>#N/A</v>
      </c>
      <c r="AK27" s="1"/>
      <c r="AL27" s="1"/>
      <c r="AM27" s="1"/>
      <c r="AN27" s="5" t="e">
        <f>$AL$22*(Calcs!$F$13)</f>
        <v>#N/A</v>
      </c>
      <c r="AO27" s="1"/>
      <c r="AP27" s="1"/>
      <c r="AQ27" s="1"/>
      <c r="AR27" s="5" t="e">
        <f>$AT$22*(1-Calcs!$F$14)</f>
        <v>#N/A</v>
      </c>
      <c r="AS27" s="1"/>
      <c r="AT27" s="1"/>
      <c r="AU27" s="1"/>
      <c r="AV27" s="5" t="e">
        <f>$AT$22*(Calcs!$F$14)</f>
        <v>#N/A</v>
      </c>
      <c r="AW27" s="1"/>
      <c r="AY27" s="1"/>
      <c r="AZ27" s="5" t="e">
        <f>$BB$22*(1-Calcs!$F$15)</f>
        <v>#N/A</v>
      </c>
      <c r="BA27" s="1"/>
      <c r="BB27" s="1"/>
      <c r="BC27" s="1"/>
      <c r="BD27" s="5" t="e">
        <f>$BB$22*(Calcs!$F$15)</f>
        <v>#N/A</v>
      </c>
      <c r="BE27" s="1"/>
      <c r="BF27" s="1"/>
      <c r="BG27" s="1"/>
      <c r="BH27" s="5" t="e">
        <f>$BJ$22*(1-Calcs!$F$16)</f>
        <v>#N/A</v>
      </c>
      <c r="BI27" s="1"/>
      <c r="BJ27" s="1"/>
      <c r="BK27" s="1"/>
      <c r="BL27" s="5" t="e">
        <f>$BJ$22*(Calcs!$F$16)</f>
        <v>#N/A</v>
      </c>
      <c r="BM27" s="1"/>
    </row>
    <row r="28" spans="3:65" ht="15" customHeight="1" x14ac:dyDescent="0.25">
      <c r="C28" s="12" t="e">
        <f>"Node 41: Var "&amp;Calcs!$B$17</f>
        <v>#N/A</v>
      </c>
      <c r="D28" s="13"/>
      <c r="E28" s="14"/>
      <c r="F28" s="1"/>
      <c r="G28" s="12" t="e">
        <f>"Node 42: Var "&amp;Calcs!$B$18</f>
        <v>#N/A</v>
      </c>
      <c r="H28" s="13"/>
      <c r="I28" s="14"/>
      <c r="J28" s="1"/>
      <c r="K28" s="12" t="e">
        <f>"Node 43: Var "&amp;Calcs!$B$19</f>
        <v>#N/A</v>
      </c>
      <c r="L28" s="13"/>
      <c r="M28" s="14"/>
      <c r="N28" s="1"/>
      <c r="O28" s="12" t="e">
        <f>"Node 44: Var "&amp;Calcs!$B$20</f>
        <v>#N/A</v>
      </c>
      <c r="P28" s="13"/>
      <c r="Q28" s="14"/>
      <c r="S28" s="12" t="e">
        <f>"Node 45: Var "&amp;Calcs!$B$21</f>
        <v>#N/A</v>
      </c>
      <c r="T28" s="13"/>
      <c r="U28" s="14"/>
      <c r="V28" s="1"/>
      <c r="W28" s="12" t="e">
        <f>"Node 46: Var "&amp;Calcs!$B$22</f>
        <v>#N/A</v>
      </c>
      <c r="X28" s="13"/>
      <c r="Y28" s="14"/>
      <c r="Z28" s="1"/>
      <c r="AA28" s="12" t="e">
        <f>"Node 47: Var "&amp;Calcs!$B$23</f>
        <v>#N/A</v>
      </c>
      <c r="AB28" s="13"/>
      <c r="AC28" s="14"/>
      <c r="AD28" s="1"/>
      <c r="AE28" s="12" t="e">
        <f>"Node 48: Var "&amp;Calcs!$B$24</f>
        <v>#N/A</v>
      </c>
      <c r="AF28" s="13"/>
      <c r="AG28" s="14"/>
      <c r="AI28" s="12" t="e">
        <f>"Node 49: Var "&amp;Calcs!$B$25</f>
        <v>#N/A</v>
      </c>
      <c r="AJ28" s="13"/>
      <c r="AK28" s="14"/>
      <c r="AL28" s="1"/>
      <c r="AM28" s="12" t="e">
        <f>"Node 410: Var "&amp;Calcs!$B$26</f>
        <v>#N/A</v>
      </c>
      <c r="AN28" s="13"/>
      <c r="AO28" s="14"/>
      <c r="AP28" s="1"/>
      <c r="AQ28" s="12" t="e">
        <f>"Node 411: Var "&amp;Calcs!$B$27</f>
        <v>#N/A</v>
      </c>
      <c r="AR28" s="13"/>
      <c r="AS28" s="14"/>
      <c r="AT28" s="1"/>
      <c r="AU28" s="12" t="e">
        <f>"Node 412: Var "&amp;Calcs!$B$28</f>
        <v>#N/A</v>
      </c>
      <c r="AV28" s="13"/>
      <c r="AW28" s="14"/>
      <c r="AY28" s="12" t="e">
        <f>"Node 413: Var "&amp;Calcs!$B$29</f>
        <v>#N/A</v>
      </c>
      <c r="AZ28" s="13"/>
      <c r="BA28" s="14"/>
      <c r="BB28" s="1"/>
      <c r="BC28" s="12" t="e">
        <f>"Node 414: Var "&amp;Calcs!$B$30</f>
        <v>#N/A</v>
      </c>
      <c r="BD28" s="13"/>
      <c r="BE28" s="14"/>
      <c r="BF28" s="1"/>
      <c r="BG28" s="12" t="e">
        <f>"Node 415: Var "&amp;Calcs!$B$31</f>
        <v>#N/A</v>
      </c>
      <c r="BH28" s="13"/>
      <c r="BI28" s="14"/>
      <c r="BJ28" s="1"/>
      <c r="BK28" s="12" t="e">
        <f>"Node 416: Var "&amp;Calcs!$B$32</f>
        <v>#N/A</v>
      </c>
      <c r="BL28" s="13"/>
      <c r="BM28" s="14"/>
    </row>
    <row r="29" spans="3:65" ht="15" customHeight="1" x14ac:dyDescent="0.25">
      <c r="C29" s="15"/>
      <c r="D29" s="16"/>
      <c r="E29" s="17"/>
      <c r="F29" s="1"/>
      <c r="G29" s="15"/>
      <c r="H29" s="16"/>
      <c r="I29" s="17"/>
      <c r="J29" s="1"/>
      <c r="K29" s="15"/>
      <c r="L29" s="16"/>
      <c r="M29" s="17"/>
      <c r="N29" s="1"/>
      <c r="O29" s="15"/>
      <c r="P29" s="16"/>
      <c r="Q29" s="17"/>
      <c r="S29" s="15"/>
      <c r="T29" s="16"/>
      <c r="U29" s="17"/>
      <c r="V29" s="1"/>
      <c r="W29" s="15"/>
      <c r="X29" s="16"/>
      <c r="Y29" s="17"/>
      <c r="Z29" s="1"/>
      <c r="AA29" s="15"/>
      <c r="AB29" s="16"/>
      <c r="AC29" s="17"/>
      <c r="AD29" s="1"/>
      <c r="AE29" s="15"/>
      <c r="AF29" s="16"/>
      <c r="AG29" s="17"/>
      <c r="AI29" s="15"/>
      <c r="AJ29" s="16"/>
      <c r="AK29" s="17"/>
      <c r="AL29" s="1"/>
      <c r="AM29" s="15"/>
      <c r="AN29" s="16"/>
      <c r="AO29" s="17"/>
      <c r="AP29" s="1"/>
      <c r="AQ29" s="15"/>
      <c r="AR29" s="16"/>
      <c r="AS29" s="17"/>
      <c r="AT29" s="1"/>
      <c r="AU29" s="15"/>
      <c r="AV29" s="16"/>
      <c r="AW29" s="17"/>
      <c r="AY29" s="15"/>
      <c r="AZ29" s="16"/>
      <c r="BA29" s="17"/>
      <c r="BB29" s="1"/>
      <c r="BC29" s="15"/>
      <c r="BD29" s="16"/>
      <c r="BE29" s="17"/>
      <c r="BF29" s="1"/>
      <c r="BG29" s="15"/>
      <c r="BH29" s="16"/>
      <c r="BI29" s="17"/>
      <c r="BJ29" s="1"/>
      <c r="BK29" s="15"/>
      <c r="BL29" s="16"/>
      <c r="BM29" s="17"/>
    </row>
    <row r="30" spans="3:65" ht="17.25" x14ac:dyDescent="0.25">
      <c r="C30" s="1"/>
      <c r="D30" s="3" t="e">
        <f>Calcs!$F$17</f>
        <v>#N/A</v>
      </c>
      <c r="E30" s="9"/>
      <c r="F30" s="9"/>
      <c r="G30" s="9"/>
      <c r="H30" s="3" t="e">
        <f>Calcs!$F$18</f>
        <v>#N/A</v>
      </c>
      <c r="I30" s="9"/>
      <c r="J30" s="9"/>
      <c r="K30" s="9"/>
      <c r="L30" s="3" t="e">
        <f>Calcs!$F$19</f>
        <v>#N/A</v>
      </c>
      <c r="M30" s="9"/>
      <c r="N30" s="9"/>
      <c r="O30" s="9"/>
      <c r="P30" s="3" t="e">
        <f>Calcs!$F$20</f>
        <v>#N/A</v>
      </c>
      <c r="Q30" s="9"/>
      <c r="R30" s="10"/>
      <c r="S30" s="9"/>
      <c r="T30" s="3" t="e">
        <f>Calcs!$F$21</f>
        <v>#N/A</v>
      </c>
      <c r="U30" s="9"/>
      <c r="V30" s="9"/>
      <c r="W30" s="9"/>
      <c r="X30" s="3" t="e">
        <f>Calcs!$F$22</f>
        <v>#N/A</v>
      </c>
      <c r="Y30" s="9"/>
      <c r="Z30" s="9"/>
      <c r="AA30" s="9"/>
      <c r="AB30" s="3" t="e">
        <f>Calcs!$F$23</f>
        <v>#N/A</v>
      </c>
      <c r="AC30" s="9"/>
      <c r="AD30" s="9"/>
      <c r="AE30" s="9"/>
      <c r="AF30" s="3" t="e">
        <f>Calcs!$F$24</f>
        <v>#N/A</v>
      </c>
      <c r="AG30" s="9"/>
      <c r="AH30" s="10"/>
      <c r="AI30" s="9"/>
      <c r="AJ30" s="3" t="e">
        <f>Calcs!$F$25</f>
        <v>#N/A</v>
      </c>
      <c r="AK30" s="9"/>
      <c r="AL30" s="9"/>
      <c r="AM30" s="9"/>
      <c r="AN30" s="3" t="e">
        <f>Calcs!$F$26</f>
        <v>#N/A</v>
      </c>
      <c r="AO30" s="9"/>
      <c r="AP30" s="9"/>
      <c r="AQ30" s="9"/>
      <c r="AR30" s="3" t="e">
        <f>Calcs!$F$27</f>
        <v>#N/A</v>
      </c>
      <c r="AS30" s="9"/>
      <c r="AT30" s="9"/>
      <c r="AU30" s="9"/>
      <c r="AV30" s="3" t="e">
        <f>Calcs!$F$28</f>
        <v>#N/A</v>
      </c>
      <c r="AW30" s="9"/>
      <c r="AX30" s="10"/>
      <c r="AY30" s="9"/>
      <c r="AZ30" s="3" t="e">
        <f>Calcs!$F$29</f>
        <v>#N/A</v>
      </c>
      <c r="BA30" s="9"/>
      <c r="BB30" s="9"/>
      <c r="BC30" s="3"/>
      <c r="BD30" s="3" t="e">
        <f>Calcs!$F$30</f>
        <v>#N/A</v>
      </c>
      <c r="BE30" s="9"/>
      <c r="BF30" s="9"/>
      <c r="BG30" s="9"/>
      <c r="BH30" s="3" t="e">
        <f>Calcs!$F$31</f>
        <v>#N/A</v>
      </c>
      <c r="BI30" s="9"/>
      <c r="BJ30" s="9"/>
      <c r="BK30" s="9"/>
      <c r="BL30" s="3" t="e">
        <f>Calcs!$F$32</f>
        <v>#N/A</v>
      </c>
      <c r="BM30" s="1"/>
    </row>
    <row r="31" spans="3:65" x14ac:dyDescent="0.25">
      <c r="C31" s="1"/>
      <c r="D31" s="1"/>
      <c r="E31" s="1"/>
      <c r="F31" s="1"/>
      <c r="G31" s="1"/>
      <c r="H31" s="1"/>
      <c r="I31" s="1"/>
      <c r="J31" s="1"/>
      <c r="K31" s="1"/>
      <c r="L31" s="1"/>
      <c r="M31" s="1"/>
      <c r="N31" s="1"/>
      <c r="O31" s="1"/>
      <c r="P31" s="1"/>
      <c r="Q31" s="1"/>
      <c r="AI31" s="1"/>
      <c r="AJ31" s="1"/>
      <c r="AK31" s="1"/>
      <c r="AL31" s="1"/>
      <c r="AM31" s="1"/>
      <c r="AN31" s="1"/>
      <c r="AO31" s="1"/>
      <c r="AP31" s="1"/>
      <c r="AQ31" s="1"/>
      <c r="AR31" s="1"/>
      <c r="AS31" s="1"/>
      <c r="AT31" s="1"/>
      <c r="AU31" s="1"/>
      <c r="AV31" s="1"/>
      <c r="AW31" s="1"/>
    </row>
    <row r="32" spans="3:65" ht="21" x14ac:dyDescent="0.25">
      <c r="C32" s="1"/>
      <c r="D32" s="1"/>
      <c r="E32" s="1"/>
      <c r="F32" s="1"/>
      <c r="G32" s="1"/>
      <c r="H32" s="1"/>
      <c r="L32" s="1"/>
      <c r="M32" s="1"/>
      <c r="N32" s="1"/>
      <c r="O32" s="1"/>
      <c r="P32" s="1"/>
      <c r="AG32" s="11" t="str">
        <f>Calcs!$L$2&amp;" Probability"</f>
        <v>B Probability</v>
      </c>
      <c r="AH32" s="11"/>
      <c r="AI32" s="11"/>
      <c r="AJ32" s="1"/>
      <c r="AK32" s="1"/>
      <c r="AL32" s="1"/>
      <c r="AM32" s="1"/>
      <c r="AN32" s="1"/>
      <c r="AR32" s="1"/>
      <c r="AS32" s="1"/>
      <c r="AT32" s="1"/>
      <c r="AU32" s="1"/>
      <c r="AV32" s="1"/>
    </row>
    <row r="33" spans="3:48" ht="15" customHeight="1" x14ac:dyDescent="0.25">
      <c r="C33" s="1"/>
      <c r="D33" s="1"/>
      <c r="E33" s="1"/>
      <c r="F33" s="1"/>
      <c r="G33" s="1"/>
      <c r="H33" s="1"/>
      <c r="L33" s="4"/>
      <c r="M33" s="1"/>
      <c r="N33" s="1"/>
      <c r="O33" s="1"/>
      <c r="P33" s="1"/>
      <c r="AG33" s="1"/>
      <c r="AH33" s="7" t="e">
        <f>D27*D30+H27*H30+L27*L30+P27*P30+T27*T30+X27*X30+AB27*AB30+AF27*AF30+AJ27*AJ30+AN27*AN30+AR27*AR30+AV27*AV30+AZ27*AZ30+BD27*BD30+BH27*BH30+BL27*BL30</f>
        <v>#N/A</v>
      </c>
      <c r="AI33" s="1"/>
      <c r="AJ33" s="1"/>
      <c r="AK33" s="1"/>
      <c r="AL33" s="1"/>
      <c r="AM33" s="1"/>
      <c r="AN33" s="1"/>
      <c r="AR33" s="4"/>
      <c r="AS33" s="1"/>
      <c r="AT33" s="1"/>
      <c r="AU33" s="1"/>
      <c r="AV33" s="1"/>
    </row>
  </sheetData>
  <sheetProtection sheet="1" objects="1" scenarios="1"/>
  <mergeCells count="33">
    <mergeCell ref="AW13:AY14"/>
    <mergeCell ref="AO18:AQ19"/>
    <mergeCell ref="BE18:BG19"/>
    <mergeCell ref="AK23:AM24"/>
    <mergeCell ref="AS23:AU24"/>
    <mergeCell ref="AG32:AI32"/>
    <mergeCell ref="BI23:BK24"/>
    <mergeCell ref="AI28:AK29"/>
    <mergeCell ref="AM28:AO29"/>
    <mergeCell ref="AQ28:AS29"/>
    <mergeCell ref="AU28:AW29"/>
    <mergeCell ref="AY28:BA29"/>
    <mergeCell ref="BC28:BE29"/>
    <mergeCell ref="BG28:BI29"/>
    <mergeCell ref="BK28:BM29"/>
    <mergeCell ref="BA23:BC24"/>
    <mergeCell ref="AC23:AE24"/>
    <mergeCell ref="C28:E29"/>
    <mergeCell ref="G28:I29"/>
    <mergeCell ref="K28:M29"/>
    <mergeCell ref="O28:Q29"/>
    <mergeCell ref="S28:U29"/>
    <mergeCell ref="W28:Y29"/>
    <mergeCell ref="AA28:AC29"/>
    <mergeCell ref="AE28:AG29"/>
    <mergeCell ref="AC3:AM5"/>
    <mergeCell ref="Q13:S14"/>
    <mergeCell ref="I18:K19"/>
    <mergeCell ref="Y18:AA19"/>
    <mergeCell ref="E23:G24"/>
    <mergeCell ref="M23:O24"/>
    <mergeCell ref="U23:W24"/>
    <mergeCell ref="AG8:AI9"/>
  </mergeCells>
  <conditionalFormatting sqref="AH7 R12 J17 F22 N22 D27 H27 L27 P27 Z17 V22 AD22 T27 X27 AB27 AF27 AX12 AP17 AL22 AT22 AJ27 AN27 AR27 AV27 BF17 BB22 BJ22 AZ27 BD27 BH27 BL27">
    <cfRule type="colorScale" priority="1">
      <colorScale>
        <cfvo type="min"/>
        <cfvo type="percentile" val="15"/>
        <cfvo type="max"/>
        <color theme="0"/>
        <color rgb="FFEFFFE7"/>
        <color rgb="FF22FE27"/>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Calcs</vt:lpstr>
      <vt:lpstr>Depth 1</vt:lpstr>
      <vt:lpstr>Depth 2</vt:lpstr>
      <vt:lpstr>Depth 3</vt:lpstr>
      <vt:lpstr>Depth 4</vt:lpstr>
      <vt:lpstr>Depth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Hilleren</dc:creator>
  <cp:lastModifiedBy>Gregory</cp:lastModifiedBy>
  <dcterms:created xsi:type="dcterms:W3CDTF">2018-11-27T00:43:40Z</dcterms:created>
  <dcterms:modified xsi:type="dcterms:W3CDTF">2019-05-05T23:50:25Z</dcterms:modified>
</cp:coreProperties>
</file>