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reg\OneDrive - Queen's University\Work\Plan Checking tools\ElectronCutout\Output\"/>
    </mc:Choice>
  </mc:AlternateContent>
  <xr:revisionPtr revIDLastSave="0" documentId="13_ncr:1_{5F8A7BB8-5383-4B41-AEF7-129149846F03}" xr6:coauthVersionLast="46" xr6:coauthVersionMax="47" xr10:uidLastSave="{00000000-0000-0000-0000-000000000000}"/>
  <bookViews>
    <workbookView xWindow="28680" yWindow="705" windowWidth="19440" windowHeight="15150" firstSheet="1" activeTab="2" xr2:uid="{00000000-000D-0000-FFFF-FFFF00000000}"/>
  </bookViews>
  <sheets>
    <sheet name="Plan Data" sheetId="9" r:id="rId1"/>
    <sheet name="CutOut Image" sheetId="5" r:id="rId2"/>
    <sheet name="CutOut Parameters" sheetId="6" r:id="rId3"/>
    <sheet name="CutOut Coordinates" sheetId="2" r:id="rId4"/>
    <sheet name="Applicators &amp; Inserts" sheetId="8" r:id="rId5"/>
  </sheets>
  <definedNames>
    <definedName name="AccessoryCode">'CutOut Parameters'!$B$10</definedName>
    <definedName name="ApplicatorID">'CutOut Parameters'!$B$9</definedName>
    <definedName name="BlockTrayID">'CutOut Parameters'!$B$11</definedName>
    <definedName name="bottom_of_electron_insert">'CutOut Coordinates'!$J$11:$J$11</definedName>
    <definedName name="Cutout_Area">'CutOut Parameters'!$B$20</definedName>
    <definedName name="Cutout_Eq._Sq.">'CutOut Parameters'!$B$22</definedName>
    <definedName name="Cutout_Extent">'CutOut Parameters'!$B$23</definedName>
    <definedName name="Cutout_Perimeter">'CutOut Parameters'!$B$21</definedName>
    <definedName name="Field">'CutOut Parameters'!$B$2</definedName>
    <definedName name="Insert_Size">'CutOut Coordinates'!$J$7</definedName>
    <definedName name="InsertCode">'CutOut Parameters'!$B$12</definedName>
    <definedName name="Plan">'CutOut Parameters'!$B$1</definedName>
    <definedName name="Source_to_bottom_of_electron_insert">'CutOut Coordinates'!$J$3</definedName>
    <definedName name="Source_to_top_of_electron_insert">'CutOut Coordinates'!$J$2</definedName>
    <definedName name="SSD">'CutOut Coordinates'!$J$6:$J$6</definedName>
    <definedName name="top_of_electron_insert">'CutOut Coordinates'!$J$12</definedName>
    <definedName name="x_range">'CutOut Coordinates'!$F$5</definedName>
    <definedName name="y_range">'CutOut Coordinates'!$G$5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5" l="1"/>
  <c r="P6" i="5"/>
  <c r="Q5" i="5"/>
  <c r="P5" i="5"/>
  <c r="P2" i="5"/>
  <c r="P1" i="5"/>
  <c r="P9" i="5"/>
  <c r="P8" i="5"/>
  <c r="F23" i="6"/>
  <c r="F22" i="6"/>
  <c r="F17" i="6"/>
  <c r="F15" i="6"/>
  <c r="F14" i="6"/>
  <c r="F13" i="6"/>
  <c r="F12" i="6"/>
  <c r="F11" i="6"/>
  <c r="F10" i="6"/>
  <c r="F9" i="6"/>
  <c r="F6" i="6"/>
  <c r="F5" i="6"/>
  <c r="F4" i="6"/>
  <c r="F3" i="6"/>
  <c r="E3" i="6"/>
  <c r="E4" i="6"/>
  <c r="E5" i="6"/>
  <c r="E6" i="6"/>
  <c r="E9" i="6"/>
  <c r="E13" i="6"/>
  <c r="E14" i="6"/>
  <c r="E15" i="6"/>
  <c r="E17" i="6"/>
  <c r="E23" i="6"/>
  <c r="E22" i="6"/>
  <c r="E12" i="6"/>
  <c r="E11" i="6"/>
  <c r="E10" i="6"/>
  <c r="J12" i="2" l="1"/>
  <c r="J11" i="2"/>
  <c r="D1" i="2" l="1"/>
  <c r="G4" i="2"/>
  <c r="F4" i="2"/>
  <c r="G3" i="2"/>
  <c r="G5" i="2" s="1"/>
  <c r="F3" i="2"/>
  <c r="C8" i="2" l="1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65" i="2"/>
  <c r="D81" i="2"/>
  <c r="D97" i="2"/>
  <c r="D113" i="2"/>
  <c r="D129" i="2"/>
  <c r="C21" i="2"/>
  <c r="C45" i="2"/>
  <c r="C61" i="2"/>
  <c r="C85" i="2"/>
  <c r="C101" i="2"/>
  <c r="C109" i="2"/>
  <c r="C125" i="2"/>
  <c r="D10" i="2"/>
  <c r="D26" i="2"/>
  <c r="D42" i="2"/>
  <c r="D58" i="2"/>
  <c r="D74" i="2"/>
  <c r="D90" i="2"/>
  <c r="D106" i="2"/>
  <c r="D114" i="2"/>
  <c r="C10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D9" i="2"/>
  <c r="D17" i="2"/>
  <c r="D25" i="2"/>
  <c r="D33" i="2"/>
  <c r="D41" i="2"/>
  <c r="D49" i="2"/>
  <c r="D57" i="2"/>
  <c r="D73" i="2"/>
  <c r="D89" i="2"/>
  <c r="D105" i="2"/>
  <c r="D121" i="2"/>
  <c r="D137" i="2"/>
  <c r="C29" i="2"/>
  <c r="C37" i="2"/>
  <c r="C53" i="2"/>
  <c r="C69" i="2"/>
  <c r="C77" i="2"/>
  <c r="C93" i="2"/>
  <c r="C117" i="2"/>
  <c r="C133" i="2"/>
  <c r="D18" i="2"/>
  <c r="D34" i="2"/>
  <c r="D50" i="2"/>
  <c r="D66" i="2"/>
  <c r="D82" i="2"/>
  <c r="D98" i="2"/>
  <c r="D122" i="2"/>
  <c r="C12" i="2"/>
  <c r="C13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D61" i="2"/>
  <c r="D125" i="2"/>
  <c r="D138" i="2"/>
  <c r="D37" i="2"/>
  <c r="D117" i="2"/>
  <c r="C136" i="2"/>
  <c r="D69" i="2"/>
  <c r="D130" i="2"/>
  <c r="D133" i="2"/>
  <c r="D21" i="2"/>
  <c r="D29" i="2"/>
  <c r="D45" i="2"/>
  <c r="D13" i="2"/>
  <c r="D77" i="2"/>
  <c r="D85" i="2"/>
  <c r="D93" i="2"/>
  <c r="D101" i="2"/>
  <c r="D53" i="2"/>
  <c r="D109" i="2"/>
  <c r="P19" i="5"/>
  <c r="P14" i="5"/>
  <c r="C7" i="2"/>
  <c r="D7" i="2"/>
  <c r="F5" i="2"/>
  <c r="D3" i="2"/>
  <c r="C4" i="2"/>
  <c r="C5" i="2"/>
  <c r="C6" i="2"/>
  <c r="D4" i="2"/>
  <c r="D5" i="2"/>
  <c r="C3" i="2"/>
  <c r="D6" i="2"/>
  <c r="O19" i="5" l="1"/>
  <c r="O14" i="5"/>
</calcChain>
</file>

<file path=xl/sharedStrings.xml><?xml version="1.0" encoding="utf-8"?>
<sst xmlns="http://schemas.openxmlformats.org/spreadsheetml/2006/main" count="198" uniqueCount="109">
  <si>
    <t>Plan</t>
  </si>
  <si>
    <t>Field</t>
  </si>
  <si>
    <t>ID</t>
  </si>
  <si>
    <t>Code</t>
  </si>
  <si>
    <t>Applicator</t>
  </si>
  <si>
    <t>Block Tray</t>
  </si>
  <si>
    <t>Cutout Eq. Sq.</t>
  </si>
  <si>
    <t>Cutout Extent</t>
  </si>
  <si>
    <t>Expected Dimensions to Bottom of Insert</t>
  </si>
  <si>
    <t>X</t>
  </si>
  <si>
    <t>Y</t>
  </si>
  <si>
    <t>Expected Dimensions to Top of Insert</t>
  </si>
  <si>
    <t>Expected</t>
  </si>
  <si>
    <t>RadiationType</t>
  </si>
  <si>
    <t>SetupTechnique</t>
  </si>
  <si>
    <t>ToleranceTable</t>
  </si>
  <si>
    <t>Linac</t>
  </si>
  <si>
    <t>Energy</t>
  </si>
  <si>
    <t>GantryAngle</t>
  </si>
  <si>
    <t>ApplicatorID</t>
  </si>
  <si>
    <t>AccessoryCode</t>
  </si>
  <si>
    <t>BlockTrayID</t>
  </si>
  <si>
    <t>InsertCode</t>
  </si>
  <si>
    <t>BlockType</t>
  </si>
  <si>
    <t>MaterialID</t>
  </si>
  <si>
    <t>BlockDivergence</t>
  </si>
  <si>
    <t>BlockName</t>
  </si>
  <si>
    <t>SourceToBlockTrayDistance</t>
  </si>
  <si>
    <t>Cutout Area</t>
  </si>
  <si>
    <t>Cutout Perimeter</t>
  </si>
  <si>
    <t>Block Points</t>
  </si>
  <si>
    <t>Scale Factor</t>
  </si>
  <si>
    <t>Distances</t>
  </si>
  <si>
    <t>X Scaled</t>
  </si>
  <si>
    <t>Y Scaled</t>
  </si>
  <si>
    <t>X Range</t>
  </si>
  <si>
    <t>Y Range</t>
  </si>
  <si>
    <t>Source to top of electron insert</t>
  </si>
  <si>
    <t>cm</t>
  </si>
  <si>
    <t>Source to bottom of electron insert</t>
  </si>
  <si>
    <t>Source to bottom of electron applicator</t>
  </si>
  <si>
    <t>SSD</t>
  </si>
  <si>
    <t>Insert Size</t>
  </si>
  <si>
    <t>Scale Factors</t>
  </si>
  <si>
    <t>bottom of electron insert</t>
  </si>
  <si>
    <t>top of electron insert</t>
  </si>
  <si>
    <t>Name</t>
  </si>
  <si>
    <t>Applicator Code</t>
  </si>
  <si>
    <t>Field Size X [cm]</t>
  </si>
  <si>
    <t>Field Size Y [cm]</t>
  </si>
  <si>
    <t>Distance from the source [cm]</t>
  </si>
  <si>
    <t>Tray Id</t>
  </si>
  <si>
    <t>Insert Code</t>
  </si>
  <si>
    <t>Add-On Material</t>
  </si>
  <si>
    <t>Block ID</t>
  </si>
  <si>
    <t>Thickness [cm]</t>
  </si>
  <si>
    <t>A25</t>
  </si>
  <si>
    <t>FFDA(A10+)</t>
  </si>
  <si>
    <t>Electron Insert</t>
  </si>
  <si>
    <t>Cut-out</t>
  </si>
  <si>
    <t>A20</t>
  </si>
  <si>
    <t>A15</t>
  </si>
  <si>
    <t>A10</t>
  </si>
  <si>
    <t>A06</t>
  </si>
  <si>
    <t>FFDA(A06)</t>
  </si>
  <si>
    <t>NOSE</t>
  </si>
  <si>
    <t>GA45 9MeV</t>
  </si>
  <si>
    <t>GA45 6MEV</t>
  </si>
  <si>
    <t>FieldType</t>
  </si>
  <si>
    <t>STATIC</t>
  </si>
  <si>
    <t>ELECTRON</t>
  </si>
  <si>
    <t>Weight</t>
  </si>
  <si>
    <t>TR2</t>
  </si>
  <si>
    <t>SetupField</t>
  </si>
  <si>
    <t>TREATMENT</t>
  </si>
  <si>
    <t>SAD</t>
  </si>
  <si>
    <t>NumberOfBlocks</t>
  </si>
  <si>
    <t>NumberOfBoli</t>
  </si>
  <si>
    <t>NumberOfControlPoints</t>
  </si>
  <si>
    <t>NumberOfWedges</t>
  </si>
  <si>
    <t>CollimatorAngle</t>
  </si>
  <si>
    <t>DoseRate</t>
  </si>
  <si>
    <t>CouchAngle</t>
  </si>
  <si>
    <t>Actual SSD</t>
  </si>
  <si>
    <t>Isocentre</t>
  </si>
  <si>
    <t>ApplicatorType</t>
  </si>
  <si>
    <t>ELECTRON_SQUARE</t>
  </si>
  <si>
    <t>ApplicatorApertureShape</t>
  </si>
  <si>
    <t>SYM_SQUARE</t>
  </si>
  <si>
    <t>ApplicatorOpening</t>
  </si>
  <si>
    <t>CUSTOM</t>
  </si>
  <si>
    <t>APERTURE</t>
  </si>
  <si>
    <t>PRESENT</t>
  </si>
  <si>
    <t>BlockMountingPosition</t>
  </si>
  <si>
    <t>PATIENT_SIDE</t>
  </si>
  <si>
    <t>BlockThickness</t>
  </si>
  <si>
    <t>SourceToBlockDistance</t>
  </si>
  <si>
    <t>Coordinates</t>
  </si>
  <si>
    <t>MUs</t>
  </si>
  <si>
    <t>Beam Dose</t>
  </si>
  <si>
    <t>FIXED_SSD</t>
  </si>
  <si>
    <t>PatientOrientation</t>
  </si>
  <si>
    <t>HFS</t>
  </si>
  <si>
    <t>ELECTRON PLANNED</t>
  </si>
  <si>
    <t>PatientId</t>
  </si>
  <si>
    <t>ElectronCutout</t>
  </si>
  <si>
    <t>PatientName</t>
  </si>
  <si>
    <t>ElectronCutoutQA</t>
  </si>
  <si>
    <t>PatientBirthDate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</si>
</sst>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828DA1"/>
        <bgColor indexed="64"/>
      </patternFill>
    </fill>
    <fill>
      <patternFill patternType="solid">
        <fgColor rgb="FFD6DEE7"/>
        <bgColor indexed="64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12" applyNumberFormat="0" applyFill="0" applyAlignment="0" applyProtection="0"/>
    <xf numFmtId="0" fontId="8" fillId="5" borderId="15" applyNumberFormat="0" applyAlignment="0" applyProtection="0"/>
  </cellStyleXfs>
  <cellXfs count="65">
    <xf numFmtId="0" fontId="0" fillId="0" borderId="0" xfId="0"/>
    <xf numFmtId="164" fontId="0" fillId="0" borderId="0" xfId="0" applyNumberFormat="1"/>
    <xf numFmtId="0" fontId="4" fillId="0" borderId="0" xfId="2" applyFont="1" applyFill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7" xfId="0" applyNumberFormat="1" applyBorder="1"/>
    <xf numFmtId="164" fontId="0" fillId="0" borderId="9" xfId="0" applyNumberFormat="1" applyBorder="1"/>
    <xf numFmtId="0" fontId="3" fillId="0" borderId="10" xfId="0" applyFont="1" applyFill="1" applyBorder="1"/>
    <xf numFmtId="0" fontId="3" fillId="0" borderId="7" xfId="0" applyFont="1" applyBorder="1"/>
    <xf numFmtId="164" fontId="0" fillId="0" borderId="0" xfId="0" applyNumberFormat="1" applyBorder="1"/>
    <xf numFmtId="164" fontId="0" fillId="0" borderId="8" xfId="0" applyNumberFormat="1" applyBorder="1"/>
    <xf numFmtId="164" fontId="4" fillId="0" borderId="11" xfId="2" applyNumberFormat="1" applyFont="1" applyFill="1" applyBorder="1" applyAlignment="1">
      <alignment horizontal="right"/>
    </xf>
    <xf numFmtId="1" fontId="0" fillId="0" borderId="9" xfId="0" applyNumberFormat="1" applyBorder="1"/>
    <xf numFmtId="164" fontId="0" fillId="0" borderId="6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4" borderId="13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4" fillId="5" borderId="18" xfId="4" applyFont="1" applyBorder="1" applyAlignment="1">
      <alignment horizontal="right"/>
    </xf>
    <xf numFmtId="0" fontId="9" fillId="5" borderId="19" xfId="4" applyFont="1" applyBorder="1" applyAlignment="1">
      <alignment horizontal="right"/>
    </xf>
    <xf numFmtId="0" fontId="4" fillId="5" borderId="20" xfId="4" applyFont="1" applyBorder="1" applyAlignment="1">
      <alignment horizontal="right"/>
    </xf>
    <xf numFmtId="0" fontId="9" fillId="5" borderId="21" xfId="4" applyFont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/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164" fontId="0" fillId="0" borderId="30" xfId="0" applyNumberFormat="1" applyBorder="1" applyAlignment="1">
      <alignment horizontal="right"/>
    </xf>
    <xf numFmtId="164" fontId="0" fillId="0" borderId="31" xfId="0" applyNumberFormat="1" applyBorder="1" applyAlignment="1">
      <alignment horizontal="right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64" fontId="0" fillId="0" borderId="38" xfId="0" applyNumberFormat="1" applyBorder="1"/>
    <xf numFmtId="164" fontId="0" fillId="0" borderId="39" xfId="0" applyNumberFormat="1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5" fillId="0" borderId="12" xfId="3" applyAlignment="1">
      <alignment horizontal="center"/>
    </xf>
    <xf numFmtId="0" fontId="0" fillId="0" borderId="0" xfId="0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5" fillId="0" borderId="12" xfId="3" applyAlignment="1">
      <alignment horizontal="center" vertical="center"/>
    </xf>
  </cellXfs>
  <cellStyles count="5">
    <cellStyle name="Calculation" xfId="4" builtinId="22"/>
    <cellStyle name="Good" xfId="2" builtinId="26"/>
    <cellStyle name="Heading 1" xfId="3" builtinId="16"/>
    <cellStyle name="Heading 2" xfId="1" builtinId="17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828DA1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828DA1"/>
        </patternFill>
      </fill>
      <alignment horizontal="center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'CutOut Coordinates'!$A$1:$B$1</c:f>
              <c:strCache>
                <c:ptCount val="1"/>
                <c:pt idx="0">
                  <c:v>Block Points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'CutOut Coordinates'!$C$3:$C$138</c:f>
              <c:numCache>
                <c:formatCode>0.0</c:formatCode>
                <c:ptCount val="136"/>
                <c:pt idx="0">
                  <c:v>2.4109546706589842</c:v>
                </c:pt>
                <c:pt idx="1">
                  <c:v>2.4204093944868732</c:v>
                </c:pt>
                <c:pt idx="2">
                  <c:v>2.4109546706589842</c:v>
                </c:pt>
                <c:pt idx="3">
                  <c:v>2.3920452230032057</c:v>
                </c:pt>
                <c:pt idx="4">
                  <c:v>2.3636810515195386</c:v>
                </c:pt>
                <c:pt idx="5">
                  <c:v>2.3731357753474271</c:v>
                </c:pt>
                <c:pt idx="6">
                  <c:v>2.3825904991753166</c:v>
                </c:pt>
                <c:pt idx="7">
                  <c:v>2.3731357753474271</c:v>
                </c:pt>
                <c:pt idx="8">
                  <c:v>2.3542263276916491</c:v>
                </c:pt>
                <c:pt idx="9">
                  <c:v>2.3164074323800921</c:v>
                </c:pt>
                <c:pt idx="10">
                  <c:v>2.2407696417569785</c:v>
                </c:pt>
                <c:pt idx="11">
                  <c:v>2.1840412987896434</c:v>
                </c:pt>
                <c:pt idx="12">
                  <c:v>2.1084035081665302</c:v>
                </c:pt>
                <c:pt idx="13">
                  <c:v>1.9949468222318592</c:v>
                </c:pt>
                <c:pt idx="14">
                  <c:v>1.9571279269203026</c:v>
                </c:pt>
                <c:pt idx="15">
                  <c:v>1.9382184792645243</c:v>
                </c:pt>
                <c:pt idx="16">
                  <c:v>1.7963976218461863</c:v>
                </c:pt>
                <c:pt idx="17">
                  <c:v>1.7585787265346291</c:v>
                </c:pt>
                <c:pt idx="18">
                  <c:v>1.7207598312230727</c:v>
                </c:pt>
                <c:pt idx="19">
                  <c:v>1.6451220405999589</c:v>
                </c:pt>
                <c:pt idx="20">
                  <c:v>1.5694842499768453</c:v>
                </c:pt>
                <c:pt idx="21">
                  <c:v>1.5316653546652885</c:v>
                </c:pt>
                <c:pt idx="22">
                  <c:v>1.4938464593537319</c:v>
                </c:pt>
                <c:pt idx="23">
                  <c:v>1.3047519827959477</c:v>
                </c:pt>
                <c:pt idx="24">
                  <c:v>1.1534764015497208</c:v>
                </c:pt>
                <c:pt idx="25">
                  <c:v>1.0022008203034936</c:v>
                </c:pt>
                <c:pt idx="26">
                  <c:v>0.6145571433600362</c:v>
                </c:pt>
                <c:pt idx="27">
                  <c:v>0.60510241953214705</c:v>
                </c:pt>
                <c:pt idx="28">
                  <c:v>0.49164573359747671</c:v>
                </c:pt>
                <c:pt idx="29">
                  <c:v>0.416007942974364</c:v>
                </c:pt>
                <c:pt idx="30">
                  <c:v>0.30255125703969266</c:v>
                </c:pt>
                <c:pt idx="31">
                  <c:v>0.15127567579346643</c:v>
                </c:pt>
                <c:pt idx="32">
                  <c:v>0.13236622813768803</c:v>
                </c:pt>
                <c:pt idx="33">
                  <c:v>9.4547332826130273E-2</c:v>
                </c:pt>
                <c:pt idx="34">
                  <c:v>-5.6728437514573474E-2</c:v>
                </c:pt>
                <c:pt idx="35">
                  <c:v>-0.17018512344924386</c:v>
                </c:pt>
                <c:pt idx="36">
                  <c:v>-0.28364180938391426</c:v>
                </c:pt>
                <c:pt idx="37">
                  <c:v>-0.43491739063014145</c:v>
                </c:pt>
                <c:pt idx="38">
                  <c:v>-0.60510241953214705</c:v>
                </c:pt>
                <c:pt idx="39">
                  <c:v>-0.71855910546681745</c:v>
                </c:pt>
                <c:pt idx="40">
                  <c:v>-0.73746855312259585</c:v>
                </c:pt>
                <c:pt idx="41">
                  <c:v>-0.77528744843415265</c:v>
                </c:pt>
                <c:pt idx="42">
                  <c:v>-0.79419689608993094</c:v>
                </c:pt>
                <c:pt idx="43">
                  <c:v>-0.83201579140148785</c:v>
                </c:pt>
                <c:pt idx="44">
                  <c:v>-0.94547247733615802</c:v>
                </c:pt>
                <c:pt idx="45">
                  <c:v>-1.1345669538939422</c:v>
                </c:pt>
                <c:pt idx="46">
                  <c:v>-1.3803897734190613</c:v>
                </c:pt>
                <c:pt idx="47">
                  <c:v>-1.4938464593537319</c:v>
                </c:pt>
                <c:pt idx="48">
                  <c:v>-1.5694842499768453</c:v>
                </c:pt>
                <c:pt idx="49">
                  <c:v>-1.6829409359115157</c:v>
                </c:pt>
                <c:pt idx="50">
                  <c:v>-1.7963976218461863</c:v>
                </c:pt>
                <c:pt idx="51">
                  <c:v>-1.8153070695019644</c:v>
                </c:pt>
                <c:pt idx="52">
                  <c:v>-1.8531259648135212</c:v>
                </c:pt>
                <c:pt idx="53">
                  <c:v>-1.8720354124692999</c:v>
                </c:pt>
                <c:pt idx="54">
                  <c:v>-1.9098543077808565</c:v>
                </c:pt>
                <c:pt idx="55">
                  <c:v>-2.0705846128549728</c:v>
                </c:pt>
                <c:pt idx="56">
                  <c:v>-2.0894940605107513</c:v>
                </c:pt>
                <c:pt idx="57">
                  <c:v>-2.1084035081665302</c:v>
                </c:pt>
                <c:pt idx="58">
                  <c:v>-2.1840412987896434</c:v>
                </c:pt>
                <c:pt idx="59">
                  <c:v>-2.2218601941012004</c:v>
                </c:pt>
                <c:pt idx="60">
                  <c:v>-2.2407696417569785</c:v>
                </c:pt>
                <c:pt idx="61">
                  <c:v>-2.259679089412757</c:v>
                </c:pt>
                <c:pt idx="62">
                  <c:v>-2.278588537068535</c:v>
                </c:pt>
                <c:pt idx="63">
                  <c:v>-2.3542263276916491</c:v>
                </c:pt>
                <c:pt idx="64">
                  <c:v>-2.3731357753474271</c:v>
                </c:pt>
                <c:pt idx="65">
                  <c:v>-2.3920452230032057</c:v>
                </c:pt>
                <c:pt idx="66">
                  <c:v>-2.4487735659705412</c:v>
                </c:pt>
                <c:pt idx="67">
                  <c:v>-2.4676830136263193</c:v>
                </c:pt>
                <c:pt idx="68">
                  <c:v>-2.4865924612820978</c:v>
                </c:pt>
                <c:pt idx="69">
                  <c:v>-2.5055019089378763</c:v>
                </c:pt>
                <c:pt idx="70">
                  <c:v>-2.5149566327657653</c:v>
                </c:pt>
                <c:pt idx="71">
                  <c:v>-2.5055019089378763</c:v>
                </c:pt>
                <c:pt idx="72">
                  <c:v>-2.4865924612820978</c:v>
                </c:pt>
                <c:pt idx="73">
                  <c:v>-2.4676830136263193</c:v>
                </c:pt>
                <c:pt idx="74">
                  <c:v>-2.3920452230032057</c:v>
                </c:pt>
                <c:pt idx="75">
                  <c:v>-2.3731357753474271</c:v>
                </c:pt>
                <c:pt idx="76">
                  <c:v>-2.278588537068535</c:v>
                </c:pt>
                <c:pt idx="77">
                  <c:v>-2.2407696417569785</c:v>
                </c:pt>
                <c:pt idx="78">
                  <c:v>-2.1462224034780863</c:v>
                </c:pt>
                <c:pt idx="79">
                  <c:v>-2.1273129558223083</c:v>
                </c:pt>
                <c:pt idx="80">
                  <c:v>-2.1084035081665302</c:v>
                </c:pt>
                <c:pt idx="81">
                  <c:v>-1.9476732030924133</c:v>
                </c:pt>
                <c:pt idx="82">
                  <c:v>-1.9193090316087458</c:v>
                </c:pt>
                <c:pt idx="83">
                  <c:v>-1.8625806886414105</c:v>
                </c:pt>
                <c:pt idx="84">
                  <c:v>-1.8436712409856322</c:v>
                </c:pt>
                <c:pt idx="85">
                  <c:v>-1.8247617933298539</c:v>
                </c:pt>
                <c:pt idx="86">
                  <c:v>-1.8058523456740752</c:v>
                </c:pt>
                <c:pt idx="87">
                  <c:v>-1.7869428980182969</c:v>
                </c:pt>
                <c:pt idx="88">
                  <c:v>-1.5694842499768453</c:v>
                </c:pt>
                <c:pt idx="89">
                  <c:v>-1.5316653546652885</c:v>
                </c:pt>
                <c:pt idx="90">
                  <c:v>-1.5127559070095102</c:v>
                </c:pt>
                <c:pt idx="91">
                  <c:v>-1.4749370116979534</c:v>
                </c:pt>
                <c:pt idx="92">
                  <c:v>-1.4560275640421749</c:v>
                </c:pt>
                <c:pt idx="93">
                  <c:v>-1.2669330874843909</c:v>
                </c:pt>
                <c:pt idx="94">
                  <c:v>-1.2480236398286129</c:v>
                </c:pt>
                <c:pt idx="95">
                  <c:v>-1.2102047445170561</c:v>
                </c:pt>
                <c:pt idx="96">
                  <c:v>-1.1912952968612776</c:v>
                </c:pt>
                <c:pt idx="97">
                  <c:v>-1.1534764015497208</c:v>
                </c:pt>
                <c:pt idx="98">
                  <c:v>-1.1345669538939422</c:v>
                </c:pt>
                <c:pt idx="99">
                  <c:v>-1.0211102679592718</c:v>
                </c:pt>
                <c:pt idx="100">
                  <c:v>-0.90765358202460145</c:v>
                </c:pt>
                <c:pt idx="101">
                  <c:v>-0.83201579140148785</c:v>
                </c:pt>
                <c:pt idx="102">
                  <c:v>-0.73746855312259585</c:v>
                </c:pt>
                <c:pt idx="103">
                  <c:v>-0.51055518125325505</c:v>
                </c:pt>
                <c:pt idx="104">
                  <c:v>-0.37818904766280631</c:v>
                </c:pt>
                <c:pt idx="105">
                  <c:v>-0.24582291407235743</c:v>
                </c:pt>
                <c:pt idx="106">
                  <c:v>-0.24582291407235743</c:v>
                </c:pt>
                <c:pt idx="107">
                  <c:v>0.26473236172813686</c:v>
                </c:pt>
                <c:pt idx="108">
                  <c:v>0.416007942974363</c:v>
                </c:pt>
                <c:pt idx="109">
                  <c:v>0.52946462890903445</c:v>
                </c:pt>
                <c:pt idx="110">
                  <c:v>0.58619297187636865</c:v>
                </c:pt>
                <c:pt idx="111">
                  <c:v>0.68074021015526076</c:v>
                </c:pt>
                <c:pt idx="112">
                  <c:v>0.83201579140148885</c:v>
                </c:pt>
                <c:pt idx="113">
                  <c:v>1.0211102679592718</c:v>
                </c:pt>
                <c:pt idx="114">
                  <c:v>1.0589291632708286</c:v>
                </c:pt>
                <c:pt idx="115">
                  <c:v>1.0967480585823854</c:v>
                </c:pt>
                <c:pt idx="116">
                  <c:v>1.172385849205499</c:v>
                </c:pt>
                <c:pt idx="117">
                  <c:v>1.3614803257632828</c:v>
                </c:pt>
                <c:pt idx="118">
                  <c:v>1.3803897734190613</c:v>
                </c:pt>
                <c:pt idx="119">
                  <c:v>1.4560275640421749</c:v>
                </c:pt>
                <c:pt idx="120">
                  <c:v>1.6451220405999589</c:v>
                </c:pt>
                <c:pt idx="121">
                  <c:v>1.6829409359115157</c:v>
                </c:pt>
                <c:pt idx="122">
                  <c:v>1.7207598312230727</c:v>
                </c:pt>
                <c:pt idx="123">
                  <c:v>1.8342165171577429</c:v>
                </c:pt>
                <c:pt idx="124">
                  <c:v>1.8720354124692999</c:v>
                </c:pt>
                <c:pt idx="125">
                  <c:v>1.9098543077808565</c:v>
                </c:pt>
                <c:pt idx="126">
                  <c:v>1.9476732030924133</c:v>
                </c:pt>
                <c:pt idx="127">
                  <c:v>2.0327657175434162</c:v>
                </c:pt>
                <c:pt idx="128">
                  <c:v>2.0516751651991947</c:v>
                </c:pt>
                <c:pt idx="129">
                  <c:v>2.0894940605107513</c:v>
                </c:pt>
                <c:pt idx="130">
                  <c:v>2.1840412987896434</c:v>
                </c:pt>
                <c:pt idx="131">
                  <c:v>2.259679089412757</c:v>
                </c:pt>
                <c:pt idx="132">
                  <c:v>2.278588537068535</c:v>
                </c:pt>
                <c:pt idx="133">
                  <c:v>2.2974979847243135</c:v>
                </c:pt>
                <c:pt idx="134">
                  <c:v>2.3731357753474271</c:v>
                </c:pt>
                <c:pt idx="135">
                  <c:v>2.4109546706589842</c:v>
                </c:pt>
              </c:numCache>
            </c:numRef>
          </c:xVal>
          <c:yVal>
            <c:numRef>
              <c:f>'CutOut Coordinates'!$D$3:$D$138</c:f>
              <c:numCache>
                <c:formatCode>0.0</c:formatCode>
                <c:ptCount val="136"/>
                <c:pt idx="0">
                  <c:v>0.416007942974363</c:v>
                </c:pt>
                <c:pt idx="1">
                  <c:v>0.17963984727713306</c:v>
                </c:pt>
                <c:pt idx="2">
                  <c:v>0.17018512344924386</c:v>
                </c:pt>
                <c:pt idx="3">
                  <c:v>9.454714373165371E-2</c:v>
                </c:pt>
                <c:pt idx="4">
                  <c:v>-0.16073039962135469</c:v>
                </c:pt>
                <c:pt idx="5">
                  <c:v>-0.17018512344924386</c:v>
                </c:pt>
                <c:pt idx="6">
                  <c:v>-0.40655321914647385</c:v>
                </c:pt>
                <c:pt idx="7">
                  <c:v>-0.416007942974363</c:v>
                </c:pt>
                <c:pt idx="8">
                  <c:v>-0.58619297187636865</c:v>
                </c:pt>
                <c:pt idx="9">
                  <c:v>-0.73746855312259585</c:v>
                </c:pt>
                <c:pt idx="10">
                  <c:v>-0.88874413436882305</c:v>
                </c:pt>
                <c:pt idx="11">
                  <c:v>-1.115657506238164</c:v>
                </c:pt>
                <c:pt idx="12">
                  <c:v>-1.3425708781075045</c:v>
                </c:pt>
                <c:pt idx="13">
                  <c:v>-1.5694842499768453</c:v>
                </c:pt>
                <c:pt idx="14">
                  <c:v>-1.6073031452884021</c:v>
                </c:pt>
                <c:pt idx="15">
                  <c:v>-1.6451220405999589</c:v>
                </c:pt>
                <c:pt idx="16">
                  <c:v>-1.7869428980182969</c:v>
                </c:pt>
                <c:pt idx="17">
                  <c:v>-1.8058523456740752</c:v>
                </c:pt>
                <c:pt idx="18">
                  <c:v>-1.8436712409856322</c:v>
                </c:pt>
                <c:pt idx="19">
                  <c:v>-1.881490136297189</c:v>
                </c:pt>
                <c:pt idx="20">
                  <c:v>-1.9571279269203026</c:v>
                </c:pt>
                <c:pt idx="21">
                  <c:v>-1.9760373745760811</c:v>
                </c:pt>
                <c:pt idx="22">
                  <c:v>-2.0138562698876381</c:v>
                </c:pt>
                <c:pt idx="23">
                  <c:v>-2.1084035081665302</c:v>
                </c:pt>
                <c:pt idx="24">
                  <c:v>-2.1462224034780863</c:v>
                </c:pt>
                <c:pt idx="25">
                  <c:v>-2.1651318511338649</c:v>
                </c:pt>
                <c:pt idx="26">
                  <c:v>-2.1745865749617543</c:v>
                </c:pt>
                <c:pt idx="27">
                  <c:v>-2.1651318511338649</c:v>
                </c:pt>
                <c:pt idx="28">
                  <c:v>-2.1462224034780863</c:v>
                </c:pt>
                <c:pt idx="29">
                  <c:v>-2.1273129558223083</c:v>
                </c:pt>
                <c:pt idx="30">
                  <c:v>-2.0894940605107513</c:v>
                </c:pt>
                <c:pt idx="31">
                  <c:v>-2.0138562698876381</c:v>
                </c:pt>
                <c:pt idx="32">
                  <c:v>-1.9949468222318592</c:v>
                </c:pt>
                <c:pt idx="33">
                  <c:v>-1.9760373745760811</c:v>
                </c:pt>
                <c:pt idx="34">
                  <c:v>-1.9382184792645243</c:v>
                </c:pt>
                <c:pt idx="35">
                  <c:v>-1.9003995839529673</c:v>
                </c:pt>
                <c:pt idx="36">
                  <c:v>-1.8436712409856322</c:v>
                </c:pt>
                <c:pt idx="37">
                  <c:v>-1.8058523456740752</c:v>
                </c:pt>
                <c:pt idx="38">
                  <c:v>-1.7491240027067403</c:v>
                </c:pt>
                <c:pt idx="39">
                  <c:v>-1.692395659739405</c:v>
                </c:pt>
                <c:pt idx="40">
                  <c:v>-1.6734862120836267</c:v>
                </c:pt>
                <c:pt idx="41">
                  <c:v>-1.6545767644278482</c:v>
                </c:pt>
                <c:pt idx="42">
                  <c:v>-1.6356673167720701</c:v>
                </c:pt>
                <c:pt idx="43">
                  <c:v>-1.6167578691162914</c:v>
                </c:pt>
                <c:pt idx="44">
                  <c:v>-1.503301183181621</c:v>
                </c:pt>
                <c:pt idx="45">
                  <c:v>-1.4843917355258427</c:v>
                </c:pt>
                <c:pt idx="46">
                  <c:v>-1.4654822878700642</c:v>
                </c:pt>
                <c:pt idx="47">
                  <c:v>-1.4465728402142859</c:v>
                </c:pt>
                <c:pt idx="48">
                  <c:v>-1.4276633925585074</c:v>
                </c:pt>
                <c:pt idx="49">
                  <c:v>-1.3898444972469506</c:v>
                </c:pt>
                <c:pt idx="50">
                  <c:v>-1.3331161542796153</c:v>
                </c:pt>
                <c:pt idx="51">
                  <c:v>-1.3142067066238368</c:v>
                </c:pt>
                <c:pt idx="52">
                  <c:v>-1.2952972589680585</c:v>
                </c:pt>
                <c:pt idx="53">
                  <c:v>-1.2763878113122802</c:v>
                </c:pt>
                <c:pt idx="54">
                  <c:v>-1.2574783636565017</c:v>
                </c:pt>
                <c:pt idx="55">
                  <c:v>-1.0967480585823854</c:v>
                </c:pt>
                <c:pt idx="56">
                  <c:v>-1.0589291632708286</c:v>
                </c:pt>
                <c:pt idx="57">
                  <c:v>-1.0400197156150501</c:v>
                </c:pt>
                <c:pt idx="58">
                  <c:v>-0.88874413436882305</c:v>
                </c:pt>
                <c:pt idx="59">
                  <c:v>-0.77528744843415265</c:v>
                </c:pt>
                <c:pt idx="60">
                  <c:v>-0.73746855312259585</c:v>
                </c:pt>
                <c:pt idx="61">
                  <c:v>-0.71855910546681745</c:v>
                </c:pt>
                <c:pt idx="62">
                  <c:v>-0.68074021015526076</c:v>
                </c:pt>
                <c:pt idx="63">
                  <c:v>-0.60510241953214705</c:v>
                </c:pt>
                <c:pt idx="64">
                  <c:v>-0.56728352422059036</c:v>
                </c:pt>
                <c:pt idx="65">
                  <c:v>-0.54837407656481185</c:v>
                </c:pt>
                <c:pt idx="66">
                  <c:v>-0.43491739063014145</c:v>
                </c:pt>
                <c:pt idx="67">
                  <c:v>-0.37818904766280631</c:v>
                </c:pt>
                <c:pt idx="68">
                  <c:v>-0.30255125703969266</c:v>
                </c:pt>
                <c:pt idx="69">
                  <c:v>-0.20800401876080066</c:v>
                </c:pt>
                <c:pt idx="70">
                  <c:v>0.12291150430979789</c:v>
                </c:pt>
                <c:pt idx="71">
                  <c:v>0.13236622813768709</c:v>
                </c:pt>
                <c:pt idx="72">
                  <c:v>0.20800401876080066</c:v>
                </c:pt>
                <c:pt idx="73">
                  <c:v>0.26473236172813586</c:v>
                </c:pt>
                <c:pt idx="74">
                  <c:v>0.416007942974363</c:v>
                </c:pt>
                <c:pt idx="75">
                  <c:v>0.52946462890903345</c:v>
                </c:pt>
                <c:pt idx="76">
                  <c:v>0.90765358202460145</c:v>
                </c:pt>
                <c:pt idx="77">
                  <c:v>1.0211102679592718</c:v>
                </c:pt>
                <c:pt idx="78">
                  <c:v>1.2102047445170561</c:v>
                </c:pt>
                <c:pt idx="79">
                  <c:v>1.2291141921728341</c:v>
                </c:pt>
                <c:pt idx="80">
                  <c:v>1.2669330874843909</c:v>
                </c:pt>
                <c:pt idx="81">
                  <c:v>1.4276633925585074</c:v>
                </c:pt>
                <c:pt idx="82">
                  <c:v>1.4371181163863966</c:v>
                </c:pt>
                <c:pt idx="83">
                  <c:v>1.5505748023210668</c:v>
                </c:pt>
                <c:pt idx="84">
                  <c:v>1.5694842499768453</c:v>
                </c:pt>
                <c:pt idx="85">
                  <c:v>1.6073031452884021</c:v>
                </c:pt>
                <c:pt idx="86">
                  <c:v>1.6262125929441806</c:v>
                </c:pt>
                <c:pt idx="87">
                  <c:v>1.6640314882557374</c:v>
                </c:pt>
                <c:pt idx="88">
                  <c:v>1.881490136297189</c:v>
                </c:pt>
                <c:pt idx="89">
                  <c:v>1.9003995839529673</c:v>
                </c:pt>
                <c:pt idx="90">
                  <c:v>1.9193090316087458</c:v>
                </c:pt>
                <c:pt idx="91">
                  <c:v>1.9382184792645243</c:v>
                </c:pt>
                <c:pt idx="92">
                  <c:v>1.9571279269203026</c:v>
                </c:pt>
                <c:pt idx="93">
                  <c:v>2.0516751651991947</c:v>
                </c:pt>
                <c:pt idx="94">
                  <c:v>2.0705846128549728</c:v>
                </c:pt>
                <c:pt idx="95">
                  <c:v>2.0894940605107513</c:v>
                </c:pt>
                <c:pt idx="96">
                  <c:v>2.1084035081665302</c:v>
                </c:pt>
                <c:pt idx="97">
                  <c:v>2.1273129558223083</c:v>
                </c:pt>
                <c:pt idx="98">
                  <c:v>2.1462224034780863</c:v>
                </c:pt>
                <c:pt idx="99">
                  <c:v>2.2029507464454223</c:v>
                </c:pt>
                <c:pt idx="100">
                  <c:v>2.2407696417569785</c:v>
                </c:pt>
                <c:pt idx="101">
                  <c:v>2.259679089412757</c:v>
                </c:pt>
                <c:pt idx="102">
                  <c:v>2.278588537068535</c:v>
                </c:pt>
                <c:pt idx="103">
                  <c:v>2.3164074323800921</c:v>
                </c:pt>
                <c:pt idx="104">
                  <c:v>2.3353168800358706</c:v>
                </c:pt>
                <c:pt idx="105">
                  <c:v>2.34477160386376</c:v>
                </c:pt>
                <c:pt idx="106">
                  <c:v>2.3636810515195386</c:v>
                </c:pt>
                <c:pt idx="107">
                  <c:v>2.3542263276916491</c:v>
                </c:pt>
                <c:pt idx="108">
                  <c:v>2.3164074323800921</c:v>
                </c:pt>
                <c:pt idx="109">
                  <c:v>2.259679089412757</c:v>
                </c:pt>
                <c:pt idx="110">
                  <c:v>2.2407696417569785</c:v>
                </c:pt>
                <c:pt idx="111">
                  <c:v>2.2218601941012004</c:v>
                </c:pt>
                <c:pt idx="112">
                  <c:v>2.1840412987896434</c:v>
                </c:pt>
                <c:pt idx="113">
                  <c:v>2.0894940605107513</c:v>
                </c:pt>
                <c:pt idx="114">
                  <c:v>2.0516751651991947</c:v>
                </c:pt>
                <c:pt idx="115">
                  <c:v>2.0327657175434162</c:v>
                </c:pt>
                <c:pt idx="116">
                  <c:v>1.9571279269203026</c:v>
                </c:pt>
                <c:pt idx="117">
                  <c:v>1.8625806886414105</c:v>
                </c:pt>
                <c:pt idx="118">
                  <c:v>1.8436712409856322</c:v>
                </c:pt>
                <c:pt idx="119">
                  <c:v>1.8247617933298539</c:v>
                </c:pt>
                <c:pt idx="120">
                  <c:v>1.7302145550509618</c:v>
                </c:pt>
                <c:pt idx="121">
                  <c:v>1.692395659739405</c:v>
                </c:pt>
                <c:pt idx="122">
                  <c:v>1.6734862120836267</c:v>
                </c:pt>
                <c:pt idx="123">
                  <c:v>1.5600295261489563</c:v>
                </c:pt>
                <c:pt idx="124">
                  <c:v>1.541120078493178</c:v>
                </c:pt>
                <c:pt idx="125">
                  <c:v>1.503301183181621</c:v>
                </c:pt>
                <c:pt idx="126">
                  <c:v>1.4843917355258427</c:v>
                </c:pt>
                <c:pt idx="127">
                  <c:v>1.3992992210748398</c:v>
                </c:pt>
                <c:pt idx="128">
                  <c:v>1.3614803257632828</c:v>
                </c:pt>
                <c:pt idx="129">
                  <c:v>1.323661430451726</c:v>
                </c:pt>
                <c:pt idx="130">
                  <c:v>1.1345669538939422</c:v>
                </c:pt>
                <c:pt idx="131">
                  <c:v>0.83201579140148785</c:v>
                </c:pt>
                <c:pt idx="132">
                  <c:v>0.73746855312259585</c:v>
                </c:pt>
                <c:pt idx="133">
                  <c:v>0.71855910546681745</c:v>
                </c:pt>
                <c:pt idx="134">
                  <c:v>0.56728352422059036</c:v>
                </c:pt>
                <c:pt idx="135">
                  <c:v>0.416007942974363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BE2-8F60-4FE7F9F1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912"/>
        <c:axId val="512872264"/>
      </c:scatterChart>
      <c:valAx>
        <c:axId val="512869912"/>
        <c:scaling>
          <c:orientation val="maxMin"/>
          <c:max val="3"/>
          <c:min val="-3"/>
        </c:scaling>
        <c:delete val="0"/>
        <c:axPos val="b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2264"/>
        <c:crosses val="autoZero"/>
        <c:crossBetween val="midCat"/>
      </c:valAx>
      <c:valAx>
        <c:axId val="512872264"/>
        <c:scaling>
          <c:orientation val="minMax"/>
          <c:max val="3"/>
          <c:min val="-3"/>
        </c:scaling>
        <c:delete val="0"/>
        <c:axPos val="r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8100" cap="flat" cmpd="sng" algn="ctr">
      <a:solidFill>
        <a:srgbClr val="FF000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132469</xdr:colOff>
      <xdr:row>18</xdr:row>
      <xdr:rowOff>910</xdr:rowOff>
    </xdr:to>
    <xdr:pic>
      <xdr:nvPicPr>
        <xdr:cNvPr id="6" name="Cutout">
          <a:extLst>
            <a:ext uri="{FF2B5EF4-FFF2-40B4-BE49-F238E27FC236}">
              <a16:creationId xmlns:a16="http://schemas.microsoft.com/office/drawing/2014/main" id="{2200F66A-68CD-41A3-850B-F2A2B59A23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991" t="13512" r="5246" b="51346"/>
        <a:stretch>
          <a:fillRect/>
        </a:stretch>
      </xdr:blipFill>
      <xdr:spPr>
        <a:xfrm rot="-5530">
          <a:off x="0" y="0"/>
          <a:ext cx="3790069" cy="3534685"/>
        </a:xfrm>
        <a:prstGeom prst="rect">
          <a:avLst/>
        </a:prstGeom>
      </xdr:spPr>
    </xdr:pic>
    <xdr:clientData/>
  </xdr:twoCellAnchor>
  <xdr:twoCellAnchor>
    <xdr:from>
      <xdr:col>1</xdr:col>
      <xdr:colOff>205435</xdr:colOff>
      <xdr:row>3</xdr:row>
      <xdr:rowOff>96792</xdr:rowOff>
    </xdr:from>
    <xdr:to>
      <xdr:col>4</xdr:col>
      <xdr:colOff>536635</xdr:colOff>
      <xdr:row>14</xdr:row>
      <xdr:rowOff>94617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61136BF-1718-4EE8-8C72-F11451302CAA}"/>
            </a:ext>
          </a:extLst>
        </xdr:cNvPr>
        <xdr:cNvGrpSpPr/>
      </xdr:nvGrpSpPr>
      <xdr:grpSpPr>
        <a:xfrm>
          <a:off x="815035" y="687342"/>
          <a:ext cx="2160000" cy="2160000"/>
          <a:chOff x="815035" y="687342"/>
          <a:chExt cx="2160000" cy="2160000"/>
        </a:xfrm>
      </xdr:grpSpPr>
      <xdr:cxnSp macro="">
        <xdr:nvCxnSpPr>
          <xdr:cNvPr id="3" name="UpArrow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1895035" y="687342"/>
            <a:ext cx="0" cy="216000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" name="HorzArrow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flipH="1">
            <a:off x="815035" y="1767342"/>
            <a:ext cx="21600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1</xdr:col>
      <xdr:colOff>110185</xdr:colOff>
      <xdr:row>3</xdr:row>
      <xdr:rowOff>134892</xdr:rowOff>
    </xdr:from>
    <xdr:to>
      <xdr:col>4</xdr:col>
      <xdr:colOff>441385</xdr:colOff>
      <xdr:row>14</xdr:row>
      <xdr:rowOff>132717</xdr:rowOff>
    </xdr:to>
    <xdr:graphicFrame macro="">
      <xdr:nvGraphicFramePr>
        <xdr:cNvPr id="5" name="Outlin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toutCoord" displayName="CutoutCoord" ref="A2:D138" totalsRowShown="0">
  <tableColumns count="4">
    <tableColumn id="1" xr3:uid="{00000000-0010-0000-0000-000001000000}" name="X" dataDxfId="18"/>
    <tableColumn id="2" xr3:uid="{00000000-0010-0000-0000-000002000000}" name="Y" dataDxfId="17"/>
    <tableColumn id="3" xr3:uid="{00000000-0010-0000-0000-000003000000}" name="X Scaled" dataDxfId="16">
      <calculatedColumnFormula>CutoutCoord[[#This Row],[X]]*$D$1/100</calculatedColumnFormula>
    </tableColumn>
    <tableColumn id="4" xr3:uid="{00000000-0010-0000-0000-000004000000}" name="Y Scaled" dataDxfId="15">
      <calculatedColumnFormula>CutoutCoord[[#This Row],[Y]]*$D$1/100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ApplicatorLookup" displayName="ApplicatorLookup" ref="A2:K7" totalsRowShown="0" headerRowDxfId="14" dataDxfId="12" headerRowBorderDxfId="13" tableBorderDxfId="11">
  <tableColumns count="11">
    <tableColumn id="1" xr3:uid="{00000000-0010-0000-0100-000001000000}" name="ID" dataDxfId="10"/>
    <tableColumn id="2" xr3:uid="{00000000-0010-0000-0100-000002000000}" name="Name" dataDxfId="9"/>
    <tableColumn id="3" xr3:uid="{00000000-0010-0000-0100-000003000000}" name="Applicator Code" dataDxfId="8"/>
    <tableColumn id="4" xr3:uid="{00000000-0010-0000-0100-000004000000}" name="Field Size X [cm]" dataDxfId="7"/>
    <tableColumn id="5" xr3:uid="{00000000-0010-0000-0100-000005000000}" name="Field Size Y [cm]" dataDxfId="6"/>
    <tableColumn id="6" xr3:uid="{00000000-0010-0000-0100-000006000000}" name="Distance from the source [cm]" dataDxfId="5"/>
    <tableColumn id="7" xr3:uid="{00000000-0010-0000-0100-000007000000}" name="Tray Id" dataDxfId="4"/>
    <tableColumn id="8" xr3:uid="{00000000-0010-0000-0100-000008000000}" name="Insert Code" dataDxfId="3"/>
    <tableColumn id="9" xr3:uid="{00000000-0010-0000-0100-000009000000}" name="Add-On Material" dataDxfId="2"/>
    <tableColumn id="10" xr3:uid="{00000000-0010-0000-0100-00000A000000}" name="Block ID" dataDxfId="1"/>
    <tableColumn id="11" xr3:uid="{00000000-0010-0000-0100-00000B000000}" name="Thickness [cm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BC22-82EC-498C-9C6E-03126EB49FFE}">
  <dimension ref="A1:C43"/>
  <sheetViews>
    <sheetView workbookViewId="0"/>
  </sheetViews>
  <sheetFormatPr defaultRowHeight="15" x14ac:dyDescent="0.25"/>
  <cols>
    <col min="1" max="1" width="25.7109375" bestFit="1" customWidth="1"/>
    <col min="2" max="3" width="19.140625" bestFit="1" customWidth="1"/>
  </cols>
  <sheetData>
    <row r="1" spans="1:3" x14ac:dyDescent="0.25">
      <c r="B1" t="s">
        <v>65</v>
      </c>
      <c r="C1" t="s">
        <v>65</v>
      </c>
    </row>
    <row r="2" spans="1:3" x14ac:dyDescent="0.25">
      <c r="B2" t="s">
        <v>66</v>
      </c>
      <c r="C2" t="s">
        <v>67</v>
      </c>
    </row>
    <row r="3" spans="1:3" x14ac:dyDescent="0.25">
      <c r="A3" t="s">
        <v>68</v>
      </c>
      <c r="B3" t="s">
        <v>69</v>
      </c>
      <c r="C3" t="s">
        <v>69</v>
      </c>
    </row>
    <row r="4" spans="1:3" x14ac:dyDescent="0.25">
      <c r="A4" t="s">
        <v>13</v>
      </c>
      <c r="B4" t="s">
        <v>70</v>
      </c>
      <c r="C4" t="s">
        <v>70</v>
      </c>
    </row>
    <row r="5" spans="1:3" x14ac:dyDescent="0.25">
      <c r="A5" t="s">
        <v>71</v>
      </c>
      <c r="B5">
        <v>1</v>
      </c>
      <c r="C5">
        <v>1</v>
      </c>
    </row>
    <row r="6" spans="1:3" x14ac:dyDescent="0.25">
      <c r="A6" t="s">
        <v>16</v>
      </c>
      <c r="B6" t="s">
        <v>72</v>
      </c>
      <c r="C6" t="s">
        <v>72</v>
      </c>
    </row>
    <row r="7" spans="1:3" x14ac:dyDescent="0.25">
      <c r="A7" t="s">
        <v>73</v>
      </c>
      <c r="B7" t="s">
        <v>74</v>
      </c>
      <c r="C7" t="s">
        <v>74</v>
      </c>
    </row>
    <row r="8" spans="1:3" x14ac:dyDescent="0.25">
      <c r="A8" t="s">
        <v>75</v>
      </c>
      <c r="B8">
        <v>100</v>
      </c>
      <c r="C8">
        <v>100</v>
      </c>
    </row>
    <row r="9" spans="1:3" x14ac:dyDescent="0.25">
      <c r="A9" t="s">
        <v>76</v>
      </c>
      <c r="B9">
        <v>1</v>
      </c>
      <c r="C9">
        <v>1</v>
      </c>
    </row>
    <row r="10" spans="1:3" x14ac:dyDescent="0.25">
      <c r="A10" t="s">
        <v>77</v>
      </c>
      <c r="B10">
        <v>1</v>
      </c>
      <c r="C10">
        <v>1</v>
      </c>
    </row>
    <row r="11" spans="1:3" x14ac:dyDescent="0.25">
      <c r="A11" t="s">
        <v>78</v>
      </c>
      <c r="B11">
        <v>2</v>
      </c>
      <c r="C11">
        <v>2</v>
      </c>
    </row>
    <row r="12" spans="1:3" x14ac:dyDescent="0.25">
      <c r="A12" t="s">
        <v>79</v>
      </c>
      <c r="B12">
        <v>0</v>
      </c>
      <c r="C12">
        <v>0</v>
      </c>
    </row>
    <row r="13" spans="1:3" x14ac:dyDescent="0.25">
      <c r="A13" t="s">
        <v>80</v>
      </c>
      <c r="B13">
        <v>345</v>
      </c>
      <c r="C13">
        <v>345</v>
      </c>
    </row>
    <row r="14" spans="1:3" x14ac:dyDescent="0.25">
      <c r="A14" t="s">
        <v>81</v>
      </c>
      <c r="B14">
        <v>600</v>
      </c>
      <c r="C14">
        <v>600</v>
      </c>
    </row>
    <row r="15" spans="1:3" x14ac:dyDescent="0.25">
      <c r="A15" t="s">
        <v>18</v>
      </c>
      <c r="B15">
        <v>45</v>
      </c>
      <c r="C15">
        <v>45</v>
      </c>
    </row>
    <row r="16" spans="1:3" x14ac:dyDescent="0.25">
      <c r="A16" t="s">
        <v>17</v>
      </c>
      <c r="B16">
        <v>9</v>
      </c>
      <c r="C16">
        <v>6</v>
      </c>
    </row>
    <row r="17" spans="1:3" x14ac:dyDescent="0.25">
      <c r="A17" t="s">
        <v>82</v>
      </c>
      <c r="B17">
        <v>345</v>
      </c>
      <c r="C17">
        <v>345</v>
      </c>
    </row>
    <row r="18" spans="1:3" x14ac:dyDescent="0.25">
      <c r="A18" t="s">
        <v>83</v>
      </c>
      <c r="B18">
        <v>100.452761721108</v>
      </c>
      <c r="C18">
        <v>100.452761721108</v>
      </c>
    </row>
    <row r="19" spans="1:3" x14ac:dyDescent="0.25">
      <c r="A19" t="s">
        <v>84</v>
      </c>
    </row>
    <row r="20" spans="1:3" x14ac:dyDescent="0.25">
      <c r="A20" t="s">
        <v>20</v>
      </c>
      <c r="B20">
        <v>4000</v>
      </c>
      <c r="C20">
        <v>4000</v>
      </c>
    </row>
    <row r="21" spans="1:3" x14ac:dyDescent="0.25">
      <c r="A21" t="s">
        <v>19</v>
      </c>
      <c r="B21" t="s">
        <v>63</v>
      </c>
      <c r="C21" t="s">
        <v>63</v>
      </c>
    </row>
    <row r="22" spans="1:3" x14ac:dyDescent="0.25">
      <c r="A22" t="s">
        <v>85</v>
      </c>
      <c r="B22" t="s">
        <v>86</v>
      </c>
      <c r="C22" t="s">
        <v>86</v>
      </c>
    </row>
    <row r="23" spans="1:3" x14ac:dyDescent="0.25">
      <c r="A23" t="s">
        <v>87</v>
      </c>
      <c r="B23" t="s">
        <v>88</v>
      </c>
      <c r="C23" t="s">
        <v>88</v>
      </c>
    </row>
    <row r="24" spans="1:3" x14ac:dyDescent="0.25">
      <c r="A24" t="s">
        <v>89</v>
      </c>
      <c r="B24">
        <v>6</v>
      </c>
      <c r="C24">
        <v>6</v>
      </c>
    </row>
    <row r="25" spans="1:3" x14ac:dyDescent="0.25">
      <c r="A25" t="s">
        <v>26</v>
      </c>
      <c r="B25" t="s">
        <v>90</v>
      </c>
      <c r="C25" t="s">
        <v>90</v>
      </c>
    </row>
    <row r="26" spans="1:3" x14ac:dyDescent="0.25">
      <c r="A26" t="s">
        <v>21</v>
      </c>
      <c r="B26" t="s">
        <v>64</v>
      </c>
      <c r="C26" t="s">
        <v>64</v>
      </c>
    </row>
    <row r="27" spans="1:3" x14ac:dyDescent="0.25">
      <c r="A27" t="s">
        <v>24</v>
      </c>
      <c r="B27" t="s">
        <v>59</v>
      </c>
      <c r="C27" t="s">
        <v>59</v>
      </c>
    </row>
    <row r="28" spans="1:3" x14ac:dyDescent="0.25">
      <c r="A28" t="s">
        <v>23</v>
      </c>
      <c r="B28" t="s">
        <v>91</v>
      </c>
      <c r="C28" t="s">
        <v>91</v>
      </c>
    </row>
    <row r="29" spans="1:3" x14ac:dyDescent="0.25">
      <c r="A29" t="s">
        <v>22</v>
      </c>
      <c r="B29">
        <v>126</v>
      </c>
      <c r="C29">
        <v>126</v>
      </c>
    </row>
    <row r="30" spans="1:3" x14ac:dyDescent="0.25">
      <c r="A30" t="s">
        <v>25</v>
      </c>
      <c r="B30" t="s">
        <v>92</v>
      </c>
      <c r="C30" t="s">
        <v>92</v>
      </c>
    </row>
    <row r="31" spans="1:3" x14ac:dyDescent="0.25">
      <c r="A31" t="s">
        <v>27</v>
      </c>
      <c r="B31">
        <v>95</v>
      </c>
      <c r="C31">
        <v>95</v>
      </c>
    </row>
    <row r="32" spans="1:3" x14ac:dyDescent="0.25">
      <c r="A32" t="s">
        <v>93</v>
      </c>
      <c r="B32" t="s">
        <v>94</v>
      </c>
      <c r="C32" t="s">
        <v>94</v>
      </c>
    </row>
    <row r="33" spans="1:3" x14ac:dyDescent="0.25">
      <c r="A33" t="s">
        <v>95</v>
      </c>
      <c r="B33">
        <v>2.5</v>
      </c>
      <c r="C33">
        <v>2.5</v>
      </c>
    </row>
    <row r="34" spans="1:3" x14ac:dyDescent="0.25">
      <c r="A34" t="s">
        <v>96</v>
      </c>
      <c r="B34">
        <v>92.5</v>
      </c>
      <c r="C34">
        <v>92.5</v>
      </c>
    </row>
    <row r="35" spans="1:3" x14ac:dyDescent="0.25">
      <c r="A35" t="s">
        <v>97</v>
      </c>
    </row>
    <row r="36" spans="1:3" x14ac:dyDescent="0.25">
      <c r="A36" t="s">
        <v>98</v>
      </c>
      <c r="B36">
        <v>234.84386534652199</v>
      </c>
      <c r="C36">
        <v>160.197360616591</v>
      </c>
    </row>
    <row r="37" spans="1:3" x14ac:dyDescent="0.25">
      <c r="A37" t="s">
        <v>99</v>
      </c>
      <c r="B37">
        <v>2.1</v>
      </c>
      <c r="C37">
        <v>1.4</v>
      </c>
    </row>
    <row r="38" spans="1:3" x14ac:dyDescent="0.25">
      <c r="A38" t="s">
        <v>14</v>
      </c>
      <c r="B38" t="s">
        <v>100</v>
      </c>
      <c r="C38" t="s">
        <v>100</v>
      </c>
    </row>
    <row r="39" spans="1:3" x14ac:dyDescent="0.25">
      <c r="A39" t="s">
        <v>101</v>
      </c>
      <c r="B39" t="s">
        <v>102</v>
      </c>
      <c r="C39" t="s">
        <v>102</v>
      </c>
    </row>
    <row r="40" spans="1:3" x14ac:dyDescent="0.25">
      <c r="A40" t="s">
        <v>15</v>
      </c>
      <c r="B40" t="s">
        <v>103</v>
      </c>
      <c r="C40" t="s">
        <v>103</v>
      </c>
    </row>
    <row r="41" spans="1:3" x14ac:dyDescent="0.25">
      <c r="A41" t="s">
        <v>104</v>
      </c>
      <c r="B41" t="s">
        <v>105</v>
      </c>
      <c r="C41" t="s">
        <v>105</v>
      </c>
    </row>
    <row r="42" spans="1:3" x14ac:dyDescent="0.25">
      <c r="A42" t="s">
        <v>106</v>
      </c>
      <c r="B42" t="s">
        <v>107</v>
      </c>
      <c r="C42" t="s">
        <v>107</v>
      </c>
    </row>
    <row r="43" spans="1:3" x14ac:dyDescent="0.25">
      <c r="A43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:Q28"/>
  <sheetViews>
    <sheetView showGridLines="0" showRowColHeaders="0" zoomScaleNormal="100" workbookViewId="0">
      <selection activeCell="O14" sqref="O14"/>
    </sheetView>
  </sheetViews>
  <sheetFormatPr defaultRowHeight="15" x14ac:dyDescent="0.25"/>
  <cols>
    <col min="15" max="15" width="13.42578125" bestFit="1" customWidth="1"/>
    <col min="16" max="16" width="12.7109375" style="16" customWidth="1"/>
    <col min="17" max="17" width="5.5703125" style="16" bestFit="1" customWidth="1"/>
  </cols>
  <sheetData>
    <row r="1" spans="15:17" ht="15" customHeight="1" x14ac:dyDescent="0.25">
      <c r="O1" s="31" t="s">
        <v>0</v>
      </c>
      <c r="P1" s="32" t="str">
        <f>Plan</f>
        <v>NOSE</v>
      </c>
    </row>
    <row r="2" spans="15:17" ht="15.75" thickBot="1" x14ac:dyDescent="0.3">
      <c r="O2" s="33" t="s">
        <v>1</v>
      </c>
      <c r="P2" s="34" t="str">
        <f>Field</f>
        <v>GA45 9MeV</v>
      </c>
    </row>
    <row r="3" spans="15:17" ht="15.75" thickBot="1" x14ac:dyDescent="0.3"/>
    <row r="4" spans="15:17" ht="15.75" thickBot="1" x14ac:dyDescent="0.3">
      <c r="O4" s="6"/>
      <c r="P4" s="35" t="s">
        <v>2</v>
      </c>
      <c r="Q4" s="36" t="s">
        <v>3</v>
      </c>
    </row>
    <row r="5" spans="15:17" ht="15" customHeight="1" x14ac:dyDescent="0.25">
      <c r="O5" s="37" t="s">
        <v>4</v>
      </c>
      <c r="P5" s="38" t="str">
        <f>ApplicatorID</f>
        <v>A06</v>
      </c>
      <c r="Q5" s="39">
        <f>AccessoryCode</f>
        <v>4000</v>
      </c>
    </row>
    <row r="6" spans="15:17" ht="15.75" thickBot="1" x14ac:dyDescent="0.3">
      <c r="O6" s="40" t="s">
        <v>5</v>
      </c>
      <c r="P6" s="41" t="str">
        <f>BlockTrayID</f>
        <v>FFDA(A06)</v>
      </c>
      <c r="Q6" s="42">
        <f>InsertCode</f>
        <v>126</v>
      </c>
    </row>
    <row r="7" spans="15:17" ht="15.75" thickBot="1" x14ac:dyDescent="0.3"/>
    <row r="8" spans="15:17" x14ac:dyDescent="0.25">
      <c r="O8" s="37" t="s">
        <v>6</v>
      </c>
      <c r="P8" s="43">
        <f>Cutout_Eq._Sq.</f>
        <v>4.7941125621430576</v>
      </c>
    </row>
    <row r="9" spans="15:17" ht="15.75" thickBot="1" x14ac:dyDescent="0.3">
      <c r="O9" s="40" t="s">
        <v>7</v>
      </c>
      <c r="P9" s="44">
        <f>Cutout_Extent</f>
        <v>2.6600001</v>
      </c>
    </row>
    <row r="10" spans="15:17" ht="15" customHeight="1" thickBot="1" x14ac:dyDescent="0.3">
      <c r="O10" s="16"/>
    </row>
    <row r="11" spans="15:17" x14ac:dyDescent="0.25">
      <c r="O11" s="51" t="s">
        <v>8</v>
      </c>
      <c r="P11" s="52"/>
    </row>
    <row r="12" spans="15:17" ht="15.75" thickBot="1" x14ac:dyDescent="0.3">
      <c r="O12" s="53"/>
      <c r="P12" s="54"/>
    </row>
    <row r="13" spans="15:17" ht="15.75" thickBot="1" x14ac:dyDescent="0.3">
      <c r="O13" s="45" t="s">
        <v>9</v>
      </c>
      <c r="P13" s="46" t="s">
        <v>10</v>
      </c>
    </row>
    <row r="14" spans="15:17" ht="15.75" thickBot="1" x14ac:dyDescent="0.3">
      <c r="O14" s="7">
        <f>x_range*bottom_of_electron_insert/SSD</f>
        <v>4.9131212947185467</v>
      </c>
      <c r="P14" s="8">
        <f>y_range*bottom_of_electron_insert/SSD</f>
        <v>4.5178126999445878</v>
      </c>
    </row>
    <row r="15" spans="15:17" ht="15.75" thickBot="1" x14ac:dyDescent="0.3">
      <c r="P15"/>
    </row>
    <row r="16" spans="15:17" x14ac:dyDescent="0.25">
      <c r="O16" s="55" t="s">
        <v>11</v>
      </c>
      <c r="P16" s="56"/>
    </row>
    <row r="17" spans="15:16" ht="15" customHeight="1" thickBot="1" x14ac:dyDescent="0.3">
      <c r="O17" s="57"/>
      <c r="P17" s="58"/>
    </row>
    <row r="18" spans="15:16" ht="15.75" thickBot="1" x14ac:dyDescent="0.3">
      <c r="O18" s="47" t="s">
        <v>9</v>
      </c>
      <c r="P18" s="48" t="s">
        <v>10</v>
      </c>
    </row>
    <row r="19" spans="15:16" ht="15.75" thickBot="1" x14ac:dyDescent="0.3">
      <c r="O19" s="49">
        <f>x_range*top_of_electron_insert/100</f>
        <v>4.8309660232526381</v>
      </c>
      <c r="P19" s="50">
        <f>y_range*top_of_electron_insert/100</f>
        <v>4.4422676224812925</v>
      </c>
    </row>
    <row r="21" spans="15:16" x14ac:dyDescent="0.25">
      <c r="O21" s="16"/>
    </row>
    <row r="22" spans="15:16" x14ac:dyDescent="0.25">
      <c r="O22" s="16"/>
    </row>
    <row r="23" spans="15:16" x14ac:dyDescent="0.25">
      <c r="O23" s="16"/>
    </row>
    <row r="24" spans="15:16" x14ac:dyDescent="0.25">
      <c r="O24" s="16"/>
    </row>
    <row r="27" spans="15:16" x14ac:dyDescent="0.25">
      <c r="P27" s="30"/>
    </row>
    <row r="28" spans="15:16" x14ac:dyDescent="0.25">
      <c r="P28" s="30"/>
    </row>
  </sheetData>
  <mergeCells count="2">
    <mergeCell ref="O11:P12"/>
    <mergeCell ref="O16:P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tabSelected="1" workbookViewId="0">
      <selection activeCell="A23" sqref="A23"/>
    </sheetView>
  </sheetViews>
  <sheetFormatPr defaultRowHeight="15" x14ac:dyDescent="0.25"/>
  <cols>
    <col min="1" max="1" width="25.7109375" bestFit="1" customWidth="1"/>
    <col min="2" max="3" width="20.7109375" style="16" customWidth="1"/>
    <col min="5" max="6" width="21.7109375" customWidth="1"/>
  </cols>
  <sheetData>
    <row r="1" spans="1:6" ht="20.25" thickBot="1" x14ac:dyDescent="0.35">
      <c r="A1" t="s">
        <v>0</v>
      </c>
      <c r="B1" s="16" t="s">
        <v>65</v>
      </c>
      <c r="C1" s="16" t="s">
        <v>65</v>
      </c>
      <c r="E1" s="59" t="s">
        <v>12</v>
      </c>
      <c r="F1" s="59"/>
    </row>
    <row r="2" spans="1:6" ht="15.75" thickTop="1" x14ac:dyDescent="0.25">
      <c r="A2" t="s">
        <v>1</v>
      </c>
      <c r="B2" s="16" t="s">
        <v>66</v>
      </c>
      <c r="C2" s="16" t="s">
        <v>67</v>
      </c>
    </row>
    <row r="3" spans="1:6" x14ac:dyDescent="0.25">
      <c r="A3" t="s">
        <v>13</v>
      </c>
      <c r="B3" s="16" t="s">
        <v>70</v>
      </c>
      <c r="C3" s="16" t="s">
        <v>70</v>
      </c>
      <c r="E3" s="29" t="str">
        <f>IF(ISBLANK(B9),"","ELECTRON")</f>
        <v>ELECTRON</v>
      </c>
      <c r="F3" s="29" t="str">
        <f>IF(ISBLANK(C9),"","ELECTRON")</f>
        <v>ELECTRON</v>
      </c>
    </row>
    <row r="4" spans="1:6" x14ac:dyDescent="0.25">
      <c r="A4" t="s">
        <v>14</v>
      </c>
      <c r="B4" s="16" t="s">
        <v>100</v>
      </c>
      <c r="C4" s="16" t="s">
        <v>100</v>
      </c>
      <c r="E4" s="29" t="str">
        <f>IF(ISBLANK(B9),"","FIXED_SSD")</f>
        <v>FIXED_SSD</v>
      </c>
      <c r="F4" s="29" t="str">
        <f>IF(ISBLANK(C9),"","FIXED_SSD")</f>
        <v>FIXED_SSD</v>
      </c>
    </row>
    <row r="5" spans="1:6" x14ac:dyDescent="0.25">
      <c r="A5" t="s">
        <v>15</v>
      </c>
      <c r="B5" s="16" t="s">
        <v>103</v>
      </c>
      <c r="C5" s="16" t="s">
        <v>103</v>
      </c>
      <c r="E5" s="29" t="str">
        <f>IF(ISBLANK(B9),"","ELECTRON PLANNED")</f>
        <v>ELECTRON PLANNED</v>
      </c>
      <c r="F5" s="29" t="str">
        <f>IF(ISBLANK(C9),"","ELECTRON PLANNED")</f>
        <v>ELECTRON PLANNED</v>
      </c>
    </row>
    <row r="6" spans="1:6" x14ac:dyDescent="0.25">
      <c r="A6" t="s">
        <v>16</v>
      </c>
      <c r="B6" s="16" t="s">
        <v>72</v>
      </c>
      <c r="C6" s="16" t="s">
        <v>72</v>
      </c>
      <c r="E6" s="29" t="str">
        <f>IF(ISBLANK(B9),"","TR2, TR3")</f>
        <v>TR2, TR3</v>
      </c>
      <c r="F6" s="29" t="str">
        <f>IF(ISBLANK(C9),"","TR2, TR3")</f>
        <v>TR2, TR3</v>
      </c>
    </row>
    <row r="7" spans="1:6" x14ac:dyDescent="0.25">
      <c r="A7" t="s">
        <v>17</v>
      </c>
      <c r="B7" s="16">
        <v>9</v>
      </c>
      <c r="C7" s="16">
        <v>6</v>
      </c>
    </row>
    <row r="8" spans="1:6" x14ac:dyDescent="0.25">
      <c r="A8" t="s">
        <v>18</v>
      </c>
      <c r="B8" s="16">
        <v>45</v>
      </c>
      <c r="C8" s="16">
        <v>45</v>
      </c>
    </row>
    <row r="9" spans="1:6" x14ac:dyDescent="0.25">
      <c r="A9" t="s">
        <v>19</v>
      </c>
      <c r="B9" s="16" t="s">
        <v>63</v>
      </c>
      <c r="C9" s="16" t="s">
        <v>63</v>
      </c>
      <c r="E9" s="29" t="str">
        <f>IF(ISBLANK(B9),"","A06, A10, A15, A20, A25")</f>
        <v>A06, A10, A15, A20, A25</v>
      </c>
      <c r="F9" s="29" t="str">
        <f>IF(ISBLANK(C9),"","A06, A10, A15, A20, A25")</f>
        <v>A06, A10, A15, A20, A25</v>
      </c>
    </row>
    <row r="10" spans="1:6" x14ac:dyDescent="0.25">
      <c r="A10" t="s">
        <v>20</v>
      </c>
      <c r="B10" s="16">
        <v>4000</v>
      </c>
      <c r="C10" s="16">
        <v>4000</v>
      </c>
      <c r="E10" s="29">
        <f>IF(ISBLANK(B9),"",VLOOKUP(B9,ApplicatorLookup[],3,FALSE))</f>
        <v>4000</v>
      </c>
      <c r="F10" s="29">
        <f>IF(ISBLANK(C9),"",VLOOKUP(C9,ApplicatorLookup[],3,FALSE))</f>
        <v>4000</v>
      </c>
    </row>
    <row r="11" spans="1:6" x14ac:dyDescent="0.25">
      <c r="A11" t="s">
        <v>21</v>
      </c>
      <c r="B11" s="16" t="s">
        <v>64</v>
      </c>
      <c r="C11" s="16" t="s">
        <v>64</v>
      </c>
      <c r="E11" s="29" t="str">
        <f>IF(ISBLANK(B9),"",VLOOKUP(B9,ApplicatorLookup[],7,FALSE))</f>
        <v>FFDA(A06)</v>
      </c>
      <c r="F11" s="29" t="str">
        <f>IF(ISBLANK(C9),"",VLOOKUP(C9,ApplicatorLookup[],7,FALSE))</f>
        <v>FFDA(A06)</v>
      </c>
    </row>
    <row r="12" spans="1:6" x14ac:dyDescent="0.25">
      <c r="A12" t="s">
        <v>22</v>
      </c>
      <c r="B12" s="16">
        <v>126</v>
      </c>
      <c r="C12" s="16">
        <v>126</v>
      </c>
      <c r="E12" s="29">
        <f>IF(ISBLANK(B9),"",VLOOKUP(B9,ApplicatorLookup[],8,FALSE))</f>
        <v>126</v>
      </c>
      <c r="F12" s="29">
        <f>IF(ISBLANK(C9),"",VLOOKUP(C9,ApplicatorLookup[],8,FALSE))</f>
        <v>126</v>
      </c>
    </row>
    <row r="13" spans="1:6" x14ac:dyDescent="0.25">
      <c r="A13" t="s">
        <v>23</v>
      </c>
      <c r="B13" s="16" t="s">
        <v>91</v>
      </c>
      <c r="C13" s="16" t="s">
        <v>91</v>
      </c>
      <c r="E13" s="29" t="str">
        <f>IF(ISBLANK(B9),"","APERTURE")</f>
        <v>APERTURE</v>
      </c>
      <c r="F13" s="29" t="str">
        <f>IF(ISBLANK(C9),"","APERTURE")</f>
        <v>APERTURE</v>
      </c>
    </row>
    <row r="14" spans="1:6" x14ac:dyDescent="0.25">
      <c r="A14" t="s">
        <v>24</v>
      </c>
      <c r="B14" s="16" t="s">
        <v>59</v>
      </c>
      <c r="C14" s="16" t="s">
        <v>59</v>
      </c>
      <c r="E14" s="29" t="str">
        <f>IF(ISBLANK(B9),"","Cut-out")</f>
        <v>Cut-out</v>
      </c>
      <c r="F14" s="29" t="str">
        <f>IF(ISBLANK(C9),"","Cut-out")</f>
        <v>Cut-out</v>
      </c>
    </row>
    <row r="15" spans="1:6" x14ac:dyDescent="0.25">
      <c r="A15" t="s">
        <v>25</v>
      </c>
      <c r="B15" s="16" t="s">
        <v>92</v>
      </c>
      <c r="C15" s="16" t="s">
        <v>92</v>
      </c>
      <c r="E15" s="29" t="str">
        <f>IF(ISBLANK(B9),"","PRESENT")</f>
        <v>PRESENT</v>
      </c>
      <c r="F15" s="29" t="str">
        <f>IF(ISBLANK(C9),"","PRESENT")</f>
        <v>PRESENT</v>
      </c>
    </row>
    <row r="16" spans="1:6" x14ac:dyDescent="0.25">
      <c r="A16" t="s">
        <v>26</v>
      </c>
      <c r="B16" s="16" t="s">
        <v>90</v>
      </c>
      <c r="C16" s="16" t="s">
        <v>90</v>
      </c>
    </row>
    <row r="17" spans="1:6" x14ac:dyDescent="0.25">
      <c r="A17" t="s">
        <v>27</v>
      </c>
      <c r="B17" s="16">
        <v>95</v>
      </c>
      <c r="C17" s="16">
        <v>95</v>
      </c>
      <c r="E17" s="29">
        <f>IF(ISBLANK(B9),"",95)</f>
        <v>95</v>
      </c>
      <c r="F17" s="29">
        <f>IF(ISBLANK(C9),"",95)</f>
        <v>95</v>
      </c>
    </row>
    <row r="20" spans="1:6" x14ac:dyDescent="0.25">
      <c r="A20" t="s">
        <v>28</v>
      </c>
      <c r="B20" s="30">
        <v>19.13910195200005</v>
      </c>
      <c r="C20" s="30"/>
    </row>
    <row r="21" spans="1:6" x14ac:dyDescent="0.25">
      <c r="A21" t="s">
        <v>29</v>
      </c>
      <c r="B21" s="30">
        <v>15.968838198028889</v>
      </c>
      <c r="C21" s="30"/>
    </row>
    <row r="22" spans="1:6" x14ac:dyDescent="0.25">
      <c r="A22" t="s">
        <v>6</v>
      </c>
      <c r="B22" s="30">
        <v>4.7941125621430576</v>
      </c>
      <c r="C22" s="30"/>
      <c r="E22" s="29">
        <f>IF(ISBLANK(B9),"",VLOOKUP(B9,ApplicatorLookup[],4,FALSE))</f>
        <v>6</v>
      </c>
      <c r="F22" s="29">
        <f>IF(ISBLANK(C9),"",VLOOKUP(C9,ApplicatorLookup[],4,FALSE))</f>
        <v>6</v>
      </c>
    </row>
    <row r="23" spans="1:6" x14ac:dyDescent="0.25">
      <c r="A23" t="s">
        <v>7</v>
      </c>
      <c r="B23" s="30">
        <v>2.6600001</v>
      </c>
      <c r="C23" s="30"/>
      <c r="E23" s="29">
        <f>IF(ISBLANK(B9),"",VLOOKUP(B9,ApplicatorLookup[],4,FALSE)/2)</f>
        <v>3</v>
      </c>
      <c r="F23" s="29">
        <f>IF(ISBLANK(C9),"",VLOOKUP(C9,ApplicatorLookup[],4,FALSE)/2)</f>
        <v>3</v>
      </c>
    </row>
  </sheetData>
  <mergeCells count="1"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138"/>
  <sheetViews>
    <sheetView zoomScaleNormal="100" workbookViewId="0">
      <selection activeCell="G5" sqref="G5"/>
    </sheetView>
  </sheetViews>
  <sheetFormatPr defaultRowHeight="15" x14ac:dyDescent="0.25"/>
  <cols>
    <col min="3" max="3" width="11.85546875" customWidth="1"/>
    <col min="6" max="7" width="10.85546875" customWidth="1"/>
    <col min="9" max="9" width="36.5703125" bestFit="1" customWidth="1"/>
    <col min="10" max="10" width="6.5703125" bestFit="1" customWidth="1"/>
    <col min="11" max="11" width="3.5703125" bestFit="1" customWidth="1"/>
  </cols>
  <sheetData>
    <row r="1" spans="1:11" ht="18" thickBot="1" x14ac:dyDescent="0.35">
      <c r="A1" s="60" t="s">
        <v>30</v>
      </c>
      <c r="B1" s="60"/>
      <c r="C1" t="s">
        <v>31</v>
      </c>
      <c r="D1" s="1">
        <f>bottom_of_electron_insert</f>
        <v>94.547238278891996</v>
      </c>
      <c r="I1" s="61" t="s">
        <v>32</v>
      </c>
      <c r="J1" s="62"/>
      <c r="K1" s="63"/>
    </row>
    <row r="2" spans="1:11" ht="15.75" thickTop="1" x14ac:dyDescent="0.25">
      <c r="A2" t="s">
        <v>9</v>
      </c>
      <c r="B2" t="s">
        <v>10</v>
      </c>
      <c r="C2" t="s">
        <v>33</v>
      </c>
      <c r="D2" t="s">
        <v>34</v>
      </c>
      <c r="F2" t="s">
        <v>35</v>
      </c>
      <c r="G2" t="s">
        <v>36</v>
      </c>
      <c r="I2" s="3" t="s">
        <v>37</v>
      </c>
      <c r="J2" s="11">
        <v>93</v>
      </c>
      <c r="K2" s="4" t="s">
        <v>38</v>
      </c>
    </row>
    <row r="3" spans="1:11" x14ac:dyDescent="0.25">
      <c r="A3" s="1">
        <v>2.5500001000000001</v>
      </c>
      <c r="B3" s="1">
        <v>0.44000009999999995</v>
      </c>
      <c r="C3" s="1">
        <f>CutoutCoord[[#This Row],[X]]*$D$1/100</f>
        <v>2.4109546706589842</v>
      </c>
      <c r="D3" s="1">
        <f>CutoutCoord[[#This Row],[Y]]*$D$1/100</f>
        <v>0.416007942974363</v>
      </c>
      <c r="F3" s="1">
        <f>MAX(CutoutCoord[X])</f>
        <v>2.5600000999999999</v>
      </c>
      <c r="G3" s="1">
        <f>MAX(CutoutCoord[Y])</f>
        <v>2.5000001000000003</v>
      </c>
      <c r="I3" s="3" t="s">
        <v>39</v>
      </c>
      <c r="J3" s="11">
        <v>95</v>
      </c>
      <c r="K3" s="4" t="s">
        <v>38</v>
      </c>
    </row>
    <row r="4" spans="1:11" ht="15.75" thickBot="1" x14ac:dyDescent="0.3">
      <c r="A4" s="1">
        <v>2.5600000999999999</v>
      </c>
      <c r="B4" s="1">
        <v>0.19000010000000001</v>
      </c>
      <c r="C4" s="1">
        <f>CutoutCoord[[#This Row],[X]]*$D$1/100</f>
        <v>2.4204093944868732</v>
      </c>
      <c r="D4" s="1">
        <f>CutoutCoord[[#This Row],[Y]]*$D$1/100</f>
        <v>0.17963984727713306</v>
      </c>
      <c r="F4" s="1">
        <f>MIN(CutoutCoord[X])</f>
        <v>-2.6600001</v>
      </c>
      <c r="G4" s="1">
        <f>MIN(CutoutCoord[Y])</f>
        <v>-2.3000001000000001</v>
      </c>
      <c r="I4" s="5" t="s">
        <v>40</v>
      </c>
      <c r="J4" s="12">
        <v>96.8</v>
      </c>
      <c r="K4" s="6" t="s">
        <v>38</v>
      </c>
    </row>
    <row r="5" spans="1:11" ht="15.75" thickBot="1" x14ac:dyDescent="0.3">
      <c r="A5" s="1">
        <v>2.5500001000000001</v>
      </c>
      <c r="B5" s="1">
        <v>0.1800001</v>
      </c>
      <c r="C5" s="1">
        <f>CutoutCoord[[#This Row],[X]]*$D$1/100</f>
        <v>2.4109546706589842</v>
      </c>
      <c r="D5" s="1">
        <f>CutoutCoord[[#This Row],[Y]]*$D$1/100</f>
        <v>0.17018512344924386</v>
      </c>
      <c r="F5" s="1">
        <f>F3-F4</f>
        <v>5.2200001999999994</v>
      </c>
      <c r="G5" s="1">
        <f>G3-G4</f>
        <v>4.8000002000000004</v>
      </c>
    </row>
    <row r="6" spans="1:11" x14ac:dyDescent="0.25">
      <c r="A6" s="1">
        <v>2.5300001000000001</v>
      </c>
      <c r="B6" s="1">
        <v>9.9999900000000003E-2</v>
      </c>
      <c r="C6" s="1">
        <f>CutoutCoord[[#This Row],[X]]*$D$1/100</f>
        <v>2.3920452230032057</v>
      </c>
      <c r="D6" s="1">
        <f>CutoutCoord[[#This Row],[Y]]*$D$1/100</f>
        <v>9.454714373165371E-2</v>
      </c>
      <c r="F6" s="1"/>
      <c r="G6" s="1"/>
      <c r="I6" s="9" t="s">
        <v>41</v>
      </c>
      <c r="J6" s="13">
        <v>100.452761721108</v>
      </c>
    </row>
    <row r="7" spans="1:11" ht="15" customHeight="1" thickBot="1" x14ac:dyDescent="0.3">
      <c r="A7" s="1">
        <v>2.5000001000000003</v>
      </c>
      <c r="B7" s="1">
        <v>-0.17000010000000002</v>
      </c>
      <c r="C7" s="1">
        <f>CutoutCoord[[#This Row],[X]]*$D$1/100</f>
        <v>2.3636810515195386</v>
      </c>
      <c r="D7" s="1">
        <f>CutoutCoord[[#This Row],[Y]]*$D$1/100</f>
        <v>-0.16073039962135469</v>
      </c>
      <c r="I7" s="10" t="s">
        <v>42</v>
      </c>
      <c r="J7" s="14">
        <v>6</v>
      </c>
    </row>
    <row r="8" spans="1:11" x14ac:dyDescent="0.25">
      <c r="A8" s="1">
        <v>2.5100001000000001</v>
      </c>
      <c r="B8" s="1">
        <v>-0.1800001</v>
      </c>
      <c r="C8" s="1">
        <f>CutoutCoord[[#This Row],[X]]*$D$1/100</f>
        <v>2.3731357753474271</v>
      </c>
      <c r="D8" s="1">
        <f>CutoutCoord[[#This Row],[Y]]*$D$1/100</f>
        <v>-0.17018512344924386</v>
      </c>
    </row>
    <row r="9" spans="1:11" ht="15.75" thickBot="1" x14ac:dyDescent="0.3">
      <c r="A9" s="1">
        <v>2.5200000999999999</v>
      </c>
      <c r="B9" s="1">
        <v>-0.4300001</v>
      </c>
      <c r="C9" s="1">
        <f>CutoutCoord[[#This Row],[X]]*$D$1/100</f>
        <v>2.3825904991753166</v>
      </c>
      <c r="D9" s="1">
        <f>CutoutCoord[[#This Row],[Y]]*$D$1/100</f>
        <v>-0.40655321914647385</v>
      </c>
    </row>
    <row r="10" spans="1:11" ht="18" thickBot="1" x14ac:dyDescent="0.35">
      <c r="A10" s="1">
        <v>2.5100001000000001</v>
      </c>
      <c r="B10" s="1">
        <v>-0.44000009999999995</v>
      </c>
      <c r="C10" s="1">
        <f>CutoutCoord[[#This Row],[X]]*$D$1/100</f>
        <v>2.3731357753474271</v>
      </c>
      <c r="D10" s="1">
        <f>CutoutCoord[[#This Row],[Y]]*$D$1/100</f>
        <v>-0.416007942974363</v>
      </c>
      <c r="I10" s="61" t="s">
        <v>43</v>
      </c>
      <c r="J10" s="63"/>
    </row>
    <row r="11" spans="1:11" ht="15.75" thickTop="1" x14ac:dyDescent="0.25">
      <c r="A11" s="1">
        <v>2.4900001</v>
      </c>
      <c r="B11" s="1">
        <v>-0.62000010000000005</v>
      </c>
      <c r="C11" s="1">
        <f>CutoutCoord[[#This Row],[X]]*$D$1/100</f>
        <v>2.3542263276916491</v>
      </c>
      <c r="D11" s="1">
        <f>CutoutCoord[[#This Row],[Y]]*$D$1/100</f>
        <v>-0.58619297187636865</v>
      </c>
      <c r="I11" s="3" t="s">
        <v>44</v>
      </c>
      <c r="J11" s="15">
        <f>Source_to_bottom_of_electron_insert-(SSD-100)</f>
        <v>94.547238278891996</v>
      </c>
    </row>
    <row r="12" spans="1:11" ht="15.75" thickBot="1" x14ac:dyDescent="0.3">
      <c r="A12" s="1">
        <v>2.4500001</v>
      </c>
      <c r="B12" s="1">
        <v>-0.78000009999999997</v>
      </c>
      <c r="C12" s="1">
        <f>CutoutCoord[[#This Row],[X]]*$D$1/100</f>
        <v>2.3164074323800921</v>
      </c>
      <c r="D12" s="1">
        <f>CutoutCoord[[#This Row],[Y]]*$D$1/100</f>
        <v>-0.73746855312259585</v>
      </c>
      <c r="H12" s="2"/>
      <c r="I12" s="5" t="s">
        <v>45</v>
      </c>
      <c r="J12" s="8">
        <f>Source_to_top_of_electron_insert-(SSD-100)</f>
        <v>92.547238278891996</v>
      </c>
    </row>
    <row r="13" spans="1:11" x14ac:dyDescent="0.25">
      <c r="A13" s="1">
        <v>2.3700000999999999</v>
      </c>
      <c r="B13" s="1">
        <v>-0.94000010000000001</v>
      </c>
      <c r="C13" s="1">
        <f>CutoutCoord[[#This Row],[X]]*$D$1/100</f>
        <v>2.2407696417569785</v>
      </c>
      <c r="D13" s="1">
        <f>CutoutCoord[[#This Row],[Y]]*$D$1/100</f>
        <v>-0.88874413436882305</v>
      </c>
    </row>
    <row r="14" spans="1:11" x14ac:dyDescent="0.25">
      <c r="A14" s="1">
        <v>2.3100000999999999</v>
      </c>
      <c r="B14" s="1">
        <v>-1.1800001</v>
      </c>
      <c r="C14" s="1">
        <f>CutoutCoord[[#This Row],[X]]*$D$1/100</f>
        <v>2.1840412987896434</v>
      </c>
      <c r="D14" s="1">
        <f>CutoutCoord[[#This Row],[Y]]*$D$1/100</f>
        <v>-1.115657506238164</v>
      </c>
    </row>
    <row r="15" spans="1:11" x14ac:dyDescent="0.25">
      <c r="A15" s="1">
        <v>2.2300001000000003</v>
      </c>
      <c r="B15" s="1">
        <v>-1.4200001</v>
      </c>
      <c r="C15" s="1">
        <f>CutoutCoord[[#This Row],[X]]*$D$1/100</f>
        <v>2.1084035081665302</v>
      </c>
      <c r="D15" s="1">
        <f>CutoutCoord[[#This Row],[Y]]*$D$1/100</f>
        <v>-1.3425708781075045</v>
      </c>
    </row>
    <row r="16" spans="1:11" x14ac:dyDescent="0.25">
      <c r="A16" s="1">
        <v>2.1100000999999997</v>
      </c>
      <c r="B16" s="1">
        <v>-1.6600001</v>
      </c>
      <c r="C16" s="1">
        <f>CutoutCoord[[#This Row],[X]]*$D$1/100</f>
        <v>1.9949468222318592</v>
      </c>
      <c r="D16" s="1">
        <f>CutoutCoord[[#This Row],[Y]]*$D$1/100</f>
        <v>-1.5694842499768453</v>
      </c>
    </row>
    <row r="17" spans="1:4" ht="15" customHeight="1" x14ac:dyDescent="0.25">
      <c r="A17" s="1">
        <v>2.0700001000000001</v>
      </c>
      <c r="B17" s="1">
        <v>-1.7000001</v>
      </c>
      <c r="C17" s="1">
        <f>CutoutCoord[[#This Row],[X]]*$D$1/100</f>
        <v>1.9571279269203026</v>
      </c>
      <c r="D17" s="1">
        <f>CutoutCoord[[#This Row],[Y]]*$D$1/100</f>
        <v>-1.6073031452884021</v>
      </c>
    </row>
    <row r="18" spans="1:4" x14ac:dyDescent="0.25">
      <c r="A18" s="1">
        <v>2.0500001000000001</v>
      </c>
      <c r="B18" s="1">
        <v>-1.7400001</v>
      </c>
      <c r="C18" s="1">
        <f>CutoutCoord[[#This Row],[X]]*$D$1/100</f>
        <v>1.9382184792645243</v>
      </c>
      <c r="D18" s="1">
        <f>CutoutCoord[[#This Row],[Y]]*$D$1/100</f>
        <v>-1.6451220405999589</v>
      </c>
    </row>
    <row r="19" spans="1:4" x14ac:dyDescent="0.25">
      <c r="A19" s="1">
        <v>1.9000001000000002</v>
      </c>
      <c r="B19" s="1">
        <v>-1.8900001</v>
      </c>
      <c r="C19" s="1">
        <f>CutoutCoord[[#This Row],[X]]*$D$1/100</f>
        <v>1.7963976218461863</v>
      </c>
      <c r="D19" s="1">
        <f>CutoutCoord[[#This Row],[Y]]*$D$1/100</f>
        <v>-1.7869428980182969</v>
      </c>
    </row>
    <row r="20" spans="1:4" x14ac:dyDescent="0.25">
      <c r="A20" s="1">
        <v>1.8600000999999999</v>
      </c>
      <c r="B20" s="1">
        <v>-1.9100001</v>
      </c>
      <c r="C20" s="1">
        <f>CutoutCoord[[#This Row],[X]]*$D$1/100</f>
        <v>1.7585787265346291</v>
      </c>
      <c r="D20" s="1">
        <f>CutoutCoord[[#This Row],[Y]]*$D$1/100</f>
        <v>-1.8058523456740752</v>
      </c>
    </row>
    <row r="21" spans="1:4" x14ac:dyDescent="0.25">
      <c r="A21" s="1">
        <v>1.8200001000000001</v>
      </c>
      <c r="B21" s="1">
        <v>-1.9500001</v>
      </c>
      <c r="C21" s="1">
        <f>CutoutCoord[[#This Row],[X]]*$D$1/100</f>
        <v>1.7207598312230727</v>
      </c>
      <c r="D21" s="1">
        <f>CutoutCoord[[#This Row],[Y]]*$D$1/100</f>
        <v>-1.8436712409856322</v>
      </c>
    </row>
    <row r="22" spans="1:4" x14ac:dyDescent="0.25">
      <c r="A22" s="1">
        <v>1.7400001</v>
      </c>
      <c r="B22" s="1">
        <v>-1.9900001</v>
      </c>
      <c r="C22" s="1">
        <f>CutoutCoord[[#This Row],[X]]*$D$1/100</f>
        <v>1.6451220405999589</v>
      </c>
      <c r="D22" s="1">
        <f>CutoutCoord[[#This Row],[Y]]*$D$1/100</f>
        <v>-1.881490136297189</v>
      </c>
    </row>
    <row r="23" spans="1:4" x14ac:dyDescent="0.25">
      <c r="A23" s="1">
        <v>1.6600001</v>
      </c>
      <c r="B23" s="1">
        <v>-2.0700001000000001</v>
      </c>
      <c r="C23" s="1">
        <f>CutoutCoord[[#This Row],[X]]*$D$1/100</f>
        <v>1.5694842499768453</v>
      </c>
      <c r="D23" s="1">
        <f>CutoutCoord[[#This Row],[Y]]*$D$1/100</f>
        <v>-1.9571279269203026</v>
      </c>
    </row>
    <row r="24" spans="1:4" x14ac:dyDescent="0.25">
      <c r="A24" s="1">
        <v>1.6200000999999999</v>
      </c>
      <c r="B24" s="1">
        <v>-2.0900001000000001</v>
      </c>
      <c r="C24" s="1">
        <f>CutoutCoord[[#This Row],[X]]*$D$1/100</f>
        <v>1.5316653546652885</v>
      </c>
      <c r="D24" s="1">
        <f>CutoutCoord[[#This Row],[Y]]*$D$1/100</f>
        <v>-1.9760373745760811</v>
      </c>
    </row>
    <row r="25" spans="1:4" x14ac:dyDescent="0.25">
      <c r="A25" s="1">
        <v>1.5800000999999999</v>
      </c>
      <c r="B25" s="1">
        <v>-2.1300001000000002</v>
      </c>
      <c r="C25" s="1">
        <f>CutoutCoord[[#This Row],[X]]*$D$1/100</f>
        <v>1.4938464593537319</v>
      </c>
      <c r="D25" s="1">
        <f>CutoutCoord[[#This Row],[Y]]*$D$1/100</f>
        <v>-2.0138562698876381</v>
      </c>
    </row>
    <row r="26" spans="1:4" x14ac:dyDescent="0.25">
      <c r="A26" s="1">
        <v>1.3800001</v>
      </c>
      <c r="B26" s="1">
        <v>-2.2300001000000003</v>
      </c>
      <c r="C26" s="1">
        <f>CutoutCoord[[#This Row],[X]]*$D$1/100</f>
        <v>1.3047519827959477</v>
      </c>
      <c r="D26" s="1">
        <f>CutoutCoord[[#This Row],[Y]]*$D$1/100</f>
        <v>-2.1084035081665302</v>
      </c>
    </row>
    <row r="27" spans="1:4" x14ac:dyDescent="0.25">
      <c r="A27" s="1">
        <v>1.2200001</v>
      </c>
      <c r="B27" s="1">
        <v>-2.2700000999999999</v>
      </c>
      <c r="C27" s="1">
        <f>CutoutCoord[[#This Row],[X]]*$D$1/100</f>
        <v>1.1534764015497208</v>
      </c>
      <c r="D27" s="1">
        <f>CutoutCoord[[#This Row],[Y]]*$D$1/100</f>
        <v>-2.1462224034780863</v>
      </c>
    </row>
    <row r="28" spans="1:4" x14ac:dyDescent="0.25">
      <c r="A28" s="1">
        <v>1.0600001000000001</v>
      </c>
      <c r="B28" s="1">
        <v>-2.2900000999999999</v>
      </c>
      <c r="C28" s="1">
        <f>CutoutCoord[[#This Row],[X]]*$D$1/100</f>
        <v>1.0022008203034936</v>
      </c>
      <c r="D28" s="1">
        <f>CutoutCoord[[#This Row],[Y]]*$D$1/100</f>
        <v>-2.1651318511338649</v>
      </c>
    </row>
    <row r="29" spans="1:4" x14ac:dyDescent="0.25">
      <c r="A29" s="1">
        <v>0.65000009999999997</v>
      </c>
      <c r="B29" s="1">
        <v>-2.3000001000000001</v>
      </c>
      <c r="C29" s="1">
        <f>CutoutCoord[[#This Row],[X]]*$D$1/100</f>
        <v>0.6145571433600362</v>
      </c>
      <c r="D29" s="1">
        <f>CutoutCoord[[#This Row],[Y]]*$D$1/100</f>
        <v>-2.1745865749617543</v>
      </c>
    </row>
    <row r="30" spans="1:4" x14ac:dyDescent="0.25">
      <c r="A30" s="1">
        <v>0.64000009999999996</v>
      </c>
      <c r="B30" s="1">
        <v>-2.2900000999999999</v>
      </c>
      <c r="C30" s="1">
        <f>CutoutCoord[[#This Row],[X]]*$D$1/100</f>
        <v>0.60510241953214705</v>
      </c>
      <c r="D30" s="1">
        <f>CutoutCoord[[#This Row],[Y]]*$D$1/100</f>
        <v>-2.1651318511338649</v>
      </c>
    </row>
    <row r="31" spans="1:4" x14ac:dyDescent="0.25">
      <c r="A31" s="1">
        <v>0.52000010000000008</v>
      </c>
      <c r="B31" s="1">
        <v>-2.2700000999999999</v>
      </c>
      <c r="C31" s="1">
        <f>CutoutCoord[[#This Row],[X]]*$D$1/100</f>
        <v>0.49164573359747671</v>
      </c>
      <c r="D31" s="1">
        <f>CutoutCoord[[#This Row],[Y]]*$D$1/100</f>
        <v>-2.1462224034780863</v>
      </c>
    </row>
    <row r="32" spans="1:4" x14ac:dyDescent="0.25">
      <c r="A32" s="1">
        <v>0.440000100000001</v>
      </c>
      <c r="B32" s="1">
        <v>-2.2500001000000003</v>
      </c>
      <c r="C32" s="1">
        <f>CutoutCoord[[#This Row],[X]]*$D$1/100</f>
        <v>0.416007942974364</v>
      </c>
      <c r="D32" s="1">
        <f>CutoutCoord[[#This Row],[Y]]*$D$1/100</f>
        <v>-2.1273129558223083</v>
      </c>
    </row>
    <row r="33" spans="1:4" x14ac:dyDescent="0.25">
      <c r="A33" s="1">
        <v>0.32000010000000001</v>
      </c>
      <c r="B33" s="1">
        <v>-2.2100000999999998</v>
      </c>
      <c r="C33" s="1">
        <f>CutoutCoord[[#This Row],[X]]*$D$1/100</f>
        <v>0.30255125703969266</v>
      </c>
      <c r="D33" s="1">
        <f>CutoutCoord[[#This Row],[Y]]*$D$1/100</f>
        <v>-2.0894940605107513</v>
      </c>
    </row>
    <row r="34" spans="1:4" x14ac:dyDescent="0.25">
      <c r="A34" s="1">
        <v>0.16000010000000101</v>
      </c>
      <c r="B34" s="1">
        <v>-2.1300001000000002</v>
      </c>
      <c r="C34" s="1">
        <f>CutoutCoord[[#This Row],[X]]*$D$1/100</f>
        <v>0.15127567579346643</v>
      </c>
      <c r="D34" s="1">
        <f>CutoutCoord[[#This Row],[Y]]*$D$1/100</f>
        <v>-2.0138562698876381</v>
      </c>
    </row>
    <row r="35" spans="1:4" x14ac:dyDescent="0.25">
      <c r="A35" s="1">
        <v>0.14000010000000102</v>
      </c>
      <c r="B35" s="1">
        <v>-2.1100000999999997</v>
      </c>
      <c r="C35" s="1">
        <f>CutoutCoord[[#This Row],[X]]*$D$1/100</f>
        <v>0.13236622813768803</v>
      </c>
      <c r="D35" s="1">
        <f>CutoutCoord[[#This Row],[Y]]*$D$1/100</f>
        <v>-1.9949468222318592</v>
      </c>
    </row>
    <row r="36" spans="1:4" x14ac:dyDescent="0.25">
      <c r="A36" s="1">
        <v>0.10000009999999999</v>
      </c>
      <c r="B36" s="1">
        <v>-2.0900001000000001</v>
      </c>
      <c r="C36" s="1">
        <f>CutoutCoord[[#This Row],[X]]*$D$1/100</f>
        <v>9.4547332826130273E-2</v>
      </c>
      <c r="D36" s="1">
        <f>CutoutCoord[[#This Row],[Y]]*$D$1/100</f>
        <v>-1.9760373745760811</v>
      </c>
    </row>
    <row r="37" spans="1:4" x14ac:dyDescent="0.25">
      <c r="A37" s="1">
        <v>-6.0000100000000001E-2</v>
      </c>
      <c r="B37" s="1">
        <v>-2.0500001000000001</v>
      </c>
      <c r="C37" s="1">
        <f>CutoutCoord[[#This Row],[X]]*$D$1/100</f>
        <v>-5.6728437514573474E-2</v>
      </c>
      <c r="D37" s="1">
        <f>CutoutCoord[[#This Row],[Y]]*$D$1/100</f>
        <v>-1.9382184792645243</v>
      </c>
    </row>
    <row r="38" spans="1:4" x14ac:dyDescent="0.25">
      <c r="A38" s="1">
        <v>-0.1800001</v>
      </c>
      <c r="B38" s="1">
        <v>-2.0100001000000001</v>
      </c>
      <c r="C38" s="1">
        <f>CutoutCoord[[#This Row],[X]]*$D$1/100</f>
        <v>-0.17018512344924386</v>
      </c>
      <c r="D38" s="1">
        <f>CutoutCoord[[#This Row],[Y]]*$D$1/100</f>
        <v>-1.9003995839529673</v>
      </c>
    </row>
    <row r="39" spans="1:4" x14ac:dyDescent="0.25">
      <c r="A39" s="1">
        <v>-0.30000009999999999</v>
      </c>
      <c r="B39" s="1">
        <v>-1.9500001</v>
      </c>
      <c r="C39" s="1">
        <f>CutoutCoord[[#This Row],[X]]*$D$1/100</f>
        <v>-0.28364180938391426</v>
      </c>
      <c r="D39" s="1">
        <f>CutoutCoord[[#This Row],[Y]]*$D$1/100</f>
        <v>-1.8436712409856322</v>
      </c>
    </row>
    <row r="40" spans="1:4" x14ac:dyDescent="0.25">
      <c r="A40" s="1">
        <v>-0.46000009999999997</v>
      </c>
      <c r="B40" s="1">
        <v>-1.9100001</v>
      </c>
      <c r="C40" s="1">
        <f>CutoutCoord[[#This Row],[X]]*$D$1/100</f>
        <v>-0.43491739063014145</v>
      </c>
      <c r="D40" s="1">
        <f>CutoutCoord[[#This Row],[Y]]*$D$1/100</f>
        <v>-1.8058523456740752</v>
      </c>
    </row>
    <row r="41" spans="1:4" x14ac:dyDescent="0.25">
      <c r="A41" s="1">
        <v>-0.64000009999999996</v>
      </c>
      <c r="B41" s="1">
        <v>-1.8500001000000001</v>
      </c>
      <c r="C41" s="1">
        <f>CutoutCoord[[#This Row],[X]]*$D$1/100</f>
        <v>-0.60510241953214705</v>
      </c>
      <c r="D41" s="1">
        <f>CutoutCoord[[#This Row],[Y]]*$D$1/100</f>
        <v>-1.7491240027067403</v>
      </c>
    </row>
    <row r="42" spans="1:4" x14ac:dyDescent="0.25">
      <c r="A42" s="1">
        <v>-0.76000009999999996</v>
      </c>
      <c r="B42" s="1">
        <v>-1.7900000999999999</v>
      </c>
      <c r="C42" s="1">
        <f>CutoutCoord[[#This Row],[X]]*$D$1/100</f>
        <v>-0.71855910546681745</v>
      </c>
      <c r="D42" s="1">
        <f>CutoutCoord[[#This Row],[Y]]*$D$1/100</f>
        <v>-1.692395659739405</v>
      </c>
    </row>
    <row r="43" spans="1:4" x14ac:dyDescent="0.25">
      <c r="A43" s="1">
        <v>-0.78000009999999997</v>
      </c>
      <c r="B43" s="1">
        <v>-1.7700001000000001</v>
      </c>
      <c r="C43" s="1">
        <f>CutoutCoord[[#This Row],[X]]*$D$1/100</f>
        <v>-0.73746855312259585</v>
      </c>
      <c r="D43" s="1">
        <f>CutoutCoord[[#This Row],[Y]]*$D$1/100</f>
        <v>-1.6734862120836267</v>
      </c>
    </row>
    <row r="44" spans="1:4" x14ac:dyDescent="0.25">
      <c r="A44" s="1">
        <v>-0.82000010000000001</v>
      </c>
      <c r="B44" s="1">
        <v>-1.7500001000000001</v>
      </c>
      <c r="C44" s="1">
        <f>CutoutCoord[[#This Row],[X]]*$D$1/100</f>
        <v>-0.77528744843415265</v>
      </c>
      <c r="D44" s="1">
        <f>CutoutCoord[[#This Row],[Y]]*$D$1/100</f>
        <v>-1.6545767644278482</v>
      </c>
    </row>
    <row r="45" spans="1:4" x14ac:dyDescent="0.25">
      <c r="A45" s="1">
        <v>-0.84000009999999992</v>
      </c>
      <c r="B45" s="1">
        <v>-1.7300001000000003</v>
      </c>
      <c r="C45" s="1">
        <f>CutoutCoord[[#This Row],[X]]*$D$1/100</f>
        <v>-0.79419689608993094</v>
      </c>
      <c r="D45" s="1">
        <f>CutoutCoord[[#This Row],[Y]]*$D$1/100</f>
        <v>-1.6356673167720701</v>
      </c>
    </row>
    <row r="46" spans="1:4" x14ac:dyDescent="0.25">
      <c r="A46" s="1">
        <v>-0.88000009999999995</v>
      </c>
      <c r="B46" s="1">
        <v>-1.7100000999999998</v>
      </c>
      <c r="C46" s="1">
        <f>CutoutCoord[[#This Row],[X]]*$D$1/100</f>
        <v>-0.83201579140148785</v>
      </c>
      <c r="D46" s="1">
        <f>CutoutCoord[[#This Row],[Y]]*$D$1/100</f>
        <v>-1.6167578691162914</v>
      </c>
    </row>
    <row r="47" spans="1:4" x14ac:dyDescent="0.25">
      <c r="A47" s="1">
        <v>-1.0000000999999998</v>
      </c>
      <c r="B47" s="1">
        <v>-1.5900000999999999</v>
      </c>
      <c r="C47" s="1">
        <f>CutoutCoord[[#This Row],[X]]*$D$1/100</f>
        <v>-0.94547247733615802</v>
      </c>
      <c r="D47" s="1">
        <f>CutoutCoord[[#This Row],[Y]]*$D$1/100</f>
        <v>-1.503301183181621</v>
      </c>
    </row>
    <row r="48" spans="1:4" x14ac:dyDescent="0.25">
      <c r="A48" s="1">
        <v>-1.2000001</v>
      </c>
      <c r="B48" s="1">
        <v>-1.5700001000000001</v>
      </c>
      <c r="C48" s="1">
        <f>CutoutCoord[[#This Row],[X]]*$D$1/100</f>
        <v>-1.1345669538939422</v>
      </c>
      <c r="D48" s="1">
        <f>CutoutCoord[[#This Row],[Y]]*$D$1/100</f>
        <v>-1.4843917355258427</v>
      </c>
    </row>
    <row r="49" spans="1:4" x14ac:dyDescent="0.25">
      <c r="A49" s="1">
        <v>-1.4600001</v>
      </c>
      <c r="B49" s="1">
        <v>-1.5500000999999999</v>
      </c>
      <c r="C49" s="1">
        <f>CutoutCoord[[#This Row],[X]]*$D$1/100</f>
        <v>-1.3803897734190613</v>
      </c>
      <c r="D49" s="1">
        <f>CutoutCoord[[#This Row],[Y]]*$D$1/100</f>
        <v>-1.4654822878700642</v>
      </c>
    </row>
    <row r="50" spans="1:4" x14ac:dyDescent="0.25">
      <c r="A50" s="1">
        <v>-1.5800000999999999</v>
      </c>
      <c r="B50" s="1">
        <v>-1.5300001000000001</v>
      </c>
      <c r="C50" s="1">
        <f>CutoutCoord[[#This Row],[X]]*$D$1/100</f>
        <v>-1.4938464593537319</v>
      </c>
      <c r="D50" s="1">
        <f>CutoutCoord[[#This Row],[Y]]*$D$1/100</f>
        <v>-1.4465728402142859</v>
      </c>
    </row>
    <row r="51" spans="1:4" x14ac:dyDescent="0.25">
      <c r="A51" s="1">
        <v>-1.6600001</v>
      </c>
      <c r="B51" s="1">
        <v>-1.5100001000000001</v>
      </c>
      <c r="C51" s="1">
        <f>CutoutCoord[[#This Row],[X]]*$D$1/100</f>
        <v>-1.5694842499768453</v>
      </c>
      <c r="D51" s="1">
        <f>CutoutCoord[[#This Row],[Y]]*$D$1/100</f>
        <v>-1.4276633925585074</v>
      </c>
    </row>
    <row r="52" spans="1:4" x14ac:dyDescent="0.25">
      <c r="A52" s="1">
        <v>-1.7800001000000001</v>
      </c>
      <c r="B52" s="1">
        <v>-1.4700001</v>
      </c>
      <c r="C52" s="1">
        <f>CutoutCoord[[#This Row],[X]]*$D$1/100</f>
        <v>-1.6829409359115157</v>
      </c>
      <c r="D52" s="1">
        <f>CutoutCoord[[#This Row],[Y]]*$D$1/100</f>
        <v>-1.3898444972469506</v>
      </c>
    </row>
    <row r="53" spans="1:4" x14ac:dyDescent="0.25">
      <c r="A53" s="1">
        <v>-1.9000001000000002</v>
      </c>
      <c r="B53" s="1">
        <v>-1.4100001</v>
      </c>
      <c r="C53" s="1">
        <f>CutoutCoord[[#This Row],[X]]*$D$1/100</f>
        <v>-1.7963976218461863</v>
      </c>
      <c r="D53" s="1">
        <f>CutoutCoord[[#This Row],[Y]]*$D$1/100</f>
        <v>-1.3331161542796153</v>
      </c>
    </row>
    <row r="54" spans="1:4" x14ac:dyDescent="0.25">
      <c r="A54" s="1">
        <v>-1.9200001</v>
      </c>
      <c r="B54" s="1">
        <v>-1.3900001</v>
      </c>
      <c r="C54" s="1">
        <f>CutoutCoord[[#This Row],[X]]*$D$1/100</f>
        <v>-1.8153070695019644</v>
      </c>
      <c r="D54" s="1">
        <f>CutoutCoord[[#This Row],[Y]]*$D$1/100</f>
        <v>-1.3142067066238368</v>
      </c>
    </row>
    <row r="55" spans="1:4" x14ac:dyDescent="0.25">
      <c r="A55" s="1">
        <v>-1.9600000999999998</v>
      </c>
      <c r="B55" s="1">
        <v>-1.3700000999999999</v>
      </c>
      <c r="C55" s="1">
        <f>CutoutCoord[[#This Row],[X]]*$D$1/100</f>
        <v>-1.8531259648135212</v>
      </c>
      <c r="D55" s="1">
        <f>CutoutCoord[[#This Row],[Y]]*$D$1/100</f>
        <v>-1.2952972589680585</v>
      </c>
    </row>
    <row r="56" spans="1:4" x14ac:dyDescent="0.25">
      <c r="A56" s="1">
        <v>-1.9800001000000003</v>
      </c>
      <c r="B56" s="1">
        <v>-1.3500000999999999</v>
      </c>
      <c r="C56" s="1">
        <f>CutoutCoord[[#This Row],[X]]*$D$1/100</f>
        <v>-1.8720354124692999</v>
      </c>
      <c r="D56" s="1">
        <f>CutoutCoord[[#This Row],[Y]]*$D$1/100</f>
        <v>-1.2763878113122802</v>
      </c>
    </row>
    <row r="57" spans="1:4" x14ac:dyDescent="0.25">
      <c r="A57" s="1">
        <v>-2.0200000999999999</v>
      </c>
      <c r="B57" s="1">
        <v>-1.3300000999999999</v>
      </c>
      <c r="C57" s="1">
        <f>CutoutCoord[[#This Row],[X]]*$D$1/100</f>
        <v>-1.9098543077808565</v>
      </c>
      <c r="D57" s="1">
        <f>CutoutCoord[[#This Row],[Y]]*$D$1/100</f>
        <v>-1.2574783636565017</v>
      </c>
    </row>
    <row r="58" spans="1:4" x14ac:dyDescent="0.25">
      <c r="A58" s="1">
        <v>-2.1900000999999998</v>
      </c>
      <c r="B58" s="1">
        <v>-1.1600001</v>
      </c>
      <c r="C58" s="1">
        <f>CutoutCoord[[#This Row],[X]]*$D$1/100</f>
        <v>-2.0705846128549728</v>
      </c>
      <c r="D58" s="1">
        <f>CutoutCoord[[#This Row],[Y]]*$D$1/100</f>
        <v>-1.0967480585823854</v>
      </c>
    </row>
    <row r="59" spans="1:4" x14ac:dyDescent="0.25">
      <c r="A59" s="1">
        <v>-2.2100000999999998</v>
      </c>
      <c r="B59" s="1">
        <v>-1.1200000999999999</v>
      </c>
      <c r="C59" s="1">
        <f>CutoutCoord[[#This Row],[X]]*$D$1/100</f>
        <v>-2.0894940605107513</v>
      </c>
      <c r="D59" s="1">
        <f>CutoutCoord[[#This Row],[Y]]*$D$1/100</f>
        <v>-1.0589291632708286</v>
      </c>
    </row>
    <row r="60" spans="1:4" x14ac:dyDescent="0.25">
      <c r="A60" s="1">
        <v>-2.2300001000000003</v>
      </c>
      <c r="B60" s="1">
        <v>-1.1000000999999999</v>
      </c>
      <c r="C60" s="1">
        <f>CutoutCoord[[#This Row],[X]]*$D$1/100</f>
        <v>-2.1084035081665302</v>
      </c>
      <c r="D60" s="1">
        <f>CutoutCoord[[#This Row],[Y]]*$D$1/100</f>
        <v>-1.0400197156150501</v>
      </c>
    </row>
    <row r="61" spans="1:4" x14ac:dyDescent="0.25">
      <c r="A61" s="1">
        <v>-2.3100000999999999</v>
      </c>
      <c r="B61" s="1">
        <v>-0.94000010000000001</v>
      </c>
      <c r="C61" s="1">
        <f>CutoutCoord[[#This Row],[X]]*$D$1/100</f>
        <v>-2.1840412987896434</v>
      </c>
      <c r="D61" s="1">
        <f>CutoutCoord[[#This Row],[Y]]*$D$1/100</f>
        <v>-0.88874413436882305</v>
      </c>
    </row>
    <row r="62" spans="1:4" x14ac:dyDescent="0.25">
      <c r="A62" s="1">
        <v>-2.3500000999999999</v>
      </c>
      <c r="B62" s="1">
        <v>-0.82000010000000001</v>
      </c>
      <c r="C62" s="1">
        <f>CutoutCoord[[#This Row],[X]]*$D$1/100</f>
        <v>-2.2218601941012004</v>
      </c>
      <c r="D62" s="1">
        <f>CutoutCoord[[#This Row],[Y]]*$D$1/100</f>
        <v>-0.77528744843415265</v>
      </c>
    </row>
    <row r="63" spans="1:4" x14ac:dyDescent="0.25">
      <c r="A63" s="1">
        <v>-2.3700000999999999</v>
      </c>
      <c r="B63" s="1">
        <v>-0.78000009999999997</v>
      </c>
      <c r="C63" s="1">
        <f>CutoutCoord[[#This Row],[X]]*$D$1/100</f>
        <v>-2.2407696417569785</v>
      </c>
      <c r="D63" s="1">
        <f>CutoutCoord[[#This Row],[Y]]*$D$1/100</f>
        <v>-0.73746855312259585</v>
      </c>
    </row>
    <row r="64" spans="1:4" x14ac:dyDescent="0.25">
      <c r="A64" s="1">
        <v>-2.3900001</v>
      </c>
      <c r="B64" s="1">
        <v>-0.76000009999999996</v>
      </c>
      <c r="C64" s="1">
        <f>CutoutCoord[[#This Row],[X]]*$D$1/100</f>
        <v>-2.259679089412757</v>
      </c>
      <c r="D64" s="1">
        <f>CutoutCoord[[#This Row],[Y]]*$D$1/100</f>
        <v>-0.71855910546681745</v>
      </c>
    </row>
    <row r="65" spans="1:4" x14ac:dyDescent="0.25">
      <c r="A65" s="1">
        <v>-2.4100001</v>
      </c>
      <c r="B65" s="1">
        <v>-0.72000010000000003</v>
      </c>
      <c r="C65" s="1">
        <f>CutoutCoord[[#This Row],[X]]*$D$1/100</f>
        <v>-2.278588537068535</v>
      </c>
      <c r="D65" s="1">
        <f>CutoutCoord[[#This Row],[Y]]*$D$1/100</f>
        <v>-0.68074021015526076</v>
      </c>
    </row>
    <row r="66" spans="1:4" x14ac:dyDescent="0.25">
      <c r="A66" s="1">
        <v>-2.4900001</v>
      </c>
      <c r="B66" s="1">
        <v>-0.64000009999999996</v>
      </c>
      <c r="C66" s="1">
        <f>CutoutCoord[[#This Row],[X]]*$D$1/100</f>
        <v>-2.3542263276916491</v>
      </c>
      <c r="D66" s="1">
        <f>CutoutCoord[[#This Row],[Y]]*$D$1/100</f>
        <v>-0.60510241953214705</v>
      </c>
    </row>
    <row r="67" spans="1:4" x14ac:dyDescent="0.25">
      <c r="A67" s="1">
        <v>-2.5100001000000001</v>
      </c>
      <c r="B67" s="1">
        <v>-0.60000010000000004</v>
      </c>
      <c r="C67" s="1">
        <f>CutoutCoord[[#This Row],[X]]*$D$1/100</f>
        <v>-2.3731357753474271</v>
      </c>
      <c r="D67" s="1">
        <f>CutoutCoord[[#This Row],[Y]]*$D$1/100</f>
        <v>-0.56728352422059036</v>
      </c>
    </row>
    <row r="68" spans="1:4" x14ac:dyDescent="0.25">
      <c r="A68" s="1">
        <v>-2.5300001000000001</v>
      </c>
      <c r="B68" s="1">
        <v>-0.58000010000000002</v>
      </c>
      <c r="C68" s="1">
        <f>CutoutCoord[[#This Row],[X]]*$D$1/100</f>
        <v>-2.3920452230032057</v>
      </c>
      <c r="D68" s="1">
        <f>CutoutCoord[[#This Row],[Y]]*$D$1/100</f>
        <v>-0.54837407656481185</v>
      </c>
    </row>
    <row r="69" spans="1:4" x14ac:dyDescent="0.25">
      <c r="A69" s="1">
        <v>-2.5900001000000001</v>
      </c>
      <c r="B69" s="1">
        <v>-0.46000009999999997</v>
      </c>
      <c r="C69" s="1">
        <f>CutoutCoord[[#This Row],[X]]*$D$1/100</f>
        <v>-2.4487735659705412</v>
      </c>
      <c r="D69" s="1">
        <f>CutoutCoord[[#This Row],[Y]]*$D$1/100</f>
        <v>-0.43491739063014145</v>
      </c>
    </row>
    <row r="70" spans="1:4" x14ac:dyDescent="0.25">
      <c r="A70" s="1">
        <v>-2.6100000999999997</v>
      </c>
      <c r="B70" s="1">
        <v>-0.40000010000000003</v>
      </c>
      <c r="C70" s="1">
        <f>CutoutCoord[[#This Row],[X]]*$D$1/100</f>
        <v>-2.4676830136263193</v>
      </c>
      <c r="D70" s="1">
        <f>CutoutCoord[[#This Row],[Y]]*$D$1/100</f>
        <v>-0.37818904766280631</v>
      </c>
    </row>
    <row r="71" spans="1:4" x14ac:dyDescent="0.25">
      <c r="A71" s="1">
        <v>-2.6300001000000002</v>
      </c>
      <c r="B71" s="1">
        <v>-0.32000010000000001</v>
      </c>
      <c r="C71" s="1">
        <f>CutoutCoord[[#This Row],[X]]*$D$1/100</f>
        <v>-2.4865924612820978</v>
      </c>
      <c r="D71" s="1">
        <f>CutoutCoord[[#This Row],[Y]]*$D$1/100</f>
        <v>-0.30255125703969266</v>
      </c>
    </row>
    <row r="72" spans="1:4" x14ac:dyDescent="0.25">
      <c r="A72" s="1">
        <v>-2.6500001000000002</v>
      </c>
      <c r="B72" s="1">
        <v>-0.22000009999999998</v>
      </c>
      <c r="C72" s="1">
        <f>CutoutCoord[[#This Row],[X]]*$D$1/100</f>
        <v>-2.5055019089378763</v>
      </c>
      <c r="D72" s="1">
        <f>CutoutCoord[[#This Row],[Y]]*$D$1/100</f>
        <v>-0.20800401876080066</v>
      </c>
    </row>
    <row r="73" spans="1:4" x14ac:dyDescent="0.25">
      <c r="A73" s="1">
        <v>-2.6600001</v>
      </c>
      <c r="B73" s="1">
        <v>0.13000010000000001</v>
      </c>
      <c r="C73" s="1">
        <f>CutoutCoord[[#This Row],[X]]*$D$1/100</f>
        <v>-2.5149566327657653</v>
      </c>
      <c r="D73" s="1">
        <f>CutoutCoord[[#This Row],[Y]]*$D$1/100</f>
        <v>0.12291150430979789</v>
      </c>
    </row>
    <row r="74" spans="1:4" x14ac:dyDescent="0.25">
      <c r="A74" s="1">
        <v>-2.6500001000000002</v>
      </c>
      <c r="B74" s="1">
        <v>0.14000010000000002</v>
      </c>
      <c r="C74" s="1">
        <f>CutoutCoord[[#This Row],[X]]*$D$1/100</f>
        <v>-2.5055019089378763</v>
      </c>
      <c r="D74" s="1">
        <f>CutoutCoord[[#This Row],[Y]]*$D$1/100</f>
        <v>0.13236622813768709</v>
      </c>
    </row>
    <row r="75" spans="1:4" x14ac:dyDescent="0.25">
      <c r="A75" s="1">
        <v>-2.6300001000000002</v>
      </c>
      <c r="B75" s="1">
        <v>0.22000009999999998</v>
      </c>
      <c r="C75" s="1">
        <f>CutoutCoord[[#This Row],[X]]*$D$1/100</f>
        <v>-2.4865924612820978</v>
      </c>
      <c r="D75" s="1">
        <f>CutoutCoord[[#This Row],[Y]]*$D$1/100</f>
        <v>0.20800401876080066</v>
      </c>
    </row>
    <row r="76" spans="1:4" x14ac:dyDescent="0.25">
      <c r="A76" s="1">
        <v>-2.6100000999999997</v>
      </c>
      <c r="B76" s="1">
        <v>0.28000009999999997</v>
      </c>
      <c r="C76" s="1">
        <f>CutoutCoord[[#This Row],[X]]*$D$1/100</f>
        <v>-2.4676830136263193</v>
      </c>
      <c r="D76" s="1">
        <f>CutoutCoord[[#This Row],[Y]]*$D$1/100</f>
        <v>0.26473236172813586</v>
      </c>
    </row>
    <row r="77" spans="1:4" x14ac:dyDescent="0.25">
      <c r="A77" s="1">
        <v>-2.5300001000000001</v>
      </c>
      <c r="B77" s="1">
        <v>0.44000009999999995</v>
      </c>
      <c r="C77" s="1">
        <f>CutoutCoord[[#This Row],[X]]*$D$1/100</f>
        <v>-2.3920452230032057</v>
      </c>
      <c r="D77" s="1">
        <f>CutoutCoord[[#This Row],[Y]]*$D$1/100</f>
        <v>0.416007942974363</v>
      </c>
    </row>
    <row r="78" spans="1:4" x14ac:dyDescent="0.25">
      <c r="A78" s="1">
        <v>-2.5100001000000001</v>
      </c>
      <c r="B78" s="1">
        <v>0.5600001</v>
      </c>
      <c r="C78" s="1">
        <f>CutoutCoord[[#This Row],[X]]*$D$1/100</f>
        <v>-2.3731357753474271</v>
      </c>
      <c r="D78" s="1">
        <f>CutoutCoord[[#This Row],[Y]]*$D$1/100</f>
        <v>0.52946462890903345</v>
      </c>
    </row>
    <row r="79" spans="1:4" x14ac:dyDescent="0.25">
      <c r="A79" s="1">
        <v>-2.4100001</v>
      </c>
      <c r="B79" s="1">
        <v>0.96000010000000002</v>
      </c>
      <c r="C79" s="1">
        <f>CutoutCoord[[#This Row],[X]]*$D$1/100</f>
        <v>-2.278588537068535</v>
      </c>
      <c r="D79" s="1">
        <f>CutoutCoord[[#This Row],[Y]]*$D$1/100</f>
        <v>0.90765358202460145</v>
      </c>
    </row>
    <row r="80" spans="1:4" x14ac:dyDescent="0.25">
      <c r="A80" s="1">
        <v>-2.3700000999999999</v>
      </c>
      <c r="B80" s="1">
        <v>1.0800000999999999</v>
      </c>
      <c r="C80" s="1">
        <f>CutoutCoord[[#This Row],[X]]*$D$1/100</f>
        <v>-2.2407696417569785</v>
      </c>
      <c r="D80" s="1">
        <f>CutoutCoord[[#This Row],[Y]]*$D$1/100</f>
        <v>1.0211102679592718</v>
      </c>
    </row>
    <row r="81" spans="1:4" x14ac:dyDescent="0.25">
      <c r="A81" s="1">
        <v>-2.2700000999999999</v>
      </c>
      <c r="B81" s="1">
        <v>1.2800001000000001</v>
      </c>
      <c r="C81" s="1">
        <f>CutoutCoord[[#This Row],[X]]*$D$1/100</f>
        <v>-2.1462224034780863</v>
      </c>
      <c r="D81" s="1">
        <f>CutoutCoord[[#This Row],[Y]]*$D$1/100</f>
        <v>1.2102047445170561</v>
      </c>
    </row>
    <row r="82" spans="1:4" x14ac:dyDescent="0.25">
      <c r="A82" s="1">
        <v>-2.2500001000000003</v>
      </c>
      <c r="B82" s="1">
        <v>1.3000000999999999</v>
      </c>
      <c r="C82" s="1">
        <f>CutoutCoord[[#This Row],[X]]*$D$1/100</f>
        <v>-2.1273129558223083</v>
      </c>
      <c r="D82" s="1">
        <f>CutoutCoord[[#This Row],[Y]]*$D$1/100</f>
        <v>1.2291141921728341</v>
      </c>
    </row>
    <row r="83" spans="1:4" x14ac:dyDescent="0.25">
      <c r="A83" s="1">
        <v>-2.2300001000000003</v>
      </c>
      <c r="B83" s="1">
        <v>1.3400000999999999</v>
      </c>
      <c r="C83" s="1">
        <f>CutoutCoord[[#This Row],[X]]*$D$1/100</f>
        <v>-2.1084035081665302</v>
      </c>
      <c r="D83" s="1">
        <f>CutoutCoord[[#This Row],[Y]]*$D$1/100</f>
        <v>1.2669330874843909</v>
      </c>
    </row>
    <row r="84" spans="1:4" x14ac:dyDescent="0.25">
      <c r="A84" s="1">
        <v>-2.0600000999999999</v>
      </c>
      <c r="B84" s="1">
        <v>1.5100001000000001</v>
      </c>
      <c r="C84" s="1">
        <f>CutoutCoord[[#This Row],[X]]*$D$1/100</f>
        <v>-1.9476732030924133</v>
      </c>
      <c r="D84" s="1">
        <f>CutoutCoord[[#This Row],[Y]]*$D$1/100</f>
        <v>1.4276633925585074</v>
      </c>
    </row>
    <row r="85" spans="1:4" x14ac:dyDescent="0.25">
      <c r="A85" s="1">
        <v>-2.0300001000000001</v>
      </c>
      <c r="B85" s="1">
        <v>1.5200001000000001</v>
      </c>
      <c r="C85" s="1">
        <f>CutoutCoord[[#This Row],[X]]*$D$1/100</f>
        <v>-1.9193090316087458</v>
      </c>
      <c r="D85" s="1">
        <f>CutoutCoord[[#This Row],[Y]]*$D$1/100</f>
        <v>1.4371181163863966</v>
      </c>
    </row>
    <row r="86" spans="1:4" x14ac:dyDescent="0.25">
      <c r="A86" s="1">
        <v>-1.9700001</v>
      </c>
      <c r="B86" s="1">
        <v>1.6400001</v>
      </c>
      <c r="C86" s="1">
        <f>CutoutCoord[[#This Row],[X]]*$D$1/100</f>
        <v>-1.8625806886414105</v>
      </c>
      <c r="D86" s="1">
        <f>CutoutCoord[[#This Row],[Y]]*$D$1/100</f>
        <v>1.5505748023210668</v>
      </c>
    </row>
    <row r="87" spans="1:4" x14ac:dyDescent="0.25">
      <c r="A87" s="1">
        <v>-1.9500001</v>
      </c>
      <c r="B87" s="1">
        <v>1.6600001</v>
      </c>
      <c r="C87" s="1">
        <f>CutoutCoord[[#This Row],[X]]*$D$1/100</f>
        <v>-1.8436712409856322</v>
      </c>
      <c r="D87" s="1">
        <f>CutoutCoord[[#This Row],[Y]]*$D$1/100</f>
        <v>1.5694842499768453</v>
      </c>
    </row>
    <row r="88" spans="1:4" x14ac:dyDescent="0.25">
      <c r="A88" s="1">
        <v>-1.9300001000000002</v>
      </c>
      <c r="B88" s="1">
        <v>1.7000001</v>
      </c>
      <c r="C88" s="1">
        <f>CutoutCoord[[#This Row],[X]]*$D$1/100</f>
        <v>-1.8247617933298539</v>
      </c>
      <c r="D88" s="1">
        <f>CutoutCoord[[#This Row],[Y]]*$D$1/100</f>
        <v>1.6073031452884021</v>
      </c>
    </row>
    <row r="89" spans="1:4" x14ac:dyDescent="0.25">
      <c r="A89" s="1">
        <v>-1.9100001</v>
      </c>
      <c r="B89" s="1">
        <v>1.7200001</v>
      </c>
      <c r="C89" s="1">
        <f>CutoutCoord[[#This Row],[X]]*$D$1/100</f>
        <v>-1.8058523456740752</v>
      </c>
      <c r="D89" s="1">
        <f>CutoutCoord[[#This Row],[Y]]*$D$1/100</f>
        <v>1.6262125929441806</v>
      </c>
    </row>
    <row r="90" spans="1:4" x14ac:dyDescent="0.25">
      <c r="A90" s="1">
        <v>-1.8900001</v>
      </c>
      <c r="B90" s="1">
        <v>1.7600000999999998</v>
      </c>
      <c r="C90" s="1">
        <f>CutoutCoord[[#This Row],[X]]*$D$1/100</f>
        <v>-1.7869428980182969</v>
      </c>
      <c r="D90" s="1">
        <f>CutoutCoord[[#This Row],[Y]]*$D$1/100</f>
        <v>1.6640314882557374</v>
      </c>
    </row>
    <row r="91" spans="1:4" x14ac:dyDescent="0.25">
      <c r="A91" s="1">
        <v>-1.6600001</v>
      </c>
      <c r="B91" s="1">
        <v>1.9900001</v>
      </c>
      <c r="C91" s="1">
        <f>CutoutCoord[[#This Row],[X]]*$D$1/100</f>
        <v>-1.5694842499768453</v>
      </c>
      <c r="D91" s="1">
        <f>CutoutCoord[[#This Row],[Y]]*$D$1/100</f>
        <v>1.881490136297189</v>
      </c>
    </row>
    <row r="92" spans="1:4" x14ac:dyDescent="0.25">
      <c r="A92" s="1">
        <v>-1.6200000999999999</v>
      </c>
      <c r="B92" s="1">
        <v>2.0100001000000001</v>
      </c>
      <c r="C92" s="1">
        <f>CutoutCoord[[#This Row],[X]]*$D$1/100</f>
        <v>-1.5316653546652885</v>
      </c>
      <c r="D92" s="1">
        <f>CutoutCoord[[#This Row],[Y]]*$D$1/100</f>
        <v>1.9003995839529673</v>
      </c>
    </row>
    <row r="93" spans="1:4" x14ac:dyDescent="0.25">
      <c r="A93" s="1">
        <v>-1.6000001000000001</v>
      </c>
      <c r="B93" s="1">
        <v>2.0300001000000001</v>
      </c>
      <c r="C93" s="1">
        <f>CutoutCoord[[#This Row],[X]]*$D$1/100</f>
        <v>-1.5127559070095102</v>
      </c>
      <c r="D93" s="1">
        <f>CutoutCoord[[#This Row],[Y]]*$D$1/100</f>
        <v>1.9193090316087458</v>
      </c>
    </row>
    <row r="94" spans="1:4" x14ac:dyDescent="0.25">
      <c r="A94" s="1">
        <v>-1.5600001000000001</v>
      </c>
      <c r="B94" s="1">
        <v>2.0500001000000001</v>
      </c>
      <c r="C94" s="1">
        <f>CutoutCoord[[#This Row],[X]]*$D$1/100</f>
        <v>-1.4749370116979534</v>
      </c>
      <c r="D94" s="1">
        <f>CutoutCoord[[#This Row],[Y]]*$D$1/100</f>
        <v>1.9382184792645243</v>
      </c>
    </row>
    <row r="95" spans="1:4" x14ac:dyDescent="0.25">
      <c r="A95" s="1">
        <v>-1.5400000999999999</v>
      </c>
      <c r="B95" s="1">
        <v>2.0700001000000001</v>
      </c>
      <c r="C95" s="1">
        <f>CutoutCoord[[#This Row],[X]]*$D$1/100</f>
        <v>-1.4560275640421749</v>
      </c>
      <c r="D95" s="1">
        <f>CutoutCoord[[#This Row],[Y]]*$D$1/100</f>
        <v>1.9571279269203026</v>
      </c>
    </row>
    <row r="96" spans="1:4" x14ac:dyDescent="0.25">
      <c r="A96" s="1">
        <v>-1.3400000999999999</v>
      </c>
      <c r="B96" s="1">
        <v>2.1700001000000002</v>
      </c>
      <c r="C96" s="1">
        <f>CutoutCoord[[#This Row],[X]]*$D$1/100</f>
        <v>-1.2669330874843909</v>
      </c>
      <c r="D96" s="1">
        <f>CutoutCoord[[#This Row],[Y]]*$D$1/100</f>
        <v>2.0516751651991947</v>
      </c>
    </row>
    <row r="97" spans="1:4" x14ac:dyDescent="0.25">
      <c r="A97" s="1">
        <v>-1.3200001000000001</v>
      </c>
      <c r="B97" s="1">
        <v>2.1900000999999998</v>
      </c>
      <c r="C97" s="1">
        <f>CutoutCoord[[#This Row],[X]]*$D$1/100</f>
        <v>-1.2480236398286129</v>
      </c>
      <c r="D97" s="1">
        <f>CutoutCoord[[#This Row],[Y]]*$D$1/100</f>
        <v>2.0705846128549728</v>
      </c>
    </row>
    <row r="98" spans="1:4" x14ac:dyDescent="0.25">
      <c r="A98" s="1">
        <v>-1.2800001000000001</v>
      </c>
      <c r="B98" s="1">
        <v>2.2100000999999998</v>
      </c>
      <c r="C98" s="1">
        <f>CutoutCoord[[#This Row],[X]]*$D$1/100</f>
        <v>-1.2102047445170561</v>
      </c>
      <c r="D98" s="1">
        <f>CutoutCoord[[#This Row],[Y]]*$D$1/100</f>
        <v>2.0894940605107513</v>
      </c>
    </row>
    <row r="99" spans="1:4" x14ac:dyDescent="0.25">
      <c r="A99" s="1">
        <v>-1.2600001000000001</v>
      </c>
      <c r="B99" s="1">
        <v>2.2300001000000003</v>
      </c>
      <c r="C99" s="1">
        <f>CutoutCoord[[#This Row],[X]]*$D$1/100</f>
        <v>-1.1912952968612776</v>
      </c>
      <c r="D99" s="1">
        <f>CutoutCoord[[#This Row],[Y]]*$D$1/100</f>
        <v>2.1084035081665302</v>
      </c>
    </row>
    <row r="100" spans="1:4" x14ac:dyDescent="0.25">
      <c r="A100" s="1">
        <v>-1.2200001</v>
      </c>
      <c r="B100" s="1">
        <v>2.2500001000000003</v>
      </c>
      <c r="C100" s="1">
        <f>CutoutCoord[[#This Row],[X]]*$D$1/100</f>
        <v>-1.1534764015497208</v>
      </c>
      <c r="D100" s="1">
        <f>CutoutCoord[[#This Row],[Y]]*$D$1/100</f>
        <v>2.1273129558223083</v>
      </c>
    </row>
    <row r="101" spans="1:4" x14ac:dyDescent="0.25">
      <c r="A101" s="1">
        <v>-1.2000001</v>
      </c>
      <c r="B101" s="1">
        <v>2.2700000999999999</v>
      </c>
      <c r="C101" s="1">
        <f>CutoutCoord[[#This Row],[X]]*$D$1/100</f>
        <v>-1.1345669538939422</v>
      </c>
      <c r="D101" s="1">
        <f>CutoutCoord[[#This Row],[Y]]*$D$1/100</f>
        <v>2.1462224034780863</v>
      </c>
    </row>
    <row r="102" spans="1:4" x14ac:dyDescent="0.25">
      <c r="A102" s="1">
        <v>-1.0800000999999999</v>
      </c>
      <c r="B102" s="1">
        <v>2.3300001000000004</v>
      </c>
      <c r="C102" s="1">
        <f>CutoutCoord[[#This Row],[X]]*$D$1/100</f>
        <v>-1.0211102679592718</v>
      </c>
      <c r="D102" s="1">
        <f>CutoutCoord[[#This Row],[Y]]*$D$1/100</f>
        <v>2.2029507464454223</v>
      </c>
    </row>
    <row r="103" spans="1:4" x14ac:dyDescent="0.25">
      <c r="A103" s="1">
        <v>-0.96000010000000002</v>
      </c>
      <c r="B103" s="1">
        <v>2.3700000999999999</v>
      </c>
      <c r="C103" s="1">
        <f>CutoutCoord[[#This Row],[X]]*$D$1/100</f>
        <v>-0.90765358202460145</v>
      </c>
      <c r="D103" s="1">
        <f>CutoutCoord[[#This Row],[Y]]*$D$1/100</f>
        <v>2.2407696417569785</v>
      </c>
    </row>
    <row r="104" spans="1:4" x14ac:dyDescent="0.25">
      <c r="A104" s="1">
        <v>-0.88000009999999995</v>
      </c>
      <c r="B104" s="1">
        <v>2.3900001</v>
      </c>
      <c r="C104" s="1">
        <f>CutoutCoord[[#This Row],[X]]*$D$1/100</f>
        <v>-0.83201579140148785</v>
      </c>
      <c r="D104" s="1">
        <f>CutoutCoord[[#This Row],[Y]]*$D$1/100</f>
        <v>2.259679089412757</v>
      </c>
    </row>
    <row r="105" spans="1:4" x14ac:dyDescent="0.25">
      <c r="A105" s="1">
        <v>-0.78000009999999997</v>
      </c>
      <c r="B105" s="1">
        <v>2.4100001</v>
      </c>
      <c r="C105" s="1">
        <f>CutoutCoord[[#This Row],[X]]*$D$1/100</f>
        <v>-0.73746855312259585</v>
      </c>
      <c r="D105" s="1">
        <f>CutoutCoord[[#This Row],[Y]]*$D$1/100</f>
        <v>2.278588537068535</v>
      </c>
    </row>
    <row r="106" spans="1:4" x14ac:dyDescent="0.25">
      <c r="A106" s="1">
        <v>-0.54000009999999998</v>
      </c>
      <c r="B106" s="1">
        <v>2.4500001</v>
      </c>
      <c r="C106" s="1">
        <f>CutoutCoord[[#This Row],[X]]*$D$1/100</f>
        <v>-0.51055518125325505</v>
      </c>
      <c r="D106" s="1">
        <f>CutoutCoord[[#This Row],[Y]]*$D$1/100</f>
        <v>2.3164074323800921</v>
      </c>
    </row>
    <row r="107" spans="1:4" x14ac:dyDescent="0.25">
      <c r="A107" s="1">
        <v>-0.40000010000000003</v>
      </c>
      <c r="B107" s="1">
        <v>2.4700001</v>
      </c>
      <c r="C107" s="1">
        <f>CutoutCoord[[#This Row],[X]]*$D$1/100</f>
        <v>-0.37818904766280631</v>
      </c>
      <c r="D107" s="1">
        <f>CutoutCoord[[#This Row],[Y]]*$D$1/100</f>
        <v>2.3353168800358706</v>
      </c>
    </row>
    <row r="108" spans="1:4" x14ac:dyDescent="0.25">
      <c r="A108" s="1">
        <v>-0.26000009999999996</v>
      </c>
      <c r="B108" s="1">
        <v>2.4800001000000003</v>
      </c>
      <c r="C108" s="1">
        <f>CutoutCoord[[#This Row],[X]]*$D$1/100</f>
        <v>-0.24582291407235743</v>
      </c>
      <c r="D108" s="1">
        <f>CutoutCoord[[#This Row],[Y]]*$D$1/100</f>
        <v>2.34477160386376</v>
      </c>
    </row>
    <row r="109" spans="1:4" x14ac:dyDescent="0.25">
      <c r="A109" s="1">
        <v>-0.26000009999999996</v>
      </c>
      <c r="B109" s="1">
        <v>2.5000001000000003</v>
      </c>
      <c r="C109" s="1">
        <f>CutoutCoord[[#This Row],[X]]*$D$1/100</f>
        <v>-0.24582291407235743</v>
      </c>
      <c r="D109" s="1">
        <f>CutoutCoord[[#This Row],[Y]]*$D$1/100</f>
        <v>2.3636810515195386</v>
      </c>
    </row>
    <row r="110" spans="1:4" x14ac:dyDescent="0.25">
      <c r="A110" s="1">
        <v>0.28000010000000103</v>
      </c>
      <c r="B110" s="1">
        <v>2.4900001</v>
      </c>
      <c r="C110" s="1">
        <f>CutoutCoord[[#This Row],[X]]*$D$1/100</f>
        <v>0.26473236172813686</v>
      </c>
      <c r="D110" s="1">
        <f>CutoutCoord[[#This Row],[Y]]*$D$1/100</f>
        <v>2.3542263276916491</v>
      </c>
    </row>
    <row r="111" spans="1:4" x14ac:dyDescent="0.25">
      <c r="A111" s="1">
        <v>0.44000009999999995</v>
      </c>
      <c r="B111" s="1">
        <v>2.4500001</v>
      </c>
      <c r="C111" s="1">
        <f>CutoutCoord[[#This Row],[X]]*$D$1/100</f>
        <v>0.416007942974363</v>
      </c>
      <c r="D111" s="1">
        <f>CutoutCoord[[#This Row],[Y]]*$D$1/100</f>
        <v>2.3164074323800921</v>
      </c>
    </row>
    <row r="112" spans="1:4" x14ac:dyDescent="0.25">
      <c r="A112" s="1">
        <v>0.560000100000001</v>
      </c>
      <c r="B112" s="1">
        <v>2.3900001</v>
      </c>
      <c r="C112" s="1">
        <f>CutoutCoord[[#This Row],[X]]*$D$1/100</f>
        <v>0.52946462890903445</v>
      </c>
      <c r="D112" s="1">
        <f>CutoutCoord[[#This Row],[Y]]*$D$1/100</f>
        <v>2.259679089412757</v>
      </c>
    </row>
    <row r="113" spans="1:4" x14ac:dyDescent="0.25">
      <c r="A113" s="1">
        <v>0.62000010000000005</v>
      </c>
      <c r="B113" s="1">
        <v>2.3700000999999999</v>
      </c>
      <c r="C113" s="1">
        <f>CutoutCoord[[#This Row],[X]]*$D$1/100</f>
        <v>0.58619297187636865</v>
      </c>
      <c r="D113" s="1">
        <f>CutoutCoord[[#This Row],[Y]]*$D$1/100</f>
        <v>2.2407696417569785</v>
      </c>
    </row>
    <row r="114" spans="1:4" x14ac:dyDescent="0.25">
      <c r="A114" s="1">
        <v>0.72000010000000003</v>
      </c>
      <c r="B114" s="1">
        <v>2.3500000999999999</v>
      </c>
      <c r="C114" s="1">
        <f>CutoutCoord[[#This Row],[X]]*$D$1/100</f>
        <v>0.68074021015526076</v>
      </c>
      <c r="D114" s="1">
        <f>CutoutCoord[[#This Row],[Y]]*$D$1/100</f>
        <v>2.2218601941012004</v>
      </c>
    </row>
    <row r="115" spans="1:4" x14ac:dyDescent="0.25">
      <c r="A115" s="1">
        <v>0.88000010000000106</v>
      </c>
      <c r="B115" s="1">
        <v>2.3100000999999999</v>
      </c>
      <c r="C115" s="1">
        <f>CutoutCoord[[#This Row],[X]]*$D$1/100</f>
        <v>0.83201579140148885</v>
      </c>
      <c r="D115" s="1">
        <f>CutoutCoord[[#This Row],[Y]]*$D$1/100</f>
        <v>2.1840412987896434</v>
      </c>
    </row>
    <row r="116" spans="1:4" x14ac:dyDescent="0.25">
      <c r="A116" s="1">
        <v>1.0800000999999999</v>
      </c>
      <c r="B116" s="1">
        <v>2.2100000999999998</v>
      </c>
      <c r="C116" s="1">
        <f>CutoutCoord[[#This Row],[X]]*$D$1/100</f>
        <v>1.0211102679592718</v>
      </c>
      <c r="D116" s="1">
        <f>CutoutCoord[[#This Row],[Y]]*$D$1/100</f>
        <v>2.0894940605107513</v>
      </c>
    </row>
    <row r="117" spans="1:4" x14ac:dyDescent="0.25">
      <c r="A117" s="1">
        <v>1.1200000999999999</v>
      </c>
      <c r="B117" s="1">
        <v>2.1700001000000002</v>
      </c>
      <c r="C117" s="1">
        <f>CutoutCoord[[#This Row],[X]]*$D$1/100</f>
        <v>1.0589291632708286</v>
      </c>
      <c r="D117" s="1">
        <f>CutoutCoord[[#This Row],[Y]]*$D$1/100</f>
        <v>2.0516751651991947</v>
      </c>
    </row>
    <row r="118" spans="1:4" x14ac:dyDescent="0.25">
      <c r="A118" s="1">
        <v>1.1600001</v>
      </c>
      <c r="B118" s="1">
        <v>2.1500001000000002</v>
      </c>
      <c r="C118" s="1">
        <f>CutoutCoord[[#This Row],[X]]*$D$1/100</f>
        <v>1.0967480585823854</v>
      </c>
      <c r="D118" s="1">
        <f>CutoutCoord[[#This Row],[Y]]*$D$1/100</f>
        <v>2.0327657175434162</v>
      </c>
    </row>
    <row r="119" spans="1:4" x14ac:dyDescent="0.25">
      <c r="A119" s="1">
        <v>1.2400001</v>
      </c>
      <c r="B119" s="1">
        <v>2.0700001000000001</v>
      </c>
      <c r="C119" s="1">
        <f>CutoutCoord[[#This Row],[X]]*$D$1/100</f>
        <v>1.172385849205499</v>
      </c>
      <c r="D119" s="1">
        <f>CutoutCoord[[#This Row],[Y]]*$D$1/100</f>
        <v>1.9571279269203026</v>
      </c>
    </row>
    <row r="120" spans="1:4" x14ac:dyDescent="0.25">
      <c r="A120" s="1">
        <v>1.4400001</v>
      </c>
      <c r="B120" s="1">
        <v>1.9700001</v>
      </c>
      <c r="C120" s="1">
        <f>CutoutCoord[[#This Row],[X]]*$D$1/100</f>
        <v>1.3614803257632828</v>
      </c>
      <c r="D120" s="1">
        <f>CutoutCoord[[#This Row],[Y]]*$D$1/100</f>
        <v>1.8625806886414105</v>
      </c>
    </row>
    <row r="121" spans="1:4" x14ac:dyDescent="0.25">
      <c r="A121" s="1">
        <v>1.4600001</v>
      </c>
      <c r="B121" s="1">
        <v>1.9500001</v>
      </c>
      <c r="C121" s="1">
        <f>CutoutCoord[[#This Row],[X]]*$D$1/100</f>
        <v>1.3803897734190613</v>
      </c>
      <c r="D121" s="1">
        <f>CutoutCoord[[#This Row],[Y]]*$D$1/100</f>
        <v>1.8436712409856322</v>
      </c>
    </row>
    <row r="122" spans="1:4" x14ac:dyDescent="0.25">
      <c r="A122" s="1">
        <v>1.5400000999999999</v>
      </c>
      <c r="B122" s="1">
        <v>1.9300001000000002</v>
      </c>
      <c r="C122" s="1">
        <f>CutoutCoord[[#This Row],[X]]*$D$1/100</f>
        <v>1.4560275640421749</v>
      </c>
      <c r="D122" s="1">
        <f>CutoutCoord[[#This Row],[Y]]*$D$1/100</f>
        <v>1.8247617933298539</v>
      </c>
    </row>
    <row r="123" spans="1:4" x14ac:dyDescent="0.25">
      <c r="A123" s="1">
        <v>1.7400001</v>
      </c>
      <c r="B123" s="1">
        <v>1.8300001000000001</v>
      </c>
      <c r="C123" s="1">
        <f>CutoutCoord[[#This Row],[X]]*$D$1/100</f>
        <v>1.6451220405999589</v>
      </c>
      <c r="D123" s="1">
        <f>CutoutCoord[[#This Row],[Y]]*$D$1/100</f>
        <v>1.7302145550509618</v>
      </c>
    </row>
    <row r="124" spans="1:4" x14ac:dyDescent="0.25">
      <c r="A124" s="1">
        <v>1.7800001000000001</v>
      </c>
      <c r="B124" s="1">
        <v>1.7900000999999999</v>
      </c>
      <c r="C124" s="1">
        <f>CutoutCoord[[#This Row],[X]]*$D$1/100</f>
        <v>1.6829409359115157</v>
      </c>
      <c r="D124" s="1">
        <f>CutoutCoord[[#This Row],[Y]]*$D$1/100</f>
        <v>1.692395659739405</v>
      </c>
    </row>
    <row r="125" spans="1:4" x14ac:dyDescent="0.25">
      <c r="A125" s="1">
        <v>1.8200001000000001</v>
      </c>
      <c r="B125" s="1">
        <v>1.7700001000000001</v>
      </c>
      <c r="C125" s="1">
        <f>CutoutCoord[[#This Row],[X]]*$D$1/100</f>
        <v>1.7207598312230727</v>
      </c>
      <c r="D125" s="1">
        <f>CutoutCoord[[#This Row],[Y]]*$D$1/100</f>
        <v>1.6734862120836267</v>
      </c>
    </row>
    <row r="126" spans="1:4" x14ac:dyDescent="0.25">
      <c r="A126" s="1">
        <v>1.9400001</v>
      </c>
      <c r="B126" s="1">
        <v>1.6500001000000002</v>
      </c>
      <c r="C126" s="1">
        <f>CutoutCoord[[#This Row],[X]]*$D$1/100</f>
        <v>1.8342165171577429</v>
      </c>
      <c r="D126" s="1">
        <f>CutoutCoord[[#This Row],[Y]]*$D$1/100</f>
        <v>1.5600295261489563</v>
      </c>
    </row>
    <row r="127" spans="1:4" x14ac:dyDescent="0.25">
      <c r="A127" s="1">
        <v>1.9800001000000003</v>
      </c>
      <c r="B127" s="1">
        <v>1.6300001000000002</v>
      </c>
      <c r="C127" s="1">
        <f>CutoutCoord[[#This Row],[X]]*$D$1/100</f>
        <v>1.8720354124692999</v>
      </c>
      <c r="D127" s="1">
        <f>CutoutCoord[[#This Row],[Y]]*$D$1/100</f>
        <v>1.541120078493178</v>
      </c>
    </row>
    <row r="128" spans="1:4" x14ac:dyDescent="0.25">
      <c r="A128" s="1">
        <v>2.0200000999999999</v>
      </c>
      <c r="B128" s="1">
        <v>1.5900000999999999</v>
      </c>
      <c r="C128" s="1">
        <f>CutoutCoord[[#This Row],[X]]*$D$1/100</f>
        <v>1.9098543077808565</v>
      </c>
      <c r="D128" s="1">
        <f>CutoutCoord[[#This Row],[Y]]*$D$1/100</f>
        <v>1.503301183181621</v>
      </c>
    </row>
    <row r="129" spans="1:4" x14ac:dyDescent="0.25">
      <c r="A129" s="1">
        <v>2.0600000999999999</v>
      </c>
      <c r="B129" s="1">
        <v>1.5700001000000001</v>
      </c>
      <c r="C129" s="1">
        <f>CutoutCoord[[#This Row],[X]]*$D$1/100</f>
        <v>1.9476732030924133</v>
      </c>
      <c r="D129" s="1">
        <f>CutoutCoord[[#This Row],[Y]]*$D$1/100</f>
        <v>1.4843917355258427</v>
      </c>
    </row>
    <row r="130" spans="1:4" x14ac:dyDescent="0.25">
      <c r="A130" s="1">
        <v>2.1500001000000002</v>
      </c>
      <c r="B130" s="1">
        <v>1.4800001</v>
      </c>
      <c r="C130" s="1">
        <f>CutoutCoord[[#This Row],[X]]*$D$1/100</f>
        <v>2.0327657175434162</v>
      </c>
      <c r="D130" s="1">
        <f>CutoutCoord[[#This Row],[Y]]*$D$1/100</f>
        <v>1.3992992210748398</v>
      </c>
    </row>
    <row r="131" spans="1:4" x14ac:dyDescent="0.25">
      <c r="A131" s="1">
        <v>2.1700001000000002</v>
      </c>
      <c r="B131" s="1">
        <v>1.4400001</v>
      </c>
      <c r="C131" s="1">
        <f>CutoutCoord[[#This Row],[X]]*$D$1/100</f>
        <v>2.0516751651991947</v>
      </c>
      <c r="D131" s="1">
        <f>CutoutCoord[[#This Row],[Y]]*$D$1/100</f>
        <v>1.3614803257632828</v>
      </c>
    </row>
    <row r="132" spans="1:4" x14ac:dyDescent="0.25">
      <c r="A132" s="1">
        <v>2.2100000999999998</v>
      </c>
      <c r="B132" s="1">
        <v>1.4000001</v>
      </c>
      <c r="C132" s="1">
        <f>CutoutCoord[[#This Row],[X]]*$D$1/100</f>
        <v>2.0894940605107513</v>
      </c>
      <c r="D132" s="1">
        <f>CutoutCoord[[#This Row],[Y]]*$D$1/100</f>
        <v>1.323661430451726</v>
      </c>
    </row>
    <row r="133" spans="1:4" x14ac:dyDescent="0.25">
      <c r="A133" s="1">
        <v>2.3100000999999999</v>
      </c>
      <c r="B133" s="1">
        <v>1.2000001</v>
      </c>
      <c r="C133" s="1">
        <f>CutoutCoord[[#This Row],[X]]*$D$1/100</f>
        <v>2.1840412987896434</v>
      </c>
      <c r="D133" s="1">
        <f>CutoutCoord[[#This Row],[Y]]*$D$1/100</f>
        <v>1.1345669538939422</v>
      </c>
    </row>
    <row r="134" spans="1:4" x14ac:dyDescent="0.25">
      <c r="A134" s="1">
        <v>2.3900001</v>
      </c>
      <c r="B134" s="1">
        <v>0.88000009999999995</v>
      </c>
      <c r="C134" s="1">
        <f>CutoutCoord[[#This Row],[X]]*$D$1/100</f>
        <v>2.259679089412757</v>
      </c>
      <c r="D134" s="1">
        <f>CutoutCoord[[#This Row],[Y]]*$D$1/100</f>
        <v>0.83201579140148785</v>
      </c>
    </row>
    <row r="135" spans="1:4" x14ac:dyDescent="0.25">
      <c r="A135" s="1">
        <v>2.4100001</v>
      </c>
      <c r="B135" s="1">
        <v>0.78000009999999997</v>
      </c>
      <c r="C135" s="1">
        <f>CutoutCoord[[#This Row],[X]]*$D$1/100</f>
        <v>2.278588537068535</v>
      </c>
      <c r="D135" s="1">
        <f>CutoutCoord[[#This Row],[Y]]*$D$1/100</f>
        <v>0.73746855312259585</v>
      </c>
    </row>
    <row r="136" spans="1:4" x14ac:dyDescent="0.25">
      <c r="A136" s="1">
        <v>2.4300001</v>
      </c>
      <c r="B136" s="1">
        <v>0.76000009999999996</v>
      </c>
      <c r="C136" s="1">
        <f>CutoutCoord[[#This Row],[X]]*$D$1/100</f>
        <v>2.2974979847243135</v>
      </c>
      <c r="D136" s="1">
        <f>CutoutCoord[[#This Row],[Y]]*$D$1/100</f>
        <v>0.71855910546681745</v>
      </c>
    </row>
    <row r="137" spans="1:4" x14ac:dyDescent="0.25">
      <c r="A137" s="1">
        <v>2.5100001000000001</v>
      </c>
      <c r="B137" s="1">
        <v>0.60000010000000004</v>
      </c>
      <c r="C137" s="1">
        <f>CutoutCoord[[#This Row],[X]]*$D$1/100</f>
        <v>2.3731357753474271</v>
      </c>
      <c r="D137" s="1">
        <f>CutoutCoord[[#This Row],[Y]]*$D$1/100</f>
        <v>0.56728352422059036</v>
      </c>
    </row>
    <row r="138" spans="1:4" x14ac:dyDescent="0.25">
      <c r="A138" s="1">
        <v>2.5500001000000001</v>
      </c>
      <c r="B138" s="1">
        <v>0.44000009999999995</v>
      </c>
      <c r="C138" s="1">
        <f>CutoutCoord[[#This Row],[X]]*$D$1/100</f>
        <v>2.4109546706589842</v>
      </c>
      <c r="D138" s="1">
        <f>CutoutCoord[[#This Row],[Y]]*$D$1/100</f>
        <v>0.416007942974363</v>
      </c>
    </row>
  </sheetData>
  <mergeCells count="3">
    <mergeCell ref="A1:B1"/>
    <mergeCell ref="I1:K1"/>
    <mergeCell ref="I10:J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workbookViewId="0">
      <selection activeCell="M20" sqref="M20"/>
    </sheetView>
  </sheetViews>
  <sheetFormatPr defaultRowHeight="15" x14ac:dyDescent="0.25"/>
  <cols>
    <col min="1" max="1" width="4.28515625" bestFit="1" customWidth="1"/>
    <col min="2" max="2" width="6.28515625" bestFit="1" customWidth="1"/>
    <col min="3" max="3" width="10.28515625" customWidth="1"/>
    <col min="4" max="4" width="10" customWidth="1"/>
    <col min="5" max="5" width="9.42578125" customWidth="1"/>
    <col min="6" max="6" width="14.5703125" customWidth="1"/>
    <col min="7" max="7" width="11.85546875" customWidth="1"/>
    <col min="8" max="8" width="8" customWidth="1"/>
    <col min="9" max="9" width="14.85546875" customWidth="1"/>
    <col min="10" max="10" width="8" bestFit="1" customWidth="1"/>
    <col min="11" max="11" width="9.42578125" customWidth="1"/>
    <col min="12" max="12" width="14" customWidth="1"/>
    <col min="13" max="13" width="16" customWidth="1"/>
    <col min="15" max="15" width="7.7109375" style="17" bestFit="1" customWidth="1"/>
    <col min="16" max="16" width="26.7109375" style="17" bestFit="1" customWidth="1"/>
    <col min="17" max="17" width="6.5703125" style="17" customWidth="1"/>
    <col min="18" max="18" width="9.7109375" style="17" customWidth="1"/>
    <col min="19" max="19" width="15.5703125" style="17" customWidth="1"/>
  </cols>
  <sheetData>
    <row r="1" spans="1:11" ht="20.25" thickBot="1" x14ac:dyDescent="0.3">
      <c r="A1" s="64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30" customHeight="1" thickTop="1" thickBot="1" x14ac:dyDescent="0.3">
      <c r="A2" s="19" t="s">
        <v>2</v>
      </c>
      <c r="B2" s="20" t="s">
        <v>46</v>
      </c>
      <c r="C2" s="20" t="s">
        <v>47</v>
      </c>
      <c r="D2" s="20" t="s">
        <v>48</v>
      </c>
      <c r="E2" s="20" t="s">
        <v>49</v>
      </c>
      <c r="F2" s="20" t="s">
        <v>50</v>
      </c>
      <c r="G2" s="20" t="s">
        <v>51</v>
      </c>
      <c r="H2" s="20" t="s">
        <v>52</v>
      </c>
      <c r="I2" s="20" t="s">
        <v>53</v>
      </c>
      <c r="J2" s="20" t="s">
        <v>54</v>
      </c>
      <c r="K2" s="21" t="s">
        <v>55</v>
      </c>
    </row>
    <row r="3" spans="1:11" ht="15.75" customHeight="1" thickBot="1" x14ac:dyDescent="0.3">
      <c r="A3" s="22" t="s">
        <v>56</v>
      </c>
      <c r="B3" s="18" t="s">
        <v>56</v>
      </c>
      <c r="C3" s="18">
        <v>4004</v>
      </c>
      <c r="D3" s="23">
        <v>25</v>
      </c>
      <c r="E3" s="23">
        <v>25</v>
      </c>
      <c r="F3" s="23">
        <v>95</v>
      </c>
      <c r="G3" s="18" t="s">
        <v>57</v>
      </c>
      <c r="H3" s="18">
        <v>4094</v>
      </c>
      <c r="I3" s="18" t="s">
        <v>58</v>
      </c>
      <c r="J3" s="18" t="s">
        <v>59</v>
      </c>
      <c r="K3" s="24">
        <v>2.5</v>
      </c>
    </row>
    <row r="4" spans="1:11" ht="15.75" thickBot="1" x14ac:dyDescent="0.3">
      <c r="A4" s="22" t="s">
        <v>60</v>
      </c>
      <c r="B4" s="18" t="s">
        <v>60</v>
      </c>
      <c r="C4" s="18">
        <v>4003</v>
      </c>
      <c r="D4" s="23">
        <v>20</v>
      </c>
      <c r="E4" s="23">
        <v>20</v>
      </c>
      <c r="F4" s="23">
        <v>95</v>
      </c>
      <c r="G4" s="18" t="s">
        <v>57</v>
      </c>
      <c r="H4" s="18">
        <v>4094</v>
      </c>
      <c r="I4" s="18" t="s">
        <v>58</v>
      </c>
      <c r="J4" s="18" t="s">
        <v>59</v>
      </c>
      <c r="K4" s="24">
        <v>2.5</v>
      </c>
    </row>
    <row r="5" spans="1:11" ht="15.75" thickBot="1" x14ac:dyDescent="0.3">
      <c r="A5" s="22" t="s">
        <v>61</v>
      </c>
      <c r="B5" s="18" t="s">
        <v>61</v>
      </c>
      <c r="C5" s="18">
        <v>4002</v>
      </c>
      <c r="D5" s="23">
        <v>15</v>
      </c>
      <c r="E5" s="23">
        <v>15</v>
      </c>
      <c r="F5" s="23">
        <v>95</v>
      </c>
      <c r="G5" s="18" t="s">
        <v>57</v>
      </c>
      <c r="H5" s="18">
        <v>4094</v>
      </c>
      <c r="I5" s="18" t="s">
        <v>58</v>
      </c>
      <c r="J5" s="18" t="s">
        <v>59</v>
      </c>
      <c r="K5" s="24">
        <v>2.5</v>
      </c>
    </row>
    <row r="6" spans="1:11" ht="15.75" thickBot="1" x14ac:dyDescent="0.3">
      <c r="A6" s="22" t="s">
        <v>62</v>
      </c>
      <c r="B6" s="18" t="s">
        <v>62</v>
      </c>
      <c r="C6" s="18">
        <v>4001</v>
      </c>
      <c r="D6" s="23">
        <v>10</v>
      </c>
      <c r="E6" s="23">
        <v>10</v>
      </c>
      <c r="F6" s="23">
        <v>95</v>
      </c>
      <c r="G6" s="18" t="s">
        <v>57</v>
      </c>
      <c r="H6" s="18">
        <v>4094</v>
      </c>
      <c r="I6" s="18" t="s">
        <v>58</v>
      </c>
      <c r="J6" s="18" t="s">
        <v>59</v>
      </c>
      <c r="K6" s="24">
        <v>2.5</v>
      </c>
    </row>
    <row r="7" spans="1:11" x14ac:dyDescent="0.25">
      <c r="A7" s="25" t="s">
        <v>63</v>
      </c>
      <c r="B7" s="26" t="s">
        <v>63</v>
      </c>
      <c r="C7" s="26">
        <v>4000</v>
      </c>
      <c r="D7" s="27">
        <v>6</v>
      </c>
      <c r="E7" s="27">
        <v>6</v>
      </c>
      <c r="F7" s="27">
        <v>95</v>
      </c>
      <c r="G7" s="26" t="s">
        <v>64</v>
      </c>
      <c r="H7" s="26">
        <v>126</v>
      </c>
      <c r="I7" s="26" t="s">
        <v>58</v>
      </c>
      <c r="J7" s="26" t="s">
        <v>59</v>
      </c>
      <c r="K7" s="28">
        <v>2.5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Plan Data</vt:lpstr>
      <vt:lpstr>CutOut Image</vt:lpstr>
      <vt:lpstr>CutOut Parameters</vt:lpstr>
      <vt:lpstr>CutOut Coordinates</vt:lpstr>
      <vt:lpstr>Applicators &amp; Inserts</vt:lpstr>
      <vt:lpstr>AccessoryCode</vt:lpstr>
      <vt:lpstr>ApplicatorID</vt:lpstr>
      <vt:lpstr>BlockTrayID</vt:lpstr>
      <vt:lpstr>bottom_of_electron_insert</vt:lpstr>
      <vt:lpstr>Cutout_Area</vt:lpstr>
      <vt:lpstr>Cutout_Eq._Sq.</vt:lpstr>
      <vt:lpstr>Cutout_Extent</vt:lpstr>
      <vt:lpstr>Cutout_Perimeter</vt:lpstr>
      <vt:lpstr>Field</vt:lpstr>
      <vt:lpstr>Insert_Size</vt:lpstr>
      <vt:lpstr>InsertCode</vt:lpstr>
      <vt:lpstr>Plan</vt:lpstr>
      <vt:lpstr>Source_to_bottom_of_electron_insert</vt:lpstr>
      <vt:lpstr>Source_to_top_of_electron_insert</vt:lpstr>
      <vt:lpstr>SSD</vt:lpstr>
      <vt:lpstr>top_of_electron_insert</vt:lpstr>
      <vt:lpstr>x_range</vt:lpstr>
      <vt:lpstr>y_range</vt:lpstr>
    </vt:vector>
  </TitlesOfParts>
  <Manager/>
  <Company>Kingston Health Sciences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"gsalomon"</dc:creator>
  <cp:keywords/>
  <dc:description/>
  <cp:lastModifiedBy>Greg Salomons</cp:lastModifiedBy>
  <cp:revision/>
  <dcterms:created xsi:type="dcterms:W3CDTF">2021-04-15T13:01:52Z</dcterms:created>
  <dcterms:modified xsi:type="dcterms:W3CDTF">2021-05-24T23:13:46Z</dcterms:modified>
  <cp:category/>
  <cp:contentStatus/>
</cp:coreProperties>
</file>