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10" yWindow="270" windowWidth="27030" windowHeight="9885" activeTab="4"/>
  </bookViews>
  <sheets>
    <sheet name="Control" sheetId="1" r:id="rId1"/>
    <sheet name="Booleans" sheetId="2" r:id="rId2"/>
    <sheet name="Artifact" sheetId="4" r:id="rId3"/>
    <sheet name="Helper" sheetId="5" r:id="rId4"/>
    <sheet name="PET" sheetId="6" r:id="rId5"/>
    <sheet name="SBRT Control" sheetId="7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I3" i="7" l="1"/>
  <c r="J3" i="7"/>
  <c r="K3" i="7"/>
  <c r="L3" i="7"/>
  <c r="M3" i="7"/>
  <c r="N3" i="7"/>
  <c r="O3" i="7"/>
  <c r="P3" i="7"/>
  <c r="Q3" i="7"/>
  <c r="R3" i="7"/>
  <c r="S3" i="7"/>
  <c r="I4" i="7"/>
  <c r="J4" i="7"/>
  <c r="K4" i="7"/>
  <c r="L4" i="7"/>
  <c r="M4" i="7"/>
  <c r="N4" i="7"/>
  <c r="O4" i="7"/>
  <c r="P4" i="7"/>
  <c r="Q4" i="7"/>
  <c r="R4" i="7"/>
  <c r="S4" i="7"/>
  <c r="I5" i="7"/>
  <c r="J5" i="7"/>
  <c r="K5" i="7"/>
  <c r="L5" i="7"/>
  <c r="M5" i="7"/>
  <c r="N5" i="7"/>
  <c r="O5" i="7"/>
  <c r="P5" i="7"/>
  <c r="Q5" i="7"/>
  <c r="R5" i="7"/>
  <c r="S5" i="7"/>
  <c r="I6" i="7"/>
  <c r="J6" i="7"/>
  <c r="K6" i="7"/>
  <c r="L6" i="7"/>
  <c r="M6" i="7"/>
  <c r="N6" i="7"/>
  <c r="O6" i="7"/>
  <c r="P6" i="7"/>
  <c r="Q6" i="7"/>
  <c r="R6" i="7"/>
  <c r="S6" i="7"/>
  <c r="I7" i="7"/>
  <c r="J7" i="7"/>
  <c r="K7" i="7"/>
  <c r="L7" i="7"/>
  <c r="M7" i="7"/>
  <c r="N7" i="7"/>
  <c r="O7" i="7"/>
  <c r="P7" i="7"/>
  <c r="Q7" i="7"/>
  <c r="R7" i="7"/>
  <c r="S7" i="7"/>
  <c r="I8" i="7"/>
  <c r="J8" i="7"/>
  <c r="K8" i="7"/>
  <c r="L8" i="7"/>
  <c r="M8" i="7"/>
  <c r="N8" i="7"/>
  <c r="O8" i="7"/>
  <c r="P8" i="7"/>
  <c r="Q8" i="7"/>
  <c r="R8" i="7"/>
  <c r="S8" i="7"/>
  <c r="I9" i="7"/>
  <c r="J9" i="7"/>
  <c r="K9" i="7"/>
  <c r="L9" i="7"/>
  <c r="M9" i="7"/>
  <c r="N9" i="7"/>
  <c r="O9" i="7"/>
  <c r="P9" i="7"/>
  <c r="Q9" i="7"/>
  <c r="R9" i="7"/>
  <c r="S9" i="7"/>
  <c r="I10" i="7"/>
  <c r="J10" i="7"/>
  <c r="K10" i="7"/>
  <c r="L10" i="7"/>
  <c r="M10" i="7"/>
  <c r="N10" i="7"/>
  <c r="O10" i="7"/>
  <c r="P10" i="7"/>
  <c r="Q10" i="7"/>
  <c r="R10" i="7"/>
  <c r="S10" i="7"/>
  <c r="I11" i="7"/>
  <c r="J11" i="7"/>
  <c r="K11" i="7"/>
  <c r="L11" i="7"/>
  <c r="M11" i="7"/>
  <c r="N11" i="7"/>
  <c r="O11" i="7"/>
  <c r="P11" i="7"/>
  <c r="Q11" i="7"/>
  <c r="R11" i="7"/>
  <c r="S11" i="7"/>
  <c r="I3" i="6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9" i="5"/>
  <c r="J9" i="5"/>
  <c r="K9" i="5"/>
  <c r="L9" i="5"/>
  <c r="M9" i="5"/>
  <c r="N9" i="5"/>
  <c r="O9" i="5"/>
  <c r="P9" i="5"/>
  <c r="Q9" i="5"/>
  <c r="R9" i="5"/>
  <c r="S9" i="5"/>
  <c r="I10" i="5"/>
  <c r="J10" i="5"/>
  <c r="K10" i="5"/>
  <c r="L10" i="5"/>
  <c r="M10" i="5"/>
  <c r="N10" i="5"/>
  <c r="O10" i="5"/>
  <c r="P10" i="5"/>
  <c r="Q10" i="5"/>
  <c r="R10" i="5"/>
  <c r="S10" i="5"/>
  <c r="I11" i="5"/>
  <c r="J11" i="5"/>
  <c r="K11" i="5"/>
  <c r="L11" i="5"/>
  <c r="M11" i="5"/>
  <c r="N11" i="5"/>
  <c r="O11" i="5"/>
  <c r="P11" i="5"/>
  <c r="Q11" i="5"/>
  <c r="R11" i="5"/>
  <c r="S11" i="5"/>
  <c r="I12" i="5"/>
  <c r="J12" i="5"/>
  <c r="K12" i="5"/>
  <c r="L12" i="5"/>
  <c r="M12" i="5"/>
  <c r="N12" i="5"/>
  <c r="O12" i="5"/>
  <c r="P12" i="5"/>
  <c r="Q12" i="5"/>
  <c r="R12" i="5"/>
  <c r="S12" i="5"/>
  <c r="K3" i="4"/>
  <c r="L3" i="4"/>
  <c r="M3" i="4"/>
  <c r="N3" i="4"/>
  <c r="O3" i="4"/>
  <c r="P3" i="4"/>
  <c r="Q3" i="4"/>
  <c r="R3" i="4"/>
  <c r="S3" i="4"/>
  <c r="T3" i="4"/>
  <c r="U3" i="4"/>
  <c r="K4" i="4"/>
  <c r="L4" i="4"/>
  <c r="M4" i="4"/>
  <c r="N4" i="4"/>
  <c r="O4" i="4"/>
  <c r="P4" i="4"/>
  <c r="Q4" i="4"/>
  <c r="R4" i="4"/>
  <c r="S4" i="4"/>
  <c r="T4" i="4"/>
  <c r="U4" i="4"/>
  <c r="K5" i="4"/>
  <c r="L5" i="4"/>
  <c r="M5" i="4"/>
  <c r="N5" i="4"/>
  <c r="O5" i="4"/>
  <c r="P5" i="4"/>
  <c r="Q5" i="4"/>
  <c r="R5" i="4"/>
  <c r="S5" i="4"/>
  <c r="T5" i="4"/>
  <c r="U5" i="4"/>
  <c r="K6" i="4"/>
  <c r="L6" i="4"/>
  <c r="M6" i="4"/>
  <c r="N6" i="4"/>
  <c r="O6" i="4"/>
  <c r="P6" i="4"/>
  <c r="Q6" i="4"/>
  <c r="R6" i="4"/>
  <c r="S6" i="4"/>
  <c r="T6" i="4"/>
  <c r="U6" i="4"/>
  <c r="K7" i="4"/>
  <c r="L7" i="4"/>
  <c r="M7" i="4"/>
  <c r="N7" i="4"/>
  <c r="O7" i="4"/>
  <c r="P7" i="4"/>
  <c r="Q7" i="4"/>
  <c r="R7" i="4"/>
  <c r="S7" i="4"/>
  <c r="T7" i="4"/>
  <c r="U7" i="4"/>
  <c r="K8" i="4"/>
  <c r="L8" i="4"/>
  <c r="M8" i="4"/>
  <c r="N8" i="4"/>
  <c r="O8" i="4"/>
  <c r="P8" i="4"/>
  <c r="Q8" i="4"/>
  <c r="R8" i="4"/>
  <c r="S8" i="4"/>
  <c r="T8" i="4"/>
  <c r="U8" i="4"/>
  <c r="K9" i="4"/>
  <c r="L9" i="4"/>
  <c r="M9" i="4"/>
  <c r="N9" i="4"/>
  <c r="O9" i="4"/>
  <c r="P9" i="4"/>
  <c r="Q9" i="4"/>
  <c r="R9" i="4"/>
  <c r="S9" i="4"/>
  <c r="T9" i="4"/>
  <c r="U9" i="4"/>
  <c r="K10" i="4"/>
  <c r="L10" i="4"/>
  <c r="M10" i="4"/>
  <c r="N10" i="4"/>
  <c r="O10" i="4"/>
  <c r="P10" i="4"/>
  <c r="Q10" i="4"/>
  <c r="R10" i="4"/>
  <c r="S10" i="4"/>
  <c r="T10" i="4"/>
  <c r="U10" i="4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H6" i="2"/>
  <c r="S5" i="2"/>
  <c r="R5" i="2"/>
  <c r="Q5" i="2"/>
  <c r="P5" i="2"/>
  <c r="O5" i="2"/>
  <c r="N5" i="2"/>
  <c r="M5" i="2"/>
  <c r="L5" i="2"/>
  <c r="K5" i="2"/>
  <c r="J5" i="2"/>
  <c r="I5" i="2"/>
  <c r="H5" i="2"/>
  <c r="S4" i="2"/>
  <c r="R4" i="2"/>
  <c r="Q4" i="2"/>
  <c r="P4" i="2"/>
  <c r="O4" i="2"/>
  <c r="N4" i="2"/>
  <c r="M4" i="2"/>
  <c r="L4" i="2"/>
  <c r="K4" i="2"/>
  <c r="J4" i="2"/>
  <c r="I4" i="2"/>
  <c r="H4" i="2"/>
  <c r="S3" i="2"/>
  <c r="R3" i="2"/>
  <c r="Q3" i="2"/>
  <c r="P3" i="2"/>
  <c r="O3" i="2"/>
  <c r="N3" i="2"/>
  <c r="M3" i="2"/>
  <c r="L3" i="2"/>
  <c r="K3" i="2"/>
  <c r="J3" i="2"/>
  <c r="I3" i="2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H7" i="2" l="1"/>
  <c r="H10" i="1" l="1"/>
  <c r="J6" i="4"/>
  <c r="J5" i="4"/>
  <c r="H9" i="2"/>
  <c r="H8" i="2"/>
  <c r="J7" i="4"/>
  <c r="H11" i="1"/>
  <c r="H13" i="1"/>
  <c r="H12" i="1"/>
  <c r="H3" i="2"/>
  <c r="H8" i="7"/>
  <c r="H3" i="6"/>
  <c r="H3" i="7"/>
  <c r="H7" i="7"/>
  <c r="J4" i="4"/>
  <c r="J8" i="4"/>
  <c r="J9" i="4"/>
  <c r="J10" i="4"/>
  <c r="J3" i="4"/>
  <c r="H14" i="1"/>
  <c r="H5" i="1"/>
  <c r="H4" i="1"/>
  <c r="H5" i="6"/>
  <c r="H3" i="1"/>
  <c r="H4" i="6"/>
  <c r="H7" i="1" l="1"/>
  <c r="H6" i="7"/>
  <c r="H9" i="7"/>
  <c r="H6" i="1"/>
  <c r="H11" i="7"/>
  <c r="H10" i="7"/>
  <c r="H6" i="6"/>
  <c r="H3" i="5"/>
  <c r="H11" i="5"/>
  <c r="H8" i="6"/>
  <c r="H5" i="5"/>
  <c r="H4" i="5"/>
  <c r="H7" i="5"/>
  <c r="H6" i="5"/>
  <c r="H9" i="5"/>
  <c r="H8" i="5"/>
  <c r="H10" i="5"/>
  <c r="H7" i="6"/>
  <c r="H12" i="5"/>
  <c r="H5" i="7"/>
  <c r="H9" i="1"/>
  <c r="H4" i="7"/>
  <c r="H8" i="1"/>
</calcChain>
</file>

<file path=xl/sharedStrings.xml><?xml version="1.0" encoding="utf-8"?>
<sst xmlns="http://schemas.openxmlformats.org/spreadsheetml/2006/main" count="447" uniqueCount="168">
  <si>
    <t>Bolus X cm thickness</t>
  </si>
  <si>
    <t>Bolus X cm</t>
  </si>
  <si>
    <t>Bolus</t>
  </si>
  <si>
    <t>Matchplane</t>
  </si>
  <si>
    <t>Baseline</t>
  </si>
  <si>
    <t>Treated Volume</t>
  </si>
  <si>
    <t>Field</t>
  </si>
  <si>
    <t>PRV Structure</t>
  </si>
  <si>
    <t>X PRV</t>
  </si>
  <si>
    <t>PRV</t>
  </si>
  <si>
    <t>Normal Tissue</t>
  </si>
  <si>
    <t>Reviewed</t>
  </si>
  <si>
    <t>ApprovalStatus</t>
  </si>
  <si>
    <t>PTV with X cm expansion</t>
  </si>
  <si>
    <t>PTV + X</t>
  </si>
  <si>
    <t>Irradiated Volume</t>
  </si>
  <si>
    <t>gsal</t>
  </si>
  <si>
    <t>Dose X</t>
  </si>
  <si>
    <t>Dose</t>
  </si>
  <si>
    <t>.All</t>
  </si>
  <si>
    <t>TreatmentSite</t>
  </si>
  <si>
    <t>Avoidance ring X mm</t>
  </si>
  <si>
    <t>Ring X</t>
  </si>
  <si>
    <t>Ring</t>
  </si>
  <si>
    <t>Diagnosis</t>
  </si>
  <si>
    <t>Avoidance Structure Low Dose</t>
  </si>
  <si>
    <t>Avoid b Rectum</t>
  </si>
  <si>
    <t>Avoid b</t>
  </si>
  <si>
    <t>Pacemaker or other Implantable Device.</t>
  </si>
  <si>
    <t>Description</t>
  </si>
  <si>
    <t>Avoidance Structure High Dose</t>
  </si>
  <si>
    <t>Avoid a</t>
  </si>
  <si>
    <t>Structure</t>
  </si>
  <si>
    <t>Avoidance Structure</t>
  </si>
  <si>
    <t>Avoid X</t>
  </si>
  <si>
    <t>Avoid</t>
  </si>
  <si>
    <t>Control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</si>
  <si>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</si>
  <si>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</si>
  <si>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</si>
  <si>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</si>
  <si>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</si>
  <si>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</si>
  <si>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</si>
  <si>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</si>
  <si>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</si>
  <si>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</si>
  <si>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</si>
  <si>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</si>
  <si>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</si>
  <si>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</si>
  <si>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</si>
  <si>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</si>
  <si>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</si>
  <si>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</si>
  <si>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</si>
  <si>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</si>
  <si>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</si>
  <si>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</si>
  <si>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Lung B - GTV</t>
  </si>
  <si>
    <t>Lungs sub GTVs</t>
  </si>
  <si>
    <t>Lung B - PTV</t>
  </si>
  <si>
    <t>Lungs sub PTVs</t>
  </si>
  <si>
    <t>Body - PTV</t>
  </si>
  <si>
    <t>Body sub PTVs</t>
  </si>
  <si>
    <t>Liver - PTV</t>
  </si>
  <si>
    <t>Liver sub PTVs</t>
  </si>
  <si>
    <t>Parotid L opt</t>
  </si>
  <si>
    <t>Parotid B - PTV</t>
  </si>
  <si>
    <t>Parotids sub PTVs</t>
  </si>
  <si>
    <t>Bladder opt</t>
  </si>
  <si>
    <t>Bladder - PTV</t>
  </si>
  <si>
    <t>Bladder sub PTVs</t>
  </si>
  <si>
    <t>Brain opt</t>
  </si>
  <si>
    <t>Brain - PTV</t>
  </si>
  <si>
    <t>Brain sub PTVs</t>
  </si>
  <si>
    <t>Lungs-gtvs</t>
  </si>
  <si>
    <t>Lungs-ptvs</t>
  </si>
  <si>
    <t>body-ptvs</t>
  </si>
  <si>
    <t>Liver-PTVs</t>
  </si>
  <si>
    <t>parotids-ptvs</t>
  </si>
  <si>
    <t>bladder-ptvs</t>
  </si>
  <si>
    <t>brain-ptvs</t>
  </si>
  <si>
    <t>Hign density implant causing Metal Artifacts</t>
  </si>
  <si>
    <t>Implant</t>
  </si>
  <si>
    <t>Dental Fillings Artifacts</t>
  </si>
  <si>
    <t>Dental Fillings</t>
  </si>
  <si>
    <t>Metal Prosthesis or pin</t>
  </si>
  <si>
    <t>Prosthesis</t>
  </si>
  <si>
    <t>Ct contrast region</t>
  </si>
  <si>
    <t>Contrast</t>
  </si>
  <si>
    <t>BB markers and other Fudicials</t>
  </si>
  <si>
    <t>BBs</t>
  </si>
  <si>
    <t>Surgical Clip</t>
  </si>
  <si>
    <t>Surgical Clips</t>
  </si>
  <si>
    <t>Clips</t>
  </si>
  <si>
    <t>Wire on skin surface for contrast</t>
  </si>
  <si>
    <t>Wire</t>
  </si>
  <si>
    <t>Pacemaker or other CIED</t>
  </si>
  <si>
    <t>CIED</t>
  </si>
  <si>
    <t>Artifact</t>
  </si>
  <si>
    <t>RO Helper Structure</t>
  </si>
  <si>
    <t>Z10</t>
  </si>
  <si>
    <t>RO Helper</t>
  </si>
  <si>
    <t>Z9</t>
  </si>
  <si>
    <t>Z8</t>
  </si>
  <si>
    <t>Z7</t>
  </si>
  <si>
    <t>Z6</t>
  </si>
  <si>
    <t>Z5</t>
  </si>
  <si>
    <t>Z4</t>
  </si>
  <si>
    <t>Z3</t>
  </si>
  <si>
    <t>RO Helper Structures Z1 to Z 10</t>
  </si>
  <si>
    <t>Z2</t>
  </si>
  <si>
    <t>Z1</t>
  </si>
  <si>
    <t>Zstructures</t>
  </si>
  <si>
    <t>Z3 PET</t>
  </si>
  <si>
    <t>Z2 PET</t>
  </si>
  <si>
    <t>Z1 PET</t>
  </si>
  <si>
    <t>PTV High Risk</t>
  </si>
  <si>
    <t>PTV PET</t>
  </si>
  <si>
    <t>PTV high</t>
  </si>
  <si>
    <t>target Volumes for PET images</t>
  </si>
  <si>
    <t>CTV High Risk</t>
  </si>
  <si>
    <t>CTV PET</t>
  </si>
  <si>
    <t>CTV high</t>
  </si>
  <si>
    <t>GTV from PET</t>
  </si>
  <si>
    <t>GTV PET</t>
  </si>
  <si>
    <t>PET</t>
  </si>
  <si>
    <t>SpinalCanal PRV 8mm</t>
  </si>
  <si>
    <t>PRV8 SpinalCanal</t>
  </si>
  <si>
    <t>Spinal Canal PRV</t>
  </si>
  <si>
    <t>SpinalCanal PRV 5mm</t>
  </si>
  <si>
    <t>PRV5 SpinalCanal</t>
  </si>
  <si>
    <t>Ring 50</t>
  </si>
  <si>
    <t>Skin</t>
  </si>
  <si>
    <t>Intercostal muscle and ribs as defined by margin from lung</t>
  </si>
  <si>
    <t>Chest Wall</t>
  </si>
  <si>
    <t>Intercostal muscle</t>
  </si>
  <si>
    <t>105% Dose outside of PTV</t>
  </si>
  <si>
    <t>Dose105[%]-PTV</t>
  </si>
  <si>
    <t>Body excluding PTV+20</t>
  </si>
  <si>
    <t>Body-PTV+20</t>
  </si>
  <si>
    <t>Control Structures for Lung SBRT</t>
  </si>
  <si>
    <t>PTV with 2cm expansion</t>
  </si>
  <si>
    <t>PTV+20</t>
  </si>
  <si>
    <t>Proximal Bronchial Tree Zone</t>
  </si>
  <si>
    <t>BronchialTree+20</t>
  </si>
  <si>
    <t>Bronchial Tree PRV</t>
  </si>
  <si>
    <t>SBRT Control</t>
  </si>
  <si>
    <t>Columns</t>
  </si>
  <si>
    <t>Status</t>
  </si>
  <si>
    <t>Active</t>
  </si>
  <si>
    <t>Author</t>
  </si>
  <si>
    <t>Special</t>
  </si>
  <si>
    <t>Control_Template.xml</t>
  </si>
  <si>
    <t>Avoidance and Reference Structures</t>
  </si>
  <si>
    <t>Specialty volumes formed by Boolean operations</t>
  </si>
  <si>
    <t>Parotid opt</t>
  </si>
  <si>
    <t>TemplateID</t>
  </si>
  <si>
    <t>TemplateCategory</t>
  </si>
  <si>
    <t>Boolean Template.xml</t>
  </si>
  <si>
    <t>Artifact Template.xml</t>
  </si>
  <si>
    <t>Z_structure Template.xml</t>
  </si>
  <si>
    <t>PET Structure Template.xml</t>
  </si>
  <si>
    <t>SBRT Control Template.xml</t>
  </si>
  <si>
    <t>TemplateType</t>
  </si>
  <si>
    <t>Booleans</t>
  </si>
  <si>
    <t>TemplateFileName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</si>
</sst>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49" fontId="0" fillId="2" borderId="5" xfId="0" applyNumberFormat="1" applyFont="1" applyFill="1" applyBorder="1" applyAlignment="1">
      <alignment horizontal="left"/>
    </xf>
    <xf numFmtId="0" fontId="5" fillId="0" borderId="22" xfId="0" applyFont="1" applyBorder="1" applyAlignment="1">
      <alignment horizontal="right" vertical="center" wrapText="1"/>
    </xf>
    <xf numFmtId="0" fontId="5" fillId="0" borderId="22" xfId="0" applyFont="1" applyBorder="1" applyAlignment="1">
      <alignment vertical="center" wrapText="1"/>
    </xf>
    <xf numFmtId="0" fontId="0" fillId="0" borderId="22" xfId="0" applyBorder="1" applyAlignment="1">
      <alignment horizontal="right" vertical="center" wrapText="1"/>
    </xf>
    <xf numFmtId="0" fontId="0" fillId="0" borderId="5" xfId="0" applyFont="1" applyBorder="1" applyAlignment="1"/>
    <xf numFmtId="0" fontId="0" fillId="2" borderId="21" xfId="0" applyFont="1" applyFill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9" xfId="0" applyFill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3" fillId="0" borderId="26" xfId="0" applyFont="1" applyBorder="1" applyAlignment="1">
      <alignment horizontal="center"/>
    </xf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Title 2" xfId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e357911152285" displayName="Table357911152285" ref="A2:B13" totalsRowShown="0" headerRowDxfId="67" headerRowBorderDxfId="66" tableBorderDxfId="65" totalsRowBorderDxfId="6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2" name="Table5707276" displayName="Table5707276" ref="D2:F8" totalsRowShown="0" headerRowDxfId="17" headerRowBorderDxfId="16" tableBorderDxfId="15" totalsRowBorderDxfId="14">
  <sortState ref="D3:H61">
    <sortCondition ref="E3:E61"/>
  </sortState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351321" displayName="Table351321" ref="A2:B13" totalsRowShown="0" headerRowDxfId="10" headerRowBorderDxfId="9" tableBorderDxfId="8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4" name="Table51426" displayName="Table51426" ref="D2:F11" totalsRowShown="0" headerRowDxfId="6" headerRowBorderDxfId="5" tableBorderDxfId="4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162386" displayName="Table581012162386" ref="D2:F14" totalsRowShown="0" headerRowDxfId="63" headerRowBorderDxfId="62" tableBorderDxfId="61" totalsRowBorderDxfId="60">
  <tableColumns count="3">
    <tableColumn id="1" name="Structure" dataDxfId="59"/>
    <tableColumn id="2" name="ID" dataDxfId="58"/>
    <tableColumn id="7" name="Name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91115228587" displayName="Table35791115228587" ref="A2:B13" totalsRowShown="0" headerRowDxfId="56" headerRowBorderDxfId="55" tableBorderDxfId="54" totalsRowBorderDxfId="5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101216238688" displayName="Table58101216238688" ref="D2:F9" totalsRowShown="0" headerRowDxfId="52" headerRowBorderDxfId="51" tableBorderDxfId="50" totalsRowBorderDxfId="49">
  <tableColumns count="3">
    <tableColumn id="1" name="Structure" dataDxfId="48"/>
    <tableColumn id="2" name="ID" dataDxfId="47"/>
    <tableColumn id="7" name="Name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3579111522" displayName="Table3579111522" ref="A2:B13" totalsRowShown="0" headerRowDxfId="45" headerRowBorderDxfId="44" tableBorderDxfId="43" totalsRowBorderDxfId="4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5810121623" displayName="Table5810121623" ref="D2:H10" totalsRowShown="0" headerRowDxfId="41" headerRowBorderDxfId="40" tableBorderDxfId="39" totalsRowBorderDxfId="38">
  <tableColumns count="5">
    <tableColumn id="1" name="Structure" dataDxfId="37"/>
    <tableColumn id="2" name="ID" dataDxfId="36"/>
    <tableColumn id="7" name="Name" dataDxfId="35"/>
    <tableColumn id="6" name="SearchCTLow" dataDxfId="34"/>
    <tableColumn id="5" name="SearchCTHigh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35791115" displayName="Table35791115" ref="A2:B13" totalsRowShown="0" headerRowDxfId="32" headerRowBorderDxfId="31" tableBorderDxfId="30" totalsRowBorderDxfId="2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0" name="Table58101216" displayName="Table58101216" ref="D2:F12" totalsRowShown="0" headerRowDxfId="28" headerRowBorderDxfId="27" tableBorderDxfId="26" totalsRowBorderDxfId="25">
  <tableColumns count="3">
    <tableColumn id="1" name="Structure" dataDxfId="24"/>
    <tableColumn id="2" name="ID" dataDxfId="23"/>
    <tableColumn id="3" name="Name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35697175" displayName="Table35697175" ref="A2:B13" totalsRowShown="0" headerRowDxfId="21" headerRowBorderDxfId="20" tableBorderDxfId="19" totalsRowBorderDxfId="1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3.85546875" style="1" bestFit="1" customWidth="1"/>
    <col min="3" max="3" width="5.42578125" style="1" customWidth="1"/>
    <col min="4" max="4" width="17.42578125" style="1" bestFit="1" customWidth="1"/>
    <col min="5" max="5" width="15" style="1" bestFit="1" customWidth="1"/>
    <col min="6" max="6" width="28.7109375" style="1" bestFit="1" customWidth="1"/>
    <col min="7" max="7" width="6.7109375" style="1" customWidth="1"/>
    <col min="8" max="8" width="23.85546875" style="1" bestFit="1" customWidth="1"/>
    <col min="9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36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36</v>
      </c>
      <c r="C3" s="24"/>
      <c r="D3" s="12" t="s">
        <v>35</v>
      </c>
      <c r="E3" s="22" t="s">
        <v>34</v>
      </c>
      <c r="F3" s="22" t="s">
        <v>33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Control</v>
      </c>
      <c r="N3" s="16" t="str">
        <f>VLOOKUP(D3,[1]!Colors[#All],3,FALSE)</f>
        <v>z Control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31</v>
      </c>
      <c r="E4" s="22" t="s">
        <v>31</v>
      </c>
      <c r="F4" s="22" t="s">
        <v>30</v>
      </c>
      <c r="H4" s="21" t="str">
        <f>VLOOKUP(D4,[1]!Dictionary[#All],3,FALSE)</f>
        <v>Control Region</v>
      </c>
      <c r="I4" s="20" t="str">
        <f>VLOOKUP(D4,[1]!Dictionary[#All],4,FALSE)</f>
        <v>Control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Avoid a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155</v>
      </c>
      <c r="C5" s="24"/>
      <c r="D5" s="12" t="s">
        <v>27</v>
      </c>
      <c r="E5" s="22" t="s">
        <v>26</v>
      </c>
      <c r="F5" s="22" t="s">
        <v>25</v>
      </c>
      <c r="H5" s="21" t="str">
        <f>VLOOKUP(D5,[1]!Dictionary[#All],3,FALSE)</f>
        <v>Control Region</v>
      </c>
      <c r="I5" s="20" t="str">
        <f>VLOOKUP(D5,[1]!Dictionary[#All],4,FALSE)</f>
        <v>Control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Control</v>
      </c>
      <c r="N5" s="16" t="str">
        <f>VLOOKUP(D5,[1]!Colors[#All],3,FALSE)</f>
        <v>z Avoid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23</v>
      </c>
      <c r="E6" s="22" t="s">
        <v>22</v>
      </c>
      <c r="F6" s="22" t="s">
        <v>21</v>
      </c>
      <c r="H6" s="21" t="str">
        <f>VLOOKUP(D6,[1]!Dictionary[#All],3,FALSE)</f>
        <v>Ring</v>
      </c>
      <c r="I6" s="20" t="str">
        <f>VLOOKUP(D6,[1]!Dictionary[#All],4,FALSE)</f>
        <v>Ring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Ring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18</v>
      </c>
      <c r="E7" s="11" t="s">
        <v>17</v>
      </c>
      <c r="F7" s="11"/>
      <c r="H7" s="21" t="str">
        <f>VLOOKUP(D7,[1]!Dictionary[#All],3,FALSE)</f>
        <v>Dose</v>
      </c>
      <c r="I7" s="20" t="str">
        <f>VLOOKUP(D7,[1]!Dictionary[#All],4,FALSE)</f>
        <v>Dose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Dose Region</v>
      </c>
      <c r="N7" s="16" t="str">
        <f>VLOOKUP(D7,[1]!Colors[#All],3,FALSE)</f>
        <v>z Dose</v>
      </c>
      <c r="O7" s="14">
        <f>IFERROR(VLOOKUP(D7,[1]!DVH_lines[#Data],2,FALSE),"")</f>
        <v>-16777216</v>
      </c>
      <c r="P7" s="15">
        <f>IFERROR(VLOOKUP(D7,[1]!DVH_lines[#Data],3,FALSE),"")</f>
        <v>2</v>
      </c>
      <c r="Q7" s="13">
        <f>IFERROR(VLOOKUP(D7,[1]!DVH_lines[#Data],4,FALSE),"")</f>
        <v>5</v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15</v>
      </c>
      <c r="E8" s="11" t="s">
        <v>14</v>
      </c>
      <c r="F8" s="11" t="s">
        <v>13</v>
      </c>
      <c r="H8" s="21" t="str">
        <f>VLOOKUP(D8,[1]!Dictionary[#All],3,FALSE)</f>
        <v>Irrad Volume</v>
      </c>
      <c r="I8" s="20" t="str">
        <f>VLOOKUP(D8,[1]!Dictionary[#All],4,FALSE)</f>
        <v>Irrad Volume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Control</v>
      </c>
      <c r="N8" s="16" t="str">
        <f>VLOOKUP(D8,[1]!Colors[#All],3,FALSE)</f>
        <v>z Irradiated Vol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</v>
      </c>
      <c r="E9" s="22" t="s">
        <v>10</v>
      </c>
      <c r="F9" s="22"/>
      <c r="H9" s="21" t="str">
        <f>VLOOKUP(D9,[1]!Dictionary[#All],3,FALSE)</f>
        <v>Undefined Normal Tissue</v>
      </c>
      <c r="I9" s="20" t="str">
        <f>VLOOKUP(D9,[1]!Dictionary[#All],4,FALSE)</f>
        <v>NormalTissue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16" t="str">
        <f>VLOOKUP(D9,[1]!Colors[#All],3,FALSE)</f>
        <v>z Normal Tissue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23" t="s">
        <v>9</v>
      </c>
      <c r="E10" s="22" t="s">
        <v>8</v>
      </c>
      <c r="F10" s="22" t="s">
        <v>7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154</v>
      </c>
      <c r="D11" s="12" t="s">
        <v>6</v>
      </c>
      <c r="E11" s="11" t="s">
        <v>6</v>
      </c>
      <c r="F11" s="11" t="s">
        <v>5</v>
      </c>
      <c r="H11" s="21" t="str">
        <f>VLOOKUP(D11,[1]!Dictionary[#All],3,FALSE)</f>
        <v>Treated Volume</v>
      </c>
      <c r="I11" s="20" t="str">
        <f>VLOOKUP(D11,[1]!Dictionary[#All],4,FALSE)</f>
        <v>Treated Volume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Control</v>
      </c>
      <c r="M11" s="17" t="str">
        <f>VLOOKUP(D11,[1]!VolumeType[#All],3,FALSE)</f>
        <v>Treated Volume</v>
      </c>
      <c r="N11" s="16" t="str">
        <f>VLOOKUP(D11,[1]!Colors[#All],3,FALSE)</f>
        <v>z Field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  <c r="D12" s="12" t="s">
        <v>4</v>
      </c>
      <c r="E12" s="11" t="s">
        <v>4</v>
      </c>
      <c r="F12" s="11" t="s">
        <v>4</v>
      </c>
      <c r="H12" s="21" t="str">
        <f>VLOOKUP(D12,[1]!Dictionary[#All],3,FALSE)</f>
        <v>Control Region</v>
      </c>
      <c r="I12" s="20" t="str">
        <f>VLOOKUP(D12,[1]!Dictionary[#All],4,FALSE)</f>
        <v>Control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Control</v>
      </c>
      <c r="M12" s="17" t="str">
        <f>VLOOKUP(D12,[1]!VolumeType[#All],3,FALSE)</f>
        <v>None</v>
      </c>
      <c r="N12" s="16" t="str">
        <f>VLOOKUP(D12,[1]!Colors[#All],3,FALSE)</f>
        <v>z Baseline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  <c r="D13" s="12" t="s">
        <v>3</v>
      </c>
      <c r="E13" s="11" t="s">
        <v>3</v>
      </c>
      <c r="F13" s="11" t="s">
        <v>3</v>
      </c>
      <c r="H13" s="21" t="str">
        <f>VLOOKUP(D13,[1]!Dictionary[#All],3,FALSE)</f>
        <v>Control Region</v>
      </c>
      <c r="I13" s="20" t="str">
        <f>VLOOKUP(D13,[1]!Dictionary[#All],4,FALSE)</f>
        <v>Control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Control</v>
      </c>
      <c r="M13" s="17" t="str">
        <f>VLOOKUP(D13,[1]!VolumeType[#All],3,FALSE)</f>
        <v>None</v>
      </c>
      <c r="N13" s="16" t="str">
        <f>VLOOKUP(D13,[1]!Colors[#All],3,FALSE)</f>
        <v>z Matchplane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ht="15.75" thickBot="1" x14ac:dyDescent="0.3">
      <c r="D14" s="12" t="s">
        <v>2</v>
      </c>
      <c r="E14" s="11" t="s">
        <v>1</v>
      </c>
      <c r="F14" s="11" t="s">
        <v>0</v>
      </c>
      <c r="H14" s="10" t="str">
        <f>VLOOKUP(D14,[1]!Dictionary[#All],3,FALSE)</f>
        <v>Bolus</v>
      </c>
      <c r="I14" s="9" t="str">
        <f>VLOOKUP(D14,[1]!Dictionary[#All],4,FALSE)</f>
        <v>Bolus</v>
      </c>
      <c r="J14" s="9" t="str">
        <f>VLOOKUP(D14,[1]!Dictionary[#All],5,FALSE)</f>
        <v>99VMS_STRUCTCODE</v>
      </c>
      <c r="K14" s="8" t="str">
        <f>VLOOKUP(D14,[1]!Dictionary[#All],6,FALSE)</f>
        <v>1.0</v>
      </c>
      <c r="L14" s="7" t="str">
        <f>VLOOKUP(D14,[1]!VolumeType[#All],2,FALSE)</f>
        <v>Special</v>
      </c>
      <c r="M14" s="6" t="str">
        <f>VLOOKUP(D14,[1]!VolumeType[#All],3,FALSE)</f>
        <v>Bolus</v>
      </c>
      <c r="N14" s="5" t="str">
        <f>VLOOKUP(D14,[1]!Colors[#All],3,FALSE)</f>
        <v>z Bolus</v>
      </c>
      <c r="O14" s="3" t="str">
        <f>IFERROR(VLOOKUP(D14,[1]!DVH_lines[#Data],2,FALSE),"")</f>
        <v/>
      </c>
      <c r="P14" s="4" t="str">
        <f>IFERROR(VLOOKUP(D14,[1]!DVH_lines[#Data],3,FALSE),"")</f>
        <v/>
      </c>
      <c r="Q14" s="2" t="str">
        <f>IFERROR(VLOOKUP(D14,[1]!DVH_lines[#Data],4,FALSE),"")</f>
        <v/>
      </c>
      <c r="R14" s="3" t="str">
        <f>IFERROR(VLOOKUP(D14,[1]!SearchCT[#Data],2,FALSE),"")</f>
        <v/>
      </c>
      <c r="S14" s="2" t="str">
        <f>IFERROR(VLOOKUP(D14,[1]!SearchCT[#Data],3,FALSE),"")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45.42578125" style="1" bestFit="1" customWidth="1"/>
    <col min="3" max="3" width="5.42578125" style="1" customWidth="1"/>
    <col min="4" max="4" width="11.85546875" style="1" bestFit="1" customWidth="1"/>
    <col min="5" max="5" width="14.140625" style="1" bestFit="1" customWidth="1"/>
    <col min="6" max="6" width="16.7109375" style="1" bestFit="1" customWidth="1"/>
    <col min="7" max="7" width="6.7109375" style="1" customWidth="1"/>
    <col min="8" max="8" width="16.7109375" style="1" bestFit="1" customWidth="1"/>
    <col min="9" max="9" width="12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166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166</v>
      </c>
      <c r="C3" s="24"/>
      <c r="D3" s="12" t="s">
        <v>59</v>
      </c>
      <c r="E3" s="22" t="s">
        <v>59</v>
      </c>
      <c r="F3" s="22" t="s">
        <v>60</v>
      </c>
      <c r="H3" s="21" t="str">
        <f>VLOOKUP(D3,[1]!Dictionary[#All],3,FALSE)</f>
        <v>Lungs sub GTVs</v>
      </c>
      <c r="I3" s="20" t="str">
        <f>VLOOKUP(D3,[1]!Dictionary[#All],4,FALSE)</f>
        <v>Lungs-gtvs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 Lung B -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61</v>
      </c>
      <c r="E4" s="22" t="s">
        <v>61</v>
      </c>
      <c r="F4" s="22" t="s">
        <v>62</v>
      </c>
      <c r="H4" s="21" t="str">
        <f>VLOOKUP(D4,[1]!Dictionary[#All],3,FALSE)</f>
        <v>Lungs sub PTVs</v>
      </c>
      <c r="I4" s="20" t="str">
        <f>VLOOKUP(D4,[1]!Dictionary[#All],4,FALSE)</f>
        <v>Lungs-ptvs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Avoidance</v>
      </c>
      <c r="N4" s="16" t="str">
        <f>VLOOKUP(D4,[1]!Colors[#All],3,FALSE)</f>
        <v>z Lung B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156</v>
      </c>
      <c r="C5" s="24"/>
      <c r="D5" s="12" t="s">
        <v>63</v>
      </c>
      <c r="E5" s="22" t="s">
        <v>63</v>
      </c>
      <c r="F5" s="22" t="s">
        <v>64</v>
      </c>
      <c r="H5" s="21" t="str">
        <f>VLOOKUP(D5,[1]!Dictionary[#All],3,FALSE)</f>
        <v>Body sub PTVs</v>
      </c>
      <c r="I5" s="20" t="str">
        <f>VLOOKUP(D5,[1]!Dictionary[#All],4,FALSE)</f>
        <v>body-ptvs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Old Body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65</v>
      </c>
      <c r="E6" s="22" t="s">
        <v>65</v>
      </c>
      <c r="F6" s="22" t="s">
        <v>66</v>
      </c>
      <c r="H6" s="21" t="str">
        <f>VLOOKUP(D6,[1]!Dictionary[#All],3,FALSE)</f>
        <v>Liver sub PTVs</v>
      </c>
      <c r="I6" s="20" t="str">
        <f>VLOOKUP(D6,[1]!Dictionary[#All],4,FALSE)</f>
        <v>Liver-PTVs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Liver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157</v>
      </c>
      <c r="E7" s="11" t="s">
        <v>68</v>
      </c>
      <c r="F7" s="11" t="s">
        <v>69</v>
      </c>
      <c r="H7" s="21" t="str">
        <f>VLOOKUP(D7,[1]!Dictionary[#All],3,FALSE)</f>
        <v>Parotids sub PTVs</v>
      </c>
      <c r="I7" s="20" t="str">
        <f>VLOOKUP(D7,[1]!Dictionary[#All],4,FALSE)</f>
        <v>parotids-ptvs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Avoidance</v>
      </c>
      <c r="N7" s="16" t="str">
        <f>VLOOKUP(D7,[1]!Colors[#All],3,FALSE)</f>
        <v>z Parotid B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70</v>
      </c>
      <c r="E8" s="11" t="s">
        <v>71</v>
      </c>
      <c r="F8" s="11" t="s">
        <v>72</v>
      </c>
      <c r="H8" s="21" t="str">
        <f>VLOOKUP(D8,[1]!Dictionary[#All],3,FALSE)</f>
        <v>Bladder sub PTVs</v>
      </c>
      <c r="I8" s="20" t="str">
        <f>VLOOKUP(D8,[1]!Dictionary[#All],4,FALSE)</f>
        <v>bladder-ptvs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Avoidance</v>
      </c>
      <c r="N8" s="16" t="str">
        <f>VLOOKUP(D8,[1]!Colors[#All],3,FALSE)</f>
        <v>z Bladder</v>
      </c>
      <c r="O8" s="14">
        <f>IFERROR(VLOOKUP(D8,[1]!DVH_lines[#Data],2,FALSE),"")</f>
        <v>-16777216</v>
      </c>
      <c r="P8" s="15">
        <f>IFERROR(VLOOKUP(D8,[1]!DVH_lines[#Data],3,FALSE),"")</f>
        <v>1</v>
      </c>
      <c r="Q8" s="13">
        <f>IFERROR(VLOOKUP(D8,[1]!DVH_lines[#Data],4,FALSE),"")</f>
        <v>3</v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52" t="s">
        <v>159</v>
      </c>
      <c r="B9" s="52" t="s">
        <v>153</v>
      </c>
      <c r="D9" s="12" t="s">
        <v>73</v>
      </c>
      <c r="E9" s="22" t="s">
        <v>74</v>
      </c>
      <c r="F9" s="22" t="s">
        <v>75</v>
      </c>
      <c r="H9" s="10" t="str">
        <f>VLOOKUP(D9,[1]!Dictionary[#All],3,FALSE)</f>
        <v>Brain sub PTVs</v>
      </c>
      <c r="I9" s="9" t="str">
        <f>VLOOKUP(D9,[1]!Dictionary[#All],4,FALSE)</f>
        <v>brain-ptvs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Control</v>
      </c>
      <c r="M9" s="6" t="str">
        <f>VLOOKUP(D9,[1]!VolumeType[#All],3,FALSE)</f>
        <v>Avoidance</v>
      </c>
      <c r="N9" s="5" t="str">
        <f>VLOOKUP(D9,[1]!Colors[#All],3,FALSE)</f>
        <v>z Brain opt</v>
      </c>
      <c r="O9" s="3">
        <f>IFERROR(VLOOKUP(D9,[1]!DVH_lines[#Data],2,FALSE),"")</f>
        <v>-16777216</v>
      </c>
      <c r="P9" s="4">
        <f>IFERROR(VLOOKUP(D9,[1]!DVH_lines[#Data],3,FALSE),"")</f>
        <v>1</v>
      </c>
      <c r="Q9" s="2">
        <f>IFERROR(VLOOKUP(D9,[1]!DVH_lines[#Data],4,FALSE),"")</f>
        <v>3</v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160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6" spans="1:19" ht="15.75" thickBot="1" x14ac:dyDescent="0.3"/>
    <row r="17" spans="8:11" ht="15.75" thickBot="1" x14ac:dyDescent="0.3">
      <c r="H17" s="37" t="s">
        <v>76</v>
      </c>
      <c r="I17" s="38" t="s">
        <v>59</v>
      </c>
      <c r="J17" s="38" t="s">
        <v>59</v>
      </c>
      <c r="K17" s="37" t="s">
        <v>60</v>
      </c>
    </row>
    <row r="18" spans="8:11" ht="15.75" thickBot="1" x14ac:dyDescent="0.3">
      <c r="H18" s="37" t="s">
        <v>77</v>
      </c>
      <c r="I18" s="38" t="s">
        <v>61</v>
      </c>
      <c r="J18" s="38" t="s">
        <v>61</v>
      </c>
      <c r="K18" s="37" t="s">
        <v>62</v>
      </c>
    </row>
    <row r="19" spans="8:11" ht="15.75" thickBot="1" x14ac:dyDescent="0.3">
      <c r="H19" s="39" t="s">
        <v>78</v>
      </c>
      <c r="I19" s="38" t="s">
        <v>63</v>
      </c>
      <c r="J19" s="38" t="s">
        <v>63</v>
      </c>
      <c r="K19" s="37" t="s">
        <v>64</v>
      </c>
    </row>
    <row r="20" spans="8:11" ht="15.75" thickBot="1" x14ac:dyDescent="0.3">
      <c r="H20" s="39" t="s">
        <v>79</v>
      </c>
      <c r="I20" s="38" t="s">
        <v>65</v>
      </c>
      <c r="J20" s="38" t="s">
        <v>65</v>
      </c>
      <c r="K20" s="39" t="s">
        <v>66</v>
      </c>
    </row>
    <row r="21" spans="8:11" ht="15.75" thickBot="1" x14ac:dyDescent="0.3">
      <c r="H21" s="37" t="s">
        <v>80</v>
      </c>
      <c r="I21" s="40" t="s">
        <v>67</v>
      </c>
      <c r="J21" s="40" t="s">
        <v>68</v>
      </c>
      <c r="K21" s="37" t="s">
        <v>69</v>
      </c>
    </row>
    <row r="22" spans="8:11" ht="15.75" thickBot="1" x14ac:dyDescent="0.3">
      <c r="H22" s="37" t="s">
        <v>81</v>
      </c>
      <c r="I22" s="22" t="s">
        <v>70</v>
      </c>
      <c r="J22" s="22" t="s">
        <v>71</v>
      </c>
      <c r="K22" s="37" t="s">
        <v>72</v>
      </c>
    </row>
    <row r="23" spans="8:11" ht="15.75" thickBot="1" x14ac:dyDescent="0.3">
      <c r="H23" s="37" t="s">
        <v>82</v>
      </c>
      <c r="I23" s="41" t="s">
        <v>73</v>
      </c>
      <c r="J23" s="36" t="s">
        <v>74</v>
      </c>
      <c r="K23" s="37" t="s">
        <v>75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7.28515625" style="1" bestFit="1" customWidth="1"/>
    <col min="3" max="3" width="5.42578125" style="1" customWidth="1"/>
    <col min="4" max="5" width="13.7109375" style="1" bestFit="1" customWidth="1"/>
    <col min="6" max="6" width="40.7109375" style="1" bestFit="1" customWidth="1"/>
    <col min="7" max="7" width="14" style="1" bestFit="1" customWidth="1"/>
    <col min="8" max="8" width="14.42578125" style="1" bestFit="1" customWidth="1"/>
    <col min="9" max="9" width="6.7109375" style="1" customWidth="1"/>
    <col min="10" max="10" width="18.42578125" style="1" bestFit="1" customWidth="1"/>
    <col min="11" max="11" width="6" style="1" bestFit="1" customWidth="1"/>
    <col min="12" max="12" width="13.5703125" style="1" bestFit="1" customWidth="1"/>
    <col min="13" max="13" width="21" style="1" bestFit="1" customWidth="1"/>
    <col min="14" max="14" width="9.7109375" style="1" bestFit="1" customWidth="1"/>
    <col min="15" max="15" width="13.285156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5" t="s">
        <v>100</v>
      </c>
      <c r="B1" s="55"/>
      <c r="C1" s="34"/>
      <c r="D1" s="55" t="s">
        <v>58</v>
      </c>
      <c r="E1" s="55"/>
      <c r="F1" s="55"/>
      <c r="G1" s="55"/>
      <c r="H1" s="55"/>
      <c r="J1" s="53" t="s">
        <v>57</v>
      </c>
      <c r="K1" s="56"/>
      <c r="L1" s="56"/>
      <c r="M1" s="54"/>
      <c r="N1" s="53" t="s">
        <v>56</v>
      </c>
      <c r="O1" s="56"/>
      <c r="P1" s="33" t="s">
        <v>55</v>
      </c>
      <c r="Q1" s="53" t="s">
        <v>54</v>
      </c>
      <c r="R1" s="56"/>
      <c r="S1" s="54"/>
      <c r="T1" s="53" t="s">
        <v>53</v>
      </c>
      <c r="U1" s="54"/>
    </row>
    <row r="2" spans="1:21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G2" s="30" t="s">
        <v>39</v>
      </c>
      <c r="H2" s="30" t="s">
        <v>38</v>
      </c>
      <c r="J2" s="29" t="s">
        <v>49</v>
      </c>
      <c r="K2" s="27" t="s">
        <v>48</v>
      </c>
      <c r="L2" s="27" t="s">
        <v>47</v>
      </c>
      <c r="M2" s="25" t="s">
        <v>46</v>
      </c>
      <c r="N2" s="26" t="s">
        <v>45</v>
      </c>
      <c r="O2" s="27" t="s">
        <v>44</v>
      </c>
      <c r="P2" s="28" t="s">
        <v>43</v>
      </c>
      <c r="Q2" s="26" t="s">
        <v>42</v>
      </c>
      <c r="R2" s="27" t="s">
        <v>41</v>
      </c>
      <c r="S2" s="25" t="s">
        <v>40</v>
      </c>
      <c r="T2" s="26" t="s">
        <v>39</v>
      </c>
      <c r="U2" s="25" t="s">
        <v>38</v>
      </c>
    </row>
    <row r="3" spans="1:21" x14ac:dyDescent="0.25">
      <c r="A3" s="52" t="s">
        <v>158</v>
      </c>
      <c r="B3" s="52" t="s">
        <v>100</v>
      </c>
      <c r="C3" s="24"/>
      <c r="D3" s="23" t="s">
        <v>99</v>
      </c>
      <c r="E3" s="22" t="s">
        <v>99</v>
      </c>
      <c r="F3" s="22" t="s">
        <v>98</v>
      </c>
      <c r="G3" s="22">
        <v>1800</v>
      </c>
      <c r="H3" s="22">
        <v>29768</v>
      </c>
      <c r="J3" s="21" t="str">
        <f>VLOOKUP(D3,[1]!Dictionary[#All],3,FALSE)</f>
        <v>Implantable Device</v>
      </c>
      <c r="K3" s="20">
        <f>VLOOKUP(D3,[1]!Dictionary[#All],4,FALSE)</f>
        <v>5429</v>
      </c>
      <c r="L3" s="20" t="str">
        <f>VLOOKUP(D3,[1]!Dictionary[#All],5,FALSE)</f>
        <v>RADLEX</v>
      </c>
      <c r="M3" s="19">
        <f>VLOOKUP(D3,[1]!Dictionary[#All],6,FALSE)</f>
        <v>3.8</v>
      </c>
      <c r="N3" s="18" t="str">
        <f>VLOOKUP(D3,[1]!VolumeType[#All],2,FALSE)</f>
        <v>Artifact</v>
      </c>
      <c r="O3" s="17" t="str">
        <f>VLOOKUP(D3,[1]!VolumeType[#All],3,FALSE)</f>
        <v>None</v>
      </c>
      <c r="P3" s="16" t="str">
        <f>VLOOKUP(D3,[1]!Colors[#All],3,FALSE)</f>
        <v>z Implant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1800</v>
      </c>
      <c r="U3" s="13">
        <f>IFERROR(VLOOKUP(D3,[1]!SearchCT[#Data],3,FALSE),"")</f>
        <v>29768</v>
      </c>
    </row>
    <row r="4" spans="1:21" x14ac:dyDescent="0.25">
      <c r="A4" s="52" t="s">
        <v>165</v>
      </c>
      <c r="B4" s="52" t="s">
        <v>32</v>
      </c>
      <c r="C4" s="24"/>
      <c r="D4" s="12" t="s">
        <v>97</v>
      </c>
      <c r="E4" s="22" t="s">
        <v>97</v>
      </c>
      <c r="F4" s="22" t="s">
        <v>96</v>
      </c>
      <c r="G4" s="22">
        <v>1800</v>
      </c>
      <c r="H4" s="22">
        <v>29768</v>
      </c>
      <c r="J4" s="21" t="str">
        <f>VLOOKUP(D4,[1]!Dictionary[#All],3,FALSE)</f>
        <v>Wire</v>
      </c>
      <c r="K4" s="20">
        <f>VLOOKUP(D4,[1]!Dictionary[#All],4,FALSE)</f>
        <v>5453</v>
      </c>
      <c r="L4" s="20" t="str">
        <f>VLOOKUP(D4,[1]!Dictionary[#All],5,FALSE)</f>
        <v>RADLEX</v>
      </c>
      <c r="M4" s="19">
        <f>VLOOKUP(D4,[1]!Dictionary[#All],6,FALSE)</f>
        <v>3.8</v>
      </c>
      <c r="N4" s="18" t="str">
        <f>VLOOKUP(D4,[1]!VolumeType[#All],2,FALSE)</f>
        <v>Artifact</v>
      </c>
      <c r="O4" s="17" t="str">
        <f>VLOOKUP(D4,[1]!VolumeType[#All],3,FALSE)</f>
        <v>None</v>
      </c>
      <c r="P4" s="16" t="str">
        <f>VLOOKUP(D4,[1]!Colors[#All],3,FALSE)</f>
        <v>z Wire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>
        <f>IFERROR(VLOOKUP(D4,[1]!SearchCT[#Data],2,FALSE),"")</f>
        <v>1800</v>
      </c>
      <c r="U4" s="13">
        <f>IFERROR(VLOOKUP(D4,[1]!SearchCT[#Data],3,FALSE),"")</f>
        <v>29768</v>
      </c>
    </row>
    <row r="5" spans="1:21" x14ac:dyDescent="0.25">
      <c r="A5" s="52" t="s">
        <v>29</v>
      </c>
      <c r="B5" s="52" t="s">
        <v>28</v>
      </c>
      <c r="C5" s="24"/>
      <c r="D5" s="12" t="s">
        <v>95</v>
      </c>
      <c r="E5" s="22" t="s">
        <v>94</v>
      </c>
      <c r="F5" s="22" t="s">
        <v>93</v>
      </c>
      <c r="G5" s="22">
        <v>1800</v>
      </c>
      <c r="H5" s="22">
        <v>29768</v>
      </c>
      <c r="J5" s="21" t="str">
        <f>VLOOKUP(D5,[1]!Dictionary[#All],3,FALSE)</f>
        <v>Surgical clip</v>
      </c>
      <c r="K5" s="20">
        <f>VLOOKUP(D5,[1]!Dictionary[#All],4,FALSE)</f>
        <v>5607</v>
      </c>
      <c r="L5" s="20" t="str">
        <f>VLOOKUP(D5,[1]!Dictionary[#All],5,FALSE)</f>
        <v>RADLEX</v>
      </c>
      <c r="M5" s="19">
        <f>VLOOKUP(D5,[1]!Dictionary[#All],6,FALSE)</f>
        <v>3.8</v>
      </c>
      <c r="N5" s="18" t="str">
        <f>VLOOKUP(D5,[1]!VolumeType[#All],2,FALSE)</f>
        <v>Special</v>
      </c>
      <c r="O5" s="17" t="str">
        <f>VLOOKUP(D5,[1]!VolumeType[#All],3,FALSE)</f>
        <v>None</v>
      </c>
      <c r="P5" s="16" t="str">
        <f>VLOOKUP(D5,[1]!Colors[#All],3,FALSE)</f>
        <v>z Clip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2" t="s">
        <v>149</v>
      </c>
      <c r="B6" s="52">
        <v>3</v>
      </c>
      <c r="C6" s="24"/>
      <c r="D6" s="12" t="s">
        <v>92</v>
      </c>
      <c r="E6" s="22" t="s">
        <v>92</v>
      </c>
      <c r="F6" s="22" t="s">
        <v>91</v>
      </c>
      <c r="G6" s="22">
        <v>1800</v>
      </c>
      <c r="H6" s="22">
        <v>29768</v>
      </c>
      <c r="J6" s="21" t="str">
        <f>VLOOKUP(D6,[1]!Dictionary[#All],3,FALSE)</f>
        <v>Fiducials</v>
      </c>
      <c r="K6" s="20">
        <f>VLOOKUP(D6,[1]!Dictionary[#All],4,FALSE)</f>
        <v>28789</v>
      </c>
      <c r="L6" s="20" t="str">
        <f>VLOOKUP(D6,[1]!Dictionary[#All],5,FALSE)</f>
        <v>RADLEX</v>
      </c>
      <c r="M6" s="19">
        <f>VLOOKUP(D6,[1]!Dictionary[#All],6,FALSE)</f>
        <v>3.8</v>
      </c>
      <c r="N6" s="18" t="str">
        <f>VLOOKUP(D6,[1]!VolumeType[#All],2,FALSE)</f>
        <v>Special</v>
      </c>
      <c r="O6" s="17" t="str">
        <f>VLOOKUP(D6,[1]!VolumeType[#All],3,FALSE)</f>
        <v>None</v>
      </c>
      <c r="P6" s="16" t="str">
        <f>VLOOKUP(D6,[1]!Colors[#All],3,FALSE)</f>
        <v>z BBs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2" t="s">
        <v>24</v>
      </c>
      <c r="B7" s="52"/>
      <c r="D7" s="12" t="s">
        <v>90</v>
      </c>
      <c r="E7" s="22" t="s">
        <v>90</v>
      </c>
      <c r="F7" s="22" t="s">
        <v>89</v>
      </c>
      <c r="G7" s="22"/>
      <c r="H7" s="22"/>
      <c r="J7" s="21" t="str">
        <f>VLOOKUP(D7,[1]!Dictionary[#All],3,FALSE)</f>
        <v>Contrast</v>
      </c>
      <c r="K7" s="20">
        <f>VLOOKUP(D7,[1]!Dictionary[#All],4,FALSE)</f>
        <v>11582</v>
      </c>
      <c r="L7" s="20" t="str">
        <f>VLOOKUP(D7,[1]!Dictionary[#All],5,FALSE)</f>
        <v>RADLEX</v>
      </c>
      <c r="M7" s="19">
        <f>VLOOKUP(D7,[1]!Dictionary[#All],6,FALSE)</f>
        <v>3.8</v>
      </c>
      <c r="N7" s="18" t="str">
        <f>VLOOKUP(D7,[1]!VolumeType[#All],2,FALSE)</f>
        <v>Artifact</v>
      </c>
      <c r="O7" s="17" t="str">
        <f>VLOOKUP(D7,[1]!VolumeType[#All],3,FALSE)</f>
        <v>None</v>
      </c>
      <c r="P7" s="16" t="str">
        <f>VLOOKUP(D7,[1]!Colors[#All],3,FALSE)</f>
        <v>z Contrast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2" t="s">
        <v>20</v>
      </c>
      <c r="B8" s="52" t="s">
        <v>19</v>
      </c>
      <c r="D8" s="12" t="s">
        <v>88</v>
      </c>
      <c r="E8" s="11" t="s">
        <v>88</v>
      </c>
      <c r="F8" s="11" t="s">
        <v>87</v>
      </c>
      <c r="G8" s="11">
        <v>1800</v>
      </c>
      <c r="H8" s="11">
        <v>29768</v>
      </c>
      <c r="J8" s="21" t="str">
        <f>VLOOKUP(D8,[1]!Dictionary[#All],3,FALSE)</f>
        <v>Prosthesis</v>
      </c>
      <c r="K8" s="20">
        <f>VLOOKUP(D8,[1]!Dictionary[#All],4,FALSE)</f>
        <v>28823</v>
      </c>
      <c r="L8" s="20" t="str">
        <f>VLOOKUP(D8,[1]!Dictionary[#All],5,FALSE)</f>
        <v>RADLEX</v>
      </c>
      <c r="M8" s="19">
        <f>VLOOKUP(D8,[1]!Dictionary[#All],6,FALSE)</f>
        <v>3.8</v>
      </c>
      <c r="N8" s="18" t="str">
        <f>VLOOKUP(D8,[1]!VolumeType[#All],2,FALSE)</f>
        <v>Artifact</v>
      </c>
      <c r="O8" s="17" t="str">
        <f>VLOOKUP(D8,[1]!VolumeType[#All],3,FALSE)</f>
        <v>None</v>
      </c>
      <c r="P8" s="16" t="str">
        <f>VLOOKUP(D8,[1]!Colors[#All],3,FALSE)</f>
        <v>z Implant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>
        <f>IFERROR(VLOOKUP(D8,[1]!SearchCT[#Data],2,FALSE),"")</f>
        <v>1800</v>
      </c>
      <c r="U8" s="13">
        <f>IFERROR(VLOOKUP(D8,[1]!SearchCT[#Data],3,FALSE),"")</f>
        <v>29768</v>
      </c>
    </row>
    <row r="9" spans="1:21" x14ac:dyDescent="0.25">
      <c r="A9" s="52" t="s">
        <v>159</v>
      </c>
      <c r="B9" s="52" t="s">
        <v>153</v>
      </c>
      <c r="D9" s="12" t="s">
        <v>86</v>
      </c>
      <c r="E9" s="22" t="s">
        <v>86</v>
      </c>
      <c r="F9" s="22" t="s">
        <v>85</v>
      </c>
      <c r="G9" s="22">
        <v>1800</v>
      </c>
      <c r="H9" s="22">
        <v>29768</v>
      </c>
      <c r="J9" s="21" t="str">
        <f>VLOOKUP(D9,[1]!Dictionary[#All],3,FALSE)</f>
        <v>Artifact</v>
      </c>
      <c r="K9" s="20">
        <f>VLOOKUP(D9,[1]!Dictionary[#All],4,FALSE)</f>
        <v>11296</v>
      </c>
      <c r="L9" s="20" t="str">
        <f>VLOOKUP(D9,[1]!Dictionary[#All],5,FALSE)</f>
        <v>RADLEX</v>
      </c>
      <c r="M9" s="19">
        <f>VLOOKUP(D9,[1]!Dictionary[#All],6,FALSE)</f>
        <v>3.8</v>
      </c>
      <c r="N9" s="18" t="str">
        <f>VLOOKUP(D9,[1]!VolumeType[#All],2,FALSE)</f>
        <v>Artifact</v>
      </c>
      <c r="O9" s="17" t="str">
        <f>VLOOKUP(D9,[1]!VolumeType[#All],3,FALSE)</f>
        <v>None</v>
      </c>
      <c r="P9" s="16" t="str">
        <f>VLOOKUP(D9,[1]!Colors[#All],3,FALSE)</f>
        <v>z Artifact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1800</v>
      </c>
      <c r="U9" s="13">
        <f>IFERROR(VLOOKUP(D9,[1]!SearchCT[#Data],3,FALSE),"")</f>
        <v>29768</v>
      </c>
    </row>
    <row r="10" spans="1:21" ht="15.75" thickBot="1" x14ac:dyDescent="0.3">
      <c r="A10" s="52" t="s">
        <v>150</v>
      </c>
      <c r="B10" s="52" t="s">
        <v>151</v>
      </c>
      <c r="D10" s="12" t="s">
        <v>84</v>
      </c>
      <c r="E10" s="11" t="s">
        <v>84</v>
      </c>
      <c r="F10" s="11" t="s">
        <v>83</v>
      </c>
      <c r="G10" s="11">
        <v>1800</v>
      </c>
      <c r="H10" s="11">
        <v>29768</v>
      </c>
      <c r="J10" s="10" t="str">
        <f>VLOOKUP(D10,[1]!Dictionary[#All],3,FALSE)</f>
        <v>Implantable Device</v>
      </c>
      <c r="K10" s="9">
        <f>VLOOKUP(D10,[1]!Dictionary[#All],4,FALSE)</f>
        <v>5429</v>
      </c>
      <c r="L10" s="9" t="str">
        <f>VLOOKUP(D10,[1]!Dictionary[#All],5,FALSE)</f>
        <v>RADLEX</v>
      </c>
      <c r="M10" s="8">
        <f>VLOOKUP(D10,[1]!Dictionary[#All],6,FALSE)</f>
        <v>3.8</v>
      </c>
      <c r="N10" s="7" t="str">
        <f>VLOOKUP(D10,[1]!VolumeType[#All],2,FALSE)</f>
        <v>Artifact</v>
      </c>
      <c r="O10" s="6" t="str">
        <f>VLOOKUP(D10,[1]!VolumeType[#All],3,FALSE)</f>
        <v>None</v>
      </c>
      <c r="P10" s="5" t="str">
        <f>VLOOKUP(D10,[1]!Colors[#All],3,FALSE)</f>
        <v>z Implant</v>
      </c>
      <c r="Q10" s="3" t="str">
        <f>IFERROR(VLOOKUP(D10,[1]!DVH_lines[#Data],2,FALSE),"")</f>
        <v/>
      </c>
      <c r="R10" s="4" t="str">
        <f>IFERROR(VLOOKUP(D10,[1]!DVH_lines[#Data],3,FALSE),"")</f>
        <v/>
      </c>
      <c r="S10" s="2" t="str">
        <f>IFERROR(VLOOKUP(D10,[1]!DVH_lines[#Data],4,FALSE),"")</f>
        <v/>
      </c>
      <c r="T10" s="3">
        <f>IFERROR(VLOOKUP(D10,[1]!SearchCT[#Data],2,FALSE),"")</f>
        <v>1800</v>
      </c>
      <c r="U10" s="2">
        <f>IFERROR(VLOOKUP(D10,[1]!SearchCT[#Data],3,FALSE),"")</f>
        <v>29768</v>
      </c>
    </row>
    <row r="11" spans="1:21" x14ac:dyDescent="0.25">
      <c r="A11" s="52" t="s">
        <v>167</v>
      </c>
      <c r="B11" s="52" t="s">
        <v>161</v>
      </c>
    </row>
    <row r="12" spans="1:21" x14ac:dyDescent="0.25">
      <c r="A12" s="52" t="s">
        <v>152</v>
      </c>
      <c r="B12" s="52" t="s">
        <v>16</v>
      </c>
    </row>
    <row r="13" spans="1:21" x14ac:dyDescent="0.25">
      <c r="A13" s="52" t="s">
        <v>12</v>
      </c>
      <c r="B13" s="52" t="s">
        <v>11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5703125" style="1" bestFit="1" customWidth="1"/>
    <col min="3" max="3" width="5.42578125" style="1" customWidth="1"/>
    <col min="4" max="4" width="10.28515625" style="1" bestFit="1" customWidth="1"/>
    <col min="5" max="5" width="4" style="1" bestFit="1" customWidth="1"/>
    <col min="6" max="6" width="18.85546875" style="1" bestFit="1" customWidth="1"/>
    <col min="7" max="7" width="6.7109375" style="1" customWidth="1"/>
    <col min="8" max="8" width="7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103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114</v>
      </c>
      <c r="C3" s="24"/>
      <c r="D3" s="23" t="s">
        <v>103</v>
      </c>
      <c r="E3" s="22" t="s">
        <v>113</v>
      </c>
      <c r="F3" s="42" t="s">
        <v>101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103</v>
      </c>
      <c r="E4" s="22" t="s">
        <v>112</v>
      </c>
      <c r="F4" s="42" t="s">
        <v>101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111</v>
      </c>
      <c r="C5" s="24"/>
      <c r="D5" s="12" t="s">
        <v>103</v>
      </c>
      <c r="E5" s="11" t="s">
        <v>110</v>
      </c>
      <c r="F5" s="11" t="s">
        <v>101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103</v>
      </c>
      <c r="E6" s="22" t="s">
        <v>109</v>
      </c>
      <c r="F6" s="11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103</v>
      </c>
      <c r="E7" s="11" t="s">
        <v>108</v>
      </c>
      <c r="F7" s="11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103</v>
      </c>
      <c r="E8" s="11" t="s">
        <v>107</v>
      </c>
      <c r="F8" s="11" t="s">
        <v>101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103</v>
      </c>
      <c r="E9" s="11" t="s">
        <v>106</v>
      </c>
      <c r="F9" s="11" t="s">
        <v>101</v>
      </c>
      <c r="H9" s="21" t="str">
        <f>VLOOKUP(D9,[1]!Dictionary[#All],3,FALSE)</f>
        <v>Artifact</v>
      </c>
      <c r="I9" s="20">
        <f>VLOOKUP(D9,[1]!Dictionary[#All],4,FALSE)</f>
        <v>11296</v>
      </c>
      <c r="J9" s="20" t="str">
        <f>VLOOKUP(D9,[1]!Dictionary[#All],5,FALSE)</f>
        <v>RADLEX</v>
      </c>
      <c r="K9" s="19">
        <f>VLOOKUP(D9,[1]!Dictionary[#All],6,FALSE)</f>
        <v>3.8</v>
      </c>
      <c r="L9" s="18" t="str">
        <f>VLOOKUP(D9,[1]!VolumeType[#All],2,FALSE)</f>
        <v>Artifact</v>
      </c>
      <c r="M9" s="17" t="str">
        <f>VLOOKUP(D9,[1]!VolumeType[#All],3,FALSE)</f>
        <v>None</v>
      </c>
      <c r="N9" s="16" t="str">
        <f>VLOOKUP(D9,[1]!Colors[#All],3,FALSE)</f>
        <v>z RO Helper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103</v>
      </c>
      <c r="E10" s="11" t="s">
        <v>105</v>
      </c>
      <c r="F10" s="11" t="s">
        <v>101</v>
      </c>
      <c r="H10" s="21" t="str">
        <f>VLOOKUP(D10,[1]!Dictionary[#All],3,FALSE)</f>
        <v>Artifact</v>
      </c>
      <c r="I10" s="20">
        <f>VLOOKUP(D10,[1]!Dictionary[#All],4,FALSE)</f>
        <v>11296</v>
      </c>
      <c r="J10" s="20" t="str">
        <f>VLOOKUP(D10,[1]!Dictionary[#All],5,FALSE)</f>
        <v>RADLEX</v>
      </c>
      <c r="K10" s="19">
        <f>VLOOKUP(D10,[1]!Dictionary[#All],6,FALSE)</f>
        <v>3.8</v>
      </c>
      <c r="L10" s="18" t="str">
        <f>VLOOKUP(D10,[1]!VolumeType[#All],2,FALSE)</f>
        <v>Artifact</v>
      </c>
      <c r="M10" s="17" t="str">
        <f>VLOOKUP(D10,[1]!VolumeType[#All],3,FALSE)</f>
        <v>None</v>
      </c>
      <c r="N10" s="16" t="str">
        <f>VLOOKUP(D10,[1]!Colors[#All],3,FALSE)</f>
        <v>z RO Helper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162</v>
      </c>
      <c r="D11" s="12" t="s">
        <v>103</v>
      </c>
      <c r="E11" s="11" t="s">
        <v>104</v>
      </c>
      <c r="F11" s="11" t="s">
        <v>101</v>
      </c>
      <c r="H11" s="21" t="str">
        <f>VLOOKUP(D11,[1]!Dictionary[#All],3,FALSE)</f>
        <v>Artifact</v>
      </c>
      <c r="I11" s="20">
        <f>VLOOKUP(D11,[1]!Dictionary[#All],4,FALSE)</f>
        <v>11296</v>
      </c>
      <c r="J11" s="20" t="str">
        <f>VLOOKUP(D11,[1]!Dictionary[#All],5,FALSE)</f>
        <v>RADLEX</v>
      </c>
      <c r="K11" s="19">
        <f>VLOOKUP(D11,[1]!Dictionary[#All],6,FALSE)</f>
        <v>3.8</v>
      </c>
      <c r="L11" s="18" t="str">
        <f>VLOOKUP(D11,[1]!VolumeType[#All],2,FALSE)</f>
        <v>Artifact</v>
      </c>
      <c r="M11" s="17" t="str">
        <f>VLOOKUP(D11,[1]!VolumeType[#All],3,FALSE)</f>
        <v>None</v>
      </c>
      <c r="N11" s="16" t="str">
        <f>VLOOKUP(D11,[1]!Colors[#All],3,FALSE)</f>
        <v>z RO Helper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ht="15.75" thickBot="1" x14ac:dyDescent="0.3">
      <c r="A12" s="52" t="s">
        <v>152</v>
      </c>
      <c r="B12" s="52" t="s">
        <v>16</v>
      </c>
      <c r="D12" s="12" t="s">
        <v>103</v>
      </c>
      <c r="E12" s="11" t="s">
        <v>102</v>
      </c>
      <c r="F12" s="11" t="s">
        <v>101</v>
      </c>
      <c r="H12" s="10" t="str">
        <f>VLOOKUP(D12,[1]!Dictionary[#All],3,FALSE)</f>
        <v>Artifact</v>
      </c>
      <c r="I12" s="9">
        <f>VLOOKUP(D12,[1]!Dictionary[#All],4,FALSE)</f>
        <v>11296</v>
      </c>
      <c r="J12" s="9" t="str">
        <f>VLOOKUP(D12,[1]!Dictionary[#All],5,FALSE)</f>
        <v>RADLEX</v>
      </c>
      <c r="K12" s="8">
        <f>VLOOKUP(D12,[1]!Dictionary[#All],6,FALSE)</f>
        <v>3.8</v>
      </c>
      <c r="L12" s="7" t="str">
        <f>VLOOKUP(D12,[1]!VolumeType[#All],2,FALSE)</f>
        <v>Artifact</v>
      </c>
      <c r="M12" s="6" t="str">
        <f>VLOOKUP(D12,[1]!VolumeType[#All],3,FALSE)</f>
        <v>None</v>
      </c>
      <c r="N12" s="5" t="str">
        <f>VLOOKUP(D12,[1]!Colors[#All],3,FALSE)</f>
        <v>z RO Helper</v>
      </c>
      <c r="O12" s="3" t="str">
        <f>IFERROR(VLOOKUP(D12,[1]!DVH_lines[#Data],2,FALSE),"")</f>
        <v/>
      </c>
      <c r="P12" s="4" t="str">
        <f>IFERROR(VLOOKUP(D12,[1]!DVH_lines[#Data],3,FALSE),"")</f>
        <v/>
      </c>
      <c r="Q12" s="2" t="str">
        <f>IFERROR(VLOOKUP(D12,[1]!DVH_lines[#Data],4,FALSE),"")</f>
        <v/>
      </c>
      <c r="R12" s="3" t="str">
        <f>IFERROR(VLOOKUP(D12,[1]!SearchCT[#Data],2,FALSE),"")</f>
        <v/>
      </c>
      <c r="S12" s="2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42578125" style="1" bestFit="1" customWidth="1"/>
    <col min="3" max="3" width="5.42578125" style="1" customWidth="1"/>
    <col min="4" max="4" width="10.28515625" style="1" bestFit="1" customWidth="1"/>
    <col min="5" max="5" width="8.140625" style="1" bestFit="1" customWidth="1"/>
    <col min="6" max="6" width="18.85546875" style="1" bestFit="1" customWidth="1"/>
    <col min="7" max="7" width="5.85546875" style="1" bestFit="1" customWidth="1"/>
    <col min="8" max="8" width="23.7109375" style="1" bestFit="1" customWidth="1"/>
    <col min="9" max="9" width="9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7" t="s">
        <v>127</v>
      </c>
      <c r="B1" s="57"/>
      <c r="C1" s="34"/>
      <c r="D1" s="57" t="s">
        <v>58</v>
      </c>
      <c r="E1" s="57"/>
      <c r="F1" s="57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127</v>
      </c>
      <c r="C3" s="24"/>
      <c r="D3" s="23" t="s">
        <v>126</v>
      </c>
      <c r="E3" s="23" t="s">
        <v>126</v>
      </c>
      <c r="F3" s="23" t="s">
        <v>125</v>
      </c>
      <c r="H3" s="21" t="str">
        <f>VLOOKUP(D3,[1]!Dictionary[#All],3,FALSE)</f>
        <v>Metabalic Tumor Volume</v>
      </c>
      <c r="I3" s="20" t="str">
        <f>VLOOKUP(D3,[1]!Dictionary[#All],4,FALSE)</f>
        <v>MTV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 PET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23" t="s">
        <v>124</v>
      </c>
      <c r="E4" s="22" t="s">
        <v>123</v>
      </c>
      <c r="F4" s="42" t="s">
        <v>122</v>
      </c>
      <c r="H4" s="21" t="str">
        <f>VLOOKUP(D4,[1]!Dictionary[#All],3,FALSE)</f>
        <v>CTV High Risk</v>
      </c>
      <c r="I4" s="20" t="str">
        <f>VLOOKUP(D4,[1]!Dictionary[#All],4,FALSE)</f>
        <v>CTV_High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CTV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121</v>
      </c>
      <c r="C5" s="24"/>
      <c r="D5" s="23" t="s">
        <v>120</v>
      </c>
      <c r="E5" s="22" t="s">
        <v>119</v>
      </c>
      <c r="F5" s="42" t="s">
        <v>118</v>
      </c>
      <c r="H5" s="21" t="str">
        <f>VLOOKUP(D5,[1]!Dictionary[#All],3,FALSE)</f>
        <v>PTV High Risk</v>
      </c>
      <c r="I5" s="20" t="str">
        <f>VLOOKUP(D5,[1]!Dictionary[#All],4,FALSE)</f>
        <v>PTV_High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23" t="s">
        <v>103</v>
      </c>
      <c r="E6" s="22" t="s">
        <v>117</v>
      </c>
      <c r="F6" s="42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23" t="s">
        <v>103</v>
      </c>
      <c r="E7" s="22" t="s">
        <v>116</v>
      </c>
      <c r="F7" s="42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52" t="s">
        <v>20</v>
      </c>
      <c r="B8" s="52" t="s">
        <v>19</v>
      </c>
      <c r="D8" s="23" t="s">
        <v>103</v>
      </c>
      <c r="E8" s="22" t="s">
        <v>115</v>
      </c>
      <c r="F8" s="42" t="s">
        <v>101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163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0" style="1" bestFit="1" customWidth="1"/>
    <col min="3" max="3" width="5.42578125" style="1" customWidth="1"/>
    <col min="4" max="4" width="18" style="1" bestFit="1" customWidth="1"/>
    <col min="5" max="5" width="16.42578125" style="1" bestFit="1" customWidth="1"/>
    <col min="6" max="6" width="53.85546875" style="1" bestFit="1" customWidth="1"/>
    <col min="7" max="7" width="6.7109375" style="1" customWidth="1"/>
    <col min="8" max="8" width="23.85546875" style="1" bestFit="1" customWidth="1"/>
    <col min="9" max="9" width="13.285156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28515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55" t="s">
        <v>148</v>
      </c>
      <c r="B1" s="55"/>
      <c r="C1" s="34"/>
      <c r="D1" s="55" t="s">
        <v>58</v>
      </c>
      <c r="E1" s="55"/>
      <c r="F1" s="55"/>
      <c r="H1" s="58" t="s">
        <v>57</v>
      </c>
      <c r="I1" s="60"/>
      <c r="J1" s="60"/>
      <c r="K1" s="59"/>
      <c r="L1" s="58" t="s">
        <v>56</v>
      </c>
      <c r="M1" s="60"/>
      <c r="N1" s="51" t="s">
        <v>55</v>
      </c>
      <c r="O1" s="58" t="s">
        <v>54</v>
      </c>
      <c r="P1" s="60"/>
      <c r="Q1" s="59"/>
      <c r="R1" s="58" t="s">
        <v>53</v>
      </c>
      <c r="S1" s="59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148</v>
      </c>
      <c r="C3" s="24"/>
      <c r="D3" s="23" t="s">
        <v>147</v>
      </c>
      <c r="E3" s="22" t="s">
        <v>146</v>
      </c>
      <c r="F3" s="42" t="s">
        <v>145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zBronchialTrPRV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15</v>
      </c>
      <c r="E4" s="22" t="s">
        <v>144</v>
      </c>
      <c r="F4" s="42" t="s">
        <v>143</v>
      </c>
      <c r="H4" s="21" t="str">
        <f>VLOOKUP(D4,[1]!Dictionary[#All],3,FALSE)</f>
        <v>Irrad Volume</v>
      </c>
      <c r="I4" s="20" t="str">
        <f>VLOOKUP(D4,[1]!Dictionary[#All],4,FALSE)</f>
        <v>Irrad Volume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Irradiated Vol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142</v>
      </c>
      <c r="C5" s="24"/>
      <c r="D5" s="12" t="s">
        <v>10</v>
      </c>
      <c r="E5" s="11" t="s">
        <v>141</v>
      </c>
      <c r="F5" s="11" t="s">
        <v>140</v>
      </c>
      <c r="H5" s="21" t="str">
        <f>VLOOKUP(D5,[1]!Dictionary[#All],3,FALSE)</f>
        <v>Undefined Normal Tissue</v>
      </c>
      <c r="I5" s="20" t="str">
        <f>VLOOKUP(D5,[1]!Dictionary[#All],4,FALSE)</f>
        <v>NormalTissue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Normal Tissue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18</v>
      </c>
      <c r="E6" s="22" t="s">
        <v>139</v>
      </c>
      <c r="F6" s="11" t="s">
        <v>138</v>
      </c>
      <c r="H6" s="21" t="str">
        <f>VLOOKUP(D6,[1]!Dictionary[#All],3,FALSE)</f>
        <v>Dose</v>
      </c>
      <c r="I6" s="20" t="str">
        <f>VLOOKUP(D6,[1]!Dictionary[#All],4,FALSE)</f>
        <v>Dose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Dose Region</v>
      </c>
      <c r="N6" s="16" t="str">
        <f>VLOOKUP(D6,[1]!Colors[#All],3,FALSE)</f>
        <v>z Dose</v>
      </c>
      <c r="O6" s="14">
        <f>IFERROR(VLOOKUP(D6,[1]!DVH_lines[#Data],2,FALSE),"")</f>
        <v>-16777216</v>
      </c>
      <c r="P6" s="15">
        <f>IFERROR(VLOOKUP(D6,[1]!DVH_lines[#Data],3,FALSE),"")</f>
        <v>2</v>
      </c>
      <c r="Q6" s="13">
        <f>IFERROR(VLOOKUP(D6,[1]!DVH_lines[#Data],4,FALSE),"")</f>
        <v>5</v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C7" s="24"/>
      <c r="D7" s="50" t="s">
        <v>137</v>
      </c>
      <c r="E7" s="11" t="s">
        <v>136</v>
      </c>
      <c r="F7" s="42" t="s">
        <v>135</v>
      </c>
      <c r="H7" s="21" t="str">
        <f>VLOOKUP(D7,[1]!Dictionary[#All],3,FALSE)</f>
        <v>Intercostal muscle</v>
      </c>
      <c r="I7" s="20">
        <f>VLOOKUP(D7,[1]!Dictionary[#All],4,FALSE)</f>
        <v>13354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zIntercostmuscle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C8" s="24"/>
      <c r="D8" s="50" t="s">
        <v>134</v>
      </c>
      <c r="E8" s="22" t="s">
        <v>134</v>
      </c>
      <c r="F8" s="49" t="s">
        <v>134</v>
      </c>
      <c r="H8" s="21" t="str">
        <f>VLOOKUP(D8,[1]!Dictionary[#All],3,FALSE)</f>
        <v>Skin</v>
      </c>
      <c r="I8" s="20">
        <f>VLOOKUP(D8,[1]!Dictionary[#All],4,FALSE)</f>
        <v>7163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Skin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C9" s="24"/>
      <c r="D9" s="48" t="s">
        <v>23</v>
      </c>
      <c r="E9" s="11" t="s">
        <v>133</v>
      </c>
      <c r="F9" s="11"/>
      <c r="H9" s="21" t="str">
        <f>VLOOKUP(D9,[1]!Dictionary[#All],3,FALSE)</f>
        <v>Ring</v>
      </c>
      <c r="I9" s="20" t="str">
        <f>VLOOKUP(D9,[1]!Dictionary[#All],4,FALSE)</f>
        <v>Ring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47" t="str">
        <f>VLOOKUP(D9,[1]!Colors[#All],3,FALSE)</f>
        <v>z Ring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130</v>
      </c>
      <c r="E10" s="11" t="s">
        <v>132</v>
      </c>
      <c r="F10" s="11" t="s">
        <v>131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zSpinalCanal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167</v>
      </c>
      <c r="B11" s="52" t="s">
        <v>164</v>
      </c>
      <c r="D11" s="46" t="s">
        <v>130</v>
      </c>
      <c r="E11" s="45" t="s">
        <v>129</v>
      </c>
      <c r="F11" s="45" t="s">
        <v>128</v>
      </c>
      <c r="H11" s="10" t="str">
        <f>VLOOKUP(D11,[1]!Dictionary[#All],3,FALSE)</f>
        <v>PRV</v>
      </c>
      <c r="I11" s="9" t="str">
        <f>VLOOKUP(D11,[1]!Dictionary[#All],4,FALSE)</f>
        <v>PRV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Control</v>
      </c>
      <c r="M11" s="6" t="str">
        <f>VLOOKUP(D11,[1]!VolumeType[#All],3,FALSE)</f>
        <v>Avoidance</v>
      </c>
      <c r="N11" s="44" t="str">
        <f>VLOOKUP(D11,[1]!Colors[#All],3,FALSE)</f>
        <v>zSpinalCanal PRV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4" spans="1:19" x14ac:dyDescent="0.25">
      <c r="A14" s="35"/>
      <c r="B14" s="35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Booleans</vt:lpstr>
      <vt:lpstr>Artifact</vt:lpstr>
      <vt:lpstr>Helper</vt:lpstr>
      <vt:lpstr>PET</vt:lpstr>
      <vt:lpstr>SBRT Control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2017-11-10T15:54:30Z</dcterms:created>
  <dcterms:modified xsi:type="dcterms:W3CDTF">2019-03-29T17:46:56Z</dcterms:modified>
</cp:coreProperties>
</file>