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-105" yWindow="585" windowWidth="27030" windowHeight="9885" activeTab="4"/>
  </bookViews>
  <sheets>
    <sheet name="Basic" sheetId="1" r:id="rId1"/>
    <sheet name="CT" sheetId="2" r:id="rId2"/>
    <sheet name="Palliative" sheetId="3" r:id="rId3"/>
    <sheet name="Extremity" sheetId="4" r:id="rId4"/>
    <sheet name="Heme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S12" i="6" l="1"/>
  <c r="R12" i="6"/>
  <c r="Q12" i="6"/>
  <c r="P12" i="6"/>
  <c r="O12" i="6"/>
  <c r="N12" i="6"/>
  <c r="M12" i="6"/>
  <c r="L12" i="6"/>
  <c r="K12" i="6"/>
  <c r="J12" i="6"/>
  <c r="I12" i="6"/>
  <c r="H12" i="6"/>
  <c r="S11" i="6"/>
  <c r="R11" i="6"/>
  <c r="Q11" i="6"/>
  <c r="P11" i="6"/>
  <c r="O11" i="6"/>
  <c r="N11" i="6"/>
  <c r="M11" i="6"/>
  <c r="L11" i="6"/>
  <c r="K11" i="6"/>
  <c r="J11" i="6"/>
  <c r="I11" i="6"/>
  <c r="H11" i="6"/>
  <c r="S10" i="6"/>
  <c r="R10" i="6"/>
  <c r="Q10" i="6"/>
  <c r="P10" i="6"/>
  <c r="O10" i="6"/>
  <c r="N10" i="6"/>
  <c r="M10" i="6"/>
  <c r="L10" i="6"/>
  <c r="K10" i="6"/>
  <c r="J10" i="6"/>
  <c r="I10" i="6"/>
  <c r="H10" i="6"/>
  <c r="S9" i="6"/>
  <c r="R9" i="6"/>
  <c r="Q9" i="6"/>
  <c r="P9" i="6"/>
  <c r="O9" i="6"/>
  <c r="N9" i="6"/>
  <c r="M9" i="6"/>
  <c r="L9" i="6"/>
  <c r="K9" i="6"/>
  <c r="J9" i="6"/>
  <c r="I9" i="6"/>
  <c r="H9" i="6"/>
  <c r="S8" i="6"/>
  <c r="R8" i="6"/>
  <c r="Q8" i="6"/>
  <c r="P8" i="6"/>
  <c r="O8" i="6"/>
  <c r="N8" i="6"/>
  <c r="M8" i="6"/>
  <c r="L8" i="6"/>
  <c r="K8" i="6"/>
  <c r="J8" i="6"/>
  <c r="I8" i="6"/>
  <c r="H8" i="6"/>
  <c r="S13" i="6"/>
  <c r="R13" i="6"/>
  <c r="Q13" i="6"/>
  <c r="P13" i="6"/>
  <c r="O13" i="6"/>
  <c r="N13" i="6"/>
  <c r="M13" i="6"/>
  <c r="L13" i="6"/>
  <c r="K13" i="6"/>
  <c r="J13" i="6"/>
  <c r="I13" i="6"/>
  <c r="H13" i="6"/>
  <c r="S7" i="6"/>
  <c r="R7" i="6"/>
  <c r="Q7" i="6"/>
  <c r="P7" i="6"/>
  <c r="O7" i="6"/>
  <c r="N7" i="6"/>
  <c r="M7" i="6"/>
  <c r="L7" i="6"/>
  <c r="K7" i="6"/>
  <c r="J7" i="6"/>
  <c r="I7" i="6"/>
  <c r="H7" i="6"/>
  <c r="S6" i="6"/>
  <c r="R6" i="6"/>
  <c r="Q6" i="6"/>
  <c r="P6" i="6"/>
  <c r="O6" i="6"/>
  <c r="N6" i="6"/>
  <c r="M6" i="6"/>
  <c r="L6" i="6"/>
  <c r="K6" i="6"/>
  <c r="J6" i="6"/>
  <c r="I6" i="6"/>
  <c r="H6" i="6"/>
  <c r="S5" i="6"/>
  <c r="R5" i="6"/>
  <c r="Q5" i="6"/>
  <c r="P5" i="6"/>
  <c r="O5" i="6"/>
  <c r="N5" i="6"/>
  <c r="M5" i="6"/>
  <c r="L5" i="6"/>
  <c r="K5" i="6"/>
  <c r="J5" i="6"/>
  <c r="I5" i="6"/>
  <c r="H5" i="6"/>
  <c r="S4" i="6"/>
  <c r="R4" i="6"/>
  <c r="Q4" i="6"/>
  <c r="P4" i="6"/>
  <c r="O4" i="6"/>
  <c r="N4" i="6"/>
  <c r="M4" i="6"/>
  <c r="L4" i="6"/>
  <c r="K4" i="6"/>
  <c r="J4" i="6"/>
  <c r="I4" i="6"/>
  <c r="H4" i="6"/>
  <c r="S3" i="6"/>
  <c r="R3" i="6"/>
  <c r="Q3" i="6"/>
  <c r="P3" i="6"/>
  <c r="O3" i="6"/>
  <c r="N3" i="6"/>
  <c r="M3" i="6"/>
  <c r="L3" i="6"/>
  <c r="K3" i="6"/>
  <c r="J3" i="6"/>
  <c r="I3" i="6"/>
  <c r="H3" i="6"/>
  <c r="S16" i="4" l="1"/>
  <c r="R16" i="4"/>
  <c r="Q16" i="4"/>
  <c r="P16" i="4"/>
  <c r="O16" i="4"/>
  <c r="N16" i="4"/>
  <c r="M16" i="4"/>
  <c r="L16" i="4"/>
  <c r="K16" i="4"/>
  <c r="J16" i="4"/>
  <c r="I16" i="4"/>
  <c r="H16" i="4"/>
  <c r="H4" i="4"/>
  <c r="I4" i="4"/>
  <c r="J4" i="4"/>
  <c r="K4" i="4"/>
  <c r="L4" i="4"/>
  <c r="M4" i="4"/>
  <c r="N4" i="4"/>
  <c r="O4" i="4"/>
  <c r="P4" i="4"/>
  <c r="Q4" i="4"/>
  <c r="R4" i="4"/>
  <c r="S4" i="4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H7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H12" i="4"/>
  <c r="I12" i="4"/>
  <c r="J12" i="4"/>
  <c r="K12" i="4"/>
  <c r="L12" i="4"/>
  <c r="M12" i="4"/>
  <c r="N12" i="4"/>
  <c r="O12" i="4"/>
  <c r="P12" i="4"/>
  <c r="Q12" i="4"/>
  <c r="R12" i="4"/>
  <c r="S12" i="4"/>
  <c r="H13" i="4"/>
  <c r="I13" i="4"/>
  <c r="J13" i="4"/>
  <c r="K13" i="4"/>
  <c r="L13" i="4"/>
  <c r="M13" i="4"/>
  <c r="N13" i="4"/>
  <c r="O13" i="4"/>
  <c r="P13" i="4"/>
  <c r="Q13" i="4"/>
  <c r="R13" i="4"/>
  <c r="S13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S3" i="4" l="1"/>
  <c r="R3" i="4"/>
  <c r="Q3" i="4"/>
  <c r="P3" i="4"/>
  <c r="O3" i="4"/>
  <c r="N3" i="4"/>
  <c r="M3" i="4"/>
  <c r="L3" i="4"/>
  <c r="K3" i="4"/>
  <c r="J3" i="4"/>
  <c r="I3" i="4"/>
  <c r="H3" i="4"/>
  <c r="H3" i="3" l="1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3" i="2"/>
  <c r="I3" i="2"/>
  <c r="J3" i="2"/>
  <c r="K3" i="2"/>
  <c r="L3" i="2"/>
  <c r="M3" i="2"/>
  <c r="N3" i="2"/>
  <c r="O3" i="2"/>
  <c r="P3" i="2"/>
  <c r="Q3" i="2"/>
  <c r="R3" i="2"/>
  <c r="S3" i="2"/>
  <c r="H4" i="2"/>
  <c r="I4" i="2"/>
  <c r="J4" i="2"/>
  <c r="K4" i="2"/>
  <c r="L4" i="2"/>
  <c r="M4" i="2"/>
  <c r="N4" i="2"/>
  <c r="O4" i="2"/>
  <c r="P4" i="2"/>
  <c r="Q4" i="2"/>
  <c r="R4" i="2"/>
  <c r="S4" i="2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</calcChain>
</file>

<file path=xl/sharedStrings.xml><?xml version="1.0" encoding="utf-8"?>
<sst xmlns="http://schemas.openxmlformats.org/spreadsheetml/2006/main" count="369" uniqueCount="117">
  <si>
    <t>Reviewed</t>
  </si>
  <si>
    <t>ApprovalStatus</t>
  </si>
  <si>
    <t>RO Helper Structure</t>
  </si>
  <si>
    <t>Z1</t>
  </si>
  <si>
    <t>RO Helper</t>
  </si>
  <si>
    <t>gsal</t>
  </si>
  <si>
    <t>PTV High Risk</t>
  </si>
  <si>
    <t>PTV</t>
  </si>
  <si>
    <t>.All</t>
  </si>
  <si>
    <t>TreatmentSite</t>
  </si>
  <si>
    <t>CTV High Risk</t>
  </si>
  <si>
    <t>CTV</t>
  </si>
  <si>
    <t>Diagnosis</t>
  </si>
  <si>
    <t>GTV Primary</t>
  </si>
  <si>
    <t>GTV</t>
  </si>
  <si>
    <t>Basic set of structures</t>
  </si>
  <si>
    <t>Description</t>
  </si>
  <si>
    <t>Dose Prescription Volume</t>
  </si>
  <si>
    <t>DPV</t>
  </si>
  <si>
    <t>Structure</t>
  </si>
  <si>
    <t>Body</t>
  </si>
  <si>
    <t>Basic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</si>
  <si>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</si>
  <si>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</si>
  <si>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</si>
  <si>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</si>
  <si>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</si>
  <si>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</si>
  <si>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</si>
  <si>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</si>
  <si>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</si>
  <si>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</si>
  <si>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</si>
  <si>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</si>
  <si>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</si>
  <si>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</si>
  <si>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</si>
  <si>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</si>
  <si>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</si>
  <si>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</si>
  <si>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</si>
  <si>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</si>
  <si>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</si>
  <si>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</si>
  <si>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Initial set of CT structures</t>
  </si>
  <si>
    <t>CT</t>
  </si>
  <si>
    <t>Z3</t>
  </si>
  <si>
    <t>Z2</t>
  </si>
  <si>
    <t>Kidney Both</t>
  </si>
  <si>
    <t>Kidney B</t>
  </si>
  <si>
    <t>Kidney Right</t>
  </si>
  <si>
    <t>Kidney R</t>
  </si>
  <si>
    <t>Kidney Left</t>
  </si>
  <si>
    <t>Kidney L</t>
  </si>
  <si>
    <t>Spinal Canal</t>
  </si>
  <si>
    <t>PTV Combined</t>
  </si>
  <si>
    <t>PTV All</t>
  </si>
  <si>
    <t>PTV 3</t>
  </si>
  <si>
    <t>PTV 2</t>
  </si>
  <si>
    <t>PTV 1</t>
  </si>
  <si>
    <t>GTV 3</t>
  </si>
  <si>
    <t>GTV 2</t>
  </si>
  <si>
    <t>GTV 1</t>
  </si>
  <si>
    <t>Palliative</t>
  </si>
  <si>
    <t>Extremity Anatomy</t>
  </si>
  <si>
    <t>Organs of the Extremities</t>
  </si>
  <si>
    <t>Humoral head L</t>
  </si>
  <si>
    <t>Humorous L</t>
  </si>
  <si>
    <t>Humorous R</t>
  </si>
  <si>
    <t>Ulna R</t>
  </si>
  <si>
    <t>Ulna  L</t>
  </si>
  <si>
    <t>Radius R</t>
  </si>
  <si>
    <t>Radius L</t>
  </si>
  <si>
    <t>Femur L</t>
  </si>
  <si>
    <t>Femur R</t>
  </si>
  <si>
    <t>Tibia R</t>
  </si>
  <si>
    <t>Tibia L</t>
  </si>
  <si>
    <t>Fibula R</t>
  </si>
  <si>
    <t>Fibula L</t>
  </si>
  <si>
    <t>Status</t>
  </si>
  <si>
    <t>Active</t>
  </si>
  <si>
    <t>Basic Template.xml</t>
  </si>
  <si>
    <t>Generic</t>
  </si>
  <si>
    <t>CT Template.xml</t>
  </si>
  <si>
    <t>PalliativeTemplate.xml</t>
  </si>
  <si>
    <t>OAR</t>
  </si>
  <si>
    <t>ExtremityTemplate.xml</t>
  </si>
  <si>
    <t>Columns</t>
  </si>
  <si>
    <t>Author</t>
  </si>
  <si>
    <t>TemplateID</t>
  </si>
  <si>
    <t>TemplateCategory</t>
  </si>
  <si>
    <t>TemplateType</t>
  </si>
  <si>
    <t>Left Humoral head</t>
  </si>
  <si>
    <t>Humoral head R</t>
  </si>
  <si>
    <t>Left Humorous</t>
  </si>
  <si>
    <t>Right Humorous</t>
  </si>
  <si>
    <t>Right Ulna</t>
  </si>
  <si>
    <t xml:space="preserve">Left Ulna </t>
  </si>
  <si>
    <t>Right Radius</t>
  </si>
  <si>
    <t>Left Radius</t>
  </si>
  <si>
    <t>Left Femur</t>
  </si>
  <si>
    <t>Right Femur</t>
  </si>
  <si>
    <t xml:space="preserve">Right Tibia </t>
  </si>
  <si>
    <t>Left Tibia</t>
  </si>
  <si>
    <t>Right Fibula</t>
  </si>
  <si>
    <t>Left Fibula</t>
  </si>
  <si>
    <t>TemplateFileName</t>
  </si>
  <si>
    <t>Heme</t>
  </si>
  <si>
    <t>OAR1</t>
  </si>
  <si>
    <t>Generic OAR</t>
  </si>
  <si>
    <t>OAR2</t>
  </si>
  <si>
    <t>OAR3</t>
  </si>
  <si>
    <t>OAR4</t>
  </si>
  <si>
    <t>Heme Template.xml</t>
  </si>
  <si>
    <t>Site</t>
  </si>
  <si>
    <t>.Lymphoma</t>
  </si>
  <si>
    <t>Heme Generic Target and OAR Structures for Lymphoma Contains: Body, DPV, GTV, CTV, PTV, Z1, Z2, OAR1, OAR2, OAR3, OAR4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</si>
</sst>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49" fontId="5" fillId="0" borderId="5" xfId="0" applyNumberFormat="1" applyFont="1" applyFill="1" applyBorder="1" applyAlignment="1">
      <alignment horizontal="left"/>
    </xf>
  </cellXfs>
  <cellStyles count="2">
    <cellStyle name="Normal" xfId="0" builtinId="0"/>
    <cellStyle name="Title 2" xfId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5697142" displayName="Table35697142" ref="A2:B13" totalsRowShown="0" headerRowDxfId="54" headerRowBorderDxfId="53" tableBorderDxfId="52" totalsRowBorderDxfId="5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2" name="Table570724513" displayName="Table570724513" ref="D2:F13" totalsRowShown="0" headerRowDxfId="6" headerRowBorderDxfId="4" tableBorderDxfId="5" totalsRowBorderDxfId="3">
  <sortState ref="D3:H61">
    <sortCondition ref="E3:E61"/>
  </sortState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707245" displayName="Table5707245" ref="D2:F8" totalsRowShown="0" headerRowDxfId="50" headerRowBorderDxfId="49" tableBorderDxfId="48" totalsRowBorderDxfId="47">
  <sortState ref="D3:H61">
    <sortCondition ref="E3:E61"/>
  </sortState>
  <tableColumns count="3">
    <tableColumn id="1" name="Structure" dataDxfId="46"/>
    <tableColumn id="2" name="ID" dataDxfId="45"/>
    <tableColumn id="3" name="Name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697173" displayName="Table35697173" ref="A2:B13" totalsRowShown="0" headerRowDxfId="43" headerRowBorderDxfId="42" tableBorderDxfId="41" totalsRowBorderDxfId="4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707274" displayName="Table5707274" ref="D2:F4" totalsRowShown="0" headerRowDxfId="39" headerRowBorderDxfId="38" tableBorderDxfId="37" totalsRowBorderDxfId="36">
  <sortState ref="D3:H61">
    <sortCondition ref="E3:E61"/>
  </sortState>
  <tableColumns count="3">
    <tableColumn id="1" name="Structure" dataDxfId="35"/>
    <tableColumn id="2" name="ID" dataDxfId="34"/>
    <tableColumn id="3" name="Name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56971" displayName="Table356971" ref="A2:B13" totalsRowShown="0" headerRowDxfId="32" headerRowBorderDxfId="31" tableBorderDxfId="30" totalsRowBorderDxfId="2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7072" displayName="Table57072" ref="D2:F19" totalsRowShown="0" headerRowDxfId="28" headerRowBorderDxfId="27" tableBorderDxfId="26" totalsRowBorderDxfId="25">
  <sortState ref="D3:H61">
    <sortCondition ref="E3:E61"/>
  </sortState>
  <tableColumns count="3">
    <tableColumn id="1" name="Structure" dataDxfId="24"/>
    <tableColumn id="2" name="ID" dataDxfId="23"/>
    <tableColumn id="3" name="Name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" displayName="Table33132343155" ref="A2:B13" totalsRowShown="0" headerRowDxfId="21" headerRowBorderDxfId="20" tableBorderDxfId="19" totalsRowBorderDxfId="1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" displayName="Table533353756" ref="D2:F16" totalsRowShown="0" headerRowDxfId="17" headerRowBorderDxfId="16" tableBorderDxfId="15" totalsRowBorderDxfId="14"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3569714212" displayName="Table3569714212" ref="A2:B13" totalsRowShown="0" headerRowDxfId="10" headerRowBorderDxfId="8" tableBorderDxfId="9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21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21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C5" s="23"/>
      <c r="D5" s="13" t="s">
        <v>14</v>
      </c>
      <c r="E5" s="12" t="s">
        <v>14</v>
      </c>
      <c r="F5" s="1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C6" s="23"/>
      <c r="D6" s="13" t="s">
        <v>11</v>
      </c>
      <c r="E6" s="12" t="s">
        <v>11</v>
      </c>
      <c r="F6" s="11" t="s">
        <v>10</v>
      </c>
      <c r="H6" s="22" t="str">
        <f>VLOOKUP(D6,[1]!Dictionary[#All],3,FALSE)</f>
        <v>CTV Primary</v>
      </c>
      <c r="I6" s="21" t="str">
        <f>VLOOKUP(D6,[1]!Dictionary[#All],4,FALSE)</f>
        <v>CTVp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CTV</v>
      </c>
      <c r="M6" s="18" t="str">
        <f>VLOOKUP(D6,[1]!VolumeType[#All],3,FALSE)</f>
        <v>CTV</v>
      </c>
      <c r="N6" s="17" t="str">
        <f>VLOOKUP(D6,[1]!Colors[#All],3,FALSE)</f>
        <v>z CTV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3" t="s">
        <v>7</v>
      </c>
      <c r="E7" s="12" t="s">
        <v>7</v>
      </c>
      <c r="F7" s="11" t="s">
        <v>6</v>
      </c>
      <c r="H7" s="22" t="str">
        <f>VLOOKUP(D7,[1]!Dictionary[#All],3,FALSE)</f>
        <v>PTV Primary</v>
      </c>
      <c r="I7" s="21" t="str">
        <f>VLOOKUP(D7,[1]!Dictionary[#All],4,FALSE)</f>
        <v>PTVp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PTV</v>
      </c>
      <c r="M7" s="18" t="str">
        <f>VLOOKUP(D7,[1]!VolumeType[#All],3,FALSE)</f>
        <v>PTV</v>
      </c>
      <c r="N7" s="17" t="str">
        <f>VLOOKUP(D7,[1]!Colors[#All],3,FALSE)</f>
        <v>z PTV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ht="15.75" thickBot="1" x14ac:dyDescent="0.3">
      <c r="A8" s="1" t="s">
        <v>9</v>
      </c>
      <c r="B8" s="1" t="s">
        <v>8</v>
      </c>
      <c r="D8" s="13" t="s">
        <v>4</v>
      </c>
      <c r="E8" s="12" t="s">
        <v>3</v>
      </c>
      <c r="F8" s="11" t="s">
        <v>2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81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45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45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ht="15.75" thickBot="1" x14ac:dyDescent="0.3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10" t="str">
        <f>VLOOKUP(D4,[1]!Dictionary[#All],3,FALSE)</f>
        <v>Treated Volume</v>
      </c>
      <c r="I4" s="9" t="str">
        <f>VLOOKUP(D4,[1]!Dictionary[#All],4,FALSE)</f>
        <v>Treated Volume</v>
      </c>
      <c r="J4" s="9" t="str">
        <f>VLOOKUP(D4,[1]!Dictionary[#All],5,FALSE)</f>
        <v>99VMS_STRUCTCODE</v>
      </c>
      <c r="K4" s="8" t="str">
        <f>VLOOKUP(D4,[1]!Dictionary[#All],6,FALSE)</f>
        <v>1.0</v>
      </c>
      <c r="L4" s="7" t="str">
        <f>VLOOKUP(D4,[1]!VolumeType[#All],2,FALSE)</f>
        <v>Special</v>
      </c>
      <c r="M4" s="6" t="str">
        <f>VLOOKUP(D4,[1]!VolumeType[#All],3,FALSE)</f>
        <v>PTV</v>
      </c>
      <c r="N4" s="5" t="str">
        <f>VLOOKUP(D4,[1]!Colors[#All],3,FALSE)</f>
        <v>z DPV</v>
      </c>
      <c r="O4" s="3" t="str">
        <f>IFERROR(VLOOKUP(D4,[1]!DVH_lines[#Data],2,FALSE),"")</f>
        <v/>
      </c>
      <c r="P4" s="4" t="str">
        <f>IFERROR(VLOOKUP(D4,[1]!DVH_lines[#Data],3,FALSE),"")</f>
        <v/>
      </c>
      <c r="Q4" s="2" t="str">
        <f>IFERROR(VLOOKUP(D4,[1]!DVH_lines[#Data],4,FALSE),"")</f>
        <v/>
      </c>
      <c r="R4" s="3" t="str">
        <f>IFERROR(VLOOKUP(D4,[1]!SearchCT[#Data],2,FALSE),"")</f>
        <v/>
      </c>
      <c r="S4" s="2" t="str">
        <f>IFERROR(VLOOKUP(D4,[1]!SearchCT[#Data],3,FALSE),"")</f>
        <v/>
      </c>
    </row>
    <row r="5" spans="1:19" x14ac:dyDescent="0.25">
      <c r="A5" s="1" t="s">
        <v>16</v>
      </c>
      <c r="B5" s="1" t="s">
        <v>44</v>
      </c>
    </row>
    <row r="6" spans="1:19" x14ac:dyDescent="0.25">
      <c r="A6" s="1" t="s">
        <v>87</v>
      </c>
      <c r="B6" s="1">
        <v>3</v>
      </c>
    </row>
    <row r="7" spans="1:19" x14ac:dyDescent="0.25">
      <c r="A7" s="1" t="s">
        <v>12</v>
      </c>
    </row>
    <row r="8" spans="1:19" x14ac:dyDescent="0.25">
      <c r="A8" s="1" t="s">
        <v>9</v>
      </c>
      <c r="B8" s="1" t="s">
        <v>8</v>
      </c>
    </row>
    <row r="9" spans="1:19" x14ac:dyDescent="0.25">
      <c r="A9" s="1" t="s">
        <v>90</v>
      </c>
      <c r="B9" s="1" t="s">
        <v>82</v>
      </c>
    </row>
    <row r="10" spans="1:19" x14ac:dyDescent="0.25">
      <c r="A10" s="1" t="s">
        <v>79</v>
      </c>
      <c r="B10" s="1" t="s">
        <v>80</v>
      </c>
    </row>
    <row r="11" spans="1:19" x14ac:dyDescent="0.25">
      <c r="A11" s="1" t="s">
        <v>106</v>
      </c>
      <c r="B11" s="1" t="s">
        <v>83</v>
      </c>
    </row>
    <row r="12" spans="1:19" x14ac:dyDescent="0.25">
      <c r="A12" s="1" t="s">
        <v>88</v>
      </c>
      <c r="B12" s="1" t="s">
        <v>5</v>
      </c>
    </row>
    <row r="13" spans="1:19" x14ac:dyDescent="0.25">
      <c r="A13" s="1" t="s">
        <v>1</v>
      </c>
      <c r="B13" s="1" t="s">
        <v>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workbookViewId="0">
      <selection activeCell="A3" sqref="A3:A13"/>
    </sheetView>
  </sheetViews>
  <sheetFormatPr defaultRowHeight="15" x14ac:dyDescent="0.25"/>
  <cols>
    <col min="1" max="1" width="18.5703125" style="1" bestFit="1" customWidth="1"/>
    <col min="2" max="2" width="22" style="1" bestFit="1" customWidth="1"/>
    <col min="3" max="3" width="5.42578125" style="1" customWidth="1"/>
    <col min="4" max="5" width="11.710937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63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63</v>
      </c>
      <c r="D3" s="1" t="s">
        <v>20</v>
      </c>
      <c r="E3" s="1" t="s">
        <v>20</v>
      </c>
      <c r="F3" s="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D4" s="1" t="s">
        <v>18</v>
      </c>
      <c r="E4" s="1" t="s">
        <v>18</v>
      </c>
      <c r="F4" s="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15</v>
      </c>
      <c r="D5" s="1" t="s">
        <v>14</v>
      </c>
      <c r="E5" s="1" t="s">
        <v>62</v>
      </c>
      <c r="F5" s="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D6" s="1" t="s">
        <v>14</v>
      </c>
      <c r="E6" s="1" t="s">
        <v>61</v>
      </c>
      <c r="F6" s="1" t="s">
        <v>13</v>
      </c>
      <c r="H6" s="22" t="str">
        <f>VLOOKUP(D6,[1]!Dictionary[#All],3,FALSE)</f>
        <v>GTV Primary</v>
      </c>
      <c r="I6" s="21" t="str">
        <f>VLOOKUP(D6,[1]!Dictionary[#All],4,FALSE)</f>
        <v>GTVp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GTV</v>
      </c>
      <c r="M6" s="18" t="str">
        <f>VLOOKUP(D6,[1]!VolumeType[#All],3,FALSE)</f>
        <v>GTV</v>
      </c>
      <c r="N6" s="17" t="str">
        <f>VLOOKUP(D6,[1]!Colors[#All],3,FALSE)</f>
        <v>z GTV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" t="s">
        <v>14</v>
      </c>
      <c r="E7" s="1" t="s">
        <v>60</v>
      </c>
      <c r="F7" s="1" t="s">
        <v>13</v>
      </c>
      <c r="H7" s="22" t="str">
        <f>VLOOKUP(D7,[1]!Dictionary[#All],3,FALSE)</f>
        <v>GTV Primary</v>
      </c>
      <c r="I7" s="21" t="str">
        <f>VLOOKUP(D7,[1]!Dictionary[#All],4,FALSE)</f>
        <v>GTVp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GTV</v>
      </c>
      <c r="M7" s="18" t="str">
        <f>VLOOKUP(D7,[1]!VolumeType[#All],3,FALSE)</f>
        <v>GTV</v>
      </c>
      <c r="N7" s="17" t="str">
        <f>VLOOKUP(D7,[1]!Colors[#All],3,FALSE)</f>
        <v>z GTV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x14ac:dyDescent="0.25">
      <c r="A8" s="1" t="s">
        <v>9</v>
      </c>
      <c r="B8" s="1" t="s">
        <v>8</v>
      </c>
      <c r="D8" s="1" t="s">
        <v>11</v>
      </c>
      <c r="E8" s="1" t="s">
        <v>11</v>
      </c>
      <c r="F8" s="1" t="s">
        <v>10</v>
      </c>
      <c r="H8" s="22" t="str">
        <f>VLOOKUP(D8,[1]!Dictionary[#All],3,FALSE)</f>
        <v>CTV Primary</v>
      </c>
      <c r="I8" s="21" t="str">
        <f>VLOOKUP(D8,[1]!Dictionary[#All],4,FALSE)</f>
        <v>CTVp</v>
      </c>
      <c r="J8" s="21" t="str">
        <f>VLOOKUP(D8,[1]!Dictionary[#All],5,FALSE)</f>
        <v>99VMS_STRUCTCODE</v>
      </c>
      <c r="K8" s="20" t="str">
        <f>VLOOKUP(D8,[1]!Dictionary[#All],6,FALSE)</f>
        <v>1.0</v>
      </c>
      <c r="L8" s="19" t="str">
        <f>VLOOKUP(D8,[1]!VolumeType[#All],2,FALSE)</f>
        <v>CTV</v>
      </c>
      <c r="M8" s="18" t="str">
        <f>VLOOKUP(D8,[1]!VolumeType[#All],3,FALSE)</f>
        <v>CTV</v>
      </c>
      <c r="N8" s="17" t="str">
        <f>VLOOKUP(D8,[1]!Colors[#All],3,FALSE)</f>
        <v>z CTV</v>
      </c>
      <c r="O8" s="15" t="str">
        <f>IFERROR(VLOOKUP(D8,[1]!DVH_lines[#Data],2,FALSE),"")</f>
        <v/>
      </c>
      <c r="P8" s="16" t="str">
        <f>IFERROR(VLOOKUP(D8,[1]!DVH_lines[#Data],3,FALSE),"")</f>
        <v/>
      </c>
      <c r="Q8" s="14" t="str">
        <f>IFERROR(VLOOKUP(D8,[1]!DVH_lines[#Data],4,FALSE),"")</f>
        <v/>
      </c>
      <c r="R8" s="15" t="str">
        <f>IFERROR(VLOOKUP(D8,[1]!SearchCT[#Data],2,FALSE),"")</f>
        <v/>
      </c>
      <c r="S8" s="14" t="str">
        <f>IFERROR(VLOOKUP(D8,[1]!SearchCT[#Data],3,FALSE),"")</f>
        <v/>
      </c>
    </row>
    <row r="9" spans="1:19" x14ac:dyDescent="0.25">
      <c r="A9" s="1" t="s">
        <v>90</v>
      </c>
      <c r="B9" s="1" t="s">
        <v>82</v>
      </c>
      <c r="D9" s="1" t="s">
        <v>7</v>
      </c>
      <c r="E9" s="1" t="s">
        <v>59</v>
      </c>
      <c r="F9" s="1" t="s">
        <v>6</v>
      </c>
      <c r="H9" s="22" t="str">
        <f>VLOOKUP(D9,[1]!Dictionary[#All],3,FALSE)</f>
        <v>PTV Primary</v>
      </c>
      <c r="I9" s="21" t="str">
        <f>VLOOKUP(D9,[1]!Dictionary[#All],4,FALSE)</f>
        <v>PTVp</v>
      </c>
      <c r="J9" s="21" t="str">
        <f>VLOOKUP(D9,[1]!Dictionary[#All],5,FALSE)</f>
        <v>99VMS_STRUCTCODE</v>
      </c>
      <c r="K9" s="20" t="str">
        <f>VLOOKUP(D9,[1]!Dictionary[#All],6,FALSE)</f>
        <v>1.0</v>
      </c>
      <c r="L9" s="19" t="str">
        <f>VLOOKUP(D9,[1]!VolumeType[#All],2,FALSE)</f>
        <v>PTV</v>
      </c>
      <c r="M9" s="18" t="str">
        <f>VLOOKUP(D9,[1]!VolumeType[#All],3,FALSE)</f>
        <v>PTV</v>
      </c>
      <c r="N9" s="17" t="str">
        <f>VLOOKUP(D9,[1]!Colors[#All],3,FALSE)</f>
        <v>z PTV</v>
      </c>
      <c r="O9" s="15" t="str">
        <f>IFERROR(VLOOKUP(D9,[1]!DVH_lines[#Data],2,FALSE),"")</f>
        <v/>
      </c>
      <c r="P9" s="16" t="str">
        <f>IFERROR(VLOOKUP(D9,[1]!DVH_lines[#Data],3,FALSE),"")</f>
        <v/>
      </c>
      <c r="Q9" s="14" t="str">
        <f>IFERROR(VLOOKUP(D9,[1]!DVH_lines[#Data],4,FALSE),"")</f>
        <v/>
      </c>
      <c r="R9" s="15" t="str">
        <f>IFERROR(VLOOKUP(D9,[1]!SearchCT[#Data],2,FALSE),"")</f>
        <v/>
      </c>
      <c r="S9" s="14" t="str">
        <f>IFERROR(VLOOKUP(D9,[1]!SearchCT[#Data],3,FALSE),"")</f>
        <v/>
      </c>
    </row>
    <row r="10" spans="1:19" x14ac:dyDescent="0.25">
      <c r="A10" s="1" t="s">
        <v>79</v>
      </c>
      <c r="B10" s="1" t="s">
        <v>80</v>
      </c>
      <c r="D10" s="1" t="s">
        <v>7</v>
      </c>
      <c r="E10" s="1" t="s">
        <v>58</v>
      </c>
      <c r="F10" s="1" t="s">
        <v>6</v>
      </c>
      <c r="H10" s="22" t="str">
        <f>VLOOKUP(D10,[1]!Dictionary[#All],3,FALSE)</f>
        <v>PTV Primary</v>
      </c>
      <c r="I10" s="21" t="str">
        <f>VLOOKUP(D10,[1]!Dictionary[#All],4,FALSE)</f>
        <v>PTVp</v>
      </c>
      <c r="J10" s="21" t="str">
        <f>VLOOKUP(D10,[1]!Dictionary[#All],5,FALSE)</f>
        <v>99VMS_STRUCTCODE</v>
      </c>
      <c r="K10" s="20" t="str">
        <f>VLOOKUP(D10,[1]!Dictionary[#All],6,FALSE)</f>
        <v>1.0</v>
      </c>
      <c r="L10" s="19" t="str">
        <f>VLOOKUP(D10,[1]!VolumeType[#All],2,FALSE)</f>
        <v>PTV</v>
      </c>
      <c r="M10" s="18" t="str">
        <f>VLOOKUP(D10,[1]!VolumeType[#All],3,FALSE)</f>
        <v>PTV</v>
      </c>
      <c r="N10" s="17" t="str">
        <f>VLOOKUP(D10,[1]!Colors[#All],3,FALSE)</f>
        <v>z PTV</v>
      </c>
      <c r="O10" s="15" t="str">
        <f>IFERROR(VLOOKUP(D10,[1]!DVH_lines[#Data],2,FALSE),"")</f>
        <v/>
      </c>
      <c r="P10" s="16" t="str">
        <f>IFERROR(VLOOKUP(D10,[1]!DVH_lines[#Data],3,FALSE),"")</f>
        <v/>
      </c>
      <c r="Q10" s="14" t="str">
        <f>IFERROR(VLOOKUP(D10,[1]!DVH_lines[#Data],4,FALSE),"")</f>
        <v/>
      </c>
      <c r="R10" s="15" t="str">
        <f>IFERROR(VLOOKUP(D10,[1]!SearchCT[#Data],2,FALSE),"")</f>
        <v/>
      </c>
      <c r="S10" s="14" t="str">
        <f>IFERROR(VLOOKUP(D10,[1]!SearchCT[#Data],3,FALSE),"")</f>
        <v/>
      </c>
    </row>
    <row r="11" spans="1:19" x14ac:dyDescent="0.25">
      <c r="A11" s="1" t="s">
        <v>106</v>
      </c>
      <c r="B11" s="1" t="s">
        <v>84</v>
      </c>
      <c r="D11" s="1" t="s">
        <v>7</v>
      </c>
      <c r="E11" s="1" t="s">
        <v>57</v>
      </c>
      <c r="F11" s="1" t="s">
        <v>6</v>
      </c>
      <c r="H11" s="22" t="str">
        <f>VLOOKUP(D11,[1]!Dictionary[#All],3,FALSE)</f>
        <v>PTV Primary</v>
      </c>
      <c r="I11" s="21" t="str">
        <f>VLOOKUP(D11,[1]!Dictionary[#All],4,FALSE)</f>
        <v>PTVp</v>
      </c>
      <c r="J11" s="21" t="str">
        <f>VLOOKUP(D11,[1]!Dictionary[#All],5,FALSE)</f>
        <v>99VMS_STRUCTCODE</v>
      </c>
      <c r="K11" s="20" t="str">
        <f>VLOOKUP(D11,[1]!Dictionary[#All],6,FALSE)</f>
        <v>1.0</v>
      </c>
      <c r="L11" s="19" t="str">
        <f>VLOOKUP(D11,[1]!VolumeType[#All],2,FALSE)</f>
        <v>PTV</v>
      </c>
      <c r="M11" s="18" t="str">
        <f>VLOOKUP(D11,[1]!VolumeType[#All],3,FALSE)</f>
        <v>PTV</v>
      </c>
      <c r="N11" s="17" t="str">
        <f>VLOOKUP(D11,[1]!Colors[#All],3,FALSE)</f>
        <v>z PTV</v>
      </c>
      <c r="O11" s="15" t="str">
        <f>IFERROR(VLOOKUP(D11,[1]!DVH_lines[#Data],2,FALSE),"")</f>
        <v/>
      </c>
      <c r="P11" s="16" t="str">
        <f>IFERROR(VLOOKUP(D11,[1]!DVH_lines[#Data],3,FALSE),"")</f>
        <v/>
      </c>
      <c r="Q11" s="14" t="str">
        <f>IFERROR(VLOOKUP(D11,[1]!DVH_lines[#Data],4,FALSE),"")</f>
        <v/>
      </c>
      <c r="R11" s="15" t="str">
        <f>IFERROR(VLOOKUP(D11,[1]!SearchCT[#Data],2,FALSE),"")</f>
        <v/>
      </c>
      <c r="S11" s="14" t="str">
        <f>IFERROR(VLOOKUP(D11,[1]!SearchCT[#Data],3,FALSE),"")</f>
        <v/>
      </c>
    </row>
    <row r="12" spans="1:19" x14ac:dyDescent="0.25">
      <c r="A12" s="1" t="s">
        <v>88</v>
      </c>
      <c r="B12" s="1" t="s">
        <v>5</v>
      </c>
      <c r="D12" s="1" t="s">
        <v>7</v>
      </c>
      <c r="E12" s="1" t="s">
        <v>56</v>
      </c>
      <c r="F12" s="1" t="s">
        <v>55</v>
      </c>
      <c r="H12" s="22" t="str">
        <f>VLOOKUP(D12,[1]!Dictionary[#All],3,FALSE)</f>
        <v>PTV Primary</v>
      </c>
      <c r="I12" s="21" t="str">
        <f>VLOOKUP(D12,[1]!Dictionary[#All],4,FALSE)</f>
        <v>PTVp</v>
      </c>
      <c r="J12" s="21" t="str">
        <f>VLOOKUP(D12,[1]!Dictionary[#All],5,FALSE)</f>
        <v>99VMS_STRUCTCODE</v>
      </c>
      <c r="K12" s="20" t="str">
        <f>VLOOKUP(D12,[1]!Dictionary[#All],6,FALSE)</f>
        <v>1.0</v>
      </c>
      <c r="L12" s="19" t="str">
        <f>VLOOKUP(D12,[1]!VolumeType[#All],2,FALSE)</f>
        <v>PTV</v>
      </c>
      <c r="M12" s="18" t="str">
        <f>VLOOKUP(D12,[1]!VolumeType[#All],3,FALSE)</f>
        <v>PTV</v>
      </c>
      <c r="N12" s="17" t="str">
        <f>VLOOKUP(D12,[1]!Colors[#All],3,FALSE)</f>
        <v>z PTV</v>
      </c>
      <c r="O12" s="15" t="str">
        <f>IFERROR(VLOOKUP(D12,[1]!DVH_lines[#Data],2,FALSE),"")</f>
        <v/>
      </c>
      <c r="P12" s="16" t="str">
        <f>IFERROR(VLOOKUP(D12,[1]!DVH_lines[#Data],3,FALSE),"")</f>
        <v/>
      </c>
      <c r="Q12" s="14" t="str">
        <f>IFERROR(VLOOKUP(D12,[1]!DVH_lines[#Data],4,FALSE),"")</f>
        <v/>
      </c>
      <c r="R12" s="15" t="str">
        <f>IFERROR(VLOOKUP(D12,[1]!SearchCT[#Data],2,FALSE),"")</f>
        <v/>
      </c>
      <c r="S12" s="14" t="str">
        <f>IFERROR(VLOOKUP(D12,[1]!SearchCT[#Data],3,FALSE),"")</f>
        <v/>
      </c>
    </row>
    <row r="13" spans="1:19" x14ac:dyDescent="0.25">
      <c r="A13" s="1" t="s">
        <v>1</v>
      </c>
      <c r="B13" s="1" t="s">
        <v>0</v>
      </c>
      <c r="D13" s="1" t="s">
        <v>54</v>
      </c>
      <c r="E13" s="1" t="s">
        <v>54</v>
      </c>
      <c r="F13" s="1" t="s">
        <v>54</v>
      </c>
      <c r="H13" s="22" t="str">
        <f>VLOOKUP(D13,[1]!Dictionary[#All],3,FALSE)</f>
        <v>Spinal cord</v>
      </c>
      <c r="I13" s="21">
        <f>VLOOKUP(D13,[1]!Dictionary[#All],4,FALSE)</f>
        <v>7647</v>
      </c>
      <c r="J13" s="21" t="str">
        <f>VLOOKUP(D13,[1]!Dictionary[#All],5,FALSE)</f>
        <v>FMA</v>
      </c>
      <c r="K13" s="20" t="str">
        <f>VLOOKUP(D13,[1]!Dictionary[#All],6,FALSE)</f>
        <v>3.2</v>
      </c>
      <c r="L13" s="19" t="str">
        <f>VLOOKUP(D13,[1]!VolumeType[#All],2,FALSE)</f>
        <v>Organ</v>
      </c>
      <c r="M13" s="18" t="str">
        <f>VLOOKUP(D13,[1]!VolumeType[#All],3,FALSE)</f>
        <v>Organ</v>
      </c>
      <c r="N13" s="17" t="str">
        <f>VLOOKUP(D13,[1]!Colors[#All],3,FALSE)</f>
        <v>z Spinal Canal</v>
      </c>
      <c r="O13" s="15" t="str">
        <f>IFERROR(VLOOKUP(D13,[1]!DVH_lines[#Data],2,FALSE),"")</f>
        <v/>
      </c>
      <c r="P13" s="16" t="str">
        <f>IFERROR(VLOOKUP(D13,[1]!DVH_lines[#Data],3,FALSE),"")</f>
        <v/>
      </c>
      <c r="Q13" s="14" t="str">
        <f>IFERROR(VLOOKUP(D13,[1]!DVH_lines[#Data],4,FALSE),"")</f>
        <v/>
      </c>
      <c r="R13" s="15">
        <f>IFERROR(VLOOKUP(D13,[1]!SearchCT[#Data],2,FALSE),"")</f>
        <v>20</v>
      </c>
      <c r="S13" s="14">
        <f>IFERROR(VLOOKUP(D13,[1]!SearchCT[#Data],3,FALSE),"")</f>
        <v>40</v>
      </c>
    </row>
    <row r="14" spans="1:19" x14ac:dyDescent="0.25">
      <c r="D14" s="1" t="s">
        <v>53</v>
      </c>
      <c r="E14" s="1" t="s">
        <v>53</v>
      </c>
      <c r="F14" s="1" t="s">
        <v>52</v>
      </c>
      <c r="H14" s="22" t="str">
        <f>VLOOKUP(D14,[1]!Dictionary[#All],3,FALSE)</f>
        <v>Left kidney</v>
      </c>
      <c r="I14" s="21">
        <f>VLOOKUP(D14,[1]!Dictionary[#All],4,FALSE)</f>
        <v>7205</v>
      </c>
      <c r="J14" s="21" t="str">
        <f>VLOOKUP(D14,[1]!Dictionary[#All],5,FALSE)</f>
        <v>FMA</v>
      </c>
      <c r="K14" s="20" t="str">
        <f>VLOOKUP(D14,[1]!Dictionary[#All],6,FALSE)</f>
        <v>3.2</v>
      </c>
      <c r="L14" s="19" t="str">
        <f>VLOOKUP(D14,[1]!VolumeType[#All],2,FALSE)</f>
        <v>Organ</v>
      </c>
      <c r="M14" s="18" t="str">
        <f>VLOOKUP(D14,[1]!VolumeType[#All],3,FALSE)</f>
        <v>Organ</v>
      </c>
      <c r="N14" s="17" t="str">
        <f>VLOOKUP(D14,[1]!Colors[#All],3,FALSE)</f>
        <v>z Kidney L</v>
      </c>
      <c r="O14" s="15" t="str">
        <f>IFERROR(VLOOKUP(D14,[1]!DVH_lines[#Data],2,FALSE),"")</f>
        <v/>
      </c>
      <c r="P14" s="16" t="str">
        <f>IFERROR(VLOOKUP(D14,[1]!DVH_lines[#Data],3,FALSE),"")</f>
        <v/>
      </c>
      <c r="Q14" s="14" t="str">
        <f>IFERROR(VLOOKUP(D14,[1]!DVH_lines[#Data],4,FALSE),"")</f>
        <v/>
      </c>
      <c r="R14" s="15" t="str">
        <f>IFERROR(VLOOKUP(D14,[1]!SearchCT[#Data],2,FALSE),"")</f>
        <v/>
      </c>
      <c r="S14" s="14" t="str">
        <f>IFERROR(VLOOKUP(D14,[1]!SearchCT[#Data],3,FALSE),"")</f>
        <v/>
      </c>
    </row>
    <row r="15" spans="1:19" x14ac:dyDescent="0.25">
      <c r="D15" s="1" t="s">
        <v>51</v>
      </c>
      <c r="E15" s="1" t="s">
        <v>51</v>
      </c>
      <c r="F15" s="1" t="s">
        <v>50</v>
      </c>
      <c r="H15" s="22" t="str">
        <f>VLOOKUP(D15,[1]!Dictionary[#All],3,FALSE)</f>
        <v>Right kidney</v>
      </c>
      <c r="I15" s="21">
        <f>VLOOKUP(D15,[1]!Dictionary[#All],4,FALSE)</f>
        <v>7204</v>
      </c>
      <c r="J15" s="21" t="str">
        <f>VLOOKUP(D15,[1]!Dictionary[#All],5,FALSE)</f>
        <v>FMA</v>
      </c>
      <c r="K15" s="20" t="str">
        <f>VLOOKUP(D15,[1]!Dictionary[#All],6,FALSE)</f>
        <v>3.2</v>
      </c>
      <c r="L15" s="19" t="str">
        <f>VLOOKUP(D15,[1]!VolumeType[#All],2,FALSE)</f>
        <v>Organ</v>
      </c>
      <c r="M15" s="18" t="str">
        <f>VLOOKUP(D15,[1]!VolumeType[#All],3,FALSE)</f>
        <v>Organ</v>
      </c>
      <c r="N15" s="17" t="str">
        <f>VLOOKUP(D15,[1]!Colors[#All],3,FALSE)</f>
        <v>z Kidney R</v>
      </c>
      <c r="O15" s="15" t="str">
        <f>IFERROR(VLOOKUP(D15,[1]!DVH_lines[#Data],2,FALSE),"")</f>
        <v/>
      </c>
      <c r="P15" s="16" t="str">
        <f>IFERROR(VLOOKUP(D15,[1]!DVH_lines[#Data],3,FALSE),"")</f>
        <v/>
      </c>
      <c r="Q15" s="14" t="str">
        <f>IFERROR(VLOOKUP(D15,[1]!DVH_lines[#Data],4,FALSE),"")</f>
        <v/>
      </c>
      <c r="R15" s="15" t="str">
        <f>IFERROR(VLOOKUP(D15,[1]!SearchCT[#Data],2,FALSE),"")</f>
        <v/>
      </c>
      <c r="S15" s="14" t="str">
        <f>IFERROR(VLOOKUP(D15,[1]!SearchCT[#Data],3,FALSE),"")</f>
        <v/>
      </c>
    </row>
    <row r="16" spans="1:19" x14ac:dyDescent="0.25">
      <c r="D16" s="1" t="s">
        <v>49</v>
      </c>
      <c r="E16" s="1" t="s">
        <v>49</v>
      </c>
      <c r="F16" s="1" t="s">
        <v>48</v>
      </c>
      <c r="H16" s="22" t="str">
        <f>VLOOKUP(D16,[1]!Dictionary[#All],3,FALSE)</f>
        <v>Set of kidneys</v>
      </c>
      <c r="I16" s="21" t="str">
        <f>VLOOKUP(D16,[1]!Dictionary[#All],4,FALSE)</f>
        <v>264815</v>
      </c>
      <c r="J16" s="21" t="str">
        <f>VLOOKUP(D16,[1]!Dictionary[#All],5,FALSE)</f>
        <v>FMA</v>
      </c>
      <c r="K16" s="20" t="str">
        <f>VLOOKUP(D16,[1]!Dictionary[#All],6,FALSE)</f>
        <v>3.2</v>
      </c>
      <c r="L16" s="19" t="str">
        <f>VLOOKUP(D16,[1]!VolumeType[#All],2,FALSE)</f>
        <v>Organ</v>
      </c>
      <c r="M16" s="18" t="str">
        <f>VLOOKUP(D16,[1]!VolumeType[#All],3,FALSE)</f>
        <v>Organ</v>
      </c>
      <c r="N16" s="17" t="str">
        <f>VLOOKUP(D16,[1]!Colors[#All],3,FALSE)</f>
        <v>z Kidney B</v>
      </c>
      <c r="O16" s="15" t="str">
        <f>IFERROR(VLOOKUP(D16,[1]!DVH_lines[#Data],2,FALSE),"")</f>
        <v/>
      </c>
      <c r="P16" s="16" t="str">
        <f>IFERROR(VLOOKUP(D16,[1]!DVH_lines[#Data],3,FALSE),"")</f>
        <v/>
      </c>
      <c r="Q16" s="14" t="str">
        <f>IFERROR(VLOOKUP(D16,[1]!DVH_lines[#Data],4,FALSE),"")</f>
        <v/>
      </c>
      <c r="R16" s="15" t="str">
        <f>IFERROR(VLOOKUP(D16,[1]!SearchCT[#Data],2,FALSE),"")</f>
        <v/>
      </c>
      <c r="S16" s="14" t="str">
        <f>IFERROR(VLOOKUP(D16,[1]!SearchCT[#Data],3,FALSE),"")</f>
        <v/>
      </c>
    </row>
    <row r="17" spans="4:19" x14ac:dyDescent="0.25">
      <c r="D17" s="1" t="s">
        <v>4</v>
      </c>
      <c r="E17" s="1" t="s">
        <v>3</v>
      </c>
      <c r="F17" s="1" t="s">
        <v>2</v>
      </c>
      <c r="H17" s="22" t="str">
        <f>VLOOKUP(D17,[1]!Dictionary[#All],3,FALSE)</f>
        <v>Artifact</v>
      </c>
      <c r="I17" s="21">
        <f>VLOOKUP(D17,[1]!Dictionary[#All],4,FALSE)</f>
        <v>11296</v>
      </c>
      <c r="J17" s="21" t="str">
        <f>VLOOKUP(D17,[1]!Dictionary[#All],5,FALSE)</f>
        <v>RADLEX</v>
      </c>
      <c r="K17" s="20">
        <f>VLOOKUP(D17,[1]!Dictionary[#All],6,FALSE)</f>
        <v>3.8</v>
      </c>
      <c r="L17" s="19" t="str">
        <f>VLOOKUP(D17,[1]!VolumeType[#All],2,FALSE)</f>
        <v>Artifact</v>
      </c>
      <c r="M17" s="18" t="str">
        <f>VLOOKUP(D17,[1]!VolumeType[#All],3,FALSE)</f>
        <v>None</v>
      </c>
      <c r="N17" s="17" t="str">
        <f>VLOOKUP(D17,[1]!Colors[#All],3,FALSE)</f>
        <v>z RO Helper</v>
      </c>
      <c r="O17" s="15" t="str">
        <f>IFERROR(VLOOKUP(D17,[1]!DVH_lines[#Data],2,FALSE),"")</f>
        <v/>
      </c>
      <c r="P17" s="16" t="str">
        <f>IFERROR(VLOOKUP(D17,[1]!DVH_lines[#Data],3,FALSE),"")</f>
        <v/>
      </c>
      <c r="Q17" s="14" t="str">
        <f>IFERROR(VLOOKUP(D17,[1]!DVH_lines[#Data],4,FALSE),"")</f>
        <v/>
      </c>
      <c r="R17" s="15" t="str">
        <f>IFERROR(VLOOKUP(D17,[1]!SearchCT[#Data],2,FALSE),"")</f>
        <v/>
      </c>
      <c r="S17" s="14" t="str">
        <f>IFERROR(VLOOKUP(D17,[1]!SearchCT[#Data],3,FALSE),"")</f>
        <v/>
      </c>
    </row>
    <row r="18" spans="4:19" x14ac:dyDescent="0.25">
      <c r="D18" s="1" t="s">
        <v>4</v>
      </c>
      <c r="E18" s="1" t="s">
        <v>47</v>
      </c>
      <c r="F18" s="1" t="s">
        <v>2</v>
      </c>
      <c r="H18" s="22" t="str">
        <f>VLOOKUP(D18,[1]!Dictionary[#All],3,FALSE)</f>
        <v>Artifact</v>
      </c>
      <c r="I18" s="21">
        <f>VLOOKUP(D18,[1]!Dictionary[#All],4,FALSE)</f>
        <v>11296</v>
      </c>
      <c r="J18" s="21" t="str">
        <f>VLOOKUP(D18,[1]!Dictionary[#All],5,FALSE)</f>
        <v>RADLEX</v>
      </c>
      <c r="K18" s="20">
        <f>VLOOKUP(D18,[1]!Dictionary[#All],6,FALSE)</f>
        <v>3.8</v>
      </c>
      <c r="L18" s="19" t="str">
        <f>VLOOKUP(D18,[1]!VolumeType[#All],2,FALSE)</f>
        <v>Artifact</v>
      </c>
      <c r="M18" s="18" t="str">
        <f>VLOOKUP(D18,[1]!VolumeType[#All],3,FALSE)</f>
        <v>None</v>
      </c>
      <c r="N18" s="17" t="str">
        <f>VLOOKUP(D18,[1]!Colors[#All],3,FALSE)</f>
        <v>z RO Helper</v>
      </c>
      <c r="O18" s="15" t="str">
        <f>IFERROR(VLOOKUP(D18,[1]!DVH_lines[#Data],2,FALSE),"")</f>
        <v/>
      </c>
      <c r="P18" s="16" t="str">
        <f>IFERROR(VLOOKUP(D18,[1]!DVH_lines[#Data],3,FALSE),"")</f>
        <v/>
      </c>
      <c r="Q18" s="14" t="str">
        <f>IFERROR(VLOOKUP(D18,[1]!DVH_lines[#Data],4,FALSE),"")</f>
        <v/>
      </c>
      <c r="R18" s="15" t="str">
        <f>IFERROR(VLOOKUP(D18,[1]!SearchCT[#Data],2,FALSE),"")</f>
        <v/>
      </c>
      <c r="S18" s="14" t="str">
        <f>IFERROR(VLOOKUP(D18,[1]!SearchCT[#Data],3,FALSE),"")</f>
        <v/>
      </c>
    </row>
    <row r="19" spans="4:19" ht="15.75" thickBot="1" x14ac:dyDescent="0.3">
      <c r="D19" s="1" t="s">
        <v>4</v>
      </c>
      <c r="E19" s="1" t="s">
        <v>46</v>
      </c>
      <c r="F19" s="1" t="s">
        <v>2</v>
      </c>
      <c r="H19" s="10" t="str">
        <f>VLOOKUP(D19,[1]!Dictionary[#All],3,FALSE)</f>
        <v>Artifact</v>
      </c>
      <c r="I19" s="9">
        <f>VLOOKUP(D19,[1]!Dictionary[#All],4,FALSE)</f>
        <v>11296</v>
      </c>
      <c r="J19" s="9" t="str">
        <f>VLOOKUP(D19,[1]!Dictionary[#All],5,FALSE)</f>
        <v>RADLEX</v>
      </c>
      <c r="K19" s="8">
        <f>VLOOKUP(D19,[1]!Dictionary[#All],6,FALSE)</f>
        <v>3.8</v>
      </c>
      <c r="L19" s="7" t="str">
        <f>VLOOKUP(D19,[1]!VolumeType[#All],2,FALSE)</f>
        <v>Artifact</v>
      </c>
      <c r="M19" s="6" t="str">
        <f>VLOOKUP(D19,[1]!VolumeType[#All],3,FALSE)</f>
        <v>None</v>
      </c>
      <c r="N19" s="5" t="str">
        <f>VLOOKUP(D19,[1]!Colors[#All],3,FALSE)</f>
        <v>z RO Helper</v>
      </c>
      <c r="O19" s="3" t="str">
        <f>IFERROR(VLOOKUP(D19,[1]!DVH_lines[#Data],2,FALSE),"")</f>
        <v/>
      </c>
      <c r="P19" s="4" t="str">
        <f>IFERROR(VLOOKUP(D19,[1]!DVH_lines[#Data],3,FALSE),"")</f>
        <v/>
      </c>
      <c r="Q19" s="2" t="str">
        <f>IFERROR(VLOOKUP(D19,[1]!DVH_lines[#Data],4,FALSE),"")</f>
        <v/>
      </c>
      <c r="R19" s="3" t="str">
        <f>IFERROR(VLOOKUP(D19,[1]!SearchCT[#Data],2,FALSE),"")</f>
        <v/>
      </c>
      <c r="S19" s="2" t="str">
        <f>IFERROR(VLOOKUP(D19,[1]!SearchCT[#Data],3,FALSE),"")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workbookViewId="0">
      <selection activeCell="B23" sqref="B22:B23"/>
    </sheetView>
  </sheetViews>
  <sheetFormatPr defaultRowHeight="15" x14ac:dyDescent="0.25"/>
  <cols>
    <col min="1" max="1" width="18.5703125" style="1" bestFit="1" customWidth="1"/>
    <col min="2" max="2" width="23.8554687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0" t="s">
        <v>64</v>
      </c>
      <c r="B1" s="40"/>
      <c r="C1" s="34"/>
      <c r="D1" s="40" t="s">
        <v>43</v>
      </c>
      <c r="E1" s="40"/>
      <c r="F1" s="40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64</v>
      </c>
      <c r="C3" s="23"/>
      <c r="D3" t="s">
        <v>66</v>
      </c>
      <c r="E3" t="s">
        <v>66</v>
      </c>
      <c r="F3" t="s">
        <v>92</v>
      </c>
      <c r="H3" s="22" t="str">
        <f>VLOOKUP(Table533353756[[#This Row],[Structure]],[1]!Dictionary[#All],3,FALSE)</f>
        <v>Left glenohumeral joint</v>
      </c>
      <c r="I3" s="21">
        <f>VLOOKUP(Table533353756[[#This Row],[Structure]],[1]!Dictionary[#All],4,FALSE)</f>
        <v>25929</v>
      </c>
      <c r="J3" s="21" t="str">
        <f>VLOOKUP(Table533353756[[#This Row],[Structure]],[1]!Dictionary[#All],5,FALSE)</f>
        <v>FMA</v>
      </c>
      <c r="K3" s="20" t="str">
        <f>VLOOKUP(Table533353756[[#This Row],[Structure]],[1]!Dictionary[#All],6,FALSE)</f>
        <v>3.2</v>
      </c>
      <c r="L3" s="19" t="str">
        <f>VLOOKUP(Table533353756[[#This Row],[Structure]],[1]!VolumeType[#All],2,FALSE)</f>
        <v>Organ</v>
      </c>
      <c r="M3" s="18" t="str">
        <f>VLOOKUP(Table533353756[[#This Row],[Structure]],[1]!VolumeType[#All],3,FALSE)</f>
        <v>Organ</v>
      </c>
      <c r="N3" s="17" t="str">
        <f>VLOOKUP(Table533353756[[#This Row],[Structure]],[1]!Colors[#All],3,FALSE)</f>
        <v>z Humoral head L</v>
      </c>
      <c r="O3" s="15" t="str">
        <f>IFERROR(VLOOKUP(Table533353756[[#This Row],[Structure]],[1]!DVH_lines[#Data],2,FALSE),"")</f>
        <v/>
      </c>
      <c r="P3" s="16" t="str">
        <f>IFERROR(VLOOKUP(Table533353756[[#This Row],[Structure]],[1]!DVH_lines[#Data],3,FALSE),"")</f>
        <v/>
      </c>
      <c r="Q3" s="14" t="str">
        <f>IFERROR(VLOOKUP(Table533353756[[#This Row],[Structure]],[1]!DVH_lines[#Data],4,FALSE),"")</f>
        <v/>
      </c>
      <c r="R3" s="15">
        <f>IFERROR(VLOOKUP(Table533353756[[#This Row],[Structure]],[1]!SearchCT[#Data],2,FALSE),"")</f>
        <v>200</v>
      </c>
      <c r="S3" s="14">
        <f>IFERROR(VLOOKUP(Table533353756[[#This Row],[Structure]],[1]!SearchCT[#Data],3,FALSE),"")</f>
        <v>2500</v>
      </c>
    </row>
    <row r="4" spans="1:19" x14ac:dyDescent="0.25">
      <c r="A4" s="1" t="s">
        <v>91</v>
      </c>
      <c r="B4" s="1" t="s">
        <v>19</v>
      </c>
      <c r="C4" s="23"/>
      <c r="D4" t="s">
        <v>93</v>
      </c>
      <c r="E4" t="s">
        <v>93</v>
      </c>
      <c r="F4" t="s">
        <v>92</v>
      </c>
      <c r="H4" s="22" t="str">
        <f>VLOOKUP(Table533353756[[#This Row],[Structure]],[1]!Dictionary[#All],3,FALSE)</f>
        <v>Right glenohumeral joint</v>
      </c>
      <c r="I4" s="21">
        <f>VLOOKUP(Table533353756[[#This Row],[Structure]],[1]!Dictionary[#All],4,FALSE)</f>
        <v>25927</v>
      </c>
      <c r="J4" s="21" t="str">
        <f>VLOOKUP(Table533353756[[#This Row],[Structure]],[1]!Dictionary[#All],5,FALSE)</f>
        <v>FMA</v>
      </c>
      <c r="K4" s="20" t="str">
        <f>VLOOKUP(Table533353756[[#This Row],[Structure]],[1]!Dictionary[#All],6,FALSE)</f>
        <v>3.2</v>
      </c>
      <c r="L4" s="19" t="str">
        <f>VLOOKUP(Table533353756[[#This Row],[Structure]],[1]!VolumeType[#All],2,FALSE)</f>
        <v>Organ</v>
      </c>
      <c r="M4" s="18" t="str">
        <f>VLOOKUP(Table533353756[[#This Row],[Structure]],[1]!VolumeType[#All],3,FALSE)</f>
        <v>Organ</v>
      </c>
      <c r="N4" s="17" t="str">
        <f>VLOOKUP(Table533353756[[#This Row],[Structure]],[1]!Colors[#All],3,FALSE)</f>
        <v>z Humoral head R</v>
      </c>
      <c r="O4" s="15" t="str">
        <f>IFERROR(VLOOKUP(Table533353756[[#This Row],[Structure]],[1]!DVH_lines[#Data],2,FALSE),"")</f>
        <v/>
      </c>
      <c r="P4" s="16" t="str">
        <f>IFERROR(VLOOKUP(Table533353756[[#This Row],[Structure]],[1]!DVH_lines[#Data],3,FALSE),"")</f>
        <v/>
      </c>
      <c r="Q4" s="14" t="str">
        <f>IFERROR(VLOOKUP(Table533353756[[#This Row],[Structure]],[1]!DVH_lines[#Data],4,FALSE),"")</f>
        <v/>
      </c>
      <c r="R4" s="15">
        <f>IFERROR(VLOOKUP(Table533353756[[#This Row],[Structure]],[1]!SearchCT[#Data],2,FALSE),"")</f>
        <v>200</v>
      </c>
      <c r="S4" s="14">
        <f>IFERROR(VLOOKUP(Table533353756[[#This Row],[Structure]],[1]!SearchCT[#Data],3,FALSE),"")</f>
        <v>2500</v>
      </c>
    </row>
    <row r="5" spans="1:19" x14ac:dyDescent="0.25">
      <c r="A5" s="1" t="s">
        <v>16</v>
      </c>
      <c r="B5" s="1" t="s">
        <v>65</v>
      </c>
      <c r="C5" s="23"/>
      <c r="D5" t="s">
        <v>67</v>
      </c>
      <c r="E5" t="s">
        <v>67</v>
      </c>
      <c r="F5" t="s">
        <v>94</v>
      </c>
      <c r="H5" s="22" t="str">
        <f>VLOOKUP(Table533353756[[#This Row],[Structure]],[1]!Dictionary[#All],3,FALSE)</f>
        <v>Left humerus</v>
      </c>
      <c r="I5" s="21">
        <f>VLOOKUP(Table533353756[[#This Row],[Structure]],[1]!Dictionary[#All],4,FALSE)</f>
        <v>23131</v>
      </c>
      <c r="J5" s="21" t="str">
        <f>VLOOKUP(Table533353756[[#This Row],[Structure]],[1]!Dictionary[#All],5,FALSE)</f>
        <v>FMA</v>
      </c>
      <c r="K5" s="20" t="str">
        <f>VLOOKUP(Table533353756[[#This Row],[Structure]],[1]!Dictionary[#All],6,FALSE)</f>
        <v>3.2</v>
      </c>
      <c r="L5" s="19" t="str">
        <f>VLOOKUP(Table533353756[[#This Row],[Structure]],[1]!VolumeType[#All],2,FALSE)</f>
        <v>Organ</v>
      </c>
      <c r="M5" s="18" t="str">
        <f>VLOOKUP(Table533353756[[#This Row],[Structure]],[1]!VolumeType[#All],3,FALSE)</f>
        <v>Organ</v>
      </c>
      <c r="N5" s="17" t="str">
        <f>VLOOKUP(Table533353756[[#This Row],[Structure]],[1]!Colors[#All],3,FALSE)</f>
        <v>z Bone Rendering</v>
      </c>
      <c r="O5" s="15" t="str">
        <f>IFERROR(VLOOKUP(Table533353756[[#This Row],[Structure]],[1]!DVH_lines[#Data],2,FALSE),"")</f>
        <v/>
      </c>
      <c r="P5" s="16" t="str">
        <f>IFERROR(VLOOKUP(Table533353756[[#This Row],[Structure]],[1]!DVH_lines[#Data],3,FALSE),"")</f>
        <v/>
      </c>
      <c r="Q5" s="14" t="str">
        <f>IFERROR(VLOOKUP(Table533353756[[#This Row],[Structure]],[1]!DVH_lines[#Data],4,FALSE),"")</f>
        <v/>
      </c>
      <c r="R5" s="15">
        <f>IFERROR(VLOOKUP(Table533353756[[#This Row],[Structure]],[1]!SearchCT[#Data],2,FALSE),"")</f>
        <v>200</v>
      </c>
      <c r="S5" s="14">
        <f>IFERROR(VLOOKUP(Table533353756[[#This Row],[Structure]],[1]!SearchCT[#Data],3,FALSE),"")</f>
        <v>2500</v>
      </c>
    </row>
    <row r="6" spans="1:19" x14ac:dyDescent="0.25">
      <c r="A6" s="1" t="s">
        <v>87</v>
      </c>
      <c r="B6" s="1">
        <v>3</v>
      </c>
      <c r="C6" s="23"/>
      <c r="D6" t="s">
        <v>68</v>
      </c>
      <c r="E6" t="s">
        <v>68</v>
      </c>
      <c r="F6" t="s">
        <v>95</v>
      </c>
      <c r="H6" s="22" t="str">
        <f>VLOOKUP(Table533353756[[#This Row],[Structure]],[1]!Dictionary[#All],3,FALSE)</f>
        <v>Right humerus</v>
      </c>
      <c r="I6" s="21">
        <f>VLOOKUP(Table533353756[[#This Row],[Structure]],[1]!Dictionary[#All],4,FALSE)</f>
        <v>23130</v>
      </c>
      <c r="J6" s="21" t="str">
        <f>VLOOKUP(Table533353756[[#This Row],[Structure]],[1]!Dictionary[#All],5,FALSE)</f>
        <v>FMA</v>
      </c>
      <c r="K6" s="20" t="str">
        <f>VLOOKUP(Table533353756[[#This Row],[Structure]],[1]!Dictionary[#All],6,FALSE)</f>
        <v>3.2</v>
      </c>
      <c r="L6" s="19" t="str">
        <f>VLOOKUP(Table533353756[[#This Row],[Structure]],[1]!VolumeType[#All],2,FALSE)</f>
        <v>Organ</v>
      </c>
      <c r="M6" s="18" t="str">
        <f>VLOOKUP(Table533353756[[#This Row],[Structure]],[1]!VolumeType[#All],3,FALSE)</f>
        <v>Organ</v>
      </c>
      <c r="N6" s="17" t="str">
        <f>VLOOKUP(Table533353756[[#This Row],[Structure]],[1]!Colors[#All],3,FALSE)</f>
        <v>z Bone Rendering</v>
      </c>
      <c r="O6" s="15" t="str">
        <f>IFERROR(VLOOKUP(Table533353756[[#This Row],[Structure]],[1]!DVH_lines[#Data],2,FALSE),"")</f>
        <v/>
      </c>
      <c r="P6" s="16" t="str">
        <f>IFERROR(VLOOKUP(Table533353756[[#This Row],[Structure]],[1]!DVH_lines[#Data],3,FALSE),"")</f>
        <v/>
      </c>
      <c r="Q6" s="14" t="str">
        <f>IFERROR(VLOOKUP(Table533353756[[#This Row],[Structure]],[1]!DVH_lines[#Data],4,FALSE),"")</f>
        <v/>
      </c>
      <c r="R6" s="15">
        <f>IFERROR(VLOOKUP(Table533353756[[#This Row],[Structure]],[1]!SearchCT[#Data],2,FALSE),"")</f>
        <v>200</v>
      </c>
      <c r="S6" s="14">
        <f>IFERROR(VLOOKUP(Table533353756[[#This Row],[Structure]],[1]!SearchCT[#Data],3,FALSE),"")</f>
        <v>2500</v>
      </c>
    </row>
    <row r="7" spans="1:19" x14ac:dyDescent="0.25">
      <c r="A7" s="1" t="s">
        <v>12</v>
      </c>
      <c r="D7" t="s">
        <v>69</v>
      </c>
      <c r="E7" t="s">
        <v>69</v>
      </c>
      <c r="F7" t="s">
        <v>96</v>
      </c>
      <c r="H7" s="22" t="str">
        <f>VLOOKUP(Table533353756[[#This Row],[Structure]],[1]!Dictionary[#All],3,FALSE)</f>
        <v>Right ulna</v>
      </c>
      <c r="I7" s="21">
        <f>VLOOKUP(Table533353756[[#This Row],[Structure]],[1]!Dictionary[#All],4,FALSE)</f>
        <v>23467</v>
      </c>
      <c r="J7" s="21" t="str">
        <f>VLOOKUP(Table533353756[[#This Row],[Structure]],[1]!Dictionary[#All],5,FALSE)</f>
        <v>FMA</v>
      </c>
      <c r="K7" s="20" t="str">
        <f>VLOOKUP(Table533353756[[#This Row],[Structure]],[1]!Dictionary[#All],6,FALSE)</f>
        <v>3.2</v>
      </c>
      <c r="L7" s="19" t="str">
        <f>VLOOKUP(Table533353756[[#This Row],[Structure]],[1]!VolumeType[#All],2,FALSE)</f>
        <v>Organ</v>
      </c>
      <c r="M7" s="18" t="str">
        <f>VLOOKUP(Table533353756[[#This Row],[Structure]],[1]!VolumeType[#All],3,FALSE)</f>
        <v>Organ</v>
      </c>
      <c r="N7" s="17" t="str">
        <f>VLOOKUP(Table533353756[[#This Row],[Structure]],[1]!Colors[#All],3,FALSE)</f>
        <v>z Bone Rendering</v>
      </c>
      <c r="O7" s="15" t="str">
        <f>IFERROR(VLOOKUP(Table533353756[[#This Row],[Structure]],[1]!DVH_lines[#Data],2,FALSE),"")</f>
        <v/>
      </c>
      <c r="P7" s="16" t="str">
        <f>IFERROR(VLOOKUP(Table533353756[[#This Row],[Structure]],[1]!DVH_lines[#Data],3,FALSE),"")</f>
        <v/>
      </c>
      <c r="Q7" s="14" t="str">
        <f>IFERROR(VLOOKUP(Table533353756[[#This Row],[Structure]],[1]!DVH_lines[#Data],4,FALSE),"")</f>
        <v/>
      </c>
      <c r="R7" s="15">
        <f>IFERROR(VLOOKUP(Table533353756[[#This Row],[Structure]],[1]!SearchCT[#Data],2,FALSE),"")</f>
        <v>200</v>
      </c>
      <c r="S7" s="14">
        <f>IFERROR(VLOOKUP(Table533353756[[#This Row],[Structure]],[1]!SearchCT[#Data],3,FALSE),"")</f>
        <v>2500</v>
      </c>
    </row>
    <row r="8" spans="1:19" x14ac:dyDescent="0.25">
      <c r="A8" s="1" t="s">
        <v>9</v>
      </c>
      <c r="D8" t="s">
        <v>70</v>
      </c>
      <c r="E8" t="s">
        <v>70</v>
      </c>
      <c r="F8" t="s">
        <v>97</v>
      </c>
      <c r="H8" s="22" t="str">
        <f>VLOOKUP(Table533353756[[#This Row],[Structure]],[1]!Dictionary[#All],3,FALSE)</f>
        <v>Left ulna</v>
      </c>
      <c r="I8" s="21">
        <f>VLOOKUP(Table533353756[[#This Row],[Structure]],[1]!Dictionary[#All],4,FALSE)</f>
        <v>23468</v>
      </c>
      <c r="J8" s="21" t="str">
        <f>VLOOKUP(Table533353756[[#This Row],[Structure]],[1]!Dictionary[#All],5,FALSE)</f>
        <v>FMA</v>
      </c>
      <c r="K8" s="20" t="str">
        <f>VLOOKUP(Table533353756[[#This Row],[Structure]],[1]!Dictionary[#All],6,FALSE)</f>
        <v>3.2</v>
      </c>
      <c r="L8" s="19" t="str">
        <f>VLOOKUP(Table533353756[[#This Row],[Structure]],[1]!VolumeType[#All],2,FALSE)</f>
        <v>Organ</v>
      </c>
      <c r="M8" s="18" t="str">
        <f>VLOOKUP(Table533353756[[#This Row],[Structure]],[1]!VolumeType[#All],3,FALSE)</f>
        <v>Organ</v>
      </c>
      <c r="N8" s="17" t="str">
        <f>VLOOKUP(Table533353756[[#This Row],[Structure]],[1]!Colors[#All],3,FALSE)</f>
        <v>z Bone Rendering</v>
      </c>
      <c r="O8" s="15" t="str">
        <f>IFERROR(VLOOKUP(Table533353756[[#This Row],[Structure]],[1]!DVH_lines[#Data],2,FALSE),"")</f>
        <v/>
      </c>
      <c r="P8" s="16" t="str">
        <f>IFERROR(VLOOKUP(Table533353756[[#This Row],[Structure]],[1]!DVH_lines[#Data],3,FALSE),"")</f>
        <v/>
      </c>
      <c r="Q8" s="14" t="str">
        <f>IFERROR(VLOOKUP(Table533353756[[#This Row],[Structure]],[1]!DVH_lines[#Data],4,FALSE),"")</f>
        <v/>
      </c>
      <c r="R8" s="15">
        <f>IFERROR(VLOOKUP(Table533353756[[#This Row],[Structure]],[1]!SearchCT[#Data],2,FALSE),"")</f>
        <v>200</v>
      </c>
      <c r="S8" s="14">
        <f>IFERROR(VLOOKUP(Table533353756[[#This Row],[Structure]],[1]!SearchCT[#Data],3,FALSE),"")</f>
        <v>2500</v>
      </c>
    </row>
    <row r="9" spans="1:19" x14ac:dyDescent="0.25">
      <c r="A9" s="1" t="s">
        <v>90</v>
      </c>
      <c r="B9" s="1" t="s">
        <v>85</v>
      </c>
      <c r="D9" t="s">
        <v>71</v>
      </c>
      <c r="E9" t="s">
        <v>71</v>
      </c>
      <c r="F9" t="s">
        <v>98</v>
      </c>
      <c r="H9" s="22" t="str">
        <f>VLOOKUP(Table533353756[[#This Row],[Structure]],[1]!Dictionary[#All],3,FALSE)</f>
        <v>Right radius</v>
      </c>
      <c r="I9" s="21">
        <f>VLOOKUP(Table533353756[[#This Row],[Structure]],[1]!Dictionary[#All],4,FALSE)</f>
        <v>23464</v>
      </c>
      <c r="J9" s="21" t="str">
        <f>VLOOKUP(Table533353756[[#This Row],[Structure]],[1]!Dictionary[#All],5,FALSE)</f>
        <v>FMA</v>
      </c>
      <c r="K9" s="20" t="str">
        <f>VLOOKUP(Table533353756[[#This Row],[Structure]],[1]!Dictionary[#All],6,FALSE)</f>
        <v>3.2</v>
      </c>
      <c r="L9" s="19" t="str">
        <f>VLOOKUP(Table533353756[[#This Row],[Structure]],[1]!VolumeType[#All],2,FALSE)</f>
        <v>Organ</v>
      </c>
      <c r="M9" s="18" t="str">
        <f>VLOOKUP(Table533353756[[#This Row],[Structure]],[1]!VolumeType[#All],3,FALSE)</f>
        <v>Organ</v>
      </c>
      <c r="N9" s="17" t="str">
        <f>VLOOKUP(Table533353756[[#This Row],[Structure]],[1]!Colors[#All],3,FALSE)</f>
        <v>z Bone Rendering</v>
      </c>
      <c r="O9" s="15" t="str">
        <f>IFERROR(VLOOKUP(Table533353756[[#This Row],[Structure]],[1]!DVH_lines[#Data],2,FALSE),"")</f>
        <v/>
      </c>
      <c r="P9" s="16" t="str">
        <f>IFERROR(VLOOKUP(Table533353756[[#This Row],[Structure]],[1]!DVH_lines[#Data],3,FALSE),"")</f>
        <v/>
      </c>
      <c r="Q9" s="14" t="str">
        <f>IFERROR(VLOOKUP(Table533353756[[#This Row],[Structure]],[1]!DVH_lines[#Data],4,FALSE),"")</f>
        <v/>
      </c>
      <c r="R9" s="15">
        <f>IFERROR(VLOOKUP(Table533353756[[#This Row],[Structure]],[1]!SearchCT[#Data],2,FALSE),"")</f>
        <v>200</v>
      </c>
      <c r="S9" s="14">
        <f>IFERROR(VLOOKUP(Table533353756[[#This Row],[Structure]],[1]!SearchCT[#Data],3,FALSE),"")</f>
        <v>2500</v>
      </c>
    </row>
    <row r="10" spans="1:19" x14ac:dyDescent="0.25">
      <c r="A10" s="1" t="s">
        <v>79</v>
      </c>
      <c r="B10" s="1" t="s">
        <v>80</v>
      </c>
      <c r="D10" t="s">
        <v>72</v>
      </c>
      <c r="E10" t="s">
        <v>72</v>
      </c>
      <c r="F10" t="s">
        <v>99</v>
      </c>
      <c r="H10" s="22" t="str">
        <f>VLOOKUP(Table533353756[[#This Row],[Structure]],[1]!Dictionary[#All],3,FALSE)</f>
        <v>Left radius</v>
      </c>
      <c r="I10" s="21">
        <f>VLOOKUP(Table533353756[[#This Row],[Structure]],[1]!Dictionary[#All],4,FALSE)</f>
        <v>23465</v>
      </c>
      <c r="J10" s="21" t="str">
        <f>VLOOKUP(Table533353756[[#This Row],[Structure]],[1]!Dictionary[#All],5,FALSE)</f>
        <v>FMA</v>
      </c>
      <c r="K10" s="20" t="str">
        <f>VLOOKUP(Table533353756[[#This Row],[Structure]],[1]!Dictionary[#All],6,FALSE)</f>
        <v>3.2</v>
      </c>
      <c r="L10" s="19" t="str">
        <f>VLOOKUP(Table533353756[[#This Row],[Structure]],[1]!VolumeType[#All],2,FALSE)</f>
        <v>Organ</v>
      </c>
      <c r="M10" s="18" t="str">
        <f>VLOOKUP(Table533353756[[#This Row],[Structure]],[1]!VolumeType[#All],3,FALSE)</f>
        <v>Organ</v>
      </c>
      <c r="N10" s="17" t="str">
        <f>VLOOKUP(Table533353756[[#This Row],[Structure]],[1]!Colors[#All],3,FALSE)</f>
        <v>z Bone Rendering</v>
      </c>
      <c r="O10" s="15" t="str">
        <f>IFERROR(VLOOKUP(Table533353756[[#This Row],[Structure]],[1]!DVH_lines[#Data],2,FALSE),"")</f>
        <v/>
      </c>
      <c r="P10" s="16" t="str">
        <f>IFERROR(VLOOKUP(Table533353756[[#This Row],[Structure]],[1]!DVH_lines[#Data],3,FALSE),"")</f>
        <v/>
      </c>
      <c r="Q10" s="14" t="str">
        <f>IFERROR(VLOOKUP(Table533353756[[#This Row],[Structure]],[1]!DVH_lines[#Data],4,FALSE),"")</f>
        <v/>
      </c>
      <c r="R10" s="15">
        <f>IFERROR(VLOOKUP(Table533353756[[#This Row],[Structure]],[1]!SearchCT[#Data],2,FALSE),"")</f>
        <v>200</v>
      </c>
      <c r="S10" s="14">
        <f>IFERROR(VLOOKUP(Table533353756[[#This Row],[Structure]],[1]!SearchCT[#Data],3,FALSE),"")</f>
        <v>2500</v>
      </c>
    </row>
    <row r="11" spans="1:19" x14ac:dyDescent="0.25">
      <c r="A11" s="1" t="s">
        <v>106</v>
      </c>
      <c r="B11" s="1" t="s">
        <v>86</v>
      </c>
      <c r="D11" t="s">
        <v>73</v>
      </c>
      <c r="E11" t="s">
        <v>73</v>
      </c>
      <c r="F11" t="s">
        <v>100</v>
      </c>
      <c r="H11" s="22" t="str">
        <f>VLOOKUP(Table533353756[[#This Row],[Structure]],[1]!Dictionary[#All],3,FALSE)</f>
        <v>Left femur</v>
      </c>
      <c r="I11" s="21">
        <f>VLOOKUP(Table533353756[[#This Row],[Structure]],[1]!Dictionary[#All],4,FALSE)</f>
        <v>24475</v>
      </c>
      <c r="J11" s="21" t="str">
        <f>VLOOKUP(Table533353756[[#This Row],[Structure]],[1]!Dictionary[#All],5,FALSE)</f>
        <v>FMA</v>
      </c>
      <c r="K11" s="20" t="str">
        <f>VLOOKUP(Table533353756[[#This Row],[Structure]],[1]!Dictionary[#All],6,FALSE)</f>
        <v>3.2</v>
      </c>
      <c r="L11" s="19" t="str">
        <f>VLOOKUP(Table533353756[[#This Row],[Structure]],[1]!VolumeType[#All],2,FALSE)</f>
        <v>Organ</v>
      </c>
      <c r="M11" s="18" t="str">
        <f>VLOOKUP(Table533353756[[#This Row],[Structure]],[1]!VolumeType[#All],3,FALSE)</f>
        <v>Organ</v>
      </c>
      <c r="N11" s="17" t="str">
        <f>VLOOKUP(Table533353756[[#This Row],[Structure]],[1]!Colors[#All],3,FALSE)</f>
        <v>z Bone Rendering</v>
      </c>
      <c r="O11" s="15" t="str">
        <f>IFERROR(VLOOKUP(Table533353756[[#This Row],[Structure]],[1]!DVH_lines[#Data],2,FALSE),"")</f>
        <v/>
      </c>
      <c r="P11" s="16" t="str">
        <f>IFERROR(VLOOKUP(Table533353756[[#This Row],[Structure]],[1]!DVH_lines[#Data],3,FALSE),"")</f>
        <v/>
      </c>
      <c r="Q11" s="14" t="str">
        <f>IFERROR(VLOOKUP(Table533353756[[#This Row],[Structure]],[1]!DVH_lines[#Data],4,FALSE),"")</f>
        <v/>
      </c>
      <c r="R11" s="15">
        <f>IFERROR(VLOOKUP(Table533353756[[#This Row],[Structure]],[1]!SearchCT[#Data],2,FALSE),"")</f>
        <v>200</v>
      </c>
      <c r="S11" s="14">
        <f>IFERROR(VLOOKUP(Table533353756[[#This Row],[Structure]],[1]!SearchCT[#Data],3,FALSE),"")</f>
        <v>2500</v>
      </c>
    </row>
    <row r="12" spans="1:19" x14ac:dyDescent="0.25">
      <c r="A12" s="1" t="s">
        <v>88</v>
      </c>
      <c r="B12" s="1" t="s">
        <v>5</v>
      </c>
      <c r="D12" t="s">
        <v>74</v>
      </c>
      <c r="E12" t="s">
        <v>74</v>
      </c>
      <c r="F12" t="s">
        <v>101</v>
      </c>
      <c r="H12" s="22" t="str">
        <f>VLOOKUP(Table533353756[[#This Row],[Structure]],[1]!Dictionary[#All],3,FALSE)</f>
        <v>Right femur</v>
      </c>
      <c r="I12" s="21">
        <f>VLOOKUP(Table533353756[[#This Row],[Structure]],[1]!Dictionary[#All],4,FALSE)</f>
        <v>24474</v>
      </c>
      <c r="J12" s="21" t="str">
        <f>VLOOKUP(Table533353756[[#This Row],[Structure]],[1]!Dictionary[#All],5,FALSE)</f>
        <v>FMA</v>
      </c>
      <c r="K12" s="20" t="str">
        <f>VLOOKUP(Table533353756[[#This Row],[Structure]],[1]!Dictionary[#All],6,FALSE)</f>
        <v>3.2</v>
      </c>
      <c r="L12" s="19" t="str">
        <f>VLOOKUP(Table533353756[[#This Row],[Structure]],[1]!VolumeType[#All],2,FALSE)</f>
        <v>Organ</v>
      </c>
      <c r="M12" s="18" t="str">
        <f>VLOOKUP(Table533353756[[#This Row],[Structure]],[1]!VolumeType[#All],3,FALSE)</f>
        <v>Organ</v>
      </c>
      <c r="N12" s="17" t="str">
        <f>VLOOKUP(Table533353756[[#This Row],[Structure]],[1]!Colors[#All],3,FALSE)</f>
        <v>z Bone Rendering</v>
      </c>
      <c r="O12" s="15" t="str">
        <f>IFERROR(VLOOKUP(Table533353756[[#This Row],[Structure]],[1]!DVH_lines[#Data],2,FALSE),"")</f>
        <v/>
      </c>
      <c r="P12" s="16" t="str">
        <f>IFERROR(VLOOKUP(Table533353756[[#This Row],[Structure]],[1]!DVH_lines[#Data],3,FALSE),"")</f>
        <v/>
      </c>
      <c r="Q12" s="14" t="str">
        <f>IFERROR(VLOOKUP(Table533353756[[#This Row],[Structure]],[1]!DVH_lines[#Data],4,FALSE),"")</f>
        <v/>
      </c>
      <c r="R12" s="15">
        <f>IFERROR(VLOOKUP(Table533353756[[#This Row],[Structure]],[1]!SearchCT[#Data],2,FALSE),"")</f>
        <v>200</v>
      </c>
      <c r="S12" s="14">
        <f>IFERROR(VLOOKUP(Table533353756[[#This Row],[Structure]],[1]!SearchCT[#Data],3,FALSE),"")</f>
        <v>2500</v>
      </c>
    </row>
    <row r="13" spans="1:19" x14ac:dyDescent="0.25">
      <c r="A13" s="1" t="s">
        <v>1</v>
      </c>
      <c r="B13" s="1" t="s">
        <v>0</v>
      </c>
      <c r="D13" t="s">
        <v>75</v>
      </c>
      <c r="E13" t="s">
        <v>75</v>
      </c>
      <c r="F13" t="s">
        <v>102</v>
      </c>
      <c r="H13" s="22" t="str">
        <f>VLOOKUP(Table533353756[[#This Row],[Structure]],[1]!Dictionary[#All],3,FALSE)</f>
        <v>Right tibia</v>
      </c>
      <c r="I13" s="21">
        <f>VLOOKUP(Table533353756[[#This Row],[Structure]],[1]!Dictionary[#All],4,FALSE)</f>
        <v>24477</v>
      </c>
      <c r="J13" s="21" t="str">
        <f>VLOOKUP(Table533353756[[#This Row],[Structure]],[1]!Dictionary[#All],5,FALSE)</f>
        <v>FMA</v>
      </c>
      <c r="K13" s="20" t="str">
        <f>VLOOKUP(Table533353756[[#This Row],[Structure]],[1]!Dictionary[#All],6,FALSE)</f>
        <v>3.2</v>
      </c>
      <c r="L13" s="19" t="str">
        <f>VLOOKUP(Table533353756[[#This Row],[Structure]],[1]!VolumeType[#All],2,FALSE)</f>
        <v>Organ</v>
      </c>
      <c r="M13" s="18" t="str">
        <f>VLOOKUP(Table533353756[[#This Row],[Structure]],[1]!VolumeType[#All],3,FALSE)</f>
        <v>Organ</v>
      </c>
      <c r="N13" s="17" t="str">
        <f>VLOOKUP(Table533353756[[#This Row],[Structure]],[1]!Colors[#All],3,FALSE)</f>
        <v>z Bone Rendering</v>
      </c>
      <c r="O13" s="15" t="str">
        <f>IFERROR(VLOOKUP(Table533353756[[#This Row],[Structure]],[1]!DVH_lines[#Data],2,FALSE),"")</f>
        <v/>
      </c>
      <c r="P13" s="16" t="str">
        <f>IFERROR(VLOOKUP(Table533353756[[#This Row],[Structure]],[1]!DVH_lines[#Data],3,FALSE),"")</f>
        <v/>
      </c>
      <c r="Q13" s="14" t="str">
        <f>IFERROR(VLOOKUP(Table533353756[[#This Row],[Structure]],[1]!DVH_lines[#Data],4,FALSE),"")</f>
        <v/>
      </c>
      <c r="R13" s="15">
        <f>IFERROR(VLOOKUP(Table533353756[[#This Row],[Structure]],[1]!SearchCT[#Data],2,FALSE),"")</f>
        <v>200</v>
      </c>
      <c r="S13" s="14">
        <f>IFERROR(VLOOKUP(Table533353756[[#This Row],[Structure]],[1]!SearchCT[#Data],3,FALSE),"")</f>
        <v>2500</v>
      </c>
    </row>
    <row r="14" spans="1:19" x14ac:dyDescent="0.25">
      <c r="A14" s="35"/>
      <c r="B14" s="35"/>
      <c r="D14" t="s">
        <v>76</v>
      </c>
      <c r="E14" t="s">
        <v>76</v>
      </c>
      <c r="F14" t="s">
        <v>103</v>
      </c>
      <c r="H14" s="22" t="str">
        <f>VLOOKUP(Table533353756[[#This Row],[Structure]],[1]!Dictionary[#All],3,FALSE)</f>
        <v>Left tibia</v>
      </c>
      <c r="I14" s="21">
        <f>VLOOKUP(Table533353756[[#This Row],[Structure]],[1]!Dictionary[#All],4,FALSE)</f>
        <v>24478</v>
      </c>
      <c r="J14" s="21" t="str">
        <f>VLOOKUP(Table533353756[[#This Row],[Structure]],[1]!Dictionary[#All],5,FALSE)</f>
        <v>FMA</v>
      </c>
      <c r="K14" s="20" t="str">
        <f>VLOOKUP(Table533353756[[#This Row],[Structure]],[1]!Dictionary[#All],6,FALSE)</f>
        <v>3.2</v>
      </c>
      <c r="L14" s="19" t="str">
        <f>VLOOKUP(Table533353756[[#This Row],[Structure]],[1]!VolumeType[#All],2,FALSE)</f>
        <v>Organ</v>
      </c>
      <c r="M14" s="18" t="str">
        <f>VLOOKUP(Table533353756[[#This Row],[Structure]],[1]!VolumeType[#All],3,FALSE)</f>
        <v>Organ</v>
      </c>
      <c r="N14" s="17" t="str">
        <f>VLOOKUP(Table533353756[[#This Row],[Structure]],[1]!Colors[#All],3,FALSE)</f>
        <v>z Bone Rendering</v>
      </c>
      <c r="O14" s="15" t="str">
        <f>IFERROR(VLOOKUP(Table533353756[[#This Row],[Structure]],[1]!DVH_lines[#Data],2,FALSE),"")</f>
        <v/>
      </c>
      <c r="P14" s="16" t="str">
        <f>IFERROR(VLOOKUP(Table533353756[[#This Row],[Structure]],[1]!DVH_lines[#Data],3,FALSE),"")</f>
        <v/>
      </c>
      <c r="Q14" s="14" t="str">
        <f>IFERROR(VLOOKUP(Table533353756[[#This Row],[Structure]],[1]!DVH_lines[#Data],4,FALSE),"")</f>
        <v/>
      </c>
      <c r="R14" s="15">
        <f>IFERROR(VLOOKUP(Table533353756[[#This Row],[Structure]],[1]!SearchCT[#Data],2,FALSE),"")</f>
        <v>200</v>
      </c>
      <c r="S14" s="14">
        <f>IFERROR(VLOOKUP(Table533353756[[#This Row],[Structure]],[1]!SearchCT[#Data],3,FALSE),"")</f>
        <v>2500</v>
      </c>
    </row>
    <row r="15" spans="1:19" x14ac:dyDescent="0.25">
      <c r="D15" t="s">
        <v>78</v>
      </c>
      <c r="E15" t="s">
        <v>78</v>
      </c>
      <c r="F15" t="s">
        <v>105</v>
      </c>
      <c r="H15" s="22" t="str">
        <f>VLOOKUP(Table533353756[[#This Row],[Structure]],[1]!Dictionary[#All],3,FALSE)</f>
        <v>Left fibula</v>
      </c>
      <c r="I15" s="21">
        <f>VLOOKUP(Table533353756[[#This Row],[Structure]],[1]!Dictionary[#All],4,FALSE)</f>
        <v>24481</v>
      </c>
      <c r="J15" s="21" t="str">
        <f>VLOOKUP(Table533353756[[#This Row],[Structure]],[1]!Dictionary[#All],5,FALSE)</f>
        <v>FMA</v>
      </c>
      <c r="K15" s="20" t="str">
        <f>VLOOKUP(Table533353756[[#This Row],[Structure]],[1]!Dictionary[#All],6,FALSE)</f>
        <v>3.2</v>
      </c>
      <c r="L15" s="19" t="str">
        <f>VLOOKUP(Table533353756[[#This Row],[Structure]],[1]!VolumeType[#All],2,FALSE)</f>
        <v>Organ</v>
      </c>
      <c r="M15" s="18" t="str">
        <f>VLOOKUP(Table533353756[[#This Row],[Structure]],[1]!VolumeType[#All],3,FALSE)</f>
        <v>Organ</v>
      </c>
      <c r="N15" s="17" t="str">
        <f>VLOOKUP(Table533353756[[#This Row],[Structure]],[1]!Colors[#All],3,FALSE)</f>
        <v>z Bone Rendering</v>
      </c>
      <c r="O15" s="15" t="str">
        <f>IFERROR(VLOOKUP(Table533353756[[#This Row],[Structure]],[1]!DVH_lines[#Data],2,FALSE),"")</f>
        <v/>
      </c>
      <c r="P15" s="16" t="str">
        <f>IFERROR(VLOOKUP(Table533353756[[#This Row],[Structure]],[1]!DVH_lines[#Data],3,FALSE),"")</f>
        <v/>
      </c>
      <c r="Q15" s="14" t="str">
        <f>IFERROR(VLOOKUP(Table533353756[[#This Row],[Structure]],[1]!DVH_lines[#Data],4,FALSE),"")</f>
        <v/>
      </c>
      <c r="R15" s="15">
        <f>IFERROR(VLOOKUP(Table533353756[[#This Row],[Structure]],[1]!SearchCT[#Data],2,FALSE),"")</f>
        <v>200</v>
      </c>
      <c r="S15" s="14">
        <f>IFERROR(VLOOKUP(Table533353756[[#This Row],[Structure]],[1]!SearchCT[#Data],3,FALSE),"")</f>
        <v>2500</v>
      </c>
    </row>
    <row r="16" spans="1:19" ht="15.75" thickBot="1" x14ac:dyDescent="0.3">
      <c r="D16" t="s">
        <v>77</v>
      </c>
      <c r="E16" t="s">
        <v>77</v>
      </c>
      <c r="F16" t="s">
        <v>104</v>
      </c>
      <c r="H16" s="10" t="str">
        <f>VLOOKUP(Table533353756[[#This Row],[Structure]],[1]!Dictionary[#All],3,FALSE)</f>
        <v>Right fibula</v>
      </c>
      <c r="I16" s="9">
        <f>VLOOKUP(Table533353756[[#This Row],[Structure]],[1]!Dictionary[#All],4,FALSE)</f>
        <v>24480</v>
      </c>
      <c r="J16" s="9" t="str">
        <f>VLOOKUP(Table533353756[[#This Row],[Structure]],[1]!Dictionary[#All],5,FALSE)</f>
        <v>FMA</v>
      </c>
      <c r="K16" s="8" t="str">
        <f>VLOOKUP(Table533353756[[#This Row],[Structure]],[1]!Dictionary[#All],6,FALSE)</f>
        <v>3.2</v>
      </c>
      <c r="L16" s="7" t="str">
        <f>VLOOKUP(Table533353756[[#This Row],[Structure]],[1]!VolumeType[#All],2,FALSE)</f>
        <v>Organ</v>
      </c>
      <c r="M16" s="6" t="str">
        <f>VLOOKUP(Table533353756[[#This Row],[Structure]],[1]!VolumeType[#All],3,FALSE)</f>
        <v>Organ</v>
      </c>
      <c r="N16" s="5" t="str">
        <f>VLOOKUP(Table533353756[[#This Row],[Structure]],[1]!Colors[#All],3,FALSE)</f>
        <v>z Bone Rendering</v>
      </c>
      <c r="O16" s="3" t="str">
        <f>IFERROR(VLOOKUP(Table533353756[[#This Row],[Structure]],[1]!DVH_lines[#Data],2,FALSE),"")</f>
        <v/>
      </c>
      <c r="P16" s="4" t="str">
        <f>IFERROR(VLOOKUP(Table533353756[[#This Row],[Structure]],[1]!DVH_lines[#Data],3,FALSE),"")</f>
        <v/>
      </c>
      <c r="Q16" s="2" t="str">
        <f>IFERROR(VLOOKUP(Table533353756[[#This Row],[Structure]],[1]!DVH_lines[#Data],4,FALSE),"")</f>
        <v/>
      </c>
      <c r="R16" s="3">
        <f>IFERROR(VLOOKUP(Table533353756[[#This Row],[Structure]],[1]!SearchCT[#Data],2,FALSE),"")</f>
        <v>200</v>
      </c>
      <c r="S16" s="2">
        <f>IFERROR(VLOOKUP(Table533353756[[#This Row],[Structure]],[1]!SearchCT[#Data],3,FALSE),"")</f>
        <v>2500</v>
      </c>
    </row>
    <row r="20" spans="6:6" x14ac:dyDescent="0.25">
      <c r="F20"/>
    </row>
    <row r="21" spans="6:6" x14ac:dyDescent="0.25">
      <c r="F21"/>
    </row>
    <row r="22" spans="6:6" x14ac:dyDescent="0.25">
      <c r="F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B6" sqref="B6"/>
    </sheetView>
  </sheetViews>
  <sheetFormatPr defaultRowHeight="15" x14ac:dyDescent="0.25"/>
  <cols>
    <col min="1" max="1" width="18.5703125" style="1" bestFit="1" customWidth="1"/>
    <col min="2" max="2" width="20.42578125" style="1" bestFit="1" customWidth="1"/>
    <col min="3" max="3" width="5.42578125" style="1" customWidth="1"/>
    <col min="4" max="4" width="10.28515625" style="1" bestFit="1" customWidth="1"/>
    <col min="5" max="5" width="5.42578125" style="1" bestFit="1" customWidth="1"/>
    <col min="6" max="6" width="24.42578125" style="1" bestFit="1" customWidth="1"/>
    <col min="7" max="7" width="5.85546875" style="1" bestFit="1" customWidth="1"/>
    <col min="8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38" t="s">
        <v>107</v>
      </c>
      <c r="B1" s="38"/>
      <c r="C1" s="34"/>
      <c r="D1" s="38" t="s">
        <v>43</v>
      </c>
      <c r="E1" s="38"/>
      <c r="F1" s="38"/>
      <c r="H1" s="36" t="s">
        <v>42</v>
      </c>
      <c r="I1" s="39"/>
      <c r="J1" s="39"/>
      <c r="K1" s="37"/>
      <c r="L1" s="36" t="s">
        <v>41</v>
      </c>
      <c r="M1" s="39"/>
      <c r="N1" s="33" t="s">
        <v>40</v>
      </c>
      <c r="O1" s="36" t="s">
        <v>39</v>
      </c>
      <c r="P1" s="39"/>
      <c r="Q1" s="37"/>
      <c r="R1" s="36" t="s">
        <v>38</v>
      </c>
      <c r="S1" s="37"/>
    </row>
    <row r="2" spans="1:19" ht="15.75" x14ac:dyDescent="0.25">
      <c r="A2" s="31" t="s">
        <v>37</v>
      </c>
      <c r="B2" s="32" t="s">
        <v>36</v>
      </c>
      <c r="C2" s="23"/>
      <c r="D2" s="31" t="s">
        <v>19</v>
      </c>
      <c r="E2" s="30" t="s">
        <v>22</v>
      </c>
      <c r="F2" s="29" t="s">
        <v>35</v>
      </c>
      <c r="H2" s="28" t="s">
        <v>34</v>
      </c>
      <c r="I2" s="26" t="s">
        <v>33</v>
      </c>
      <c r="J2" s="26" t="s">
        <v>32</v>
      </c>
      <c r="K2" s="24" t="s">
        <v>31</v>
      </c>
      <c r="L2" s="25" t="s">
        <v>30</v>
      </c>
      <c r="M2" s="26" t="s">
        <v>29</v>
      </c>
      <c r="N2" s="27" t="s">
        <v>28</v>
      </c>
      <c r="O2" s="25" t="s">
        <v>27</v>
      </c>
      <c r="P2" s="26" t="s">
        <v>26</v>
      </c>
      <c r="Q2" s="24" t="s">
        <v>25</v>
      </c>
      <c r="R2" s="25" t="s">
        <v>24</v>
      </c>
      <c r="S2" s="24" t="s">
        <v>23</v>
      </c>
    </row>
    <row r="3" spans="1:19" x14ac:dyDescent="0.25">
      <c r="A3" s="1" t="s">
        <v>89</v>
      </c>
      <c r="B3" s="1" t="s">
        <v>107</v>
      </c>
      <c r="C3" s="23"/>
      <c r="D3" s="13" t="s">
        <v>20</v>
      </c>
      <c r="E3" s="12" t="s">
        <v>20</v>
      </c>
      <c r="F3" s="11" t="s">
        <v>20</v>
      </c>
      <c r="H3" s="22" t="str">
        <f>VLOOKUP(D3,[1]!Dictionary[#All],3,FALSE)</f>
        <v>Body</v>
      </c>
      <c r="I3" s="21" t="str">
        <f>VLOOKUP(D3,[1]!Dictionary[#All],4,FALSE)</f>
        <v>BODY</v>
      </c>
      <c r="J3" s="21" t="str">
        <f>VLOOKUP(D3,[1]!Dictionary[#All],5,FALSE)</f>
        <v>99VMS_STRUCTCODE</v>
      </c>
      <c r="K3" s="20" t="str">
        <f>VLOOKUP(D3,[1]!Dictionary[#All],6,FALSE)</f>
        <v>1.0</v>
      </c>
      <c r="L3" s="19" t="str">
        <f>VLOOKUP(D3,[1]!VolumeType[#All],2,FALSE)</f>
        <v>Special</v>
      </c>
      <c r="M3" s="18" t="str">
        <f>VLOOKUP(D3,[1]!VolumeType[#All],3,FALSE)</f>
        <v>BODY</v>
      </c>
      <c r="N3" s="17" t="str">
        <f>VLOOKUP(D3,[1]!Colors[#All],3,FALSE)</f>
        <v>z Body</v>
      </c>
      <c r="O3" s="15" t="str">
        <f>IFERROR(VLOOKUP(D3,[1]!DVH_lines[#Data],2,FALSE),"")</f>
        <v/>
      </c>
      <c r="P3" s="16" t="str">
        <f>IFERROR(VLOOKUP(D3,[1]!DVH_lines[#Data],3,FALSE),"")</f>
        <v/>
      </c>
      <c r="Q3" s="14" t="str">
        <f>IFERROR(VLOOKUP(D3,[1]!DVH_lines[#Data],4,FALSE),"")</f>
        <v/>
      </c>
      <c r="R3" s="15">
        <f>IFERROR(VLOOKUP(D3,[1]!SearchCT[#Data],2,FALSE),"")</f>
        <v>-350</v>
      </c>
      <c r="S3" s="14">
        <f>IFERROR(VLOOKUP(D3,[1]!SearchCT[#Data],3,FALSE),"")</f>
        <v>-50</v>
      </c>
    </row>
    <row r="4" spans="1:19" x14ac:dyDescent="0.25">
      <c r="A4" s="1" t="s">
        <v>91</v>
      </c>
      <c r="B4" s="1" t="s">
        <v>19</v>
      </c>
      <c r="C4" s="23"/>
      <c r="D4" s="13" t="s">
        <v>18</v>
      </c>
      <c r="E4" s="12" t="s">
        <v>18</v>
      </c>
      <c r="F4" s="11" t="s">
        <v>17</v>
      </c>
      <c r="H4" s="22" t="str">
        <f>VLOOKUP(D4,[1]!Dictionary[#All],3,FALSE)</f>
        <v>Treated Volume</v>
      </c>
      <c r="I4" s="21" t="str">
        <f>VLOOKUP(D4,[1]!Dictionary[#All],4,FALSE)</f>
        <v>Treated Volume</v>
      </c>
      <c r="J4" s="21" t="str">
        <f>VLOOKUP(D4,[1]!Dictionary[#All],5,FALSE)</f>
        <v>99VMS_STRUCTCODE</v>
      </c>
      <c r="K4" s="20" t="str">
        <f>VLOOKUP(D4,[1]!Dictionary[#All],6,FALSE)</f>
        <v>1.0</v>
      </c>
      <c r="L4" s="19" t="str">
        <f>VLOOKUP(D4,[1]!VolumeType[#All],2,FALSE)</f>
        <v>Special</v>
      </c>
      <c r="M4" s="18" t="str">
        <f>VLOOKUP(D4,[1]!VolumeType[#All],3,FALSE)</f>
        <v>PTV</v>
      </c>
      <c r="N4" s="17" t="str">
        <f>VLOOKUP(D4,[1]!Colors[#All],3,FALSE)</f>
        <v>z DPV</v>
      </c>
      <c r="O4" s="15" t="str">
        <f>IFERROR(VLOOKUP(D4,[1]!DVH_lines[#Data],2,FALSE),"")</f>
        <v/>
      </c>
      <c r="P4" s="16" t="str">
        <f>IFERROR(VLOOKUP(D4,[1]!DVH_lines[#Data],3,FALSE),"")</f>
        <v/>
      </c>
      <c r="Q4" s="14" t="str">
        <f>IFERROR(VLOOKUP(D4,[1]!DVH_lines[#Data],4,FALSE),"")</f>
        <v/>
      </c>
      <c r="R4" s="15" t="str">
        <f>IFERROR(VLOOKUP(D4,[1]!SearchCT[#Data],2,FALSE),"")</f>
        <v/>
      </c>
      <c r="S4" s="14" t="str">
        <f>IFERROR(VLOOKUP(D4,[1]!SearchCT[#Data],3,FALSE),"")</f>
        <v/>
      </c>
    </row>
    <row r="5" spans="1:19" x14ac:dyDescent="0.25">
      <c r="A5" s="1" t="s">
        <v>16</v>
      </c>
      <c r="B5" s="1" t="s">
        <v>116</v>
      </c>
      <c r="C5" s="23"/>
      <c r="D5" s="13" t="s">
        <v>14</v>
      </c>
      <c r="E5" s="12" t="s">
        <v>14</v>
      </c>
      <c r="F5" s="11" t="s">
        <v>13</v>
      </c>
      <c r="H5" s="22" t="str">
        <f>VLOOKUP(D5,[1]!Dictionary[#All],3,FALSE)</f>
        <v>GTV Primary</v>
      </c>
      <c r="I5" s="21" t="str">
        <f>VLOOKUP(D5,[1]!Dictionary[#All],4,FALSE)</f>
        <v>GTVp</v>
      </c>
      <c r="J5" s="21" t="str">
        <f>VLOOKUP(D5,[1]!Dictionary[#All],5,FALSE)</f>
        <v>99VMS_STRUCTCODE</v>
      </c>
      <c r="K5" s="20" t="str">
        <f>VLOOKUP(D5,[1]!Dictionary[#All],6,FALSE)</f>
        <v>1.0</v>
      </c>
      <c r="L5" s="19" t="str">
        <f>VLOOKUP(D5,[1]!VolumeType[#All],2,FALSE)</f>
        <v>GTV</v>
      </c>
      <c r="M5" s="18" t="str">
        <f>VLOOKUP(D5,[1]!VolumeType[#All],3,FALSE)</f>
        <v>GTV</v>
      </c>
      <c r="N5" s="17" t="str">
        <f>VLOOKUP(D5,[1]!Colors[#All],3,FALSE)</f>
        <v>z GTV</v>
      </c>
      <c r="O5" s="15" t="str">
        <f>IFERROR(VLOOKUP(D5,[1]!DVH_lines[#Data],2,FALSE),"")</f>
        <v/>
      </c>
      <c r="P5" s="16" t="str">
        <f>IFERROR(VLOOKUP(D5,[1]!DVH_lines[#Data],3,FALSE),"")</f>
        <v/>
      </c>
      <c r="Q5" s="14" t="str">
        <f>IFERROR(VLOOKUP(D5,[1]!DVH_lines[#Data],4,FALSE),"")</f>
        <v/>
      </c>
      <c r="R5" s="15" t="str">
        <f>IFERROR(VLOOKUP(D5,[1]!SearchCT[#Data],2,FALSE),"")</f>
        <v/>
      </c>
      <c r="S5" s="14" t="str">
        <f>IFERROR(VLOOKUP(D5,[1]!SearchCT[#Data],3,FALSE),"")</f>
        <v/>
      </c>
    </row>
    <row r="6" spans="1:19" x14ac:dyDescent="0.25">
      <c r="A6" s="1" t="s">
        <v>87</v>
      </c>
      <c r="B6" s="1">
        <v>3</v>
      </c>
      <c r="C6" s="23"/>
      <c r="D6" s="13" t="s">
        <v>11</v>
      </c>
      <c r="E6" s="12" t="s">
        <v>11</v>
      </c>
      <c r="F6" s="11" t="s">
        <v>10</v>
      </c>
      <c r="H6" s="22" t="str">
        <f>VLOOKUP(D6,[1]!Dictionary[#All],3,FALSE)</f>
        <v>CTV Primary</v>
      </c>
      <c r="I6" s="21" t="str">
        <f>VLOOKUP(D6,[1]!Dictionary[#All],4,FALSE)</f>
        <v>CTVp</v>
      </c>
      <c r="J6" s="21" t="str">
        <f>VLOOKUP(D6,[1]!Dictionary[#All],5,FALSE)</f>
        <v>99VMS_STRUCTCODE</v>
      </c>
      <c r="K6" s="20" t="str">
        <f>VLOOKUP(D6,[1]!Dictionary[#All],6,FALSE)</f>
        <v>1.0</v>
      </c>
      <c r="L6" s="19" t="str">
        <f>VLOOKUP(D6,[1]!VolumeType[#All],2,FALSE)</f>
        <v>CTV</v>
      </c>
      <c r="M6" s="18" t="str">
        <f>VLOOKUP(D6,[1]!VolumeType[#All],3,FALSE)</f>
        <v>CTV</v>
      </c>
      <c r="N6" s="17" t="str">
        <f>VLOOKUP(D6,[1]!Colors[#All],3,FALSE)</f>
        <v>z CTV</v>
      </c>
      <c r="O6" s="15" t="str">
        <f>IFERROR(VLOOKUP(D6,[1]!DVH_lines[#Data],2,FALSE),"")</f>
        <v/>
      </c>
      <c r="P6" s="16" t="str">
        <f>IFERROR(VLOOKUP(D6,[1]!DVH_lines[#Data],3,FALSE),"")</f>
        <v/>
      </c>
      <c r="Q6" s="14" t="str">
        <f>IFERROR(VLOOKUP(D6,[1]!DVH_lines[#Data],4,FALSE),"")</f>
        <v/>
      </c>
      <c r="R6" s="15" t="str">
        <f>IFERROR(VLOOKUP(D6,[1]!SearchCT[#Data],2,FALSE),"")</f>
        <v/>
      </c>
      <c r="S6" s="14" t="str">
        <f>IFERROR(VLOOKUP(D6,[1]!SearchCT[#Data],3,FALSE),"")</f>
        <v/>
      </c>
    </row>
    <row r="7" spans="1:19" x14ac:dyDescent="0.25">
      <c r="A7" s="1" t="s">
        <v>12</v>
      </c>
      <c r="D7" s="13" t="s">
        <v>7</v>
      </c>
      <c r="E7" s="12" t="s">
        <v>7</v>
      </c>
      <c r="F7" s="11" t="s">
        <v>6</v>
      </c>
      <c r="H7" s="22" t="str">
        <f>VLOOKUP(D7,[1]!Dictionary[#All],3,FALSE)</f>
        <v>PTV Primary</v>
      </c>
      <c r="I7" s="21" t="str">
        <f>VLOOKUP(D7,[1]!Dictionary[#All],4,FALSE)</f>
        <v>PTVp</v>
      </c>
      <c r="J7" s="21" t="str">
        <f>VLOOKUP(D7,[1]!Dictionary[#All],5,FALSE)</f>
        <v>99VMS_STRUCTCODE</v>
      </c>
      <c r="K7" s="20" t="str">
        <f>VLOOKUP(D7,[1]!Dictionary[#All],6,FALSE)</f>
        <v>1.0</v>
      </c>
      <c r="L7" s="19" t="str">
        <f>VLOOKUP(D7,[1]!VolumeType[#All],2,FALSE)</f>
        <v>PTV</v>
      </c>
      <c r="M7" s="18" t="str">
        <f>VLOOKUP(D7,[1]!VolumeType[#All],3,FALSE)</f>
        <v>PTV</v>
      </c>
      <c r="N7" s="17" t="str">
        <f>VLOOKUP(D7,[1]!Colors[#All],3,FALSE)</f>
        <v>z PTV</v>
      </c>
      <c r="O7" s="15" t="str">
        <f>IFERROR(VLOOKUP(D7,[1]!DVH_lines[#Data],2,FALSE),"")</f>
        <v/>
      </c>
      <c r="P7" s="16" t="str">
        <f>IFERROR(VLOOKUP(D7,[1]!DVH_lines[#Data],3,FALSE),"")</f>
        <v/>
      </c>
      <c r="Q7" s="14" t="str">
        <f>IFERROR(VLOOKUP(D7,[1]!DVH_lines[#Data],4,FALSE),"")</f>
        <v/>
      </c>
      <c r="R7" s="15" t="str">
        <f>IFERROR(VLOOKUP(D7,[1]!SearchCT[#Data],2,FALSE),"")</f>
        <v/>
      </c>
      <c r="S7" s="14" t="str">
        <f>IFERROR(VLOOKUP(D7,[1]!SearchCT[#Data],3,FALSE),"")</f>
        <v/>
      </c>
    </row>
    <row r="8" spans="1:19" x14ac:dyDescent="0.25">
      <c r="A8" s="1" t="s">
        <v>9</v>
      </c>
      <c r="B8" s="1" t="s">
        <v>115</v>
      </c>
      <c r="D8" s="13" t="s">
        <v>4</v>
      </c>
      <c r="E8" s="12" t="s">
        <v>3</v>
      </c>
      <c r="F8" s="11" t="s">
        <v>2</v>
      </c>
      <c r="H8" s="22" t="str">
        <f>VLOOKUP(D8,[1]!Dictionary[#All],3,FALSE)</f>
        <v>Artifact</v>
      </c>
      <c r="I8" s="21">
        <f>VLOOKUP(D8,[1]!Dictionary[#All],4,FALSE)</f>
        <v>11296</v>
      </c>
      <c r="J8" s="21" t="str">
        <f>VLOOKUP(D8,[1]!Dictionary[#All],5,FALSE)</f>
        <v>RADLEX</v>
      </c>
      <c r="K8" s="20">
        <f>VLOOKUP(D8,[1]!Dictionary[#All],6,FALSE)</f>
        <v>3.8</v>
      </c>
      <c r="L8" s="19" t="str">
        <f>VLOOKUP(D8,[1]!VolumeType[#All],2,FALSE)</f>
        <v>Artifact</v>
      </c>
      <c r="M8" s="18" t="str">
        <f>VLOOKUP(D8,[1]!VolumeType[#All],3,FALSE)</f>
        <v>None</v>
      </c>
      <c r="N8" s="17" t="str">
        <f>VLOOKUP(D8,[1]!Colors[#All],3,FALSE)</f>
        <v>z RO Helper</v>
      </c>
      <c r="O8" s="15" t="str">
        <f>IFERROR(VLOOKUP(D8,[1]!DVH_lines[#Data],2,FALSE),"")</f>
        <v/>
      </c>
      <c r="P8" s="16" t="str">
        <f>IFERROR(VLOOKUP(D8,[1]!DVH_lines[#Data],3,FALSE),"")</f>
        <v/>
      </c>
      <c r="Q8" s="14" t="str">
        <f>IFERROR(VLOOKUP(D8,[1]!DVH_lines[#Data],4,FALSE),"")</f>
        <v/>
      </c>
      <c r="R8" s="15" t="str">
        <f>IFERROR(VLOOKUP(D8,[1]!SearchCT[#Data],2,FALSE),"")</f>
        <v/>
      </c>
      <c r="S8" s="14" t="str">
        <f>IFERROR(VLOOKUP(D8,[1]!SearchCT[#Data],3,FALSE),"")</f>
        <v/>
      </c>
    </row>
    <row r="9" spans="1:19" x14ac:dyDescent="0.25">
      <c r="A9" s="1" t="s">
        <v>90</v>
      </c>
      <c r="B9" s="1" t="s">
        <v>114</v>
      </c>
      <c r="D9" s="13" t="s">
        <v>4</v>
      </c>
      <c r="E9" s="12" t="s">
        <v>47</v>
      </c>
      <c r="F9" s="11" t="s">
        <v>2</v>
      </c>
      <c r="H9" s="22" t="str">
        <f>VLOOKUP(D9,[1]!Dictionary[#All],3,FALSE)</f>
        <v>Artifact</v>
      </c>
      <c r="I9" s="21">
        <f>VLOOKUP(D9,[1]!Dictionary[#All],4,FALSE)</f>
        <v>11296</v>
      </c>
      <c r="J9" s="21" t="str">
        <f>VLOOKUP(D9,[1]!Dictionary[#All],5,FALSE)</f>
        <v>RADLEX</v>
      </c>
      <c r="K9" s="20">
        <f>VLOOKUP(D9,[1]!Dictionary[#All],6,FALSE)</f>
        <v>3.8</v>
      </c>
      <c r="L9" s="19" t="str">
        <f>VLOOKUP(D9,[1]!VolumeType[#All],2,FALSE)</f>
        <v>Artifact</v>
      </c>
      <c r="M9" s="18" t="str">
        <f>VLOOKUP(D9,[1]!VolumeType[#All],3,FALSE)</f>
        <v>None</v>
      </c>
      <c r="N9" s="17" t="str">
        <f>VLOOKUP(D9,[1]!Colors[#All],3,FALSE)</f>
        <v>z RO Helper</v>
      </c>
      <c r="O9" s="15" t="str">
        <f>IFERROR(VLOOKUP(D9,[1]!DVH_lines[#Data],2,FALSE),"")</f>
        <v/>
      </c>
      <c r="P9" s="16" t="str">
        <f>IFERROR(VLOOKUP(D9,[1]!DVH_lines[#Data],3,FALSE),"")</f>
        <v/>
      </c>
      <c r="Q9" s="14" t="str">
        <f>IFERROR(VLOOKUP(D9,[1]!DVH_lines[#Data],4,FALSE),"")</f>
        <v/>
      </c>
      <c r="R9" s="15" t="str">
        <f>IFERROR(VLOOKUP(D9,[1]!SearchCT[#Data],2,FALSE),"")</f>
        <v/>
      </c>
      <c r="S9" s="14" t="str">
        <f>IFERROR(VLOOKUP(D9,[1]!SearchCT[#Data],3,FALSE),"")</f>
        <v/>
      </c>
    </row>
    <row r="10" spans="1:19" x14ac:dyDescent="0.25">
      <c r="A10" s="1" t="s">
        <v>79</v>
      </c>
      <c r="B10" s="1" t="s">
        <v>80</v>
      </c>
      <c r="D10" s="41" t="s">
        <v>4</v>
      </c>
      <c r="E10" s="42" t="s">
        <v>108</v>
      </c>
      <c r="F10" s="43" t="s">
        <v>109</v>
      </c>
      <c r="H10" s="22" t="str">
        <f>VLOOKUP(D10,[1]!Dictionary[#All],3,FALSE)</f>
        <v>Artifact</v>
      </c>
      <c r="I10" s="21">
        <f>VLOOKUP(D10,[1]!Dictionary[#All],4,FALSE)</f>
        <v>11296</v>
      </c>
      <c r="J10" s="21" t="str">
        <f>VLOOKUP(D10,[1]!Dictionary[#All],5,FALSE)</f>
        <v>RADLEX</v>
      </c>
      <c r="K10" s="20">
        <f>VLOOKUP(D10,[1]!Dictionary[#All],6,FALSE)</f>
        <v>3.8</v>
      </c>
      <c r="L10" s="19" t="str">
        <f>VLOOKUP(D10,[1]!VolumeType[#All],2,FALSE)</f>
        <v>Artifact</v>
      </c>
      <c r="M10" s="18" t="str">
        <f>VLOOKUP(D10,[1]!VolumeType[#All],3,FALSE)</f>
        <v>None</v>
      </c>
      <c r="N10" s="17" t="str">
        <f>VLOOKUP(D10,[1]!Colors[#All],3,FALSE)</f>
        <v>z RO Helper</v>
      </c>
      <c r="O10" s="15" t="str">
        <f>IFERROR(VLOOKUP(D10,[1]!DVH_lines[#Data],2,FALSE),"")</f>
        <v/>
      </c>
      <c r="P10" s="16" t="str">
        <f>IFERROR(VLOOKUP(D10,[1]!DVH_lines[#Data],3,FALSE),"")</f>
        <v/>
      </c>
      <c r="Q10" s="14" t="str">
        <f>IFERROR(VLOOKUP(D10,[1]!DVH_lines[#Data],4,FALSE),"")</f>
        <v/>
      </c>
      <c r="R10" s="15" t="str">
        <f>IFERROR(VLOOKUP(D10,[1]!SearchCT[#Data],2,FALSE),"")</f>
        <v/>
      </c>
      <c r="S10" s="14" t="str">
        <f>IFERROR(VLOOKUP(D10,[1]!SearchCT[#Data],3,FALSE),"")</f>
        <v/>
      </c>
    </row>
    <row r="11" spans="1:19" x14ac:dyDescent="0.25">
      <c r="A11" s="1" t="s">
        <v>106</v>
      </c>
      <c r="B11" s="1" t="s">
        <v>113</v>
      </c>
      <c r="D11" s="41" t="s">
        <v>4</v>
      </c>
      <c r="E11" s="42" t="s">
        <v>110</v>
      </c>
      <c r="F11" s="43" t="s">
        <v>109</v>
      </c>
      <c r="H11" s="22" t="str">
        <f>VLOOKUP(D11,[1]!Dictionary[#All],3,FALSE)</f>
        <v>Artifact</v>
      </c>
      <c r="I11" s="21">
        <f>VLOOKUP(D11,[1]!Dictionary[#All],4,FALSE)</f>
        <v>11296</v>
      </c>
      <c r="J11" s="21" t="str">
        <f>VLOOKUP(D11,[1]!Dictionary[#All],5,FALSE)</f>
        <v>RADLEX</v>
      </c>
      <c r="K11" s="20">
        <f>VLOOKUP(D11,[1]!Dictionary[#All],6,FALSE)</f>
        <v>3.8</v>
      </c>
      <c r="L11" s="19" t="str">
        <f>VLOOKUP(D11,[1]!VolumeType[#All],2,FALSE)</f>
        <v>Artifact</v>
      </c>
      <c r="M11" s="18" t="str">
        <f>VLOOKUP(D11,[1]!VolumeType[#All],3,FALSE)</f>
        <v>None</v>
      </c>
      <c r="N11" s="17" t="str">
        <f>VLOOKUP(D11,[1]!Colors[#All],3,FALSE)</f>
        <v>z RO Helper</v>
      </c>
      <c r="O11" s="15" t="str">
        <f>IFERROR(VLOOKUP(D11,[1]!DVH_lines[#Data],2,FALSE),"")</f>
        <v/>
      </c>
      <c r="P11" s="16" t="str">
        <f>IFERROR(VLOOKUP(D11,[1]!DVH_lines[#Data],3,FALSE),"")</f>
        <v/>
      </c>
      <c r="Q11" s="14" t="str">
        <f>IFERROR(VLOOKUP(D11,[1]!DVH_lines[#Data],4,FALSE),"")</f>
        <v/>
      </c>
      <c r="R11" s="15" t="str">
        <f>IFERROR(VLOOKUP(D11,[1]!SearchCT[#Data],2,FALSE),"")</f>
        <v/>
      </c>
      <c r="S11" s="14" t="str">
        <f>IFERROR(VLOOKUP(D11,[1]!SearchCT[#Data],3,FALSE),"")</f>
        <v/>
      </c>
    </row>
    <row r="12" spans="1:19" x14ac:dyDescent="0.25">
      <c r="A12" s="1" t="s">
        <v>88</v>
      </c>
      <c r="B12" s="1" t="s">
        <v>5</v>
      </c>
      <c r="D12" s="41" t="s">
        <v>4</v>
      </c>
      <c r="E12" s="42" t="s">
        <v>111</v>
      </c>
      <c r="F12" s="43" t="s">
        <v>109</v>
      </c>
      <c r="H12" s="22" t="str">
        <f>VLOOKUP(D12,[1]!Dictionary[#All],3,FALSE)</f>
        <v>Artifact</v>
      </c>
      <c r="I12" s="21">
        <f>VLOOKUP(D12,[1]!Dictionary[#All],4,FALSE)</f>
        <v>11296</v>
      </c>
      <c r="J12" s="21" t="str">
        <f>VLOOKUP(D12,[1]!Dictionary[#All],5,FALSE)</f>
        <v>RADLEX</v>
      </c>
      <c r="K12" s="20">
        <f>VLOOKUP(D12,[1]!Dictionary[#All],6,FALSE)</f>
        <v>3.8</v>
      </c>
      <c r="L12" s="19" t="str">
        <f>VLOOKUP(D12,[1]!VolumeType[#All],2,FALSE)</f>
        <v>Artifact</v>
      </c>
      <c r="M12" s="18" t="str">
        <f>VLOOKUP(D12,[1]!VolumeType[#All],3,FALSE)</f>
        <v>None</v>
      </c>
      <c r="N12" s="17" t="str">
        <f>VLOOKUP(D12,[1]!Colors[#All],3,FALSE)</f>
        <v>z RO Helper</v>
      </c>
      <c r="O12" s="15" t="str">
        <f>IFERROR(VLOOKUP(D12,[1]!DVH_lines[#Data],2,FALSE),"")</f>
        <v/>
      </c>
      <c r="P12" s="16" t="str">
        <f>IFERROR(VLOOKUP(D12,[1]!DVH_lines[#Data],3,FALSE),"")</f>
        <v/>
      </c>
      <c r="Q12" s="14" t="str">
        <f>IFERROR(VLOOKUP(D12,[1]!DVH_lines[#Data],4,FALSE),"")</f>
        <v/>
      </c>
      <c r="R12" s="15" t="str">
        <f>IFERROR(VLOOKUP(D12,[1]!SearchCT[#Data],2,FALSE),"")</f>
        <v/>
      </c>
      <c r="S12" s="14" t="str">
        <f>IFERROR(VLOOKUP(D12,[1]!SearchCT[#Data],3,FALSE),"")</f>
        <v/>
      </c>
    </row>
    <row r="13" spans="1:19" ht="15.75" thickBot="1" x14ac:dyDescent="0.3">
      <c r="A13" s="1" t="s">
        <v>1</v>
      </c>
      <c r="B13" s="1" t="s">
        <v>0</v>
      </c>
      <c r="D13" s="41" t="s">
        <v>4</v>
      </c>
      <c r="E13" s="42" t="s">
        <v>112</v>
      </c>
      <c r="F13" s="43" t="s">
        <v>109</v>
      </c>
      <c r="H13" s="10" t="str">
        <f>VLOOKUP(D13,[1]!Dictionary[#All],3,FALSE)</f>
        <v>Artifact</v>
      </c>
      <c r="I13" s="9">
        <f>VLOOKUP(D13,[1]!Dictionary[#All],4,FALSE)</f>
        <v>11296</v>
      </c>
      <c r="J13" s="9" t="str">
        <f>VLOOKUP(D13,[1]!Dictionary[#All],5,FALSE)</f>
        <v>RADLEX</v>
      </c>
      <c r="K13" s="8">
        <f>VLOOKUP(D13,[1]!Dictionary[#All],6,FALSE)</f>
        <v>3.8</v>
      </c>
      <c r="L13" s="7" t="str">
        <f>VLOOKUP(D13,[1]!VolumeType[#All],2,FALSE)</f>
        <v>Artifact</v>
      </c>
      <c r="M13" s="6" t="str">
        <f>VLOOKUP(D13,[1]!VolumeType[#All],3,FALSE)</f>
        <v>None</v>
      </c>
      <c r="N13" s="5" t="str">
        <f>VLOOKUP(D13,[1]!Colors[#All],3,FALSE)</f>
        <v>z RO Helper</v>
      </c>
      <c r="O13" s="3" t="str">
        <f>IFERROR(VLOOKUP(D13,[1]!DVH_lines[#Data],2,FALSE),"")</f>
        <v/>
      </c>
      <c r="P13" s="4" t="str">
        <f>IFERROR(VLOOKUP(D13,[1]!DVH_lines[#Data],3,FALSE),"")</f>
        <v/>
      </c>
      <c r="Q13" s="2" t="str">
        <f>IFERROR(VLOOKUP(D13,[1]!DVH_lines[#Data],4,FALSE),"")</f>
        <v/>
      </c>
      <c r="R13" s="3" t="str">
        <f>IFERROR(VLOOKUP(D13,[1]!SearchCT[#Data],2,FALSE),"")</f>
        <v/>
      </c>
      <c r="S13" s="2" t="str">
        <f>IFERROR(VLOOKUP(D13,[1]!SearchCT[#Data],3,FALSE),"")</f>
        <v/>
      </c>
    </row>
  </sheetData>
  <mergeCells count="6">
    <mergeCell ref="A1:B1"/>
    <mergeCell ref="D1:F1"/>
    <mergeCell ref="H1:K1"/>
    <mergeCell ref="L1:M1"/>
    <mergeCell ref="O1:Q1"/>
    <mergeCell ref="R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CT</vt:lpstr>
      <vt:lpstr>Palliative</vt:lpstr>
      <vt:lpstr>Extremity</vt:lpstr>
      <vt:lpstr>Heme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2017-11-10T15:56:51Z</dcterms:created>
  <dcterms:modified xsi:type="dcterms:W3CDTF">2020-12-09T22:19:42Z</dcterms:modified>
</cp:coreProperties>
</file>