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12525"/>
  </bookViews>
  <sheets>
    <sheet name="HDR BREAST" sheetId="1" r:id="rId1"/>
    <sheet name="HDR CERVIX" sheetId="2" r:id="rId2"/>
    <sheet name="HDR Head Surface Mould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U12" i="2" l="1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U17" i="3" l="1"/>
  <c r="T17" i="3"/>
  <c r="S17" i="3"/>
  <c r="R17" i="3"/>
  <c r="Q17" i="3"/>
  <c r="P17" i="3"/>
  <c r="O17" i="3"/>
  <c r="N17" i="3"/>
  <c r="M17" i="3"/>
  <c r="L17" i="3"/>
  <c r="K17" i="3"/>
  <c r="U16" i="3"/>
  <c r="T16" i="3"/>
  <c r="S16" i="3"/>
  <c r="R16" i="3"/>
  <c r="Q16" i="3"/>
  <c r="P16" i="3"/>
  <c r="O16" i="3"/>
  <c r="N16" i="3"/>
  <c r="M16" i="3"/>
  <c r="L16" i="3"/>
  <c r="K16" i="3"/>
  <c r="U15" i="3"/>
  <c r="T15" i="3"/>
  <c r="S15" i="3"/>
  <c r="R15" i="3"/>
  <c r="Q15" i="3"/>
  <c r="P15" i="3"/>
  <c r="O15" i="3"/>
  <c r="N15" i="3"/>
  <c r="M15" i="3"/>
  <c r="L15" i="3"/>
  <c r="K15" i="3"/>
  <c r="U14" i="3"/>
  <c r="T14" i="3"/>
  <c r="S14" i="3"/>
  <c r="R14" i="3"/>
  <c r="Q14" i="3"/>
  <c r="P14" i="3"/>
  <c r="O14" i="3"/>
  <c r="N14" i="3"/>
  <c r="M14" i="3"/>
  <c r="L14" i="3"/>
  <c r="K14" i="3"/>
  <c r="U13" i="3"/>
  <c r="T13" i="3"/>
  <c r="S13" i="3"/>
  <c r="R13" i="3"/>
  <c r="Q13" i="3"/>
  <c r="P13" i="3"/>
  <c r="O13" i="3"/>
  <c r="N13" i="3"/>
  <c r="M13" i="3"/>
  <c r="L13" i="3"/>
  <c r="K13" i="3"/>
  <c r="U12" i="3"/>
  <c r="T12" i="3"/>
  <c r="S12" i="3"/>
  <c r="R12" i="3"/>
  <c r="Q12" i="3"/>
  <c r="P12" i="3"/>
  <c r="O12" i="3"/>
  <c r="N12" i="3"/>
  <c r="M12" i="3"/>
  <c r="L12" i="3"/>
  <c r="K12" i="3"/>
  <c r="U11" i="3"/>
  <c r="T11" i="3"/>
  <c r="S11" i="3"/>
  <c r="R11" i="3"/>
  <c r="Q11" i="3"/>
  <c r="P11" i="3"/>
  <c r="O11" i="3"/>
  <c r="N11" i="3"/>
  <c r="M11" i="3"/>
  <c r="L11" i="3"/>
  <c r="K11" i="3"/>
  <c r="U10" i="3"/>
  <c r="T10" i="3"/>
  <c r="S10" i="3"/>
  <c r="R10" i="3"/>
  <c r="Q10" i="3"/>
  <c r="P10" i="3"/>
  <c r="O10" i="3"/>
  <c r="N10" i="3"/>
  <c r="M10" i="3"/>
  <c r="L10" i="3"/>
  <c r="K10" i="3"/>
  <c r="U9" i="3"/>
  <c r="T9" i="3"/>
  <c r="S9" i="3"/>
  <c r="R9" i="3"/>
  <c r="Q9" i="3"/>
  <c r="P9" i="3"/>
  <c r="O9" i="3"/>
  <c r="N9" i="3"/>
  <c r="M9" i="3"/>
  <c r="L9" i="3"/>
  <c r="K9" i="3"/>
  <c r="U8" i="3"/>
  <c r="T8" i="3"/>
  <c r="S8" i="3"/>
  <c r="R8" i="3"/>
  <c r="Q8" i="3"/>
  <c r="P8" i="3"/>
  <c r="O8" i="3"/>
  <c r="N8" i="3"/>
  <c r="M8" i="3"/>
  <c r="L8" i="3"/>
  <c r="K8" i="3"/>
  <c r="U7" i="3"/>
  <c r="T7" i="3"/>
  <c r="S7" i="3"/>
  <c r="R7" i="3"/>
  <c r="Q7" i="3"/>
  <c r="P7" i="3"/>
  <c r="O7" i="3"/>
  <c r="N7" i="3"/>
  <c r="M7" i="3"/>
  <c r="L7" i="3"/>
  <c r="K7" i="3"/>
  <c r="U6" i="3"/>
  <c r="T6" i="3"/>
  <c r="S6" i="3"/>
  <c r="R6" i="3"/>
  <c r="Q6" i="3"/>
  <c r="P6" i="3"/>
  <c r="O6" i="3"/>
  <c r="N6" i="3"/>
  <c r="M6" i="3"/>
  <c r="L6" i="3"/>
  <c r="K6" i="3"/>
  <c r="U5" i="3"/>
  <c r="T5" i="3"/>
  <c r="S5" i="3"/>
  <c r="R5" i="3"/>
  <c r="Q5" i="3"/>
  <c r="P5" i="3"/>
  <c r="O5" i="3"/>
  <c r="N5" i="3"/>
  <c r="M5" i="3"/>
  <c r="L5" i="3"/>
  <c r="K5" i="3"/>
  <c r="U4" i="3"/>
  <c r="T4" i="3"/>
  <c r="S4" i="3"/>
  <c r="R4" i="3"/>
  <c r="Q4" i="3"/>
  <c r="P4" i="3"/>
  <c r="O4" i="3"/>
  <c r="N4" i="3"/>
  <c r="M4" i="3"/>
  <c r="L4" i="3"/>
  <c r="K4" i="3"/>
  <c r="U3" i="3" l="1"/>
  <c r="T3" i="3"/>
  <c r="S3" i="3"/>
  <c r="R3" i="3"/>
  <c r="Q3" i="3"/>
  <c r="P3" i="3"/>
  <c r="O3" i="3"/>
  <c r="N3" i="3"/>
  <c r="M3" i="3"/>
  <c r="L3" i="3"/>
  <c r="K3" i="3"/>
  <c r="K3" i="2" l="1"/>
  <c r="L3" i="2"/>
  <c r="M3" i="2"/>
  <c r="N3" i="2"/>
  <c r="O3" i="2"/>
  <c r="P3" i="2"/>
  <c r="Q3" i="2"/>
  <c r="R3" i="2"/>
  <c r="S3" i="2"/>
  <c r="T3" i="2"/>
  <c r="U3" i="2"/>
  <c r="V17" i="1"/>
  <c r="U17" i="1"/>
  <c r="T17" i="1"/>
  <c r="S17" i="1"/>
  <c r="R17" i="1"/>
  <c r="P17" i="1"/>
  <c r="O17" i="1"/>
  <c r="N17" i="1"/>
  <c r="M17" i="1"/>
  <c r="L17" i="1"/>
  <c r="V16" i="1"/>
  <c r="U16" i="1"/>
  <c r="T16" i="1"/>
  <c r="S16" i="1"/>
  <c r="R16" i="1"/>
  <c r="P16" i="1"/>
  <c r="O16" i="1"/>
  <c r="N16" i="1"/>
  <c r="M16" i="1"/>
  <c r="L16" i="1"/>
  <c r="V15" i="1"/>
  <c r="U15" i="1"/>
  <c r="T15" i="1"/>
  <c r="S15" i="1"/>
  <c r="R15" i="1"/>
  <c r="P15" i="1"/>
  <c r="O15" i="1"/>
  <c r="N15" i="1"/>
  <c r="M15" i="1"/>
  <c r="L15" i="1"/>
  <c r="V14" i="1"/>
  <c r="U14" i="1"/>
  <c r="T14" i="1"/>
  <c r="S14" i="1"/>
  <c r="R14" i="1"/>
  <c r="P14" i="1"/>
  <c r="O14" i="1"/>
  <c r="N14" i="1"/>
  <c r="M14" i="1"/>
  <c r="L14" i="1"/>
  <c r="V13" i="1"/>
  <c r="U13" i="1"/>
  <c r="T13" i="1"/>
  <c r="S13" i="1"/>
  <c r="R13" i="1"/>
  <c r="P13" i="1"/>
  <c r="O13" i="1"/>
  <c r="N13" i="1"/>
  <c r="M13" i="1"/>
  <c r="L13" i="1"/>
  <c r="V12" i="1"/>
  <c r="U12" i="1"/>
  <c r="T12" i="1"/>
  <c r="S12" i="1"/>
  <c r="R12" i="1"/>
  <c r="P12" i="1"/>
  <c r="O12" i="1"/>
  <c r="N12" i="1"/>
  <c r="M12" i="1"/>
  <c r="L12" i="1"/>
  <c r="V11" i="1"/>
  <c r="U11" i="1"/>
  <c r="T11" i="1"/>
  <c r="S11" i="1"/>
  <c r="R11" i="1"/>
  <c r="P11" i="1"/>
  <c r="O11" i="1"/>
  <c r="N11" i="1"/>
  <c r="M11" i="1"/>
  <c r="L11" i="1"/>
  <c r="V10" i="1"/>
  <c r="U10" i="1"/>
  <c r="T10" i="1"/>
  <c r="S10" i="1"/>
  <c r="R10" i="1"/>
  <c r="P10" i="1"/>
  <c r="O10" i="1"/>
  <c r="N10" i="1"/>
  <c r="M10" i="1"/>
  <c r="L10" i="1"/>
  <c r="V9" i="1"/>
  <c r="U9" i="1"/>
  <c r="T9" i="1"/>
  <c r="S9" i="1"/>
  <c r="R9" i="1"/>
  <c r="P9" i="1"/>
  <c r="O9" i="1"/>
  <c r="N9" i="1"/>
  <c r="M9" i="1"/>
  <c r="L9" i="1"/>
  <c r="V8" i="1"/>
  <c r="U8" i="1"/>
  <c r="T8" i="1"/>
  <c r="S8" i="1"/>
  <c r="R8" i="1"/>
  <c r="P8" i="1"/>
  <c r="O8" i="1"/>
  <c r="N8" i="1"/>
  <c r="M8" i="1"/>
  <c r="L8" i="1"/>
  <c r="V7" i="1"/>
  <c r="U7" i="1"/>
  <c r="T7" i="1"/>
  <c r="S7" i="1"/>
  <c r="R7" i="1"/>
  <c r="P7" i="1"/>
  <c r="O7" i="1"/>
  <c r="N7" i="1"/>
  <c r="M7" i="1"/>
  <c r="L7" i="1"/>
  <c r="V6" i="1"/>
  <c r="U6" i="1"/>
  <c r="T6" i="1"/>
  <c r="S6" i="1"/>
  <c r="R6" i="1"/>
  <c r="P6" i="1"/>
  <c r="O6" i="1"/>
  <c r="N6" i="1"/>
  <c r="M6" i="1"/>
  <c r="L6" i="1"/>
  <c r="V5" i="1"/>
  <c r="U5" i="1"/>
  <c r="T5" i="1"/>
  <c r="S5" i="1"/>
  <c r="R5" i="1"/>
  <c r="P5" i="1"/>
  <c r="O5" i="1"/>
  <c r="N5" i="1"/>
  <c r="M5" i="1"/>
  <c r="L5" i="1"/>
  <c r="V4" i="1"/>
  <c r="U4" i="1"/>
  <c r="T4" i="1"/>
  <c r="S4" i="1"/>
  <c r="R4" i="1"/>
  <c r="P4" i="1"/>
  <c r="O4" i="1"/>
  <c r="N4" i="1"/>
  <c r="M4" i="1"/>
  <c r="L4" i="1"/>
  <c r="V3" i="1"/>
  <c r="U3" i="1"/>
  <c r="T3" i="1"/>
  <c r="S3" i="1"/>
  <c r="R3" i="1"/>
  <c r="P3" i="1"/>
  <c r="O3" i="1"/>
  <c r="N3" i="1"/>
  <c r="M3" i="1"/>
  <c r="L3" i="1"/>
  <c r="K14" i="1" l="1"/>
  <c r="J8" i="2"/>
  <c r="K8" i="1"/>
  <c r="J7" i="2"/>
  <c r="K6" i="1"/>
  <c r="K4" i="1"/>
  <c r="J4" i="2" l="1"/>
  <c r="J4" i="3"/>
  <c r="K7" i="1"/>
  <c r="J5" i="2"/>
  <c r="J6" i="3"/>
  <c r="J3" i="2"/>
  <c r="J3" i="3"/>
  <c r="K3" i="1"/>
  <c r="J12" i="2"/>
  <c r="J11" i="2"/>
  <c r="J10" i="2"/>
  <c r="J17" i="3"/>
  <c r="J16" i="3"/>
  <c r="J15" i="3"/>
  <c r="K17" i="1"/>
  <c r="K16" i="1"/>
  <c r="K15" i="1"/>
  <c r="K12" i="1"/>
  <c r="J8" i="3"/>
  <c r="J12" i="3"/>
  <c r="J10" i="3"/>
  <c r="J14" i="3"/>
  <c r="J13" i="3"/>
  <c r="K13" i="1"/>
  <c r="K5" i="1"/>
  <c r="K10" i="1"/>
  <c r="J5" i="3"/>
  <c r="J6" i="2"/>
  <c r="J7" i="3"/>
  <c r="K9" i="1"/>
  <c r="K11" i="1"/>
  <c r="J11" i="3"/>
  <c r="J9" i="3"/>
  <c r="J9" i="2"/>
</calcChain>
</file>

<file path=xl/sharedStrings.xml><?xml version="1.0" encoding="utf-8"?>
<sst xmlns="http://schemas.openxmlformats.org/spreadsheetml/2006/main" count="262" uniqueCount="104">
  <si>
    <t>HDR BREAST</t>
  </si>
  <si>
    <t>Template Structures</t>
  </si>
  <si>
    <t>Structure Code</t>
  </si>
  <si>
    <t>Volume Type</t>
  </si>
  <si>
    <t>Color</t>
  </si>
  <si>
    <t>DVH</t>
  </si>
  <si>
    <t>HU Values</t>
  </si>
  <si>
    <t>Attribute</t>
  </si>
  <si>
    <t>Value</t>
  </si>
  <si>
    <t>Structure</t>
  </si>
  <si>
    <t>ID</t>
  </si>
  <si>
    <t>Name</t>
  </si>
  <si>
    <t>VolumeCode</t>
  </si>
  <si>
    <t>VolumeCodeTable</t>
  </si>
  <si>
    <t>Label</t>
  </si>
  <si>
    <t>Code</t>
  </si>
  <si>
    <t>CodeScheme</t>
  </si>
  <si>
    <t>CodeSchemeVersion</t>
  </si>
  <si>
    <t>Category</t>
  </si>
  <si>
    <t>VolumeType</t>
  </si>
  <si>
    <t>ColorAndStyle</t>
  </si>
  <si>
    <t>DVHLineColor</t>
  </si>
  <si>
    <t>DVHLineStyle</t>
  </si>
  <si>
    <t>DVHLineWidth</t>
  </si>
  <si>
    <t>SearchCTLow</t>
  </si>
  <si>
    <t>SearchCTHigh</t>
  </si>
  <si>
    <t>Body</t>
  </si>
  <si>
    <t>BODY</t>
  </si>
  <si>
    <t>Body Outline</t>
  </si>
  <si>
    <t>CTV int</t>
  </si>
  <si>
    <t>Cavity</t>
  </si>
  <si>
    <t>Description</t>
  </si>
  <si>
    <t>For breast brachytherapy implant.</t>
  </si>
  <si>
    <t>Intercostal muscle</t>
  </si>
  <si>
    <t>Chest Wall</t>
  </si>
  <si>
    <t>Diagnosis</t>
  </si>
  <si>
    <t>CTV high</t>
  </si>
  <si>
    <t>CTV</t>
  </si>
  <si>
    <t>TreatmentSite</t>
  </si>
  <si>
    <t>.Breast</t>
  </si>
  <si>
    <t>DPV</t>
  </si>
  <si>
    <t>xmei</t>
  </si>
  <si>
    <t>Heart</t>
  </si>
  <si>
    <t>ApprovalStatus</t>
  </si>
  <si>
    <t>Reviewed</t>
  </si>
  <si>
    <t>PTV</t>
  </si>
  <si>
    <t>PTV 10mm</t>
  </si>
  <si>
    <t>PTV 10 mm Margin</t>
  </si>
  <si>
    <t>PTV eval</t>
  </si>
  <si>
    <t>PTV 10 mm Margin for DVH</t>
  </si>
  <si>
    <t>PTV int</t>
  </si>
  <si>
    <t>PTV 15mm</t>
  </si>
  <si>
    <t>PTV 15 mm Margin</t>
  </si>
  <si>
    <t>PTV int eval</t>
  </si>
  <si>
    <t>PTV 15 mm Margin for DVH</t>
  </si>
  <si>
    <t>Wire</t>
  </si>
  <si>
    <t>Scar Wire</t>
  </si>
  <si>
    <t>Skin</t>
  </si>
  <si>
    <t>RO Helper</t>
  </si>
  <si>
    <t>Z1</t>
  </si>
  <si>
    <t>RO Helper Structure</t>
  </si>
  <si>
    <t>Z2</t>
  </si>
  <si>
    <t>Z3</t>
  </si>
  <si>
    <t>Sigmoid</t>
  </si>
  <si>
    <t>Bladder</t>
  </si>
  <si>
    <t>Rectum</t>
  </si>
  <si>
    <t>cjos</t>
  </si>
  <si>
    <t>Vagina</t>
  </si>
  <si>
    <t>.Gyn</t>
  </si>
  <si>
    <t>High Risk Volume on CT</t>
  </si>
  <si>
    <t>HRV-CT</t>
  </si>
  <si>
    <t>HDR CERVIX</t>
  </si>
  <si>
    <t>PTV eval 10mm</t>
  </si>
  <si>
    <t>PTV eval 15mm</t>
  </si>
  <si>
    <t>Status</t>
  </si>
  <si>
    <t>Active</t>
  </si>
  <si>
    <t>Author</t>
  </si>
  <si>
    <t>Columns</t>
  </si>
  <si>
    <t>HDR</t>
  </si>
  <si>
    <t>HDR_BREAST.xml</t>
  </si>
  <si>
    <t>HDR_CERVIX.xml</t>
  </si>
  <si>
    <t>TemplateID</t>
  </si>
  <si>
    <t>TemplateCategory</t>
  </si>
  <si>
    <t>TemplateType</t>
  </si>
  <si>
    <t>For brachytherapy surface moulds on the head</t>
  </si>
  <si>
    <t>Lens L</t>
  </si>
  <si>
    <t>Lens R</t>
  </si>
  <si>
    <t>Eye L</t>
  </si>
  <si>
    <t>Eye R</t>
  </si>
  <si>
    <t>GTV</t>
  </si>
  <si>
    <t>Brain</t>
  </si>
  <si>
    <t>Lips</t>
  </si>
  <si>
    <t>HDR Head Surface Mould</t>
  </si>
  <si>
    <t>.Skin</t>
  </si>
  <si>
    <t>HDR_Head_Surface_Mould.xml</t>
  </si>
  <si>
    <t>Globe L</t>
  </si>
  <si>
    <t>Globe R</t>
  </si>
  <si>
    <t>gsal</t>
  </si>
  <si>
    <t>TemplateFileName</t>
  </si>
  <si>
    <t>Transluce - Red</t>
  </si>
  <si>
    <t>Translucent-Purp</t>
  </si>
  <si>
    <t>Transluce - Pink</t>
  </si>
  <si>
    <t>Transluce - Lila</t>
  </si>
  <si>
    <t>Transluce -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</si>
</sst>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6"/>
      <color theme="3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2" xfId="0" applyBorder="1"/>
    <xf numFmtId="0" fontId="0" fillId="0" borderId="0" xfId="0" applyBorder="1"/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/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5" xfId="0" applyBorder="1"/>
    <xf numFmtId="0" fontId="0" fillId="0" borderId="1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1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12" xfId="0" applyNumberFormat="1" applyFont="1" applyBorder="1" applyAlignment="1">
      <alignment horizontal="right"/>
    </xf>
    <xf numFmtId="0" fontId="0" fillId="0" borderId="11" xfId="0" applyFont="1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4" xfId="0" applyFont="1" applyBorder="1" applyAlignment="1"/>
    <xf numFmtId="49" fontId="0" fillId="0" borderId="14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1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NumberFormat="1" applyFont="1" applyBorder="1" applyAlignment="1">
      <alignment horizontal="right"/>
    </xf>
    <xf numFmtId="0" fontId="0" fillId="0" borderId="18" xfId="0" applyNumberFormat="1" applyFont="1" applyBorder="1" applyAlignment="1">
      <alignment horizontal="right"/>
    </xf>
    <xf numFmtId="0" fontId="0" fillId="0" borderId="19" xfId="0" applyNumberFormat="1" applyFont="1" applyBorder="1" applyAlignment="1">
      <alignment horizontal="right"/>
    </xf>
    <xf numFmtId="0" fontId="0" fillId="0" borderId="17" xfId="0" applyFont="1" applyBorder="1"/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0" xfId="0" applyBorder="1"/>
    <xf numFmtId="0" fontId="2" fillId="0" borderId="0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Title 2" xfId="1"/>
  </cellStyles>
  <dxfs count="39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31326810" displayName="Table331326810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7911" displayName="Table5337911" ref="D2:I17" totalsRowShown="0" headerRowBorderDxfId="34" tableBorderDxfId="33" totalsRowBorderDxfId="32">
  <sortState ref="D3:H15">
    <sortCondition ref="E3:E15"/>
  </sortState>
  <tableColumns count="6">
    <tableColumn id="1" name="Structure" dataDxfId="31"/>
    <tableColumn id="2" name="ID" dataDxfId="30"/>
    <tableColumn id="3" name="Name" dataDxfId="29"/>
    <tableColumn id="6" name="ColorAndStyl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681012" displayName="Table33132681012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791113" displayName="Table533791113" ref="D2:H12" totalsRowShown="0" headerRowDxfId="21" headerRowBorderDxfId="20" tableBorderDxfId="19" totalsRowBorderDxfId="18">
  <sortState ref="D3:H15">
    <sortCondition ref="E3:E15"/>
  </sortState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68106" displayName="Table3313268106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79117" displayName="Table53379117" ref="D2:H17" totalsRowShown="0" headerRowDxfId="8" headerRowBorderDxfId="7" tableBorderDxfId="6" totalsRowBorderDxfId="5">
  <sortState ref="D3:H15">
    <sortCondition ref="E3:E15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abSelected="1" topLeftCell="E1" workbookViewId="0">
      <selection activeCell="Q26" sqref="Q26"/>
    </sheetView>
  </sheetViews>
  <sheetFormatPr defaultRowHeight="15" x14ac:dyDescent="0.25"/>
  <cols>
    <col min="1" max="1" width="14.5703125" style="2" bestFit="1" customWidth="1"/>
    <col min="2" max="2" width="20.28515625" style="2" bestFit="1" customWidth="1"/>
    <col min="3" max="3" width="5.42578125" style="2" customWidth="1"/>
    <col min="4" max="4" width="15.85546875" style="2" customWidth="1"/>
    <col min="5" max="5" width="16.42578125" style="2" bestFit="1" customWidth="1"/>
    <col min="6" max="6" width="39.7109375" style="2" customWidth="1"/>
    <col min="7" max="7" width="15.42578125" style="2" customWidth="1"/>
    <col min="8" max="8" width="20.7109375" style="2" customWidth="1"/>
    <col min="9" max="9" width="20.7109375" style="47" customWidth="1"/>
    <col min="10" max="10" width="5.85546875" style="2" bestFit="1" customWidth="1"/>
    <col min="11" max="11" width="20.85546875" style="2" bestFit="1" customWidth="1"/>
    <col min="12" max="12" width="17.42578125" style="2" bestFit="1" customWidth="1"/>
    <col min="13" max="13" width="19.7109375" style="2" bestFit="1" customWidth="1"/>
    <col min="14" max="14" width="21" style="2" bestFit="1" customWidth="1"/>
    <col min="15" max="15" width="9.7109375" style="2" bestFit="1" customWidth="1"/>
    <col min="16" max="16" width="15.42578125" style="2" bestFit="1" customWidth="1"/>
    <col min="17" max="17" width="16.42578125" style="2" bestFit="1" customWidth="1"/>
    <col min="18" max="18" width="14.42578125" style="2" bestFit="1" customWidth="1"/>
    <col min="19" max="19" width="14.140625" style="2" bestFit="1" customWidth="1"/>
    <col min="20" max="20" width="15.42578125" style="2" bestFit="1" customWidth="1"/>
    <col min="21" max="21" width="14" style="2" bestFit="1" customWidth="1"/>
    <col min="22" max="22" width="14.42578125" style="2" bestFit="1" customWidth="1"/>
    <col min="23" max="16384" width="9.140625" style="2"/>
  </cols>
  <sheetData>
    <row r="1" spans="1:22" ht="21" thickBot="1" x14ac:dyDescent="0.35">
      <c r="A1" s="51" t="s">
        <v>0</v>
      </c>
      <c r="B1" s="51"/>
      <c r="C1" s="1"/>
      <c r="D1" s="51" t="s">
        <v>1</v>
      </c>
      <c r="E1" s="51"/>
      <c r="F1" s="51"/>
      <c r="G1" s="51"/>
      <c r="H1" s="51"/>
      <c r="I1" s="48"/>
      <c r="K1" s="49" t="s">
        <v>2</v>
      </c>
      <c r="L1" s="52"/>
      <c r="M1" s="52"/>
      <c r="N1" s="50"/>
      <c r="O1" s="49" t="s">
        <v>3</v>
      </c>
      <c r="P1" s="52"/>
      <c r="Q1" s="3" t="s">
        <v>4</v>
      </c>
      <c r="R1" s="49" t="s">
        <v>5</v>
      </c>
      <c r="S1" s="52"/>
      <c r="T1" s="50"/>
      <c r="U1" s="49" t="s">
        <v>6</v>
      </c>
      <c r="V1" s="50"/>
    </row>
    <row r="2" spans="1:22" ht="15.75" x14ac:dyDescent="0.25">
      <c r="A2" s="4" t="s">
        <v>7</v>
      </c>
      <c r="B2" s="5" t="s">
        <v>8</v>
      </c>
      <c r="C2" s="6"/>
      <c r="D2" s="47" t="s">
        <v>9</v>
      </c>
      <c r="E2" s="47" t="s">
        <v>10</v>
      </c>
      <c r="F2" s="47" t="s">
        <v>11</v>
      </c>
      <c r="G2" s="47" t="s">
        <v>20</v>
      </c>
      <c r="H2" s="47" t="s">
        <v>12</v>
      </c>
      <c r="I2" s="47" t="s">
        <v>13</v>
      </c>
      <c r="K2" s="10" t="s">
        <v>14</v>
      </c>
      <c r="L2" s="11" t="s">
        <v>15</v>
      </c>
      <c r="M2" s="11" t="s">
        <v>16</v>
      </c>
      <c r="N2" s="12" t="s">
        <v>17</v>
      </c>
      <c r="O2" s="13" t="s">
        <v>18</v>
      </c>
      <c r="P2" s="11" t="s">
        <v>19</v>
      </c>
      <c r="Q2" s="14" t="s">
        <v>20</v>
      </c>
      <c r="R2" s="13" t="s">
        <v>21</v>
      </c>
      <c r="S2" s="11" t="s">
        <v>22</v>
      </c>
      <c r="T2" s="12" t="s">
        <v>23</v>
      </c>
      <c r="U2" s="13" t="s">
        <v>24</v>
      </c>
      <c r="V2" s="12" t="s">
        <v>25</v>
      </c>
    </row>
    <row r="3" spans="1:22" x14ac:dyDescent="0.25">
      <c r="A3" s="47" t="s">
        <v>81</v>
      </c>
      <c r="B3" s="2" t="s">
        <v>0</v>
      </c>
      <c r="C3" s="6"/>
      <c r="D3" s="47" t="s">
        <v>26</v>
      </c>
      <c r="E3" s="47" t="s">
        <v>27</v>
      </c>
      <c r="F3" s="47" t="s">
        <v>28</v>
      </c>
      <c r="G3" s="47"/>
      <c r="H3" s="47"/>
      <c r="K3" s="19" t="str">
        <f>VLOOKUP(D3,[1]!Dictionary[#All],3,FALSE)</f>
        <v>Body</v>
      </c>
      <c r="L3" s="20" t="str">
        <f>VLOOKUP(D3,[1]!Dictionary[#All],4,FALSE)</f>
        <v>BODY</v>
      </c>
      <c r="M3" s="20" t="str">
        <f>VLOOKUP(D3,[1]!Dictionary[#All],5,FALSE)</f>
        <v>99VMS_STRUCTCODE</v>
      </c>
      <c r="N3" s="21" t="str">
        <f>VLOOKUP(D3,[1]!Dictionary[#All],6,FALSE)</f>
        <v>1.0</v>
      </c>
      <c r="O3" s="22" t="str">
        <f>VLOOKUP(D3,[1]!VolumeType[#All],2,FALSE)</f>
        <v>Special</v>
      </c>
      <c r="P3" s="23" t="str">
        <f>VLOOKUP(D3,[1]!VolumeType[#All],3,FALSE)</f>
        <v>BODY</v>
      </c>
      <c r="Q3" s="24" t="str">
        <f>IF(Table5337911[[#This Row],[ColorAndStyle]]&lt;&gt;0,Table5337911[[#This Row],[ColorAndStyle]],VLOOKUP(D3,[1]!Colors[#All],3,FALSE))</f>
        <v>z Body</v>
      </c>
      <c r="R3" s="25" t="str">
        <f>IFERROR(VLOOKUP(D3,[1]!DVH_lines[#Data],2,FALSE),"")</f>
        <v/>
      </c>
      <c r="S3" s="26" t="str">
        <f>IFERROR(VLOOKUP(D3,[1]!DVH_lines[#Data],3,FALSE),"")</f>
        <v/>
      </c>
      <c r="T3" s="27" t="str">
        <f>IFERROR(VLOOKUP(D3,[1]!DVH_lines[#Data],4,FALSE),"")</f>
        <v/>
      </c>
      <c r="U3" s="25">
        <f>IFERROR(VLOOKUP(D3,[1]!SearchCT[#Data],2,FALSE),"")</f>
        <v>-350</v>
      </c>
      <c r="V3" s="27">
        <f>IFERROR(VLOOKUP(D3,[1]!SearchCT[#Data],3,FALSE),"")</f>
        <v>-50</v>
      </c>
    </row>
    <row r="4" spans="1:22" x14ac:dyDescent="0.25">
      <c r="A4" s="47" t="s">
        <v>83</v>
      </c>
      <c r="B4" s="2" t="s">
        <v>9</v>
      </c>
      <c r="C4" s="6"/>
      <c r="D4" s="47" t="s">
        <v>29</v>
      </c>
      <c r="E4" s="47" t="s">
        <v>30</v>
      </c>
      <c r="F4" s="47" t="s">
        <v>30</v>
      </c>
      <c r="G4" s="47" t="s">
        <v>99</v>
      </c>
      <c r="H4" s="47"/>
      <c r="K4" s="19" t="str">
        <f>VLOOKUP(D4,[1]!Dictionary[#All],3,FALSE)</f>
        <v>CTV Intermediate Risk</v>
      </c>
      <c r="L4" s="20" t="str">
        <f>VLOOKUP(D4,[1]!Dictionary[#All],4,FALSE)</f>
        <v>CTV_Intermediate</v>
      </c>
      <c r="M4" s="20" t="str">
        <f>VLOOKUP(D4,[1]!Dictionary[#All],5,FALSE)</f>
        <v>99VMS_STRUCTCODE</v>
      </c>
      <c r="N4" s="21" t="str">
        <f>VLOOKUP(D4,[1]!Dictionary[#All],6,FALSE)</f>
        <v>1.0</v>
      </c>
      <c r="O4" s="22" t="str">
        <f>VLOOKUP(D4,[1]!VolumeType[#All],2,FALSE)</f>
        <v>CTV</v>
      </c>
      <c r="P4" s="23" t="str">
        <f>VLOOKUP(D4,[1]!VolumeType[#All],3,FALSE)</f>
        <v>CTV</v>
      </c>
      <c r="Q4" s="24" t="str">
        <f>IF(Table5337911[[#This Row],[ColorAndStyle]]&lt;&gt;0,Table5337911[[#This Row],[ColorAndStyle]],VLOOKUP(D4,[1]!Colors[#All],3,FALSE))</f>
        <v>Transluce - Red</v>
      </c>
      <c r="R4" s="25" t="str">
        <f>IFERROR(VLOOKUP(D4,[1]!DVH_lines[#Data],2,FALSE),"")</f>
        <v/>
      </c>
      <c r="S4" s="26" t="str">
        <f>IFERROR(VLOOKUP(D4,[1]!DVH_lines[#Data],3,FALSE),"")</f>
        <v/>
      </c>
      <c r="T4" s="27" t="str">
        <f>IFERROR(VLOOKUP(D4,[1]!DVH_lines[#Data],4,FALSE),"")</f>
        <v/>
      </c>
      <c r="U4" s="25" t="str">
        <f>IFERROR(VLOOKUP(D4,[1]!SearchCT[#Data],2,FALSE),"")</f>
        <v/>
      </c>
      <c r="V4" s="27" t="str">
        <f>IFERROR(VLOOKUP(D4,[1]!SearchCT[#Data],3,FALSE),"")</f>
        <v/>
      </c>
    </row>
    <row r="5" spans="1:22" x14ac:dyDescent="0.25">
      <c r="A5" s="47" t="s">
        <v>31</v>
      </c>
      <c r="B5" s="2" t="s">
        <v>32</v>
      </c>
      <c r="C5" s="6"/>
      <c r="D5" s="47" t="s">
        <v>33</v>
      </c>
      <c r="E5" s="47" t="s">
        <v>34</v>
      </c>
      <c r="F5" s="47" t="s">
        <v>34</v>
      </c>
      <c r="G5" s="47"/>
      <c r="H5" s="47"/>
      <c r="K5" s="19" t="str">
        <f>VLOOKUP(D5,[1]!Dictionary[#All],3,FALSE)</f>
        <v>Intercostal muscle</v>
      </c>
      <c r="L5" s="20">
        <f>VLOOKUP(D5,[1]!Dictionary[#All],4,FALSE)</f>
        <v>13354</v>
      </c>
      <c r="M5" s="20" t="str">
        <f>VLOOKUP(D5,[1]!Dictionary[#All],5,FALSE)</f>
        <v>FMA</v>
      </c>
      <c r="N5" s="21" t="str">
        <f>VLOOKUP(D5,[1]!Dictionary[#All],6,FALSE)</f>
        <v>3.2</v>
      </c>
      <c r="O5" s="22" t="str">
        <f>VLOOKUP(D5,[1]!VolumeType[#All],2,FALSE)</f>
        <v>Organ</v>
      </c>
      <c r="P5" s="23" t="str">
        <f>VLOOKUP(D5,[1]!VolumeType[#All],3,FALSE)</f>
        <v>Organ</v>
      </c>
      <c r="Q5" s="24" t="str">
        <f>IF(Table5337911[[#This Row],[ColorAndStyle]]&lt;&gt;0,Table5337911[[#This Row],[ColorAndStyle]],VLOOKUP(D5,[1]!Colors[#All],3,FALSE))</f>
        <v>zIntercostmuscle</v>
      </c>
      <c r="R5" s="25" t="str">
        <f>IFERROR(VLOOKUP(D5,[1]!DVH_lines[#Data],2,FALSE),"")</f>
        <v/>
      </c>
      <c r="S5" s="26" t="str">
        <f>IFERROR(VLOOKUP(D5,[1]!DVH_lines[#Data],3,FALSE),"")</f>
        <v/>
      </c>
      <c r="T5" s="27" t="str">
        <f>IFERROR(VLOOKUP(D5,[1]!DVH_lines[#Data],4,FALSE),"")</f>
        <v/>
      </c>
      <c r="U5" s="25" t="str">
        <f>IFERROR(VLOOKUP(D5,[1]!SearchCT[#Data],2,FALSE),"")</f>
        <v/>
      </c>
      <c r="V5" s="27" t="str">
        <f>IFERROR(VLOOKUP(D5,[1]!SearchCT[#Data],3,FALSE),"")</f>
        <v/>
      </c>
    </row>
    <row r="6" spans="1:22" x14ac:dyDescent="0.25">
      <c r="A6" s="47" t="s">
        <v>77</v>
      </c>
      <c r="B6" s="2">
        <v>6</v>
      </c>
      <c r="C6" s="6"/>
      <c r="D6" s="47" t="s">
        <v>36</v>
      </c>
      <c r="E6" s="47" t="s">
        <v>37</v>
      </c>
      <c r="F6" s="47"/>
      <c r="G6" s="47"/>
      <c r="H6" s="47"/>
      <c r="K6" s="19" t="str">
        <f>VLOOKUP(D6,[1]!Dictionary[#All],3,FALSE)</f>
        <v>CTV High Risk</v>
      </c>
      <c r="L6" s="20" t="str">
        <f>VLOOKUP(D6,[1]!Dictionary[#All],4,FALSE)</f>
        <v>CTV_High</v>
      </c>
      <c r="M6" s="20" t="str">
        <f>VLOOKUP(D6,[1]!Dictionary[#All],5,FALSE)</f>
        <v>99VMS_STRUCTCODE</v>
      </c>
      <c r="N6" s="21" t="str">
        <f>VLOOKUP(D6,[1]!Dictionary[#All],6,FALSE)</f>
        <v>1.0</v>
      </c>
      <c r="O6" s="22" t="str">
        <f>VLOOKUP(D6,[1]!VolumeType[#All],2,FALSE)</f>
        <v>CTV</v>
      </c>
      <c r="P6" s="23" t="str">
        <f>VLOOKUP(D6,[1]!VolumeType[#All],3,FALSE)</f>
        <v>CTV</v>
      </c>
      <c r="Q6" s="24" t="str">
        <f>IF(Table5337911[[#This Row],[ColorAndStyle]]&lt;&gt;0,Table5337911[[#This Row],[ColorAndStyle]],VLOOKUP(D6,[1]!Colors[#All],3,FALSE))</f>
        <v>z CTV</v>
      </c>
      <c r="R6" s="25" t="str">
        <f>IFERROR(VLOOKUP(D6,[1]!DVH_lines[#Data],2,FALSE),"")</f>
        <v/>
      </c>
      <c r="S6" s="26" t="str">
        <f>IFERROR(VLOOKUP(D6,[1]!DVH_lines[#Data],3,FALSE),"")</f>
        <v/>
      </c>
      <c r="T6" s="27" t="str">
        <f>IFERROR(VLOOKUP(D6,[1]!DVH_lines[#Data],4,FALSE),"")</f>
        <v/>
      </c>
      <c r="U6" s="25" t="str">
        <f>IFERROR(VLOOKUP(D6,[1]!SearchCT[#Data],2,FALSE),"")</f>
        <v/>
      </c>
      <c r="V6" s="27" t="str">
        <f>IFERROR(VLOOKUP(D6,[1]!SearchCT[#Data],3,FALSE),"")</f>
        <v/>
      </c>
    </row>
    <row r="7" spans="1:22" x14ac:dyDescent="0.25">
      <c r="A7" s="47" t="s">
        <v>35</v>
      </c>
      <c r="D7" s="47" t="s">
        <v>40</v>
      </c>
      <c r="E7" s="47" t="s">
        <v>40</v>
      </c>
      <c r="F7" s="47" t="s">
        <v>40</v>
      </c>
      <c r="G7" s="47"/>
      <c r="H7" s="47"/>
      <c r="K7" s="19" t="str">
        <f>VLOOKUP(D7,[1]!Dictionary[#All],3,FALSE)</f>
        <v>Treated Volume</v>
      </c>
      <c r="L7" s="20" t="str">
        <f>VLOOKUP(D7,[1]!Dictionary[#All],4,FALSE)</f>
        <v>Treated Volume</v>
      </c>
      <c r="M7" s="20" t="str">
        <f>VLOOKUP(D7,[1]!Dictionary[#All],5,FALSE)</f>
        <v>99VMS_STRUCTCODE</v>
      </c>
      <c r="N7" s="21" t="str">
        <f>VLOOKUP(D7,[1]!Dictionary[#All],6,FALSE)</f>
        <v>1.0</v>
      </c>
      <c r="O7" s="22" t="str">
        <f>VLOOKUP(D7,[1]!VolumeType[#All],2,FALSE)</f>
        <v>Special</v>
      </c>
      <c r="P7" s="23" t="str">
        <f>VLOOKUP(D7,[1]!VolumeType[#All],3,FALSE)</f>
        <v>PTV</v>
      </c>
      <c r="Q7" s="24" t="str">
        <f>IF(Table5337911[[#This Row],[ColorAndStyle]]&lt;&gt;0,Table5337911[[#This Row],[ColorAndStyle]],VLOOKUP(D7,[1]!Colors[#All],3,FALSE))</f>
        <v>z DPV</v>
      </c>
      <c r="R7" s="25" t="str">
        <f>IFERROR(VLOOKUP(D7,[1]!DVH_lines[#Data],2,FALSE),"")</f>
        <v/>
      </c>
      <c r="S7" s="26" t="str">
        <f>IFERROR(VLOOKUP(D7,[1]!DVH_lines[#Data],3,FALSE),"")</f>
        <v/>
      </c>
      <c r="T7" s="27" t="str">
        <f>IFERROR(VLOOKUP(D7,[1]!DVH_lines[#Data],4,FALSE),"")</f>
        <v/>
      </c>
      <c r="U7" s="25" t="str">
        <f>IFERROR(VLOOKUP(D7,[1]!SearchCT[#Data],2,FALSE),"")</f>
        <v/>
      </c>
      <c r="V7" s="27" t="str">
        <f>IFERROR(VLOOKUP(D7,[1]!SearchCT[#Data],3,FALSE),"")</f>
        <v/>
      </c>
    </row>
    <row r="8" spans="1:22" x14ac:dyDescent="0.25">
      <c r="A8" s="47" t="s">
        <v>38</v>
      </c>
      <c r="B8" s="2" t="s">
        <v>39</v>
      </c>
      <c r="D8" s="47" t="s">
        <v>42</v>
      </c>
      <c r="E8" s="47" t="s">
        <v>42</v>
      </c>
      <c r="F8" s="47" t="s">
        <v>42</v>
      </c>
      <c r="G8" s="47"/>
      <c r="H8" s="47"/>
      <c r="K8" s="19" t="str">
        <f>VLOOKUP(D8,[1]!Dictionary[#All],3,FALSE)</f>
        <v>Heart</v>
      </c>
      <c r="L8" s="20">
        <f>VLOOKUP(D8,[1]!Dictionary[#All],4,FALSE)</f>
        <v>7088</v>
      </c>
      <c r="M8" s="20" t="str">
        <f>VLOOKUP(D8,[1]!Dictionary[#All],5,FALSE)</f>
        <v>FMA</v>
      </c>
      <c r="N8" s="21" t="str">
        <f>VLOOKUP(D8,[1]!Dictionary[#All],6,FALSE)</f>
        <v>3.2</v>
      </c>
      <c r="O8" s="22" t="str">
        <f>VLOOKUP(D8,[1]!VolumeType[#All],2,FALSE)</f>
        <v>Organ</v>
      </c>
      <c r="P8" s="23" t="str">
        <f>VLOOKUP(D8,[1]!VolumeType[#All],3,FALSE)</f>
        <v>Organ</v>
      </c>
      <c r="Q8" s="24" t="str">
        <f>IF(Table5337911[[#This Row],[ColorAndStyle]]&lt;&gt;0,Table5337911[[#This Row],[ColorAndStyle]],VLOOKUP(D8,[1]!Colors[#All],3,FALSE))</f>
        <v>z Heart</v>
      </c>
      <c r="R8" s="25" t="str">
        <f>IFERROR(VLOOKUP(D8,[1]!DVH_lines[#Data],2,FALSE),"")</f>
        <v/>
      </c>
      <c r="S8" s="26" t="str">
        <f>IFERROR(VLOOKUP(D8,[1]!DVH_lines[#Data],3,FALSE),"")</f>
        <v/>
      </c>
      <c r="T8" s="27" t="str">
        <f>IFERROR(VLOOKUP(D8,[1]!DVH_lines[#Data],4,FALSE),"")</f>
        <v/>
      </c>
      <c r="U8" s="25" t="str">
        <f>IFERROR(VLOOKUP(D8,[1]!SearchCT[#Data],2,FALSE),"")</f>
        <v/>
      </c>
      <c r="V8" s="27" t="str">
        <f>IFERROR(VLOOKUP(D8,[1]!SearchCT[#Data],3,FALSE),"")</f>
        <v/>
      </c>
    </row>
    <row r="9" spans="1:22" x14ac:dyDescent="0.25">
      <c r="A9" s="47" t="s">
        <v>82</v>
      </c>
      <c r="B9" s="2" t="s">
        <v>78</v>
      </c>
      <c r="D9" s="47" t="s">
        <v>45</v>
      </c>
      <c r="E9" s="47" t="s">
        <v>46</v>
      </c>
      <c r="F9" s="47" t="s">
        <v>47</v>
      </c>
      <c r="G9" s="47"/>
      <c r="H9" s="47"/>
      <c r="K9" s="19" t="str">
        <f>VLOOKUP(D9,[1]!Dictionary[#All],3,FALSE)</f>
        <v>PTV Primary</v>
      </c>
      <c r="L9" s="20" t="str">
        <f>VLOOKUP(D9,[1]!Dictionary[#All],4,FALSE)</f>
        <v>PTVp</v>
      </c>
      <c r="M9" s="20" t="str">
        <f>VLOOKUP(D9,[1]!Dictionary[#All],5,FALSE)</f>
        <v>99VMS_STRUCTCODE</v>
      </c>
      <c r="N9" s="21" t="str">
        <f>VLOOKUP(D9,[1]!Dictionary[#All],6,FALSE)</f>
        <v>1.0</v>
      </c>
      <c r="O9" s="22" t="str">
        <f>VLOOKUP(D9,[1]!VolumeType[#All],2,FALSE)</f>
        <v>PTV</v>
      </c>
      <c r="P9" s="23" t="str">
        <f>VLOOKUP(D9,[1]!VolumeType[#All],3,FALSE)</f>
        <v>PTV</v>
      </c>
      <c r="Q9" s="24" t="str">
        <f>IF(Table5337911[[#This Row],[ColorAndStyle]]&lt;&gt;0,Table5337911[[#This Row],[ColorAndStyle]],VLOOKUP(D9,[1]!Colors[#All],3,FALSE))</f>
        <v>z PTV</v>
      </c>
      <c r="R9" s="25" t="str">
        <f>IFERROR(VLOOKUP(D9,[1]!DVH_lines[#Data],2,FALSE),"")</f>
        <v/>
      </c>
      <c r="S9" s="26" t="str">
        <f>IFERROR(VLOOKUP(D9,[1]!DVH_lines[#Data],3,FALSE),"")</f>
        <v/>
      </c>
      <c r="T9" s="27" t="str">
        <f>IFERROR(VLOOKUP(D9,[1]!DVH_lines[#Data],4,FALSE),"")</f>
        <v/>
      </c>
      <c r="U9" s="25" t="str">
        <f>IFERROR(VLOOKUP(D9,[1]!SearchCT[#Data],2,FALSE),"")</f>
        <v/>
      </c>
      <c r="V9" s="27" t="str">
        <f>IFERROR(VLOOKUP(D9,[1]!SearchCT[#Data],3,FALSE),"")</f>
        <v/>
      </c>
    </row>
    <row r="10" spans="1:22" x14ac:dyDescent="0.25">
      <c r="A10" s="47" t="s">
        <v>74</v>
      </c>
      <c r="B10" s="2" t="s">
        <v>75</v>
      </c>
      <c r="D10" s="47" t="s">
        <v>48</v>
      </c>
      <c r="E10" s="47" t="s">
        <v>72</v>
      </c>
      <c r="F10" s="47" t="s">
        <v>49</v>
      </c>
      <c r="G10" s="47" t="s">
        <v>103</v>
      </c>
      <c r="H10" s="47"/>
      <c r="K10" s="19" t="str">
        <f>VLOOKUP(D10,[1]!Dictionary[#All],3,FALSE)</f>
        <v>PTV Primary</v>
      </c>
      <c r="L10" s="20" t="str">
        <f>VLOOKUP(D10,[1]!Dictionary[#All],4,FALSE)</f>
        <v>PTVp</v>
      </c>
      <c r="M10" s="20" t="str">
        <f>VLOOKUP(D10,[1]!Dictionary[#All],5,FALSE)</f>
        <v>99VMS_STRUCTCODE</v>
      </c>
      <c r="N10" s="21" t="str">
        <f>VLOOKUP(D10,[1]!Dictionary[#All],6,FALSE)</f>
        <v>1.0</v>
      </c>
      <c r="O10" s="22" t="str">
        <f>VLOOKUP(D10,[1]!VolumeType[#All],2,FALSE)</f>
        <v>PTV</v>
      </c>
      <c r="P10" s="23" t="str">
        <f>VLOOKUP(D10,[1]!VolumeType[#All],3,FALSE)</f>
        <v>PTV</v>
      </c>
      <c r="Q10" s="24" t="str">
        <f>IF(Table5337911[[#This Row],[ColorAndStyle]]&lt;&gt;0,Table5337911[[#This Row],[ColorAndStyle]],VLOOKUP(D10,[1]!Colors[#All],3,FALSE))</f>
        <v>Transluce - Blue</v>
      </c>
      <c r="R10" s="25">
        <f>IFERROR(VLOOKUP(D10,[1]!DVH_lines[#Data],2,FALSE),"")</f>
        <v>-16777216</v>
      </c>
      <c r="S10" s="26">
        <f>IFERROR(VLOOKUP(D10,[1]!DVH_lines[#Data],3,FALSE),"")</f>
        <v>0</v>
      </c>
      <c r="T10" s="27">
        <f>IFERROR(VLOOKUP(D10,[1]!DVH_lines[#Data],4,FALSE),"")</f>
        <v>5</v>
      </c>
      <c r="U10" s="25" t="str">
        <f>IFERROR(VLOOKUP(D10,[1]!SearchCT[#Data],2,FALSE),"")</f>
        <v/>
      </c>
      <c r="V10" s="27" t="str">
        <f>IFERROR(VLOOKUP(D10,[1]!SearchCT[#Data],3,FALSE),"")</f>
        <v/>
      </c>
    </row>
    <row r="11" spans="1:22" x14ac:dyDescent="0.25">
      <c r="A11" s="47" t="s">
        <v>98</v>
      </c>
      <c r="B11" s="2" t="s">
        <v>79</v>
      </c>
      <c r="D11" s="47" t="s">
        <v>50</v>
      </c>
      <c r="E11" s="47" t="s">
        <v>51</v>
      </c>
      <c r="F11" s="47" t="s">
        <v>52</v>
      </c>
      <c r="G11" s="47" t="s">
        <v>100</v>
      </c>
      <c r="H11" s="47"/>
      <c r="K11" s="19" t="str">
        <f>VLOOKUP(D11,[1]!Dictionary[#All],3,FALSE)</f>
        <v>PTV Intermediate Risk</v>
      </c>
      <c r="L11" s="20" t="str">
        <f>VLOOKUP(D11,[1]!Dictionary[#All],4,FALSE)</f>
        <v>PTV_Intermediate</v>
      </c>
      <c r="M11" s="20" t="str">
        <f>VLOOKUP(D11,[1]!Dictionary[#All],5,FALSE)</f>
        <v>99VMS_STRUCTCODE</v>
      </c>
      <c r="N11" s="21" t="str">
        <f>VLOOKUP(D11,[1]!Dictionary[#All],6,FALSE)</f>
        <v>1.0</v>
      </c>
      <c r="O11" s="22" t="str">
        <f>VLOOKUP(D11,[1]!VolumeType[#All],2,FALSE)</f>
        <v>PTV</v>
      </c>
      <c r="P11" s="23" t="str">
        <f>VLOOKUP(D11,[1]!VolumeType[#All],3,FALSE)</f>
        <v>PTV</v>
      </c>
      <c r="Q11" s="24" t="str">
        <f>IF(Table5337911[[#This Row],[ColorAndStyle]]&lt;&gt;0,Table5337911[[#This Row],[ColorAndStyle]],VLOOKUP(D11,[1]!Colors[#All],3,FALSE))</f>
        <v>Translucent-Purp</v>
      </c>
      <c r="R11" s="25" t="str">
        <f>IFERROR(VLOOKUP(D11,[1]!DVH_lines[#Data],2,FALSE),"")</f>
        <v/>
      </c>
      <c r="S11" s="26" t="str">
        <f>IFERROR(VLOOKUP(D11,[1]!DVH_lines[#Data],3,FALSE),"")</f>
        <v/>
      </c>
      <c r="T11" s="27" t="str">
        <f>IFERROR(VLOOKUP(D11,[1]!DVH_lines[#Data],4,FALSE),"")</f>
        <v/>
      </c>
      <c r="U11" s="25" t="str">
        <f>IFERROR(VLOOKUP(D11,[1]!SearchCT[#Data],2,FALSE),"")</f>
        <v/>
      </c>
      <c r="V11" s="27" t="str">
        <f>IFERROR(VLOOKUP(D11,[1]!SearchCT[#Data],3,FALSE),"")</f>
        <v/>
      </c>
    </row>
    <row r="12" spans="1:22" x14ac:dyDescent="0.25">
      <c r="A12" s="47" t="s">
        <v>76</v>
      </c>
      <c r="B12" s="2" t="s">
        <v>41</v>
      </c>
      <c r="D12" s="47" t="s">
        <v>53</v>
      </c>
      <c r="E12" s="47" t="s">
        <v>73</v>
      </c>
      <c r="F12" s="47" t="s">
        <v>54</v>
      </c>
      <c r="G12" s="47" t="s">
        <v>101</v>
      </c>
      <c r="H12" s="47"/>
      <c r="K12" s="19" t="str">
        <f>VLOOKUP(D12,[1]!Dictionary[#All],3,FALSE)</f>
        <v>PTV Intermediate Risk</v>
      </c>
      <c r="L12" s="20" t="str">
        <f>VLOOKUP(D12,[1]!Dictionary[#All],4,FALSE)</f>
        <v>PTV_Intermediate</v>
      </c>
      <c r="M12" s="20" t="str">
        <f>VLOOKUP(D12,[1]!Dictionary[#All],5,FALSE)</f>
        <v>99VMS_STRUCTCODE</v>
      </c>
      <c r="N12" s="21" t="str">
        <f>VLOOKUP(D12,[1]!Dictionary[#All],6,FALSE)</f>
        <v>1.0</v>
      </c>
      <c r="O12" s="22" t="str">
        <f>VLOOKUP(D12,[1]!VolumeType[#All],2,FALSE)</f>
        <v>PTV</v>
      </c>
      <c r="P12" s="23" t="str">
        <f>VLOOKUP(D12,[1]!VolumeType[#All],3,FALSE)</f>
        <v>PTV</v>
      </c>
      <c r="Q12" s="24" t="str">
        <f>IF(Table5337911[[#This Row],[ColorAndStyle]]&lt;&gt;0,Table5337911[[#This Row],[ColorAndStyle]],VLOOKUP(D12,[1]!Colors[#All],3,FALSE))</f>
        <v>Transluce - Pink</v>
      </c>
      <c r="R12" s="25">
        <f>IFERROR(VLOOKUP(D12,[1]!DVH_lines[#Data],2,FALSE),"")</f>
        <v>-16777216</v>
      </c>
      <c r="S12" s="26">
        <f>IFERROR(VLOOKUP(D12,[1]!DVH_lines[#Data],3,FALSE),"")</f>
        <v>0</v>
      </c>
      <c r="T12" s="27">
        <f>IFERROR(VLOOKUP(D12,[1]!DVH_lines[#Data],4,FALSE),"")</f>
        <v>5</v>
      </c>
      <c r="U12" s="25" t="str">
        <f>IFERROR(VLOOKUP(D12,[1]!SearchCT[#Data],2,FALSE),"")</f>
        <v/>
      </c>
      <c r="V12" s="27" t="str">
        <f>IFERROR(VLOOKUP(D12,[1]!SearchCT[#Data],3,FALSE),"")</f>
        <v/>
      </c>
    </row>
    <row r="13" spans="1:22" x14ac:dyDescent="0.25">
      <c r="A13" s="47" t="s">
        <v>43</v>
      </c>
      <c r="B13" s="2" t="s">
        <v>44</v>
      </c>
      <c r="D13" s="47" t="s">
        <v>55</v>
      </c>
      <c r="E13" s="47" t="s">
        <v>56</v>
      </c>
      <c r="F13" s="47" t="s">
        <v>56</v>
      </c>
      <c r="G13" s="47" t="s">
        <v>102</v>
      </c>
      <c r="H13" s="47"/>
      <c r="K13" s="19" t="str">
        <f>VLOOKUP(D13,[1]!Dictionary[#All],3,FALSE)</f>
        <v>Wire</v>
      </c>
      <c r="L13" s="20">
        <f>VLOOKUP(D13,[1]!Dictionary[#All],4,FALSE)</f>
        <v>5453</v>
      </c>
      <c r="M13" s="20" t="str">
        <f>VLOOKUP(D13,[1]!Dictionary[#All],5,FALSE)</f>
        <v>RADLEX</v>
      </c>
      <c r="N13" s="21">
        <f>VLOOKUP(D13,[1]!Dictionary[#All],6,FALSE)</f>
        <v>3.8</v>
      </c>
      <c r="O13" s="22" t="str">
        <f>VLOOKUP(D13,[1]!VolumeType[#All],2,FALSE)</f>
        <v>Artifact</v>
      </c>
      <c r="P13" s="23" t="str">
        <f>VLOOKUP(D13,[1]!VolumeType[#All],3,FALSE)</f>
        <v>None</v>
      </c>
      <c r="Q13" s="24" t="str">
        <f>IF(Table5337911[[#This Row],[ColorAndStyle]]&lt;&gt;0,Table5337911[[#This Row],[ColorAndStyle]],VLOOKUP(D13,[1]!Colors[#All],3,FALSE))</f>
        <v>Transluce - Lila</v>
      </c>
      <c r="R13" s="25" t="str">
        <f>IFERROR(VLOOKUP(D13,[1]!DVH_lines[#Data],2,FALSE),"")</f>
        <v/>
      </c>
      <c r="S13" s="26" t="str">
        <f>IFERROR(VLOOKUP(D13,[1]!DVH_lines[#Data],3,FALSE),"")</f>
        <v/>
      </c>
      <c r="T13" s="27" t="str">
        <f>IFERROR(VLOOKUP(D13,[1]!DVH_lines[#Data],4,FALSE),"")</f>
        <v/>
      </c>
      <c r="U13" s="25">
        <f>IFERROR(VLOOKUP(D13,[1]!SearchCT[#Data],2,FALSE),"")</f>
        <v>1800</v>
      </c>
      <c r="V13" s="27">
        <f>IFERROR(VLOOKUP(D13,[1]!SearchCT[#Data],3,FALSE),"")</f>
        <v>29768</v>
      </c>
    </row>
    <row r="14" spans="1:22" x14ac:dyDescent="0.25">
      <c r="A14" s="36"/>
      <c r="B14" s="36"/>
      <c r="D14" s="47" t="s">
        <v>57</v>
      </c>
      <c r="E14" s="47" t="s">
        <v>57</v>
      </c>
      <c r="F14" s="47" t="s">
        <v>57</v>
      </c>
      <c r="G14" s="47"/>
      <c r="H14" s="47"/>
      <c r="K14" s="19" t="str">
        <f>VLOOKUP(D14,[1]!Dictionary[#All],3,FALSE)</f>
        <v>Skin</v>
      </c>
      <c r="L14" s="20">
        <f>VLOOKUP(D14,[1]!Dictionary[#All],4,FALSE)</f>
        <v>7163</v>
      </c>
      <c r="M14" s="20" t="str">
        <f>VLOOKUP(D14,[1]!Dictionary[#All],5,FALSE)</f>
        <v>FMA</v>
      </c>
      <c r="N14" s="21" t="str">
        <f>VLOOKUP(D14,[1]!Dictionary[#All],6,FALSE)</f>
        <v>3.2</v>
      </c>
      <c r="O14" s="22" t="str">
        <f>VLOOKUP(D14,[1]!VolumeType[#All],2,FALSE)</f>
        <v>Organ</v>
      </c>
      <c r="P14" s="23" t="str">
        <f>VLOOKUP(D14,[1]!VolumeType[#All],3,FALSE)</f>
        <v>Organ</v>
      </c>
      <c r="Q14" s="24" t="str">
        <f>IF(Table5337911[[#This Row],[ColorAndStyle]]&lt;&gt;0,Table5337911[[#This Row],[ColorAndStyle]],VLOOKUP(D14,[1]!Colors[#All],3,FALSE))</f>
        <v>z Skin</v>
      </c>
      <c r="R14" s="25" t="str">
        <f>IFERROR(VLOOKUP(D14,[1]!DVH_lines[#Data],2,FALSE),"")</f>
        <v/>
      </c>
      <c r="S14" s="26" t="str">
        <f>IFERROR(VLOOKUP(D14,[1]!DVH_lines[#Data],3,FALSE),"")</f>
        <v/>
      </c>
      <c r="T14" s="27" t="str">
        <f>IFERROR(VLOOKUP(D14,[1]!DVH_lines[#Data],4,FALSE),"")</f>
        <v/>
      </c>
      <c r="U14" s="25" t="str">
        <f>IFERROR(VLOOKUP(D14,[1]!SearchCT[#Data],2,FALSE),"")</f>
        <v/>
      </c>
      <c r="V14" s="27" t="str">
        <f>IFERROR(VLOOKUP(D14,[1]!SearchCT[#Data],3,FALSE),"")</f>
        <v/>
      </c>
    </row>
    <row r="15" spans="1:22" x14ac:dyDescent="0.25">
      <c r="D15" s="47" t="s">
        <v>58</v>
      </c>
      <c r="E15" s="47" t="s">
        <v>59</v>
      </c>
      <c r="F15" s="47" t="s">
        <v>60</v>
      </c>
      <c r="G15" s="47"/>
      <c r="H15" s="47"/>
      <c r="K15" s="19" t="str">
        <f>VLOOKUP(D15,[1]!Dictionary[#All],3,FALSE)</f>
        <v>Artifact</v>
      </c>
      <c r="L15" s="20">
        <f>VLOOKUP(D15,[1]!Dictionary[#All],4,FALSE)</f>
        <v>11296</v>
      </c>
      <c r="M15" s="20" t="str">
        <f>VLOOKUP(D15,[1]!Dictionary[#All],5,FALSE)</f>
        <v>RADLEX</v>
      </c>
      <c r="N15" s="21">
        <f>VLOOKUP(D15,[1]!Dictionary[#All],6,FALSE)</f>
        <v>3.8</v>
      </c>
      <c r="O15" s="22" t="str">
        <f>VLOOKUP(D15,[1]!VolumeType[#All],2,FALSE)</f>
        <v>Artifact</v>
      </c>
      <c r="P15" s="23" t="str">
        <f>VLOOKUP(D15,[1]!VolumeType[#All],3,FALSE)</f>
        <v>None</v>
      </c>
      <c r="Q15" s="24" t="str">
        <f>IF(Table5337911[[#This Row],[ColorAndStyle]]&lt;&gt;0,Table5337911[[#This Row],[ColorAndStyle]],VLOOKUP(D15,[1]!Colors[#All],3,FALSE))</f>
        <v>z RO Helper</v>
      </c>
      <c r="R15" s="25" t="str">
        <f>IFERROR(VLOOKUP(D15,[1]!DVH_lines[#Data],2,FALSE),"")</f>
        <v/>
      </c>
      <c r="S15" s="26" t="str">
        <f>IFERROR(VLOOKUP(D15,[1]!DVH_lines[#Data],3,FALSE),"")</f>
        <v/>
      </c>
      <c r="T15" s="27" t="str">
        <f>IFERROR(VLOOKUP(D15,[1]!DVH_lines[#Data],4,FALSE),"")</f>
        <v/>
      </c>
      <c r="U15" s="25" t="str">
        <f>IFERROR(VLOOKUP(D15,[1]!SearchCT[#Data],2,FALSE),"")</f>
        <v/>
      </c>
      <c r="V15" s="27" t="str">
        <f>IFERROR(VLOOKUP(D15,[1]!SearchCT[#Data],3,FALSE),"")</f>
        <v/>
      </c>
    </row>
    <row r="16" spans="1:22" x14ac:dyDescent="0.25">
      <c r="D16" s="47" t="s">
        <v>58</v>
      </c>
      <c r="E16" s="47" t="s">
        <v>61</v>
      </c>
      <c r="F16" s="47" t="s">
        <v>60</v>
      </c>
      <c r="G16" s="47"/>
      <c r="H16" s="47"/>
      <c r="K16" s="19" t="str">
        <f>VLOOKUP(D16,[1]!Dictionary[#All],3,FALSE)</f>
        <v>Artifact</v>
      </c>
      <c r="L16" s="20">
        <f>VLOOKUP(D16,[1]!Dictionary[#All],4,FALSE)</f>
        <v>11296</v>
      </c>
      <c r="M16" s="20" t="str">
        <f>VLOOKUP(D16,[1]!Dictionary[#All],5,FALSE)</f>
        <v>RADLEX</v>
      </c>
      <c r="N16" s="21">
        <f>VLOOKUP(D16,[1]!Dictionary[#All],6,FALSE)</f>
        <v>3.8</v>
      </c>
      <c r="O16" s="22" t="str">
        <f>VLOOKUP(D16,[1]!VolumeType[#All],2,FALSE)</f>
        <v>Artifact</v>
      </c>
      <c r="P16" s="23" t="str">
        <f>VLOOKUP(D16,[1]!VolumeType[#All],3,FALSE)</f>
        <v>None</v>
      </c>
      <c r="Q16" s="24" t="str">
        <f>IF(Table5337911[[#This Row],[ColorAndStyle]]&lt;&gt;0,Table5337911[[#This Row],[ColorAndStyle]],VLOOKUP(D16,[1]!Colors[#All],3,FALSE))</f>
        <v>z RO Helper</v>
      </c>
      <c r="R16" s="25" t="str">
        <f>IFERROR(VLOOKUP(D16,[1]!DVH_lines[#Data],2,FALSE),"")</f>
        <v/>
      </c>
      <c r="S16" s="26" t="str">
        <f>IFERROR(VLOOKUP(D16,[1]!DVH_lines[#Data],3,FALSE),"")</f>
        <v/>
      </c>
      <c r="T16" s="27" t="str">
        <f>IFERROR(VLOOKUP(D16,[1]!DVH_lines[#Data],4,FALSE),"")</f>
        <v/>
      </c>
      <c r="U16" s="25" t="str">
        <f>IFERROR(VLOOKUP(D16,[1]!SearchCT[#Data],2,FALSE),"")</f>
        <v/>
      </c>
      <c r="V16" s="27" t="str">
        <f>IFERROR(VLOOKUP(D16,[1]!SearchCT[#Data],3,FALSE),"")</f>
        <v/>
      </c>
    </row>
    <row r="17" spans="4:22" ht="15.75" thickBot="1" x14ac:dyDescent="0.3">
      <c r="D17" s="47" t="s">
        <v>58</v>
      </c>
      <c r="E17" s="47" t="s">
        <v>62</v>
      </c>
      <c r="F17" s="47" t="s">
        <v>60</v>
      </c>
      <c r="G17" s="47"/>
      <c r="H17" s="47"/>
      <c r="K17" s="37" t="str">
        <f>VLOOKUP(D17,[1]!Dictionary[#All],3,FALSE)</f>
        <v>Artifact</v>
      </c>
      <c r="L17" s="38">
        <f>VLOOKUP(D17,[1]!Dictionary[#All],4,FALSE)</f>
        <v>11296</v>
      </c>
      <c r="M17" s="38" t="str">
        <f>VLOOKUP(D17,[1]!Dictionary[#All],5,FALSE)</f>
        <v>RADLEX</v>
      </c>
      <c r="N17" s="39">
        <f>VLOOKUP(D17,[1]!Dictionary[#All],6,FALSE)</f>
        <v>3.8</v>
      </c>
      <c r="O17" s="40" t="str">
        <f>VLOOKUP(D17,[1]!VolumeType[#All],2,FALSE)</f>
        <v>Artifact</v>
      </c>
      <c r="P17" s="41" t="str">
        <f>VLOOKUP(D17,[1]!VolumeType[#All],3,FALSE)</f>
        <v>None</v>
      </c>
      <c r="Q17" s="42" t="str">
        <f>IF(Table5337911[[#This Row],[ColorAndStyle]]&lt;&gt;0,Table5337911[[#This Row],[ColorAndStyle]],VLOOKUP(D17,[1]!Colors[#All],3,FALSE))</f>
        <v>z RO Helper</v>
      </c>
      <c r="R17" s="43" t="str">
        <f>IFERROR(VLOOKUP(D17,[1]!DVH_lines[#Data],2,FALSE),"")</f>
        <v/>
      </c>
      <c r="S17" s="44" t="str">
        <f>IFERROR(VLOOKUP(D17,[1]!DVH_lines[#Data],3,FALSE),"")</f>
        <v/>
      </c>
      <c r="T17" s="45" t="str">
        <f>IFERROR(VLOOKUP(D17,[1]!DVH_lines[#Data],4,FALSE),"")</f>
        <v/>
      </c>
      <c r="U17" s="43" t="str">
        <f>IFERROR(VLOOKUP(D17,[1]!SearchCT[#Data],2,FALSE),"")</f>
        <v/>
      </c>
      <c r="V17" s="45" t="str">
        <f>IFERROR(VLOOKUP(D17,[1]!SearchCT[#Data],3,FALSE),"")</f>
        <v/>
      </c>
    </row>
  </sheetData>
  <mergeCells count="6">
    <mergeCell ref="U1:V1"/>
    <mergeCell ref="A1:B1"/>
    <mergeCell ref="D1:H1"/>
    <mergeCell ref="K1:N1"/>
    <mergeCell ref="O1:P1"/>
    <mergeCell ref="R1:T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A2" sqref="A2"/>
    </sheetView>
  </sheetViews>
  <sheetFormatPr defaultRowHeight="15" x14ac:dyDescent="0.25"/>
  <cols>
    <col min="1" max="1" width="14.5703125" style="2" bestFit="1" customWidth="1"/>
    <col min="2" max="2" width="20.28515625" style="2" bestFit="1" customWidth="1"/>
    <col min="3" max="3" width="5.42578125" style="2" customWidth="1"/>
    <col min="4" max="4" width="15.85546875" style="2" customWidth="1"/>
    <col min="5" max="5" width="16.42578125" style="2" bestFit="1" customWidth="1"/>
    <col min="6" max="6" width="39.7109375" style="2" customWidth="1"/>
    <col min="7" max="7" width="15.42578125" style="2" customWidth="1"/>
    <col min="8" max="8" width="20.7109375" style="2" customWidth="1"/>
    <col min="9" max="9" width="5.85546875" style="2" bestFit="1" customWidth="1"/>
    <col min="10" max="10" width="20.85546875" style="2" bestFit="1" customWidth="1"/>
    <col min="11" max="11" width="17.42578125" style="2" bestFit="1" customWidth="1"/>
    <col min="12" max="12" width="19.7109375" style="2" bestFit="1" customWidth="1"/>
    <col min="13" max="13" width="21" style="2" bestFit="1" customWidth="1"/>
    <col min="14" max="14" width="9.7109375" style="2" bestFit="1" customWidth="1"/>
    <col min="15" max="15" width="15.42578125" style="2" bestFit="1" customWidth="1"/>
    <col min="16" max="16" width="16.42578125" style="2" bestFit="1" customWidth="1"/>
    <col min="17" max="17" width="14.42578125" style="2" bestFit="1" customWidth="1"/>
    <col min="18" max="18" width="14.140625" style="2" bestFit="1" customWidth="1"/>
    <col min="19" max="19" width="15.42578125" style="2" bestFit="1" customWidth="1"/>
    <col min="20" max="20" width="14" style="2" bestFit="1" customWidth="1"/>
    <col min="21" max="21" width="14.42578125" style="2" bestFit="1" customWidth="1"/>
    <col min="22" max="16384" width="9.140625" style="2"/>
  </cols>
  <sheetData>
    <row r="1" spans="1:21" ht="21" thickBot="1" x14ac:dyDescent="0.35">
      <c r="A1" s="51" t="s">
        <v>71</v>
      </c>
      <c r="B1" s="51"/>
      <c r="C1" s="1"/>
      <c r="D1" s="51" t="s">
        <v>1</v>
      </c>
      <c r="E1" s="51"/>
      <c r="F1" s="51"/>
      <c r="G1" s="51"/>
      <c r="H1" s="51"/>
      <c r="J1" s="49" t="s">
        <v>2</v>
      </c>
      <c r="K1" s="52"/>
      <c r="L1" s="52"/>
      <c r="M1" s="50"/>
      <c r="N1" s="49" t="s">
        <v>3</v>
      </c>
      <c r="O1" s="52"/>
      <c r="P1" s="3" t="s">
        <v>4</v>
      </c>
      <c r="Q1" s="49" t="s">
        <v>5</v>
      </c>
      <c r="R1" s="52"/>
      <c r="S1" s="50"/>
      <c r="T1" s="49" t="s">
        <v>6</v>
      </c>
      <c r="U1" s="50"/>
    </row>
    <row r="2" spans="1:21" ht="15.75" x14ac:dyDescent="0.25">
      <c r="A2" s="4" t="s">
        <v>7</v>
      </c>
      <c r="B2" s="5" t="s">
        <v>8</v>
      </c>
      <c r="C2" s="6"/>
      <c r="D2" s="4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J2" s="10" t="s">
        <v>14</v>
      </c>
      <c r="K2" s="11" t="s">
        <v>15</v>
      </c>
      <c r="L2" s="11" t="s">
        <v>16</v>
      </c>
      <c r="M2" s="12" t="s">
        <v>17</v>
      </c>
      <c r="N2" s="13" t="s">
        <v>18</v>
      </c>
      <c r="O2" s="11" t="s">
        <v>19</v>
      </c>
      <c r="P2" s="14" t="s">
        <v>20</v>
      </c>
      <c r="Q2" s="13" t="s">
        <v>21</v>
      </c>
      <c r="R2" s="11" t="s">
        <v>22</v>
      </c>
      <c r="S2" s="12" t="s">
        <v>23</v>
      </c>
      <c r="T2" s="13" t="s">
        <v>24</v>
      </c>
      <c r="U2" s="12" t="s">
        <v>25</v>
      </c>
    </row>
    <row r="3" spans="1:21" x14ac:dyDescent="0.25">
      <c r="A3" s="47" t="s">
        <v>81</v>
      </c>
      <c r="B3" s="2" t="s">
        <v>71</v>
      </c>
      <c r="C3" s="6"/>
      <c r="D3" s="16" t="s">
        <v>26</v>
      </c>
      <c r="E3" s="29" t="s">
        <v>27</v>
      </c>
      <c r="F3" s="18" t="s">
        <v>28</v>
      </c>
      <c r="G3" s="18"/>
      <c r="H3" s="15"/>
      <c r="J3" s="19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21" t="str">
        <f>VLOOKUP(D3,[1]!Dictionary[#All],6,FALSE)</f>
        <v>1.0</v>
      </c>
      <c r="N3" s="22" t="str">
        <f>VLOOKUP(D3,[1]!VolumeType[#All],2,FALSE)</f>
        <v>Special</v>
      </c>
      <c r="O3" s="23" t="str">
        <f>VLOOKUP(D3,[1]!VolumeType[#All],3,FALSE)</f>
        <v>BODY</v>
      </c>
      <c r="P3" s="24" t="str">
        <f>VLOOKUP(D3,[1]!Colors[#All],3,FALSE)</f>
        <v>z Body</v>
      </c>
      <c r="Q3" s="25" t="str">
        <f>IFERROR(VLOOKUP(D3,[1]!DVH_lines[#Data],2,FALSE),"")</f>
        <v/>
      </c>
      <c r="R3" s="26" t="str">
        <f>IFERROR(VLOOKUP(D3,[1]!DVH_lines[#Data],3,FALSE),"")</f>
        <v/>
      </c>
      <c r="S3" s="27" t="str">
        <f>IFERROR(VLOOKUP(D3,[1]!DVH_lines[#Data],4,FALSE),"")</f>
        <v/>
      </c>
      <c r="T3" s="25">
        <f>IFERROR(VLOOKUP(D3,[1]!SearchCT[#Data],2,FALSE),"")</f>
        <v>-350</v>
      </c>
      <c r="U3" s="27">
        <f>IFERROR(VLOOKUP(D3,[1]!SearchCT[#Data],3,FALSE),"")</f>
        <v>-50</v>
      </c>
    </row>
    <row r="4" spans="1:21" x14ac:dyDescent="0.25">
      <c r="A4" s="47" t="s">
        <v>83</v>
      </c>
      <c r="B4" s="2" t="s">
        <v>9</v>
      </c>
      <c r="C4" s="6"/>
      <c r="D4" s="31" t="s">
        <v>40</v>
      </c>
      <c r="E4" s="17" t="s">
        <v>40</v>
      </c>
      <c r="F4" t="s">
        <v>40</v>
      </c>
      <c r="G4" s="18"/>
      <c r="H4" s="15"/>
      <c r="J4" s="19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21" t="str">
        <f>VLOOKUP(D4,[1]!Dictionary[#All],6,FALSE)</f>
        <v>1.0</v>
      </c>
      <c r="N4" s="22" t="str">
        <f>VLOOKUP(D4,[1]!VolumeType[#All],2,FALSE)</f>
        <v>Special</v>
      </c>
      <c r="O4" s="23" t="str">
        <f>VLOOKUP(D4,[1]!VolumeType[#All],3,FALSE)</f>
        <v>PTV</v>
      </c>
      <c r="P4" s="24" t="str">
        <f>VLOOKUP(D4,[1]!Colors[#All],3,FALSE)</f>
        <v>z DPV</v>
      </c>
      <c r="Q4" s="25" t="str">
        <f>IFERROR(VLOOKUP(D4,[1]!DVH_lines[#Data],2,FALSE),"")</f>
        <v/>
      </c>
      <c r="R4" s="26" t="str">
        <f>IFERROR(VLOOKUP(D4,[1]!DVH_lines[#Data],3,FALSE),"")</f>
        <v/>
      </c>
      <c r="S4" s="27" t="str">
        <f>IFERROR(VLOOKUP(D4,[1]!DVH_lines[#Data],4,FALSE),"")</f>
        <v/>
      </c>
      <c r="T4" s="25" t="str">
        <f>IFERROR(VLOOKUP(D4,[1]!SearchCT[#Data],2,FALSE),"")</f>
        <v/>
      </c>
      <c r="U4" s="27" t="str">
        <f>IFERROR(VLOOKUP(D4,[1]!SearchCT[#Data],3,FALSE),"")</f>
        <v/>
      </c>
    </row>
    <row r="5" spans="1:21" x14ac:dyDescent="0.25">
      <c r="A5" s="47" t="s">
        <v>31</v>
      </c>
      <c r="C5" s="6"/>
      <c r="D5" s="31" t="s">
        <v>37</v>
      </c>
      <c r="E5" s="17" t="s">
        <v>70</v>
      </c>
      <c r="F5" t="s">
        <v>69</v>
      </c>
      <c r="G5" s="18"/>
      <c r="H5" s="15"/>
      <c r="J5" s="19" t="str">
        <f>VLOOKUP(D5,[1]!Dictionary[#All],3,FALSE)</f>
        <v>CTV Primary</v>
      </c>
      <c r="K5" s="20" t="str">
        <f>VLOOKUP(D5,[1]!Dictionary[#All],4,FALSE)</f>
        <v>CTVp</v>
      </c>
      <c r="L5" s="20" t="str">
        <f>VLOOKUP(D5,[1]!Dictionary[#All],5,FALSE)</f>
        <v>99VMS_STRUCTCODE</v>
      </c>
      <c r="M5" s="21" t="str">
        <f>VLOOKUP(D5,[1]!Dictionary[#All],6,FALSE)</f>
        <v>1.0</v>
      </c>
      <c r="N5" s="22" t="str">
        <f>VLOOKUP(D5,[1]!VolumeType[#All],2,FALSE)</f>
        <v>CTV</v>
      </c>
      <c r="O5" s="23" t="str">
        <f>VLOOKUP(D5,[1]!VolumeType[#All],3,FALSE)</f>
        <v>CTV</v>
      </c>
      <c r="P5" s="24" t="str">
        <f>VLOOKUP(D5,[1]!Colors[#All],3,FALSE)</f>
        <v>z CTV</v>
      </c>
      <c r="Q5" s="25" t="str">
        <f>IFERROR(VLOOKUP(D5,[1]!DVH_lines[#Data],2,FALSE),"")</f>
        <v/>
      </c>
      <c r="R5" s="26" t="str">
        <f>IFERROR(VLOOKUP(D5,[1]!DVH_lines[#Data],3,FALSE),"")</f>
        <v/>
      </c>
      <c r="S5" s="27" t="str">
        <f>IFERROR(VLOOKUP(D5,[1]!DVH_lines[#Data],4,FALSE),"")</f>
        <v/>
      </c>
      <c r="T5" s="25" t="str">
        <f>IFERROR(VLOOKUP(D5,[1]!SearchCT[#Data],2,FALSE),"")</f>
        <v/>
      </c>
      <c r="U5" s="27" t="str">
        <f>IFERROR(VLOOKUP(D5,[1]!SearchCT[#Data],3,FALSE),"")</f>
        <v/>
      </c>
    </row>
    <row r="6" spans="1:21" x14ac:dyDescent="0.25">
      <c r="A6" s="47" t="s">
        <v>77</v>
      </c>
      <c r="B6" s="2">
        <v>5</v>
      </c>
      <c r="C6" s="6"/>
      <c r="D6" s="31" t="s">
        <v>29</v>
      </c>
      <c r="E6" s="17" t="s">
        <v>67</v>
      </c>
      <c r="F6" t="s">
        <v>67</v>
      </c>
      <c r="G6" s="18"/>
      <c r="H6" s="15"/>
      <c r="J6" s="19" t="str">
        <f>VLOOKUP(D6,[1]!Dictionary[#All],3,FALSE)</f>
        <v>CTV Intermediate Risk</v>
      </c>
      <c r="K6" s="20" t="str">
        <f>VLOOKUP(D6,[1]!Dictionary[#All],4,FALSE)</f>
        <v>CTV_Intermediate</v>
      </c>
      <c r="L6" s="20" t="str">
        <f>VLOOKUP(D6,[1]!Dictionary[#All],5,FALSE)</f>
        <v>99VMS_STRUCTCODE</v>
      </c>
      <c r="M6" s="21" t="str">
        <f>VLOOKUP(D6,[1]!Dictionary[#All],6,FALSE)</f>
        <v>1.0</v>
      </c>
      <c r="N6" s="22" t="str">
        <f>VLOOKUP(D6,[1]!VolumeType[#All],2,FALSE)</f>
        <v>CTV</v>
      </c>
      <c r="O6" s="23" t="str">
        <f>VLOOKUP(D6,[1]!VolumeType[#All],3,FALSE)</f>
        <v>CTV</v>
      </c>
      <c r="P6" s="24" t="str">
        <f>VLOOKUP(D6,[1]!Colors[#All],3,FALSE)</f>
        <v>z CTV int</v>
      </c>
      <c r="Q6" s="25" t="str">
        <f>IFERROR(VLOOKUP(D6,[1]!DVH_lines[#Data],2,FALSE),"")</f>
        <v/>
      </c>
      <c r="R6" s="26" t="str">
        <f>IFERROR(VLOOKUP(D6,[1]!DVH_lines[#Data],3,FALSE),"")</f>
        <v/>
      </c>
      <c r="S6" s="27" t="str">
        <f>IFERROR(VLOOKUP(D6,[1]!DVH_lines[#Data],4,FALSE),"")</f>
        <v/>
      </c>
      <c r="T6" s="25" t="str">
        <f>IFERROR(VLOOKUP(D6,[1]!SearchCT[#Data],2,FALSE),"")</f>
        <v/>
      </c>
      <c r="U6" s="27" t="str">
        <f>IFERROR(VLOOKUP(D6,[1]!SearchCT[#Data],3,FALSE),"")</f>
        <v/>
      </c>
    </row>
    <row r="7" spans="1:21" x14ac:dyDescent="0.25">
      <c r="A7" s="47" t="s">
        <v>35</v>
      </c>
      <c r="D7" s="31" t="s">
        <v>64</v>
      </c>
      <c r="E7" s="29" t="s">
        <v>64</v>
      </c>
      <c r="F7" s="29" t="s">
        <v>64</v>
      </c>
      <c r="G7" s="34"/>
      <c r="H7" s="35"/>
      <c r="J7" s="19" t="str">
        <f>VLOOKUP(D7,[1]!Dictionary[#All],3,FALSE)</f>
        <v>Urinary bladder</v>
      </c>
      <c r="K7" s="20">
        <f>VLOOKUP(D7,[1]!Dictionary[#All],4,FALSE)</f>
        <v>15900</v>
      </c>
      <c r="L7" s="20" t="str">
        <f>VLOOKUP(D7,[1]!Dictionary[#All],5,FALSE)</f>
        <v>FMA</v>
      </c>
      <c r="M7" s="21" t="str">
        <f>VLOOKUP(D7,[1]!Dictionary[#All],6,FALSE)</f>
        <v>3.2</v>
      </c>
      <c r="N7" s="22" t="str">
        <f>VLOOKUP(D7,[1]!VolumeType[#All],2,FALSE)</f>
        <v>Organ</v>
      </c>
      <c r="O7" s="23" t="str">
        <f>VLOOKUP(D7,[1]!VolumeType[#All],3,FALSE)</f>
        <v>Organ</v>
      </c>
      <c r="P7" s="24" t="str">
        <f>VLOOKUP(D7,[1]!Colors[#All],3,FALSE)</f>
        <v>z Bladder</v>
      </c>
      <c r="Q7" s="25" t="str">
        <f>IFERROR(VLOOKUP(D7,[1]!DVH_lines[#Data],2,FALSE),"")</f>
        <v/>
      </c>
      <c r="R7" s="26" t="str">
        <f>IFERROR(VLOOKUP(D7,[1]!DVH_lines[#Data],3,FALSE),"")</f>
        <v/>
      </c>
      <c r="S7" s="27" t="str">
        <f>IFERROR(VLOOKUP(D7,[1]!DVH_lines[#Data],4,FALSE),"")</f>
        <v/>
      </c>
      <c r="T7" s="25">
        <f>IFERROR(VLOOKUP(D7,[1]!SearchCT[#Data],2,FALSE),"")</f>
        <v>20</v>
      </c>
      <c r="U7" s="27">
        <f>IFERROR(VLOOKUP(D7,[1]!SearchCT[#Data],3,FALSE),"")</f>
        <v>80</v>
      </c>
    </row>
    <row r="8" spans="1:21" x14ac:dyDescent="0.25">
      <c r="A8" s="47" t="s">
        <v>38</v>
      </c>
      <c r="B8" s="2" t="s">
        <v>68</v>
      </c>
      <c r="D8" s="31" t="s">
        <v>65</v>
      </c>
      <c r="E8" s="29" t="s">
        <v>65</v>
      </c>
      <c r="F8" s="29" t="s">
        <v>65</v>
      </c>
      <c r="G8" s="34"/>
      <c r="H8" s="35"/>
      <c r="J8" s="19" t="str">
        <f>VLOOKUP(D8,[1]!Dictionary[#All],3,FALSE)</f>
        <v>Rectum</v>
      </c>
      <c r="K8" s="20">
        <f>VLOOKUP(D8,[1]!Dictionary[#All],4,FALSE)</f>
        <v>14544</v>
      </c>
      <c r="L8" s="20" t="str">
        <f>VLOOKUP(D8,[1]!Dictionary[#All],5,FALSE)</f>
        <v>FMA</v>
      </c>
      <c r="M8" s="21" t="str">
        <f>VLOOKUP(D8,[1]!Dictionary[#All],6,FALSE)</f>
        <v>3.2</v>
      </c>
      <c r="N8" s="22" t="str">
        <f>VLOOKUP(D8,[1]!VolumeType[#All],2,FALSE)</f>
        <v>Organ</v>
      </c>
      <c r="O8" s="23" t="str">
        <f>VLOOKUP(D8,[1]!VolumeType[#All],3,FALSE)</f>
        <v>Organ</v>
      </c>
      <c r="P8" s="24" t="str">
        <f>VLOOKUP(D8,[1]!Colors[#All],3,FALSE)</f>
        <v>z Rectum</v>
      </c>
      <c r="Q8" s="25" t="str">
        <f>IFERROR(VLOOKUP(D8,[1]!DVH_lines[#Data],2,FALSE),"")</f>
        <v/>
      </c>
      <c r="R8" s="26" t="str">
        <f>IFERROR(VLOOKUP(D8,[1]!DVH_lines[#Data],3,FALSE),"")</f>
        <v/>
      </c>
      <c r="S8" s="27" t="str">
        <f>IFERROR(VLOOKUP(D8,[1]!DVH_lines[#Data],4,FALSE),"")</f>
        <v/>
      </c>
      <c r="T8" s="25">
        <f>IFERROR(VLOOKUP(D8,[1]!SearchCT[#Data],2,FALSE),"")</f>
        <v>-20</v>
      </c>
      <c r="U8" s="27">
        <f>IFERROR(VLOOKUP(D8,[1]!SearchCT[#Data],3,FALSE),"")</f>
        <v>40</v>
      </c>
    </row>
    <row r="9" spans="1:21" x14ac:dyDescent="0.25">
      <c r="A9" s="47" t="s">
        <v>82</v>
      </c>
      <c r="B9" s="2" t="s">
        <v>78</v>
      </c>
      <c r="D9" s="31" t="s">
        <v>63</v>
      </c>
      <c r="E9" s="29" t="s">
        <v>63</v>
      </c>
      <c r="F9" s="29" t="s">
        <v>63</v>
      </c>
      <c r="G9" s="34"/>
      <c r="H9" s="35"/>
      <c r="J9" s="19" t="str">
        <f>VLOOKUP(D9,[1]!Dictionary[#All],3,FALSE)</f>
        <v>Sigmoid colon</v>
      </c>
      <c r="K9" s="20">
        <f>VLOOKUP(D9,[1]!Dictionary[#All],4,FALSE)</f>
        <v>14548</v>
      </c>
      <c r="L9" s="20" t="str">
        <f>VLOOKUP(D9,[1]!Dictionary[#All],5,FALSE)</f>
        <v>FMA</v>
      </c>
      <c r="M9" s="21" t="str">
        <f>VLOOKUP(D9,[1]!Dictionary[#All],6,FALSE)</f>
        <v>3.2</v>
      </c>
      <c r="N9" s="22" t="str">
        <f>VLOOKUP(D9,[1]!VolumeType[#All],2,FALSE)</f>
        <v>Organ</v>
      </c>
      <c r="O9" s="23" t="str">
        <f>VLOOKUP(D9,[1]!VolumeType[#All],3,FALSE)</f>
        <v>Organ</v>
      </c>
      <c r="P9" s="24" t="str">
        <f>VLOOKUP(D9,[1]!Colors[#All],3,FALSE)</f>
        <v>z Sigmoid</v>
      </c>
      <c r="Q9" s="25" t="str">
        <f>IFERROR(VLOOKUP(D9,[1]!DVH_lines[#Data],2,FALSE),"")</f>
        <v/>
      </c>
      <c r="R9" s="26" t="str">
        <f>IFERROR(VLOOKUP(D9,[1]!DVH_lines[#Data],3,FALSE),"")</f>
        <v/>
      </c>
      <c r="S9" s="27" t="str">
        <f>IFERROR(VLOOKUP(D9,[1]!DVH_lines[#Data],4,FALSE),"")</f>
        <v/>
      </c>
      <c r="T9" s="25" t="str">
        <f>IFERROR(VLOOKUP(D9,[1]!SearchCT[#Data],2,FALSE),"")</f>
        <v/>
      </c>
      <c r="U9" s="27" t="str">
        <f>IFERROR(VLOOKUP(D9,[1]!SearchCT[#Data],3,FALSE),"")</f>
        <v/>
      </c>
    </row>
    <row r="10" spans="1:21" x14ac:dyDescent="0.25">
      <c r="A10" s="47" t="s">
        <v>74</v>
      </c>
      <c r="B10" s="2" t="s">
        <v>75</v>
      </c>
      <c r="D10" s="31" t="s">
        <v>58</v>
      </c>
      <c r="E10" s="29" t="s">
        <v>59</v>
      </c>
      <c r="F10" s="46" t="s">
        <v>60</v>
      </c>
      <c r="G10" s="34"/>
      <c r="H10" s="35"/>
      <c r="J10" s="19" t="str">
        <f>VLOOKUP(D10,[1]!Dictionary[#All],3,FALSE)</f>
        <v>Artifact</v>
      </c>
      <c r="K10" s="20">
        <f>VLOOKUP(D10,[1]!Dictionary[#All],4,FALSE)</f>
        <v>11296</v>
      </c>
      <c r="L10" s="20" t="str">
        <f>VLOOKUP(D10,[1]!Dictionary[#All],5,FALSE)</f>
        <v>RADLEX</v>
      </c>
      <c r="M10" s="21">
        <f>VLOOKUP(D10,[1]!Dictionary[#All],6,FALSE)</f>
        <v>3.8</v>
      </c>
      <c r="N10" s="22" t="str">
        <f>VLOOKUP(D10,[1]!VolumeType[#All],2,FALSE)</f>
        <v>Artifact</v>
      </c>
      <c r="O10" s="23" t="str">
        <f>VLOOKUP(D10,[1]!VolumeType[#All],3,FALSE)</f>
        <v>None</v>
      </c>
      <c r="P10" s="24" t="str">
        <f>VLOOKUP(D10,[1]!Colors[#All],3,FALSE)</f>
        <v>z RO Helper</v>
      </c>
      <c r="Q10" s="25" t="str">
        <f>IFERROR(VLOOKUP(D10,[1]!DVH_lines[#Data],2,FALSE),"")</f>
        <v/>
      </c>
      <c r="R10" s="26" t="str">
        <f>IFERROR(VLOOKUP(D10,[1]!DVH_lines[#Data],3,FALSE),"")</f>
        <v/>
      </c>
      <c r="S10" s="27" t="str">
        <f>IFERROR(VLOOKUP(D10,[1]!DVH_lines[#Data],4,FALSE),"")</f>
        <v/>
      </c>
      <c r="T10" s="25" t="str">
        <f>IFERROR(VLOOKUP(D10,[1]!SearchCT[#Data],2,FALSE),"")</f>
        <v/>
      </c>
      <c r="U10" s="27" t="str">
        <f>IFERROR(VLOOKUP(D10,[1]!SearchCT[#Data],3,FALSE),"")</f>
        <v/>
      </c>
    </row>
    <row r="11" spans="1:21" x14ac:dyDescent="0.25">
      <c r="A11" s="47" t="s">
        <v>98</v>
      </c>
      <c r="B11" s="2" t="s">
        <v>80</v>
      </c>
      <c r="D11" s="31" t="s">
        <v>58</v>
      </c>
      <c r="E11" s="29" t="s">
        <v>61</v>
      </c>
      <c r="F11" s="46" t="s">
        <v>60</v>
      </c>
      <c r="G11" s="34"/>
      <c r="H11" s="35"/>
      <c r="J11" s="19" t="str">
        <f>VLOOKUP(D11,[1]!Dictionary[#All],3,FALSE)</f>
        <v>Artifact</v>
      </c>
      <c r="K11" s="20">
        <f>VLOOKUP(D11,[1]!Dictionary[#All],4,FALSE)</f>
        <v>11296</v>
      </c>
      <c r="L11" s="20" t="str">
        <f>VLOOKUP(D11,[1]!Dictionary[#All],5,FALSE)</f>
        <v>RADLEX</v>
      </c>
      <c r="M11" s="21">
        <f>VLOOKUP(D11,[1]!Dictionary[#All],6,FALSE)</f>
        <v>3.8</v>
      </c>
      <c r="N11" s="22" t="str">
        <f>VLOOKUP(D11,[1]!VolumeType[#All],2,FALSE)</f>
        <v>Artifact</v>
      </c>
      <c r="O11" s="23" t="str">
        <f>VLOOKUP(D11,[1]!VolumeType[#All],3,FALSE)</f>
        <v>None</v>
      </c>
      <c r="P11" s="24" t="str">
        <f>VLOOKUP(D11,[1]!Colors[#All],3,FALSE)</f>
        <v>z RO Helper</v>
      </c>
      <c r="Q11" s="25" t="str">
        <f>IFERROR(VLOOKUP(D11,[1]!DVH_lines[#Data],2,FALSE),"")</f>
        <v/>
      </c>
      <c r="R11" s="26" t="str">
        <f>IFERROR(VLOOKUP(D11,[1]!DVH_lines[#Data],3,FALSE),"")</f>
        <v/>
      </c>
      <c r="S11" s="27" t="str">
        <f>IFERROR(VLOOKUP(D11,[1]!DVH_lines[#Data],4,FALSE),"")</f>
        <v/>
      </c>
      <c r="T11" s="25" t="str">
        <f>IFERROR(VLOOKUP(D11,[1]!SearchCT[#Data],2,FALSE),"")</f>
        <v/>
      </c>
      <c r="U11" s="27" t="str">
        <f>IFERROR(VLOOKUP(D11,[1]!SearchCT[#Data],3,FALSE),"")</f>
        <v/>
      </c>
    </row>
    <row r="12" spans="1:21" ht="15.75" thickBot="1" x14ac:dyDescent="0.3">
      <c r="A12" s="47" t="s">
        <v>76</v>
      </c>
      <c r="B12" s="2" t="s">
        <v>66</v>
      </c>
      <c r="D12" s="31" t="s">
        <v>58</v>
      </c>
      <c r="E12" s="17" t="s">
        <v>62</v>
      </c>
      <c r="F12" s="46" t="s">
        <v>60</v>
      </c>
      <c r="G12" s="18"/>
      <c r="H12" s="15"/>
      <c r="J12" s="37" t="str">
        <f>VLOOKUP(D12,[1]!Dictionary[#All],3,FALSE)</f>
        <v>Artifact</v>
      </c>
      <c r="K12" s="38">
        <f>VLOOKUP(D12,[1]!Dictionary[#All],4,FALSE)</f>
        <v>11296</v>
      </c>
      <c r="L12" s="38" t="str">
        <f>VLOOKUP(D12,[1]!Dictionary[#All],5,FALSE)</f>
        <v>RADLEX</v>
      </c>
      <c r="M12" s="39">
        <f>VLOOKUP(D12,[1]!Dictionary[#All],6,FALSE)</f>
        <v>3.8</v>
      </c>
      <c r="N12" s="40" t="str">
        <f>VLOOKUP(D12,[1]!VolumeType[#All],2,FALSE)</f>
        <v>Artifact</v>
      </c>
      <c r="O12" s="41" t="str">
        <f>VLOOKUP(D12,[1]!VolumeType[#All],3,FALSE)</f>
        <v>None</v>
      </c>
      <c r="P12" s="42" t="str">
        <f>VLOOKUP(D12,[1]!Colors[#All],3,FALSE)</f>
        <v>z RO Helper</v>
      </c>
      <c r="Q12" s="43" t="str">
        <f>IFERROR(VLOOKUP(D12,[1]!DVH_lines[#Data],2,FALSE),"")</f>
        <v/>
      </c>
      <c r="R12" s="44" t="str">
        <f>IFERROR(VLOOKUP(D12,[1]!DVH_lines[#Data],3,FALSE),"")</f>
        <v/>
      </c>
      <c r="S12" s="45" t="str">
        <f>IFERROR(VLOOKUP(D12,[1]!DVH_lines[#Data],4,FALSE),"")</f>
        <v/>
      </c>
      <c r="T12" s="43" t="str">
        <f>IFERROR(VLOOKUP(D12,[1]!SearchCT[#Data],2,FALSE),"")</f>
        <v/>
      </c>
      <c r="U12" s="45" t="str">
        <f>IFERROR(VLOOKUP(D12,[1]!SearchCT[#Data],3,FALSE),"")</f>
        <v/>
      </c>
    </row>
    <row r="13" spans="1:21" x14ac:dyDescent="0.25">
      <c r="A13" s="47" t="s">
        <v>43</v>
      </c>
      <c r="B13" s="2" t="s">
        <v>44</v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workbookViewId="0">
      <selection activeCell="A2" sqref="A2"/>
    </sheetView>
  </sheetViews>
  <sheetFormatPr defaultRowHeight="15" x14ac:dyDescent="0.25"/>
  <cols>
    <col min="1" max="1" width="18.5703125" style="47" bestFit="1" customWidth="1"/>
    <col min="2" max="2" width="28.85546875" style="47" customWidth="1"/>
    <col min="3" max="3" width="5.42578125" style="47" customWidth="1"/>
    <col min="4" max="4" width="17.42578125" style="47" bestFit="1" customWidth="1"/>
    <col min="5" max="5" width="10.42578125" style="47" bestFit="1" customWidth="1"/>
    <col min="6" max="6" width="18.85546875" style="47" bestFit="1" customWidth="1"/>
    <col min="7" max="7" width="13.42578125" style="47" bestFit="1" customWidth="1"/>
    <col min="8" max="8" width="18.85546875" style="47" bestFit="1" customWidth="1"/>
    <col min="9" max="9" width="5.85546875" style="47" bestFit="1" customWidth="1"/>
    <col min="10" max="10" width="17.42578125" style="47" bestFit="1" customWidth="1"/>
    <col min="11" max="11" width="15.42578125" style="47" bestFit="1" customWidth="1"/>
    <col min="12" max="12" width="19.7109375" style="47" bestFit="1" customWidth="1"/>
    <col min="13" max="13" width="21" style="47" bestFit="1" customWidth="1"/>
    <col min="14" max="14" width="9.7109375" style="47" bestFit="1" customWidth="1"/>
    <col min="15" max="15" width="13.28515625" style="47" bestFit="1" customWidth="1"/>
    <col min="16" max="16" width="16.140625" style="47" bestFit="1" customWidth="1"/>
    <col min="17" max="17" width="14.42578125" style="47" bestFit="1" customWidth="1"/>
    <col min="18" max="18" width="14.140625" style="47" bestFit="1" customWidth="1"/>
    <col min="19" max="19" width="15.42578125" style="47" bestFit="1" customWidth="1"/>
    <col min="20" max="20" width="14" style="47" bestFit="1" customWidth="1"/>
    <col min="21" max="21" width="14.42578125" style="47" bestFit="1" customWidth="1"/>
    <col min="22" max="16384" width="9.140625" style="47"/>
  </cols>
  <sheetData>
    <row r="1" spans="1:21" ht="21" thickBot="1" x14ac:dyDescent="0.35">
      <c r="A1" s="51" t="s">
        <v>92</v>
      </c>
      <c r="B1" s="51"/>
      <c r="C1" s="1"/>
      <c r="D1" s="51" t="s">
        <v>1</v>
      </c>
      <c r="E1" s="51"/>
      <c r="F1" s="51"/>
      <c r="G1" s="51"/>
      <c r="H1" s="51"/>
      <c r="J1" s="49" t="s">
        <v>2</v>
      </c>
      <c r="K1" s="52"/>
      <c r="L1" s="52"/>
      <c r="M1" s="50"/>
      <c r="N1" s="49" t="s">
        <v>3</v>
      </c>
      <c r="O1" s="52"/>
      <c r="P1" s="3" t="s">
        <v>4</v>
      </c>
      <c r="Q1" s="49" t="s">
        <v>5</v>
      </c>
      <c r="R1" s="52"/>
      <c r="S1" s="50"/>
      <c r="T1" s="49" t="s">
        <v>6</v>
      </c>
      <c r="U1" s="50"/>
    </row>
    <row r="2" spans="1:21" ht="15.75" x14ac:dyDescent="0.25">
      <c r="A2" s="4" t="s">
        <v>7</v>
      </c>
      <c r="B2" s="5" t="s">
        <v>8</v>
      </c>
      <c r="C2" s="6"/>
      <c r="D2" s="4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J2" s="10" t="s">
        <v>14</v>
      </c>
      <c r="K2" s="11" t="s">
        <v>15</v>
      </c>
      <c r="L2" s="11" t="s">
        <v>16</v>
      </c>
      <c r="M2" s="12" t="s">
        <v>17</v>
      </c>
      <c r="N2" s="13" t="s">
        <v>18</v>
      </c>
      <c r="O2" s="11" t="s">
        <v>19</v>
      </c>
      <c r="P2" s="14" t="s">
        <v>20</v>
      </c>
      <c r="Q2" s="13" t="s">
        <v>21</v>
      </c>
      <c r="R2" s="11" t="s">
        <v>22</v>
      </c>
      <c r="S2" s="12" t="s">
        <v>23</v>
      </c>
      <c r="T2" s="13" t="s">
        <v>24</v>
      </c>
      <c r="U2" s="12" t="s">
        <v>25</v>
      </c>
    </row>
    <row r="3" spans="1:21" x14ac:dyDescent="0.25">
      <c r="A3" s="47" t="s">
        <v>81</v>
      </c>
      <c r="B3" s="47" t="s">
        <v>92</v>
      </c>
      <c r="C3" s="6"/>
      <c r="D3" s="16" t="s">
        <v>26</v>
      </c>
      <c r="E3" s="17" t="s">
        <v>27</v>
      </c>
      <c r="F3" t="s">
        <v>28</v>
      </c>
      <c r="G3" s="18"/>
      <c r="H3" s="15"/>
      <c r="J3" s="19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21" t="str">
        <f>VLOOKUP(D3,[1]!Dictionary[#All],6,FALSE)</f>
        <v>1.0</v>
      </c>
      <c r="N3" s="22" t="str">
        <f>VLOOKUP(D3,[1]!VolumeType[#All],2,FALSE)</f>
        <v>Special</v>
      </c>
      <c r="O3" s="23" t="str">
        <f>VLOOKUP(D3,[1]!VolumeType[#All],3,FALSE)</f>
        <v>BODY</v>
      </c>
      <c r="P3" s="24" t="str">
        <f>VLOOKUP(D3,[1]!Colors[#All],3,FALSE)</f>
        <v>z Body</v>
      </c>
      <c r="Q3" s="25" t="str">
        <f>IFERROR(VLOOKUP(D3,[1]!DVH_lines[#Data],2,FALSE),"")</f>
        <v/>
      </c>
      <c r="R3" s="26" t="str">
        <f>IFERROR(VLOOKUP(D3,[1]!DVH_lines[#Data],3,FALSE),"")</f>
        <v/>
      </c>
      <c r="S3" s="27" t="str">
        <f>IFERROR(VLOOKUP(D3,[1]!DVH_lines[#Data],4,FALSE),"")</f>
        <v/>
      </c>
      <c r="T3" s="25">
        <f>IFERROR(VLOOKUP(D3,[1]!SearchCT[#Data],2,FALSE),"")</f>
        <v>-350</v>
      </c>
      <c r="U3" s="27">
        <f>IFERROR(VLOOKUP(D3,[1]!SearchCT[#Data],3,FALSE),"")</f>
        <v>-50</v>
      </c>
    </row>
    <row r="4" spans="1:21" x14ac:dyDescent="0.25">
      <c r="A4" s="47" t="s">
        <v>83</v>
      </c>
      <c r="B4" s="47" t="s">
        <v>9</v>
      </c>
      <c r="C4" s="6"/>
      <c r="D4" s="31" t="s">
        <v>40</v>
      </c>
      <c r="E4" s="17" t="s">
        <v>40</v>
      </c>
      <c r="F4" t="s">
        <v>40</v>
      </c>
      <c r="G4" s="18"/>
      <c r="H4" s="15"/>
      <c r="J4" s="19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21" t="str">
        <f>VLOOKUP(D4,[1]!Dictionary[#All],6,FALSE)</f>
        <v>1.0</v>
      </c>
      <c r="N4" s="22" t="str">
        <f>VLOOKUP(D4,[1]!VolumeType[#All],2,FALSE)</f>
        <v>Special</v>
      </c>
      <c r="O4" s="23" t="str">
        <f>VLOOKUP(D4,[1]!VolumeType[#All],3,FALSE)</f>
        <v>PTV</v>
      </c>
      <c r="P4" s="24" t="str">
        <f>VLOOKUP(D4,[1]!Colors[#All],3,FALSE)</f>
        <v>z DPV</v>
      </c>
      <c r="Q4" s="25" t="str">
        <f>IFERROR(VLOOKUP(D4,[1]!DVH_lines[#Data],2,FALSE),"")</f>
        <v/>
      </c>
      <c r="R4" s="26" t="str">
        <f>IFERROR(VLOOKUP(D4,[1]!DVH_lines[#Data],3,FALSE),"")</f>
        <v/>
      </c>
      <c r="S4" s="27" t="str">
        <f>IFERROR(VLOOKUP(D4,[1]!DVH_lines[#Data],4,FALSE),"")</f>
        <v/>
      </c>
      <c r="T4" s="25" t="str">
        <f>IFERROR(VLOOKUP(D4,[1]!SearchCT[#Data],2,FALSE),"")</f>
        <v/>
      </c>
      <c r="U4" s="27" t="str">
        <f>IFERROR(VLOOKUP(D4,[1]!SearchCT[#Data],3,FALSE),"")</f>
        <v/>
      </c>
    </row>
    <row r="5" spans="1:21" x14ac:dyDescent="0.25">
      <c r="A5" s="47" t="s">
        <v>31</v>
      </c>
      <c r="B5" s="47" t="s">
        <v>84</v>
      </c>
      <c r="C5" s="6"/>
      <c r="D5" s="31" t="s">
        <v>89</v>
      </c>
      <c r="E5" s="29" t="s">
        <v>89</v>
      </c>
      <c r="F5" s="29" t="s">
        <v>89</v>
      </c>
      <c r="G5" s="34"/>
      <c r="H5" s="35"/>
      <c r="J5" s="19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21" t="str">
        <f>VLOOKUP(D5,[1]!Dictionary[#All],6,FALSE)</f>
        <v>1.0</v>
      </c>
      <c r="N5" s="22" t="str">
        <f>VLOOKUP(D5,[1]!VolumeType[#All],2,FALSE)</f>
        <v>GTV</v>
      </c>
      <c r="O5" s="23" t="str">
        <f>VLOOKUP(D5,[1]!VolumeType[#All],3,FALSE)</f>
        <v>GTV</v>
      </c>
      <c r="P5" s="24" t="str">
        <f>VLOOKUP(D5,[1]!Colors[#All],3,FALSE)</f>
        <v>z GTV</v>
      </c>
      <c r="Q5" s="25" t="str">
        <f>IFERROR(VLOOKUP(D5,[1]!DVH_lines[#Data],2,FALSE),"")</f>
        <v/>
      </c>
      <c r="R5" s="26" t="str">
        <f>IFERROR(VLOOKUP(D5,[1]!DVH_lines[#Data],3,FALSE),"")</f>
        <v/>
      </c>
      <c r="S5" s="27" t="str">
        <f>IFERROR(VLOOKUP(D5,[1]!DVH_lines[#Data],4,FALSE),"")</f>
        <v/>
      </c>
      <c r="T5" s="25" t="str">
        <f>IFERROR(VLOOKUP(D5,[1]!SearchCT[#Data],2,FALSE),"")</f>
        <v/>
      </c>
      <c r="U5" s="27" t="str">
        <f>IFERROR(VLOOKUP(D5,[1]!SearchCT[#Data],3,FALSE),"")</f>
        <v/>
      </c>
    </row>
    <row r="6" spans="1:21" x14ac:dyDescent="0.25">
      <c r="A6" s="47" t="s">
        <v>77</v>
      </c>
      <c r="B6" s="47">
        <v>5</v>
      </c>
      <c r="C6" s="6"/>
      <c r="D6" s="30" t="s">
        <v>37</v>
      </c>
      <c r="E6" s="17" t="s">
        <v>37</v>
      </c>
      <c r="F6" t="s">
        <v>37</v>
      </c>
      <c r="G6" s="18"/>
      <c r="H6" s="15"/>
      <c r="J6" s="19" t="str">
        <f>VLOOKUP(D6,[1]!Dictionary[#All],3,FALSE)</f>
        <v>CTV Primary</v>
      </c>
      <c r="K6" s="20" t="str">
        <f>VLOOKUP(D6,[1]!Dictionary[#All],4,FALSE)</f>
        <v>CTVp</v>
      </c>
      <c r="L6" s="20" t="str">
        <f>VLOOKUP(D6,[1]!Dictionary[#All],5,FALSE)</f>
        <v>99VMS_STRUCTCODE</v>
      </c>
      <c r="M6" s="21" t="str">
        <f>VLOOKUP(D6,[1]!Dictionary[#All],6,FALSE)</f>
        <v>1.0</v>
      </c>
      <c r="N6" s="22" t="str">
        <f>VLOOKUP(D6,[1]!VolumeType[#All],2,FALSE)</f>
        <v>CTV</v>
      </c>
      <c r="O6" s="23" t="str">
        <f>VLOOKUP(D6,[1]!VolumeType[#All],3,FALSE)</f>
        <v>CTV</v>
      </c>
      <c r="P6" s="24" t="str">
        <f>VLOOKUP(D6,[1]!Colors[#All],3,FALSE)</f>
        <v>z CTV</v>
      </c>
      <c r="Q6" s="25" t="str">
        <f>IFERROR(VLOOKUP(D6,[1]!DVH_lines[#Data],2,FALSE),"")</f>
        <v/>
      </c>
      <c r="R6" s="26" t="str">
        <f>IFERROR(VLOOKUP(D6,[1]!DVH_lines[#Data],3,FALSE),"")</f>
        <v/>
      </c>
      <c r="S6" s="27" t="str">
        <f>IFERROR(VLOOKUP(D6,[1]!DVH_lines[#Data],4,FALSE),"")</f>
        <v/>
      </c>
      <c r="T6" s="25" t="str">
        <f>IFERROR(VLOOKUP(D6,[1]!SearchCT[#Data],2,FALSE),"")</f>
        <v/>
      </c>
      <c r="U6" s="27" t="str">
        <f>IFERROR(VLOOKUP(D6,[1]!SearchCT[#Data],3,FALSE),"")</f>
        <v/>
      </c>
    </row>
    <row r="7" spans="1:21" x14ac:dyDescent="0.25">
      <c r="A7" s="47" t="s">
        <v>35</v>
      </c>
      <c r="D7" s="31" t="s">
        <v>45</v>
      </c>
      <c r="E7" s="29" t="s">
        <v>45</v>
      </c>
      <c r="F7" t="s">
        <v>45</v>
      </c>
      <c r="G7" s="34"/>
      <c r="H7" s="35"/>
      <c r="J7" s="19" t="str">
        <f>VLOOKUP(D7,[1]!Dictionary[#All],3,FALSE)</f>
        <v>PTV Primary</v>
      </c>
      <c r="K7" s="20" t="str">
        <f>VLOOKUP(D7,[1]!Dictionary[#All],4,FALSE)</f>
        <v>PTVp</v>
      </c>
      <c r="L7" s="20" t="str">
        <f>VLOOKUP(D7,[1]!Dictionary[#All],5,FALSE)</f>
        <v>99VMS_STRUCTCODE</v>
      </c>
      <c r="M7" s="21" t="str">
        <f>VLOOKUP(D7,[1]!Dictionary[#All],6,FALSE)</f>
        <v>1.0</v>
      </c>
      <c r="N7" s="22" t="str">
        <f>VLOOKUP(D7,[1]!VolumeType[#All],2,FALSE)</f>
        <v>PTV</v>
      </c>
      <c r="O7" s="23" t="str">
        <f>VLOOKUP(D7,[1]!VolumeType[#All],3,FALSE)</f>
        <v>PTV</v>
      </c>
      <c r="P7" s="24" t="str">
        <f>VLOOKUP(D7,[1]!Colors[#All],3,FALSE)</f>
        <v>z PTV</v>
      </c>
      <c r="Q7" s="25" t="str">
        <f>IFERROR(VLOOKUP(D7,[1]!DVH_lines[#Data],2,FALSE),"")</f>
        <v/>
      </c>
      <c r="R7" s="26" t="str">
        <f>IFERROR(VLOOKUP(D7,[1]!DVH_lines[#Data],3,FALSE),"")</f>
        <v/>
      </c>
      <c r="S7" s="27" t="str">
        <f>IFERROR(VLOOKUP(D7,[1]!DVH_lines[#Data],4,FALSE),"")</f>
        <v/>
      </c>
      <c r="T7" s="25" t="str">
        <f>IFERROR(VLOOKUP(D7,[1]!SearchCT[#Data],2,FALSE),"")</f>
        <v/>
      </c>
      <c r="U7" s="27" t="str">
        <f>IFERROR(VLOOKUP(D7,[1]!SearchCT[#Data],3,FALSE),"")</f>
        <v/>
      </c>
    </row>
    <row r="8" spans="1:21" x14ac:dyDescent="0.25">
      <c r="A8" s="47" t="s">
        <v>38</v>
      </c>
      <c r="B8" s="47" t="s">
        <v>93</v>
      </c>
      <c r="D8" s="28" t="s">
        <v>90</v>
      </c>
      <c r="E8" s="17" t="s">
        <v>90</v>
      </c>
      <c r="F8" t="s">
        <v>90</v>
      </c>
      <c r="G8" s="18"/>
      <c r="H8" s="15"/>
      <c r="J8" s="19" t="str">
        <f>VLOOKUP(D8,[1]!Dictionary[#All],3,FALSE)</f>
        <v>Brain</v>
      </c>
      <c r="K8" s="20">
        <f>VLOOKUP(D8,[1]!Dictionary[#All],4,FALSE)</f>
        <v>50801</v>
      </c>
      <c r="L8" s="20" t="str">
        <f>VLOOKUP(D8,[1]!Dictionary[#All],5,FALSE)</f>
        <v>FMA</v>
      </c>
      <c r="M8" s="21" t="str">
        <f>VLOOKUP(D8,[1]!Dictionary[#All],6,FALSE)</f>
        <v>3.2</v>
      </c>
      <c r="N8" s="22" t="str">
        <f>VLOOKUP(D8,[1]!VolumeType[#All],2,FALSE)</f>
        <v>Organ</v>
      </c>
      <c r="O8" s="23" t="str">
        <f>VLOOKUP(D8,[1]!VolumeType[#All],3,FALSE)</f>
        <v>Organ</v>
      </c>
      <c r="P8" s="24" t="str">
        <f>VLOOKUP(D8,[1]!Colors[#All],3,FALSE)</f>
        <v>z Brain</v>
      </c>
      <c r="Q8" s="25" t="str">
        <f>IFERROR(VLOOKUP(D8,[1]!DVH_lines[#Data],2,FALSE),"")</f>
        <v/>
      </c>
      <c r="R8" s="26" t="str">
        <f>IFERROR(VLOOKUP(D8,[1]!DVH_lines[#Data],3,FALSE),"")</f>
        <v/>
      </c>
      <c r="S8" s="27" t="str">
        <f>IFERROR(VLOOKUP(D8,[1]!DVH_lines[#Data],4,FALSE),"")</f>
        <v/>
      </c>
      <c r="T8" s="25">
        <f>IFERROR(VLOOKUP(D8,[1]!SearchCT[#Data],2,FALSE),"")</f>
        <v>10</v>
      </c>
      <c r="U8" s="27">
        <f>IFERROR(VLOOKUP(D8,[1]!SearchCT[#Data],3,FALSE),"")</f>
        <v>50</v>
      </c>
    </row>
    <row r="9" spans="1:21" x14ac:dyDescent="0.25">
      <c r="A9" s="47" t="s">
        <v>82</v>
      </c>
      <c r="B9" s="47" t="s">
        <v>78</v>
      </c>
      <c r="D9" s="32" t="s">
        <v>95</v>
      </c>
      <c r="E9" s="32" t="s">
        <v>95</v>
      </c>
      <c r="F9" s="33" t="s">
        <v>87</v>
      </c>
      <c r="G9" s="34"/>
      <c r="H9" s="35"/>
      <c r="J9" s="19" t="str">
        <f>VLOOKUP(D9,[1]!Dictionary[#All],3,FALSE)</f>
        <v>Left eyeball</v>
      </c>
      <c r="K9" s="20">
        <f>VLOOKUP(D9,[1]!Dictionary[#All],4,FALSE)</f>
        <v>12515</v>
      </c>
      <c r="L9" s="20" t="str">
        <f>VLOOKUP(D9,[1]!Dictionary[#All],5,FALSE)</f>
        <v>FMA</v>
      </c>
      <c r="M9" s="21" t="str">
        <f>VLOOKUP(D9,[1]!Dictionary[#All],6,FALSE)</f>
        <v>3.2</v>
      </c>
      <c r="N9" s="22" t="str">
        <f>VLOOKUP(D9,[1]!VolumeType[#All],2,FALSE)</f>
        <v>Organ</v>
      </c>
      <c r="O9" s="23" t="str">
        <f>VLOOKUP(D9,[1]!VolumeType[#All],3,FALSE)</f>
        <v>Organ</v>
      </c>
      <c r="P9" s="24" t="str">
        <f>VLOOKUP(D9,[1]!Colors[#All],3,FALSE)</f>
        <v>z Orbit L</v>
      </c>
      <c r="Q9" s="25" t="str">
        <f>IFERROR(VLOOKUP(D9,[1]!DVH_lines[#Data],2,FALSE),"")</f>
        <v/>
      </c>
      <c r="R9" s="26" t="str">
        <f>IFERROR(VLOOKUP(D9,[1]!DVH_lines[#Data],3,FALSE),"")</f>
        <v/>
      </c>
      <c r="S9" s="27" t="str">
        <f>IFERROR(VLOOKUP(D9,[1]!DVH_lines[#Data],4,FALSE),"")</f>
        <v/>
      </c>
      <c r="T9" s="25" t="str">
        <f>IFERROR(VLOOKUP(D9,[1]!SearchCT[#Data],2,FALSE),"")</f>
        <v/>
      </c>
      <c r="U9" s="27" t="str">
        <f>IFERROR(VLOOKUP(D9,[1]!SearchCT[#Data],3,FALSE),"")</f>
        <v/>
      </c>
    </row>
    <row r="10" spans="1:21" x14ac:dyDescent="0.25">
      <c r="A10" s="47" t="s">
        <v>74</v>
      </c>
      <c r="B10" s="47" t="s">
        <v>75</v>
      </c>
      <c r="D10" s="31" t="s">
        <v>96</v>
      </c>
      <c r="E10" s="29" t="s">
        <v>96</v>
      </c>
      <c r="F10" s="29" t="s">
        <v>88</v>
      </c>
      <c r="G10" s="34"/>
      <c r="H10" s="35"/>
      <c r="J10" s="19" t="str">
        <f>VLOOKUP(D10,[1]!Dictionary[#All],3,FALSE)</f>
        <v>Right eyeball</v>
      </c>
      <c r="K10" s="20">
        <f>VLOOKUP(D10,[1]!Dictionary[#All],4,FALSE)</f>
        <v>12514</v>
      </c>
      <c r="L10" s="20" t="str">
        <f>VLOOKUP(D10,[1]!Dictionary[#All],5,FALSE)</f>
        <v>FMA</v>
      </c>
      <c r="M10" s="21" t="str">
        <f>VLOOKUP(D10,[1]!Dictionary[#All],6,FALSE)</f>
        <v>3.2</v>
      </c>
      <c r="N10" s="22" t="str">
        <f>VLOOKUP(D10,[1]!VolumeType[#All],2,FALSE)</f>
        <v>Organ</v>
      </c>
      <c r="O10" s="23" t="str">
        <f>VLOOKUP(D10,[1]!VolumeType[#All],3,FALSE)</f>
        <v>Organ</v>
      </c>
      <c r="P10" s="24" t="str">
        <f>VLOOKUP(D10,[1]!Colors[#All],3,FALSE)</f>
        <v>z Orbit R</v>
      </c>
      <c r="Q10" s="25" t="str">
        <f>IFERROR(VLOOKUP(D10,[1]!DVH_lines[#Data],2,FALSE),"")</f>
        <v/>
      </c>
      <c r="R10" s="26" t="str">
        <f>IFERROR(VLOOKUP(D10,[1]!DVH_lines[#Data],3,FALSE),"")</f>
        <v/>
      </c>
      <c r="S10" s="27" t="str">
        <f>IFERROR(VLOOKUP(D10,[1]!DVH_lines[#Data],4,FALSE),"")</f>
        <v/>
      </c>
      <c r="T10" s="25" t="str">
        <f>IFERROR(VLOOKUP(D10,[1]!SearchCT[#Data],2,FALSE),"")</f>
        <v/>
      </c>
      <c r="U10" s="27" t="str">
        <f>IFERROR(VLOOKUP(D10,[1]!SearchCT[#Data],3,FALSE),"")</f>
        <v/>
      </c>
    </row>
    <row r="11" spans="1:21" x14ac:dyDescent="0.25">
      <c r="A11" s="47" t="s">
        <v>98</v>
      </c>
      <c r="B11" s="47" t="s">
        <v>94</v>
      </c>
      <c r="D11" s="31" t="s">
        <v>85</v>
      </c>
      <c r="E11" s="29" t="s">
        <v>85</v>
      </c>
      <c r="F11" s="29" t="s">
        <v>85</v>
      </c>
      <c r="G11" s="34"/>
      <c r="H11" s="35"/>
      <c r="J11" s="19" t="str">
        <f>VLOOKUP(D11,[1]!Dictionary[#All],3,FALSE)</f>
        <v>Left lens</v>
      </c>
      <c r="K11" s="20">
        <f>VLOOKUP(D11,[1]!Dictionary[#All],4,FALSE)</f>
        <v>58243</v>
      </c>
      <c r="L11" s="20" t="str">
        <f>VLOOKUP(D11,[1]!Dictionary[#All],5,FALSE)</f>
        <v>FMA</v>
      </c>
      <c r="M11" s="21" t="str">
        <f>VLOOKUP(D11,[1]!Dictionary[#All],6,FALSE)</f>
        <v>3.2</v>
      </c>
      <c r="N11" s="22" t="str">
        <f>VLOOKUP(D11,[1]!VolumeType[#All],2,FALSE)</f>
        <v>Organ</v>
      </c>
      <c r="O11" s="23" t="str">
        <f>VLOOKUP(D11,[1]!VolumeType[#All],3,FALSE)</f>
        <v>Organ</v>
      </c>
      <c r="P11" s="24" t="str">
        <f>VLOOKUP(D11,[1]!Colors[#All],3,FALSE)</f>
        <v>z Lens L</v>
      </c>
      <c r="Q11" s="25" t="str">
        <f>IFERROR(VLOOKUP(D11,[1]!DVH_lines[#Data],2,FALSE),"")</f>
        <v/>
      </c>
      <c r="R11" s="26" t="str">
        <f>IFERROR(VLOOKUP(D11,[1]!DVH_lines[#Data],3,FALSE),"")</f>
        <v/>
      </c>
      <c r="S11" s="27" t="str">
        <f>IFERROR(VLOOKUP(D11,[1]!DVH_lines[#Data],4,FALSE),"")</f>
        <v/>
      </c>
      <c r="T11" s="25" t="str">
        <f>IFERROR(VLOOKUP(D11,[1]!SearchCT[#Data],2,FALSE),"")</f>
        <v/>
      </c>
      <c r="U11" s="27" t="str">
        <f>IFERROR(VLOOKUP(D11,[1]!SearchCT[#Data],3,FALSE),"")</f>
        <v/>
      </c>
    </row>
    <row r="12" spans="1:21" x14ac:dyDescent="0.25">
      <c r="A12" s="47" t="s">
        <v>76</v>
      </c>
      <c r="B12" s="47" t="s">
        <v>97</v>
      </c>
      <c r="D12" s="31" t="s">
        <v>86</v>
      </c>
      <c r="E12" s="29" t="s">
        <v>86</v>
      </c>
      <c r="F12" s="29" t="s">
        <v>86</v>
      </c>
      <c r="G12" s="34"/>
      <c r="H12" s="35"/>
      <c r="J12" s="19" t="str">
        <f>VLOOKUP(D12,[1]!Dictionary[#All],3,FALSE)</f>
        <v>Right lens</v>
      </c>
      <c r="K12" s="20">
        <f>VLOOKUP(D12,[1]!Dictionary[#All],4,FALSE)</f>
        <v>58242</v>
      </c>
      <c r="L12" s="20" t="str">
        <f>VLOOKUP(D12,[1]!Dictionary[#All],5,FALSE)</f>
        <v>FMA</v>
      </c>
      <c r="M12" s="21" t="str">
        <f>VLOOKUP(D12,[1]!Dictionary[#All],6,FALSE)</f>
        <v>3.2</v>
      </c>
      <c r="N12" s="22" t="str">
        <f>VLOOKUP(D12,[1]!VolumeType[#All],2,FALSE)</f>
        <v>Organ</v>
      </c>
      <c r="O12" s="23" t="str">
        <f>VLOOKUP(D12,[1]!VolumeType[#All],3,FALSE)</f>
        <v>Organ</v>
      </c>
      <c r="P12" s="24" t="str">
        <f>VLOOKUP(D12,[1]!Colors[#All],3,FALSE)</f>
        <v>z Lens R</v>
      </c>
      <c r="Q12" s="25" t="str">
        <f>IFERROR(VLOOKUP(D12,[1]!DVH_lines[#Data],2,FALSE),"")</f>
        <v/>
      </c>
      <c r="R12" s="26" t="str">
        <f>IFERROR(VLOOKUP(D12,[1]!DVH_lines[#Data],3,FALSE),"")</f>
        <v/>
      </c>
      <c r="S12" s="27" t="str">
        <f>IFERROR(VLOOKUP(D12,[1]!DVH_lines[#Data],4,FALSE),"")</f>
        <v/>
      </c>
      <c r="T12" s="25" t="str">
        <f>IFERROR(VLOOKUP(D12,[1]!SearchCT[#Data],2,FALSE),"")</f>
        <v/>
      </c>
      <c r="U12" s="27" t="str">
        <f>IFERROR(VLOOKUP(D12,[1]!SearchCT[#Data],3,FALSE),"")</f>
        <v/>
      </c>
    </row>
    <row r="13" spans="1:21" x14ac:dyDescent="0.25">
      <c r="A13" s="47" t="s">
        <v>43</v>
      </c>
      <c r="B13" s="47" t="s">
        <v>44</v>
      </c>
      <c r="D13" s="31" t="s">
        <v>55</v>
      </c>
      <c r="E13" s="29" t="s">
        <v>56</v>
      </c>
      <c r="F13" s="33" t="s">
        <v>56</v>
      </c>
      <c r="G13" s="34"/>
      <c r="H13" s="35"/>
      <c r="J13" s="19" t="str">
        <f>VLOOKUP(D13,[1]!Dictionary[#All],3,FALSE)</f>
        <v>Wire</v>
      </c>
      <c r="K13" s="20">
        <f>VLOOKUP(D13,[1]!Dictionary[#All],4,FALSE)</f>
        <v>5453</v>
      </c>
      <c r="L13" s="20" t="str">
        <f>VLOOKUP(D13,[1]!Dictionary[#All],5,FALSE)</f>
        <v>RADLEX</v>
      </c>
      <c r="M13" s="21">
        <f>VLOOKUP(D13,[1]!Dictionary[#All],6,FALSE)</f>
        <v>3.8</v>
      </c>
      <c r="N13" s="22" t="str">
        <f>VLOOKUP(D13,[1]!VolumeType[#All],2,FALSE)</f>
        <v>Artifact</v>
      </c>
      <c r="O13" s="23" t="str">
        <f>VLOOKUP(D13,[1]!VolumeType[#All],3,FALSE)</f>
        <v>None</v>
      </c>
      <c r="P13" s="24" t="str">
        <f>VLOOKUP(D13,[1]!Colors[#All],3,FALSE)</f>
        <v>z Wire</v>
      </c>
      <c r="Q13" s="25" t="str">
        <f>IFERROR(VLOOKUP(D13,[1]!DVH_lines[#Data],2,FALSE),"")</f>
        <v/>
      </c>
      <c r="R13" s="26" t="str">
        <f>IFERROR(VLOOKUP(D13,[1]!DVH_lines[#Data],3,FALSE),"")</f>
        <v/>
      </c>
      <c r="S13" s="27" t="str">
        <f>IFERROR(VLOOKUP(D13,[1]!DVH_lines[#Data],4,FALSE),"")</f>
        <v/>
      </c>
      <c r="T13" s="25">
        <f>IFERROR(VLOOKUP(D13,[1]!SearchCT[#Data],2,FALSE),"")</f>
        <v>1800</v>
      </c>
      <c r="U13" s="27">
        <f>IFERROR(VLOOKUP(D13,[1]!SearchCT[#Data],3,FALSE),"")</f>
        <v>29768</v>
      </c>
    </row>
    <row r="14" spans="1:21" x14ac:dyDescent="0.25">
      <c r="A14" s="36"/>
      <c r="B14" s="36"/>
      <c r="D14" s="31" t="s">
        <v>91</v>
      </c>
      <c r="E14" s="29" t="s">
        <v>91</v>
      </c>
      <c r="F14" t="s">
        <v>91</v>
      </c>
      <c r="G14" s="34"/>
      <c r="H14" s="35"/>
      <c r="J14" s="19" t="str">
        <f>VLOOKUP(D14,[1]!Dictionary[#All],3,FALSE)</f>
        <v>Set of lips</v>
      </c>
      <c r="K14" s="20">
        <f>VLOOKUP(D14,[1]!Dictionary[#All],4,FALSE)</f>
        <v>268855</v>
      </c>
      <c r="L14" s="20" t="str">
        <f>VLOOKUP(D14,[1]!Dictionary[#All],5,FALSE)</f>
        <v>FMA</v>
      </c>
      <c r="M14" s="21" t="str">
        <f>VLOOKUP(D14,[1]!Dictionary[#All],6,FALSE)</f>
        <v>3.2</v>
      </c>
      <c r="N14" s="22" t="str">
        <f>VLOOKUP(D14,[1]!VolumeType[#All],2,FALSE)</f>
        <v>Organ</v>
      </c>
      <c r="O14" s="23" t="str">
        <f>VLOOKUP(D14,[1]!VolumeType[#All],3,FALSE)</f>
        <v>Organ</v>
      </c>
      <c r="P14" s="24" t="str">
        <f>VLOOKUP(D14,[1]!Colors[#All],3,FALSE)</f>
        <v>z Lips</v>
      </c>
      <c r="Q14" s="25" t="str">
        <f>IFERROR(VLOOKUP(D14,[1]!DVH_lines[#Data],2,FALSE),"")</f>
        <v/>
      </c>
      <c r="R14" s="26" t="str">
        <f>IFERROR(VLOOKUP(D14,[1]!DVH_lines[#Data],3,FALSE),"")</f>
        <v/>
      </c>
      <c r="S14" s="27" t="str">
        <f>IFERROR(VLOOKUP(D14,[1]!DVH_lines[#Data],4,FALSE),"")</f>
        <v/>
      </c>
      <c r="T14" s="25" t="str">
        <f>IFERROR(VLOOKUP(D14,[1]!SearchCT[#Data],2,FALSE),"")</f>
        <v/>
      </c>
      <c r="U14" s="27" t="str">
        <f>IFERROR(VLOOKUP(D14,[1]!SearchCT[#Data],3,FALSE),"")</f>
        <v/>
      </c>
    </row>
    <row r="15" spans="1:21" x14ac:dyDescent="0.25">
      <c r="D15" s="31" t="s">
        <v>58</v>
      </c>
      <c r="E15" s="29" t="s">
        <v>59</v>
      </c>
      <c r="F15" s="29" t="s">
        <v>60</v>
      </c>
      <c r="G15" s="18"/>
      <c r="H15" s="15"/>
      <c r="J15" s="19" t="str">
        <f>VLOOKUP(D15,[1]!Dictionary[#All],3,FALSE)</f>
        <v>Artifact</v>
      </c>
      <c r="K15" s="20">
        <f>VLOOKUP(D15,[1]!Dictionary[#All],4,FALSE)</f>
        <v>11296</v>
      </c>
      <c r="L15" s="20" t="str">
        <f>VLOOKUP(D15,[1]!Dictionary[#All],5,FALSE)</f>
        <v>RADLEX</v>
      </c>
      <c r="M15" s="21">
        <f>VLOOKUP(D15,[1]!Dictionary[#All],6,FALSE)</f>
        <v>3.8</v>
      </c>
      <c r="N15" s="22" t="str">
        <f>VLOOKUP(D15,[1]!VolumeType[#All],2,FALSE)</f>
        <v>Artifact</v>
      </c>
      <c r="O15" s="23" t="str">
        <f>VLOOKUP(D15,[1]!VolumeType[#All],3,FALSE)</f>
        <v>None</v>
      </c>
      <c r="P15" s="24" t="str">
        <f>VLOOKUP(D15,[1]!Colors[#All],3,FALSE)</f>
        <v>z RO Helper</v>
      </c>
      <c r="Q15" s="25" t="str">
        <f>IFERROR(VLOOKUP(D15,[1]!DVH_lines[#Data],2,FALSE),"")</f>
        <v/>
      </c>
      <c r="R15" s="26" t="str">
        <f>IFERROR(VLOOKUP(D15,[1]!DVH_lines[#Data],3,FALSE),"")</f>
        <v/>
      </c>
      <c r="S15" s="27" t="str">
        <f>IFERROR(VLOOKUP(D15,[1]!DVH_lines[#Data],4,FALSE),"")</f>
        <v/>
      </c>
      <c r="T15" s="25" t="str">
        <f>IFERROR(VLOOKUP(D15,[1]!SearchCT[#Data],2,FALSE),"")</f>
        <v/>
      </c>
      <c r="U15" s="27" t="str">
        <f>IFERROR(VLOOKUP(D15,[1]!SearchCT[#Data],3,FALSE),"")</f>
        <v/>
      </c>
    </row>
    <row r="16" spans="1:21" x14ac:dyDescent="0.25">
      <c r="D16" s="31" t="s">
        <v>58</v>
      </c>
      <c r="E16" s="29" t="s">
        <v>61</v>
      </c>
      <c r="F16" s="29" t="s">
        <v>60</v>
      </c>
      <c r="G16" s="18"/>
      <c r="H16" s="15"/>
      <c r="J16" s="19" t="str">
        <f>VLOOKUP(D16,[1]!Dictionary[#All],3,FALSE)</f>
        <v>Artifact</v>
      </c>
      <c r="K16" s="20">
        <f>VLOOKUP(D16,[1]!Dictionary[#All],4,FALSE)</f>
        <v>11296</v>
      </c>
      <c r="L16" s="20" t="str">
        <f>VLOOKUP(D16,[1]!Dictionary[#All],5,FALSE)</f>
        <v>RADLEX</v>
      </c>
      <c r="M16" s="21">
        <f>VLOOKUP(D16,[1]!Dictionary[#All],6,FALSE)</f>
        <v>3.8</v>
      </c>
      <c r="N16" s="22" t="str">
        <f>VLOOKUP(D16,[1]!VolumeType[#All],2,FALSE)</f>
        <v>Artifact</v>
      </c>
      <c r="O16" s="23" t="str">
        <f>VLOOKUP(D16,[1]!VolumeType[#All],3,FALSE)</f>
        <v>None</v>
      </c>
      <c r="P16" s="24" t="str">
        <f>VLOOKUP(D16,[1]!Colors[#All],3,FALSE)</f>
        <v>z RO Helper</v>
      </c>
      <c r="Q16" s="25" t="str">
        <f>IFERROR(VLOOKUP(D16,[1]!DVH_lines[#Data],2,FALSE),"")</f>
        <v/>
      </c>
      <c r="R16" s="26" t="str">
        <f>IFERROR(VLOOKUP(D16,[1]!DVH_lines[#Data],3,FALSE),"")</f>
        <v/>
      </c>
      <c r="S16" s="27" t="str">
        <f>IFERROR(VLOOKUP(D16,[1]!DVH_lines[#Data],4,FALSE),"")</f>
        <v/>
      </c>
      <c r="T16" s="25" t="str">
        <f>IFERROR(VLOOKUP(D16,[1]!SearchCT[#Data],2,FALSE),"")</f>
        <v/>
      </c>
      <c r="U16" s="27" t="str">
        <f>IFERROR(VLOOKUP(D16,[1]!SearchCT[#Data],3,FALSE),"")</f>
        <v/>
      </c>
    </row>
    <row r="17" spans="4:21" ht="15.75" thickBot="1" x14ac:dyDescent="0.3">
      <c r="D17" s="31" t="s">
        <v>58</v>
      </c>
      <c r="E17" s="29" t="s">
        <v>62</v>
      </c>
      <c r="F17" s="29" t="s">
        <v>60</v>
      </c>
      <c r="G17" s="34"/>
      <c r="H17" s="35"/>
      <c r="J17" s="37" t="str">
        <f>VLOOKUP(D17,[1]!Dictionary[#All],3,FALSE)</f>
        <v>Artifact</v>
      </c>
      <c r="K17" s="38">
        <f>VLOOKUP(D17,[1]!Dictionary[#All],4,FALSE)</f>
        <v>11296</v>
      </c>
      <c r="L17" s="38" t="str">
        <f>VLOOKUP(D17,[1]!Dictionary[#All],5,FALSE)</f>
        <v>RADLEX</v>
      </c>
      <c r="M17" s="39">
        <f>VLOOKUP(D17,[1]!Dictionary[#All],6,FALSE)</f>
        <v>3.8</v>
      </c>
      <c r="N17" s="40" t="str">
        <f>VLOOKUP(D17,[1]!VolumeType[#All],2,FALSE)</f>
        <v>Artifact</v>
      </c>
      <c r="O17" s="41" t="str">
        <f>VLOOKUP(D17,[1]!VolumeType[#All],3,FALSE)</f>
        <v>None</v>
      </c>
      <c r="P17" s="42" t="str">
        <f>VLOOKUP(D17,[1]!Colors[#All],3,FALSE)</f>
        <v>z RO Helper</v>
      </c>
      <c r="Q17" s="43" t="str">
        <f>IFERROR(VLOOKUP(D17,[1]!DVH_lines[#Data],2,FALSE),"")</f>
        <v/>
      </c>
      <c r="R17" s="44" t="str">
        <f>IFERROR(VLOOKUP(D17,[1]!DVH_lines[#Data],3,FALSE),"")</f>
        <v/>
      </c>
      <c r="S17" s="45" t="str">
        <f>IFERROR(VLOOKUP(D17,[1]!DVH_lines[#Data],4,FALSE),"")</f>
        <v/>
      </c>
      <c r="T17" s="43" t="str">
        <f>IFERROR(VLOOKUP(D17,[1]!SearchCT[#Data],2,FALSE),"")</f>
        <v/>
      </c>
      <c r="U17" s="45" t="str">
        <f>IFERROR(VLOOKUP(D17,[1]!SearchCT[#Data],3,FALSE),"")</f>
        <v/>
      </c>
    </row>
  </sheetData>
  <sortState ref="A23:P55">
    <sortCondition ref="A23:A55"/>
    <sortCondition ref="B23:B55"/>
    <sortCondition ref="G23:G55"/>
  </sortState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HDR BREAST</vt:lpstr>
      <vt:lpstr>HDR CERVIX</vt:lpstr>
      <vt:lpstr>HDR Head Surface Mould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2018-07-11T00:17:46Z</dcterms:created>
  <dcterms:modified xsi:type="dcterms:W3CDTF">2019-07-17T12:27:45Z</dcterms:modified>
</cp:coreProperties>
</file>