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ltimedia PRO\Downloads\ISO parcial 2\P4 - Procesos\"/>
    </mc:Choice>
  </mc:AlternateContent>
  <xr:revisionPtr revIDLastSave="0" documentId="13_ncr:1_{3537AF31-3B49-404C-A025-29EB71ADF9FD}" xr6:coauthVersionLast="47" xr6:coauthVersionMax="47" xr10:uidLastSave="{00000000-0000-0000-0000-000000000000}"/>
  <bookViews>
    <workbookView xWindow="-120" yWindow="-120" windowWidth="29040" windowHeight="15720" firstSheet="1" activeTab="6" xr2:uid="{84AC19F4-808A-41E1-8F6C-11325200D590}"/>
  </bookViews>
  <sheets>
    <sheet name="p4ej5" sheetId="1" r:id="rId1"/>
    <sheet name="p4ej7" sheetId="2" r:id="rId2"/>
    <sheet name="p4ej8" sheetId="3" r:id="rId3"/>
    <sheet name="p4ej10" sheetId="4" r:id="rId4"/>
    <sheet name="p4ej12" sheetId="5" r:id="rId5"/>
    <sheet name="p4ej16" sheetId="6" r:id="rId6"/>
    <sheet name="parci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2" i="7" l="1"/>
  <c r="T12" i="7"/>
  <c r="U5" i="7"/>
  <c r="T5" i="7"/>
  <c r="AM15" i="6"/>
  <c r="AL15" i="6"/>
  <c r="AA25" i="4"/>
  <c r="Z25" i="4"/>
  <c r="AB9" i="5"/>
  <c r="AA9" i="5"/>
  <c r="AA43" i="4"/>
  <c r="Z43" i="4"/>
  <c r="AA16" i="4"/>
  <c r="Z16" i="4"/>
  <c r="AA34" i="4"/>
  <c r="Z34" i="4"/>
  <c r="AB7" i="4"/>
  <c r="AA7" i="4"/>
  <c r="AA22" i="3"/>
  <c r="Z22" i="3"/>
  <c r="AA10" i="3"/>
  <c r="Z10" i="3"/>
  <c r="Z7" i="2"/>
  <c r="Y7" i="2"/>
  <c r="AZ34" i="1"/>
  <c r="AY34" i="1"/>
  <c r="AZ25" i="1"/>
  <c r="AY25" i="1"/>
  <c r="AZ16" i="1"/>
  <c r="AY16" i="1"/>
  <c r="AZ7" i="1"/>
  <c r="AY7" i="1"/>
</calcChain>
</file>

<file path=xl/sharedStrings.xml><?xml version="1.0" encoding="utf-8"?>
<sst xmlns="http://schemas.openxmlformats.org/spreadsheetml/2006/main" count="862" uniqueCount="103">
  <si>
    <t>Proceso</t>
  </si>
  <si>
    <t>Llegada</t>
  </si>
  <si>
    <t>CPU</t>
  </si>
  <si>
    <t>TR</t>
  </si>
  <si>
    <t>TE</t>
  </si>
  <si>
    <t>&gt;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</si>
  <si>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</si>
  <si>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</si>
  <si>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</si>
  <si>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</si>
  <si>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</si>
  <si>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</si>
  <si>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</si>
  <si>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</si>
  <si>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</si>
  <si>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</si>
  <si>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</si>
  <si>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</si>
  <si>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</si>
  <si>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</si>
  <si>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</si>
  <si>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</si>
  <si>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</si>
  <si>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</si>
  <si>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</si>
  <si>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</si>
  <si>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</si>
  <si>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</si>
  <si>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</si>
  <si>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</si>
  <si>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</si>
  <si>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</si>
  <si>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</si>
  <si>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</si>
  <si>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</si>
  <si>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</si>
  <si>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</si>
  <si>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</si>
  <si>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</si>
  <si>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</si>
  <si>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</si>
  <si>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</si>
  <si>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</si>
  <si>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</si>
  <si>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</si>
  <si>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</si>
  <si>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</si>
  <si>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</si>
  <si>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</si>
  <si>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</si>
  <si>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</si>
  <si>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</si>
  <si>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</si>
  <si>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FCFS</t>
  </si>
  <si>
    <t>RQ</t>
  </si>
  <si>
    <t>&gt;1</t>
  </si>
  <si>
    <t>7&lt;</t>
  </si>
  <si>
    <t>15&lt;</t>
  </si>
  <si>
    <t>12&lt;</t>
  </si>
  <si>
    <t>4&lt;</t>
  </si>
  <si>
    <t>9&lt;</t>
  </si>
  <si>
    <t>SJF</t>
  </si>
  <si>
    <t>RRTF Q=4</t>
  </si>
  <si>
    <t>RRTV Q=4</t>
  </si>
  <si>
    <t>STRF</t>
  </si>
  <si>
    <t>6&lt;</t>
  </si>
  <si>
    <t>5&lt;</t>
  </si>
  <si>
    <t>2&lt;</t>
  </si>
  <si>
    <t>Prioridad a)</t>
  </si>
  <si>
    <t>Prioridad</t>
  </si>
  <si>
    <t>Q1</t>
  </si>
  <si>
    <t>Q2</t>
  </si>
  <si>
    <t>Q3</t>
  </si>
  <si>
    <t>Q4</t>
  </si>
  <si>
    <t>Prioridad b)</t>
  </si>
  <si>
    <t>E/S</t>
  </si>
  <si>
    <t>(R2,2,3)</t>
  </si>
  <si>
    <t>(R2,3,1) (R2,5,2)</t>
  </si>
  <si>
    <t>(R3,1,2) (R3,3,1)</t>
  </si>
  <si>
    <t>(R1,2,1)</t>
  </si>
  <si>
    <t>(R1,2,3) (R1,3,2)</t>
  </si>
  <si>
    <t>(R2,3,2)</t>
  </si>
  <si>
    <t>(R1,1,2)</t>
  </si>
  <si>
    <t>RRTV Q=2</t>
  </si>
  <si>
    <t>AQ</t>
  </si>
  <si>
    <t>VRRTV Q=2</t>
  </si>
  <si>
    <t>2,4</t>
  </si>
  <si>
    <t>2,5</t>
  </si>
  <si>
    <t>???</t>
  </si>
  <si>
    <t>Job</t>
  </si>
  <si>
    <t>(R1, 4, 2) (R2, 6, 3) (R1, 8, 3)</t>
  </si>
  <si>
    <t>(R3, 3, 2) (R3, 4, 2)</t>
  </si>
  <si>
    <t>(R1, 4, 1)</t>
  </si>
  <si>
    <t>(R1, 2, 3) (R3, 4, 3)</t>
  </si>
  <si>
    <t>R1</t>
  </si>
  <si>
    <t>R2</t>
  </si>
  <si>
    <t>R3</t>
  </si>
  <si>
    <t>RRTV Q=3</t>
  </si>
  <si>
    <t>No Apropiativo</t>
  </si>
  <si>
    <t>(R2, 1, 2) (R2, 5, 3)</t>
  </si>
  <si>
    <t>(R2, 3, 2)</t>
  </si>
  <si>
    <t>(R1, 1, 3)</t>
  </si>
  <si>
    <t>3&lt;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</si>
</sst>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1" xfId="0" applyFont="1" applyBorder="1" applyAlignment="1">
      <alignment vertical="center" wrapText="1"/>
    </xf>
    <xf numFmtId="0" fontId="0" fillId="0" borderId="0" xfId="0" applyFill="1"/>
    <xf numFmtId="0" fontId="0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Font="1"/>
    <xf numFmtId="0" fontId="0" fillId="6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019"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C2CCD-D98F-439E-BA87-E661F6D4939B}" name="Tabla1" displayName="Tabla1" ref="A1:AZ7" totalsRowCount="1">
  <autoFilter ref="A1:AZ6" xr:uid="{BF0C2CCD-D98F-439E-BA87-E661F6D4939B}"/>
  <tableColumns count="52">
    <tableColumn id="1" xr3:uid="{BB6E7B37-0089-4297-96C1-B5606C406910}" name="Proceso" totalsRowLabel="FCFS" dataDxfId="1018" totalsRowDxfId="1017"/>
    <tableColumn id="2" xr3:uid="{26A3C054-979B-4254-91A7-BD42E79767A8}" name="Llegada" dataDxfId="1016" totalsRowDxfId="1015"/>
    <tableColumn id="3" xr3:uid="{152EBDEF-BB80-40D9-8147-AE5FD004AE00}" name="CPU" totalsRowLabel="RQ" dataDxfId="1014" totalsRowDxfId="1013"/>
    <tableColumn id="4" xr3:uid="{E137D32D-E52D-4ABD-81CD-4D72106C8226}" name="0" totalsRowLabel="1" dataDxfId="1012" totalsRowDxfId="1011"/>
    <tableColumn id="5" xr3:uid="{0E38C085-5D6C-4940-A556-5346CCD0290F}" name="1" totalsRowLabel="2" dataDxfId="1010" totalsRowDxfId="1009"/>
    <tableColumn id="6" xr3:uid="{1E3433B8-0EA3-4B8B-88EE-A7BC41A78560}" name="2" totalsRowLabel="3" dataDxfId="1008" totalsRowDxfId="1007"/>
    <tableColumn id="7" xr3:uid="{3269267F-F7BC-4AB6-9696-943EED016CFC}" name="3" totalsRowLabel="4" dataDxfId="1006" totalsRowDxfId="1005"/>
    <tableColumn id="8" xr3:uid="{4DA1BA7B-F3C5-4E79-BBDE-E57EB5EAC492}" name="4" totalsRowLabel="5" dataDxfId="1004" totalsRowDxfId="1003"/>
    <tableColumn id="9" xr3:uid="{40F6DF87-20CA-40DC-87A0-C7EE3E70F048}" name="5" dataDxfId="1002" totalsRowDxfId="1001"/>
    <tableColumn id="10" xr3:uid="{D53EE1A1-8164-4035-A04F-187D7C6094B2}" name="6" dataDxfId="1000" totalsRowDxfId="999"/>
    <tableColumn id="11" xr3:uid="{3F97CF77-C14F-4D96-8528-B6B70D35EC2C}" name="7" dataDxfId="998" totalsRowDxfId="997"/>
    <tableColumn id="12" xr3:uid="{2EC3F17C-3305-421B-B6D9-111047B325DD}" name="8" dataDxfId="996" totalsRowDxfId="995"/>
    <tableColumn id="13" xr3:uid="{889A1A6D-5680-48AD-8A69-B31B9D61E1DF}" name="9" dataDxfId="994" totalsRowDxfId="993"/>
    <tableColumn id="14" xr3:uid="{84A9E31E-F6C1-4247-8AD9-A0A8EC9AB407}" name="10" dataDxfId="992" totalsRowDxfId="991"/>
    <tableColumn id="15" xr3:uid="{1D4FD3CF-3338-4309-B0E2-C65F7CB6F0F7}" name="11" dataDxfId="990" totalsRowDxfId="989"/>
    <tableColumn id="16" xr3:uid="{BD89F653-64FE-48DF-94A8-B3351870DFB0}" name="12" dataDxfId="988" totalsRowDxfId="987"/>
    <tableColumn id="17" xr3:uid="{B0D65D42-3D5C-4F70-A6FC-900CEDD36063}" name="13" dataDxfId="986" totalsRowDxfId="985"/>
    <tableColumn id="18" xr3:uid="{1958DE9A-D2CF-4EFB-985A-9846C5EAC70B}" name="14" dataDxfId="984" totalsRowDxfId="983"/>
    <tableColumn id="19" xr3:uid="{3853AF39-60B6-4D54-A88F-EBE887FD8EDA}" name="15" dataDxfId="982" totalsRowDxfId="981"/>
    <tableColumn id="20" xr3:uid="{51AE4D29-C37F-4BDF-A4D4-18B58415139F}" name="16" dataDxfId="980" totalsRowDxfId="979"/>
    <tableColumn id="21" xr3:uid="{F4EB8020-6431-446C-A3A1-537D9BE8B1D6}" name="17" dataDxfId="978" totalsRowDxfId="977"/>
    <tableColumn id="22" xr3:uid="{C385D0DA-39AD-43F7-B712-414A97C005C7}" name="18" dataDxfId="976" totalsRowDxfId="975"/>
    <tableColumn id="23" xr3:uid="{75B57072-362C-451D-A496-F7001EAFFC9F}" name="19" dataDxfId="974" totalsRowDxfId="973"/>
    <tableColumn id="24" xr3:uid="{A9725843-2AAB-4DC9-93FE-2EB7440655E4}" name="20" dataDxfId="972" totalsRowDxfId="971"/>
    <tableColumn id="25" xr3:uid="{BF8C9C4B-0241-4774-8786-89F22DA2F6A1}" name="21" dataDxfId="970" totalsRowDxfId="969"/>
    <tableColumn id="26" xr3:uid="{17E800BE-2398-4359-9234-92B47FB85D85}" name="22" dataDxfId="968" totalsRowDxfId="967"/>
    <tableColumn id="27" xr3:uid="{F49AFC62-A406-4944-BA39-75D0486A9DDE}" name="23" dataDxfId="966" totalsRowDxfId="965"/>
    <tableColumn id="28" xr3:uid="{A2971F8E-6430-4D8F-B590-0036396512A7}" name="24" dataDxfId="964" totalsRowDxfId="963"/>
    <tableColumn id="29" xr3:uid="{CBC49028-6C8E-4ACF-90BC-4E8AFEBD7200}" name="25" dataDxfId="962" totalsRowDxfId="961"/>
    <tableColumn id="30" xr3:uid="{6AC87BF2-C204-4CFD-9E8A-0023AA125A8E}" name="26" dataDxfId="960" totalsRowDxfId="959"/>
    <tableColumn id="31" xr3:uid="{E9B13391-2A82-4198-8891-A0D61E8F0675}" name="27" dataDxfId="958" totalsRowDxfId="957"/>
    <tableColumn id="32" xr3:uid="{9181BDDC-F947-4EC0-B5B2-B2683BD2C2A4}" name="28" dataDxfId="956" totalsRowDxfId="955"/>
    <tableColumn id="33" xr3:uid="{71C77B57-F7EF-4D60-B486-1C8309940A6F}" name="29" dataDxfId="954" totalsRowDxfId="953"/>
    <tableColumn id="34" xr3:uid="{9704B12E-950F-478F-92D5-D8C2AF3DABC4}" name="30" dataDxfId="952" totalsRowDxfId="951"/>
    <tableColumn id="35" xr3:uid="{C03197FD-C790-496E-913B-205022D3603E}" name="31" dataDxfId="950" totalsRowDxfId="949"/>
    <tableColumn id="36" xr3:uid="{01AF2766-269C-44A3-90CA-22C5561E4322}" name="32" dataDxfId="948" totalsRowDxfId="947"/>
    <tableColumn id="37" xr3:uid="{A3550825-284C-4EBF-9F1A-153922BBE6ED}" name="33" dataDxfId="946" totalsRowDxfId="945"/>
    <tableColumn id="38" xr3:uid="{B435828D-C4D8-4812-9E7A-AC0387FC812B}" name="34" dataDxfId="944" totalsRowDxfId="943"/>
    <tableColumn id="39" xr3:uid="{1844755A-0D55-4D92-9E5E-0BE004BD4EE8}" name="35" dataDxfId="942" totalsRowDxfId="941"/>
    <tableColumn id="40" xr3:uid="{3EBB6100-6B02-482D-A02C-90283C01BB16}" name="36" dataDxfId="940" totalsRowDxfId="939"/>
    <tableColumn id="41" xr3:uid="{8404FA56-0488-41E3-8209-1FECD3073531}" name="37" dataDxfId="938" totalsRowDxfId="937"/>
    <tableColumn id="42" xr3:uid="{A1FA0E20-E95D-4C1D-8731-EFCC71BEFA78}" name="38" dataDxfId="936" totalsRowDxfId="935"/>
    <tableColumn id="43" xr3:uid="{745B04E8-D5A6-47B0-ACEF-877900B220B4}" name="39" dataDxfId="934" totalsRowDxfId="933"/>
    <tableColumn id="44" xr3:uid="{E6104C13-6428-4BF1-8F7D-84BD46CC0D86}" name="40" dataDxfId="932" totalsRowDxfId="931"/>
    <tableColumn id="45" xr3:uid="{EB37F07C-FCF9-4915-A7AC-7E8B8EC9E2EE}" name="41" dataDxfId="930" totalsRowDxfId="929"/>
    <tableColumn id="46" xr3:uid="{69077FC3-672C-4A33-841A-AC1FDCA1F4F7}" name="42" dataDxfId="928" totalsRowDxfId="927"/>
    <tableColumn id="47" xr3:uid="{9736F39F-5431-42FA-A478-B1FED524A822}" name="43" dataDxfId="926" totalsRowDxfId="925"/>
    <tableColumn id="48" xr3:uid="{C9C9B342-2647-42B5-8201-33BBF853479F}" name="44" dataDxfId="924" totalsRowDxfId="923"/>
    <tableColumn id="49" xr3:uid="{3810A13E-ECAA-4553-936C-A3615B357785}" name="45" dataDxfId="922" totalsRowDxfId="921"/>
    <tableColumn id="50" xr3:uid="{6B7CA524-3508-4D9C-9EF3-FB8C3459E28C}" name="46" dataDxfId="920" totalsRowDxfId="919"/>
    <tableColumn id="52" xr3:uid="{D8EE5D6A-9F73-4003-A10C-BC25EF87DA89}" name="TR" totalsRowFunction="average"/>
    <tableColumn id="53" xr3:uid="{694D025D-C07C-4C3D-AF1D-AC903B917B31}" name="TE" totalsRowFunction="average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C727A6-4023-49AD-A8B3-786BB387B2AD}" name="Tabla16911" displayName="Tabla16911" ref="A10:AA16" totalsRowCount="1">
  <autoFilter ref="A10:AA15" xr:uid="{42C727A6-4023-49AD-A8B3-786BB387B2AD}"/>
  <tableColumns count="27">
    <tableColumn id="1" xr3:uid="{08BE6372-35A3-4FE8-A153-6EB7376D140C}" name="Proceso" totalsRowLabel="RRTV Q=2" dataDxfId="368" totalsRowDxfId="367"/>
    <tableColumn id="2" xr3:uid="{C01897D1-9DD6-4505-A120-4CF9069BA2F1}" name="Llegada" dataDxfId="366" totalsRowDxfId="365"/>
    <tableColumn id="3" xr3:uid="{E4D9C499-5298-431D-95D8-0F730C3ED336}" name="CPU" totalsRowLabel="RQ" dataDxfId="364" totalsRowDxfId="363"/>
    <tableColumn id="26" xr3:uid="{6B86BE1B-7087-419D-975C-56585C4A175C}" name="E/S" dataDxfId="362" totalsRowDxfId="361"/>
    <tableColumn id="4" xr3:uid="{E73AA6A0-1058-4DAF-9883-19ACA62A430F}" name="0" totalsRowLabel="1" dataDxfId="360" totalsRowDxfId="359"/>
    <tableColumn id="5" xr3:uid="{7D219806-6313-49EB-8BEC-2B3487209B31}" name="1" totalsRowLabel="2" dataDxfId="358" totalsRowDxfId="357"/>
    <tableColumn id="6" xr3:uid="{EFF798C4-762D-4BF4-9A7B-D8FAE86435E0}" name="2" totalsRowLabel="1" dataDxfId="356" totalsRowDxfId="355"/>
    <tableColumn id="7" xr3:uid="{1D4D3BBD-1D4B-4058-906B-AC5925179EA2}" name="3" totalsRowLabel="3" dataDxfId="354" totalsRowDxfId="353"/>
    <tableColumn id="8" xr3:uid="{270DEF42-4D67-47F3-9E38-160E934D4859}" name="4" totalsRowLabel="2" dataDxfId="352" totalsRowDxfId="351"/>
    <tableColumn id="9" xr3:uid="{6929D817-6075-4BC9-A196-1F416B17E937}" name="5" totalsRowLabel="4" dataDxfId="350" totalsRowDxfId="349"/>
    <tableColumn id="10" xr3:uid="{CB2628AF-9A03-4815-A789-8EF17AF5CBB9}" name="6" totalsRowLabel="3" dataDxfId="348" totalsRowDxfId="347"/>
    <tableColumn id="11" xr3:uid="{9B44F3AF-0F49-489C-9F8C-A391890C1405}" name="7" totalsRowLabel="5" dataDxfId="346" totalsRowDxfId="345"/>
    <tableColumn id="12" xr3:uid="{2C55526D-098C-4881-B963-0EA86BC1D65C}" name="8" totalsRowLabel="2" dataDxfId="344" totalsRowDxfId="343"/>
    <tableColumn id="13" xr3:uid="{972FF057-9880-4942-BD13-3D1497B6A7D7}" name="9" totalsRowLabel="4" dataDxfId="342" totalsRowDxfId="341"/>
    <tableColumn id="14" xr3:uid="{E4CF4719-0FC3-46AD-A4F7-A38B755B7C8B}" name="10" totalsRowLabel="2" dataDxfId="340" totalsRowDxfId="339"/>
    <tableColumn id="15" xr3:uid="{8A178D52-110C-41C4-A70C-F2293C921EA5}" name="11" totalsRowLabel="4" dataDxfId="338" totalsRowDxfId="337"/>
    <tableColumn id="16" xr3:uid="{9DA9A5FC-1D3C-43D6-8DC8-1DFED1CF10F0}" name="12" dataDxfId="336" totalsRowDxfId="335"/>
    <tableColumn id="17" xr3:uid="{7EAD3E03-8622-480D-A496-A2527391EA00}" name="13" dataDxfId="334" totalsRowDxfId="333"/>
    <tableColumn id="18" xr3:uid="{E2E9365C-87FC-4B8C-A792-E594EF75808E}" name="14" dataDxfId="332" totalsRowDxfId="331"/>
    <tableColumn id="19" xr3:uid="{FBBD53AA-EA54-4E6B-8C53-EB168C79C82F}" name="15" dataDxfId="330" totalsRowDxfId="329"/>
    <tableColumn id="20" xr3:uid="{746A391B-1196-4069-BB29-8FF6D6AA53C5}" name="16" dataDxfId="328" totalsRowDxfId="327"/>
    <tableColumn id="21" xr3:uid="{81A83B6D-F0F9-4939-BE88-297793B055F8}" name="17" dataDxfId="326" totalsRowDxfId="325"/>
    <tableColumn id="22" xr3:uid="{1BEF07C3-0FD6-4CE5-8921-0AE9A937F0AE}" name="18" dataDxfId="324" totalsRowDxfId="323"/>
    <tableColumn id="23" xr3:uid="{639A56C7-F613-4593-8C07-7976AEEA014D}" name="19" dataDxfId="322" totalsRowDxfId="321"/>
    <tableColumn id="24" xr3:uid="{65FA18CC-CD72-45A7-9BA3-D1149C698E1B}" name="20" dataDxfId="320" totalsRowDxfId="319"/>
    <tableColumn id="52" xr3:uid="{8DF30186-E442-426E-A734-1A039B6265ED}" name="TR" totalsRowFunction="average"/>
    <tableColumn id="53" xr3:uid="{B9698EF1-2968-4603-AA91-4488FF5D3E54}" name="TE" totalsRowFunction="average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7789D1-B977-4FD3-9B13-08B818CDFA12}" name="Tabla1691012" displayName="Tabla1691012" ref="A37:AA43" totalsRowCount="1">
  <autoFilter ref="A37:AA42" xr:uid="{F57789D1-B977-4FD3-9B13-08B818CDFA12}"/>
  <tableColumns count="27">
    <tableColumn id="1" xr3:uid="{A09D570F-D976-4D6D-ADE3-0B434C190CC1}" name="Proceso" totalsRowLabel="RRTV Q=2" dataDxfId="318" totalsRowDxfId="317"/>
    <tableColumn id="2" xr3:uid="{418C9E59-6715-4908-83DA-CABD9932F317}" name="Llegada" dataDxfId="316" totalsRowDxfId="315"/>
    <tableColumn id="3" xr3:uid="{BEB0E07C-4056-4A64-AAE1-A8D161BEEEE1}" name="CPU" totalsRowLabel="RQ" dataDxfId="314" totalsRowDxfId="313"/>
    <tableColumn id="26" xr3:uid="{6DA3E30C-8647-4B83-A86D-4381EA4B7F97}" name="E/S" dataDxfId="312" totalsRowDxfId="311"/>
    <tableColumn id="4" xr3:uid="{A4FC5873-9AFC-4225-82A9-A2653B0997CA}" name="0" totalsRowLabel="1" dataDxfId="310" totalsRowDxfId="309"/>
    <tableColumn id="5" xr3:uid="{31C2AF9A-56ED-4136-8B09-9291CDA75E7D}" name="1" totalsRowLabel="2" dataDxfId="308" totalsRowDxfId="307"/>
    <tableColumn id="6" xr3:uid="{1CDFD505-9D10-4156-9AD5-079F93F697B2}" name="2" totalsRowLabel="3" dataDxfId="306" totalsRowDxfId="305"/>
    <tableColumn id="7" xr3:uid="{676A9182-10DA-400B-814C-F0841F6CDB17}" name="3" totalsRowLabel="2" dataDxfId="304" totalsRowDxfId="303"/>
    <tableColumn id="8" xr3:uid="{D6AEBF65-83E6-4B26-B60C-3E227283A350}" name="4" totalsRowLabel="1" dataDxfId="302" totalsRowDxfId="301"/>
    <tableColumn id="9" xr3:uid="{B7607AEB-F002-422E-A7CA-2D3DBF381A5D}" name="5" totalsRowLabel="4" dataDxfId="300" totalsRowDxfId="299"/>
    <tableColumn id="10" xr3:uid="{354B5B22-52E8-4B86-B772-45EB25E2F788}" name="6" totalsRowLabel="5" dataDxfId="298" totalsRowDxfId="297"/>
    <tableColumn id="11" xr3:uid="{9DCF73F5-C228-42DD-9BB9-DC2BCA792AF8}" name="7" totalsRowLabel="3" dataDxfId="296" totalsRowDxfId="295"/>
    <tableColumn id="12" xr3:uid="{FB86401C-B530-4057-B510-3F59DA2F2C28}" name="8" totalsRowLabel="1" dataDxfId="294" totalsRowDxfId="293"/>
    <tableColumn id="13" xr3:uid="{C5F0EA26-E8E4-45D7-8EF3-9E48856E7271}" name="9" totalsRowLabel="2" dataDxfId="292" totalsRowDxfId="291"/>
    <tableColumn id="14" xr3:uid="{F8CD7657-3096-414C-A5EE-3341239EEED2}" name="10" totalsRowLabel="4" dataDxfId="290" totalsRowDxfId="289"/>
    <tableColumn id="15" xr3:uid="{595D9282-EB4E-4066-8D02-623D28AD3D0E}" name="11" totalsRowLabel="2" dataDxfId="288" totalsRowDxfId="287"/>
    <tableColumn id="16" xr3:uid="{FB7C4467-CDE1-4FD4-A895-8AF9B8970459}" name="12" totalsRowLabel="4" dataDxfId="286" totalsRowDxfId="285"/>
    <tableColumn id="17" xr3:uid="{99D52CE2-C592-44B5-82EC-8C2184BDFD19}" name="13" dataDxfId="284" totalsRowDxfId="283"/>
    <tableColumn id="18" xr3:uid="{D5EA0724-226D-4832-B955-977283FF24D5}" name="14" dataDxfId="282" totalsRowDxfId="281"/>
    <tableColumn id="19" xr3:uid="{6FCE20B3-2187-46CE-B7A6-6FE704A16705}" name="15" dataDxfId="280" totalsRowDxfId="279"/>
    <tableColumn id="20" xr3:uid="{141082CF-1218-4473-8821-FDBED05D2F10}" name="16" dataDxfId="278" totalsRowDxfId="277"/>
    <tableColumn id="21" xr3:uid="{312E100E-B401-4C86-BEC2-0761A02B3D89}" name="17" dataDxfId="276" totalsRowDxfId="275"/>
    <tableColumn id="22" xr3:uid="{48EE7C43-79B8-47EF-BEA2-0A22B1DD10F5}" name="18" dataDxfId="274" totalsRowDxfId="273"/>
    <tableColumn id="23" xr3:uid="{92BF6E32-E417-4BE4-8473-05F2CACAA4E7}" name="19" dataDxfId="272" totalsRowDxfId="271"/>
    <tableColumn id="24" xr3:uid="{0BA10F6B-3FED-4AD3-9C70-6DA88F50DE6F}" name="20" dataDxfId="270" totalsRowDxfId="269"/>
    <tableColumn id="52" xr3:uid="{FFDA7B4C-F04F-48FE-85D1-A15171E44D1E}" name="TR" totalsRowFunction="average" dataDxfId="268"/>
    <tableColumn id="53" xr3:uid="{519BCC26-BE95-427E-90D9-D57505372591}" name="TE" totalsRowFunction="average" dataDxfId="267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62AB4C9-EBB2-49A5-AB01-333F00E9E4E3}" name="Tabla1691114" displayName="Tabla1691114" ref="A19:AA25" totalsRowCount="1">
  <autoFilter ref="A19:AA24" xr:uid="{A62AB4C9-EBB2-49A5-AB01-333F00E9E4E3}"/>
  <tableColumns count="27">
    <tableColumn id="1" xr3:uid="{9557EC05-BD61-4E3F-9F19-A485ACB28ED8}" name="Proceso" totalsRowLabel="STRF" dataDxfId="266" totalsRowDxfId="265"/>
    <tableColumn id="2" xr3:uid="{1EF6788E-5B95-4ACD-B012-A6FA7F56B59B}" name="Llegada" dataDxfId="264" totalsRowDxfId="263"/>
    <tableColumn id="3" xr3:uid="{8EB42E9E-972F-4E40-8EA3-C2652BBEC489}" name="CPU" totalsRowLabel="RQ" dataDxfId="262" totalsRowDxfId="261"/>
    <tableColumn id="26" xr3:uid="{10612C20-14CF-4C98-94A0-5AEA12F0E31B}" name="E/S" dataDxfId="260" totalsRowDxfId="259"/>
    <tableColumn id="4" xr3:uid="{572AFEC0-5456-4DB9-A605-D999306F8CD4}" name="0" totalsRowLabel="1" dataDxfId="258" totalsRowDxfId="257"/>
    <tableColumn id="5" xr3:uid="{36EBB2D0-C946-4B8B-A065-5A17A86E65AE}" name="1" dataDxfId="256" totalsRowDxfId="255"/>
    <tableColumn id="6" xr3:uid="{D54C58A6-475B-4E70-9E40-8184F06449BF}" name="2" totalsRowLabel="2" dataDxfId="254" totalsRowDxfId="253"/>
    <tableColumn id="7" xr3:uid="{7A0624A0-6E17-44EE-96BF-8F3A55294672}" name="3" totalsRowLabel="3" dataDxfId="252" totalsRowDxfId="251"/>
    <tableColumn id="8" xr3:uid="{D12A3ECC-8B82-41BB-B90C-7322FC404FFA}" name="4" dataDxfId="250" totalsRowDxfId="249"/>
    <tableColumn id="9" xr3:uid="{FBB22584-FC28-4A61-BB6E-4ECC04A6A265}" name="5" dataDxfId="248" totalsRowDxfId="247"/>
    <tableColumn id="10" xr3:uid="{25479B5B-6D20-4425-ACE0-F786C33E1307}" name="6" totalsRowLabel="4" dataDxfId="246" totalsRowDxfId="245"/>
    <tableColumn id="11" xr3:uid="{0C5FDE51-E2A4-449B-AA83-31402FD5E374}" name="7" dataDxfId="244" totalsRowDxfId="243"/>
    <tableColumn id="12" xr3:uid="{355A5DFD-6B2C-4A06-B27F-FF9C02076220}" name="8" totalsRowLabel="2,5" dataDxfId="242" totalsRowDxfId="241"/>
    <tableColumn id="13" xr3:uid="{882B914A-7DEB-4F61-9F3A-6646E19830B9}" name="9" dataDxfId="240" totalsRowDxfId="239"/>
    <tableColumn id="14" xr3:uid="{01120F39-ACD4-4246-8780-3F8DEABBE244}" name="10" totalsRowLabel="4" dataDxfId="238" totalsRowDxfId="237"/>
    <tableColumn id="15" xr3:uid="{70FCC298-09AA-434A-80A8-461E9CAF1EB5}" name="11" dataDxfId="236" totalsRowDxfId="235"/>
    <tableColumn id="16" xr3:uid="{B7736133-4329-4040-8EC6-AC57D6E2AA7B}" name="12" totalsRowLabel="2" dataDxfId="234" totalsRowDxfId="233"/>
    <tableColumn id="17" xr3:uid="{FF2AAF05-01C1-4369-ADE7-AF7206FC276D}" name="13" totalsRowLabel="4" dataDxfId="232" totalsRowDxfId="231"/>
    <tableColumn id="18" xr3:uid="{ECF26BF9-8336-4ADF-816F-3235CFD5E40F}" name="14" dataDxfId="230" totalsRowDxfId="229"/>
    <tableColumn id="19" xr3:uid="{2272C57C-2FCE-4BFF-ABE2-B76261C9C2DC}" name="15" dataDxfId="228" totalsRowDxfId="227"/>
    <tableColumn id="20" xr3:uid="{B2DE653B-8BD5-43AE-AAFB-60D5D479B31F}" name="16" dataDxfId="226" totalsRowDxfId="225"/>
    <tableColumn id="21" xr3:uid="{5452C3B4-BF0F-4772-A4FF-CE5EF3B0D1C3}" name="17" dataDxfId="224" totalsRowDxfId="223"/>
    <tableColumn id="22" xr3:uid="{0E2CE7EB-1106-4ACF-B706-F22A6A0299C4}" name="18" dataDxfId="222" totalsRowDxfId="221"/>
    <tableColumn id="23" xr3:uid="{79EA37B4-4204-4666-960E-9D7E86F6122F}" name="19" dataDxfId="220" totalsRowDxfId="219"/>
    <tableColumn id="24" xr3:uid="{4C6AA6A0-3748-416E-BDCA-DCCA85820555}" name="20" dataDxfId="218" totalsRowDxfId="217"/>
    <tableColumn id="52" xr3:uid="{D7B07753-B445-4002-8ACF-A5EF73E14C1E}" name="TR" totalsRowFunction="average"/>
    <tableColumn id="53" xr3:uid="{9DEA2653-388B-49AD-991F-4A15473D35BE}" name="TE" totalsRowFunction="average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23B9DE7-255A-4D62-869F-B08C213EE288}" name="Tabla1691113" displayName="Tabla1691113" ref="A1:AB9" totalsRowCount="1">
  <autoFilter ref="A1:AB8" xr:uid="{E23B9DE7-255A-4D62-869F-B08C213EE288}"/>
  <tableColumns count="28">
    <tableColumn id="1" xr3:uid="{5CDB11BB-B603-4010-A6F3-86A9EFC5793B}" name="Proceso" totalsRowLabel="VRRTV Q=2" dataDxfId="216" totalsRowDxfId="215"/>
    <tableColumn id="2" xr3:uid="{A4FB76A1-1D13-4D42-AD50-9C640F6E0C8E}" name="Llegada" dataDxfId="214" totalsRowDxfId="213"/>
    <tableColumn id="3" xr3:uid="{5CC6D330-9D7E-41A6-AA87-24DA63859F78}" name="CPU" totalsRowLabel="AQ" dataDxfId="212" totalsRowDxfId="211"/>
    <tableColumn id="26" xr3:uid="{E60BD9B6-FE87-4369-9EB7-ACE1B493C172}" name="E/S" dataDxfId="210" totalsRowDxfId="209"/>
    <tableColumn id="4" xr3:uid="{682BC123-029E-4866-939C-CCF4AB578109}" name="0" dataDxfId="208" totalsRowDxfId="207"/>
    <tableColumn id="5" xr3:uid="{3FDFC82F-3B59-4C85-BF2E-C1A9BCA8C7D6}" name="1" dataDxfId="206" totalsRowDxfId="205"/>
    <tableColumn id="6" xr3:uid="{478DA82D-FB73-4D88-AA82-A65836F95DE2}" name="2" dataDxfId="204" totalsRowDxfId="203"/>
    <tableColumn id="7" xr3:uid="{BF4B6B13-A165-4F6B-B7FF-1084249D8A81}" name="3" dataDxfId="202" totalsRowDxfId="201"/>
    <tableColumn id="8" xr3:uid="{F02630AD-581B-4C18-B297-99C26629CA49}" name="4" dataDxfId="200" totalsRowDxfId="199"/>
    <tableColumn id="9" xr3:uid="{B70EC85E-DA62-4BCF-8AAD-548F8FCF9007}" name="5" dataDxfId="198" totalsRowDxfId="197"/>
    <tableColumn id="10" xr3:uid="{8015B603-7565-4543-97D8-C2567565325D}" name="6" dataDxfId="196" totalsRowDxfId="195"/>
    <tableColumn id="11" xr3:uid="{24602C62-C3B9-4E76-BF8F-064510AECFCC}" name="7" dataDxfId="194" totalsRowDxfId="193"/>
    <tableColumn id="12" xr3:uid="{D363E35E-9B57-4B2D-867D-BF469FFD1AA9}" name="8" dataDxfId="192" totalsRowDxfId="191"/>
    <tableColumn id="13" xr3:uid="{65E5DF5C-CFAB-451B-ADCB-8A54D3307034}" name="9" dataDxfId="190" totalsRowDxfId="189"/>
    <tableColumn id="14" xr3:uid="{B838E28C-A1E0-4FAE-946C-11A3EB818E63}" name="10" totalsRowLabel="2" dataDxfId="188" totalsRowDxfId="187"/>
    <tableColumn id="15" xr3:uid="{D3F279D0-0175-4BB6-A637-D503E3F4A910}" name="11" dataDxfId="186" totalsRowDxfId="185"/>
    <tableColumn id="16" xr3:uid="{727D222C-BEAF-40D6-80B6-D0A95A65D65A}" name="12" totalsRowLabel="4" dataDxfId="184" totalsRowDxfId="183"/>
    <tableColumn id="17" xr3:uid="{A268B196-93C7-4EFD-8EF0-80615FFCE73E}" name="13" dataDxfId="182" totalsRowDxfId="181"/>
    <tableColumn id="18" xr3:uid="{8B4330B4-EA0B-428B-947C-A392F0040F83}" name="14" dataDxfId="180" totalsRowDxfId="179"/>
    <tableColumn id="19" xr3:uid="{787BE94A-4134-455B-9854-C0B1168B42DC}" name="15" dataDxfId="178" totalsRowDxfId="177"/>
    <tableColumn id="20" xr3:uid="{8F9C9539-66DC-43D9-8D17-3833B8675E50}" name="16" dataDxfId="176" totalsRowDxfId="175"/>
    <tableColumn id="21" xr3:uid="{6EA27CEF-456B-411A-B40D-CC8F47D897EA}" name="17" dataDxfId="174" totalsRowDxfId="173"/>
    <tableColumn id="22" xr3:uid="{7E7884AF-1E54-4AB1-B59B-045AD594C4F3}" name="18" totalsRowLabel="???" dataDxfId="172" totalsRowDxfId="171"/>
    <tableColumn id="23" xr3:uid="{B76A5617-2FBC-43BE-81E2-54D78492D16B}" name="19" totalsRowLabel="2,4" dataDxfId="170" totalsRowDxfId="169"/>
    <tableColumn id="24" xr3:uid="{FE53AA4F-DA50-4311-84CD-64A9E128F3CA}" name="20" dataDxfId="168" totalsRowDxfId="167"/>
    <tableColumn id="25" xr3:uid="{C4C5B9B0-4FEB-4140-9CA8-7A4B0FA79D11}" name="21" totalsRowDxfId="166"/>
    <tableColumn id="52" xr3:uid="{F05E0B69-7D9E-4A69-8D90-5C4AF7907A7C}" name="TR" totalsRowFunction="average"/>
    <tableColumn id="53" xr3:uid="{667DD642-02B2-42B7-9342-6AF0A1EB58CA}" name="TE" totalsRowFunction="average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EA6A06-7C87-4C5C-9966-1406FBC3A32D}" name="Tabla17" displayName="Tabla17" ref="A1:AM15" totalsRowCount="1" headerRowDxfId="165" dataDxfId="164">
  <autoFilter ref="A1:AM14" xr:uid="{C6EA6A06-7C87-4C5C-9966-1406FBC3A32D}"/>
  <tableColumns count="39">
    <tableColumn id="1" xr3:uid="{B271C66F-F342-457F-A7EC-397C62640089}" name="Job" dataDxfId="163" totalsRowDxfId="162"/>
    <tableColumn id="2" xr3:uid="{01FD2CBF-A320-4CAB-A3B8-8DDD643F75DC}" name="Llegada" dataDxfId="161" totalsRowDxfId="160"/>
    <tableColumn id="3" xr3:uid="{8CA55655-3813-40C9-9ECB-DAF0D67508E7}" name="CPU" dataDxfId="159" totalsRowDxfId="158"/>
    <tableColumn id="34" xr3:uid="{6D1D4EB8-382E-4440-8759-0105E8678FC0}" name="Prioridad" dataDxfId="157" totalsRowDxfId="156"/>
    <tableColumn id="4" xr3:uid="{6AF037E8-6BD2-4B95-BB5F-6F049846832C}" name="E/S" totalsRowLabel="No Apropiativo" dataDxfId="155" totalsRowDxfId="154"/>
    <tableColumn id="5" xr3:uid="{D51E8A28-DF42-4589-A098-4668EE237C61}" name="0" dataDxfId="153" totalsRowDxfId="152"/>
    <tableColumn id="6" xr3:uid="{13528F80-9108-4909-98A8-A492635B2A6B}" name="1" dataDxfId="151" totalsRowDxfId="150"/>
    <tableColumn id="7" xr3:uid="{1A6C5DE3-3708-4863-8512-4B3B9817039D}" name="2" dataDxfId="149" totalsRowDxfId="148"/>
    <tableColumn id="8" xr3:uid="{EBB0BB18-5839-482F-9D8F-3607FFFD2D9C}" name="3" dataDxfId="147" totalsRowDxfId="146"/>
    <tableColumn id="9" xr3:uid="{8872F90A-5201-4D08-821F-53C906403F67}" name="4" dataDxfId="145" totalsRowDxfId="144"/>
    <tableColumn id="10" xr3:uid="{0A9B0BB0-7FB3-4821-B48A-8674CDBA68FA}" name="5" dataDxfId="143" totalsRowDxfId="142"/>
    <tableColumn id="11" xr3:uid="{E4AA4F96-9AB1-4025-9F0F-94EF166A96AE}" name="6" dataDxfId="141" totalsRowDxfId="140"/>
    <tableColumn id="12" xr3:uid="{B9A3802B-1854-4ECD-9B38-B321074A10EB}" name="7" dataDxfId="139" totalsRowDxfId="138"/>
    <tableColumn id="13" xr3:uid="{7AEB88E9-D684-4EBB-AEC6-7CF24BAD2FBF}" name="8" dataDxfId="137" totalsRowDxfId="136"/>
    <tableColumn id="14" xr3:uid="{B93F37FD-442C-41BC-A59C-6B57DA340467}" name="9" dataDxfId="135" totalsRowDxfId="134"/>
    <tableColumn id="15" xr3:uid="{267B9BA5-4404-4994-9771-1897824FB9BC}" name="10" dataDxfId="133" totalsRowDxfId="132"/>
    <tableColumn id="16" xr3:uid="{ABEFF17A-D95A-4D5A-BE77-E0AF93AE200F}" name="11" dataDxfId="131" totalsRowDxfId="130"/>
    <tableColumn id="17" xr3:uid="{6D2754C6-C245-4F23-B7EC-E589DE7C56CB}" name="12" dataDxfId="129" totalsRowDxfId="128"/>
    <tableColumn id="18" xr3:uid="{A52728CB-D29C-4974-BD2C-9C4CCD50DCC8}" name="13" dataDxfId="127" totalsRowDxfId="126"/>
    <tableColumn id="19" xr3:uid="{782BFAF8-760B-4B38-8786-7A568B9A36DB}" name="14" dataDxfId="125" totalsRowDxfId="124"/>
    <tableColumn id="20" xr3:uid="{C83FAE40-D82A-4D87-9D65-5F7596E448F1}" name="15" dataDxfId="123" totalsRowDxfId="122"/>
    <tableColumn id="21" xr3:uid="{B901ACA4-1F86-4CAB-8D9F-379A599C97F1}" name="16" dataDxfId="121" totalsRowDxfId="120"/>
    <tableColumn id="22" xr3:uid="{AFB9D521-364A-4745-89A5-B7B5418070BF}" name="17" dataDxfId="119" totalsRowDxfId="118"/>
    <tableColumn id="23" xr3:uid="{237198A6-4AE5-4336-B0EE-C415D6CEB559}" name="18" dataDxfId="117" totalsRowDxfId="116"/>
    <tableColumn id="24" xr3:uid="{2CF1EF30-8D80-4C06-9335-B5868ED04C95}" name="19" dataDxfId="115" totalsRowDxfId="114"/>
    <tableColumn id="25" xr3:uid="{5905CCC9-F7E3-4674-A940-10B2345D98F4}" name="20" dataDxfId="113" totalsRowDxfId="112"/>
    <tableColumn id="26" xr3:uid="{D2C85D48-8712-4814-BFB4-73096E682825}" name="21" dataDxfId="111" totalsRowDxfId="110"/>
    <tableColumn id="27" xr3:uid="{4F600A58-DB18-4922-847E-EDEEE1209877}" name="22" dataDxfId="109" totalsRowDxfId="108"/>
    <tableColumn id="28" xr3:uid="{62166EF1-4226-42DD-920C-E80A7432541D}" name="23" dataDxfId="107" totalsRowDxfId="106"/>
    <tableColumn id="29" xr3:uid="{0C64E58D-F6E0-439C-9608-E88BADC1D9ED}" name="24" dataDxfId="105" totalsRowDxfId="104"/>
    <tableColumn id="30" xr3:uid="{1F5E79B7-F43F-4752-BCE4-88BCED1D8D18}" name="25" dataDxfId="103" totalsRowDxfId="102"/>
    <tableColumn id="35" xr3:uid="{5CC99CE8-B090-4FBB-AC0A-A8952E06F155}" name="26" dataDxfId="101" totalsRowDxfId="100"/>
    <tableColumn id="31" xr3:uid="{40D237B6-D5EC-4CED-A92A-636DFA47BA35}" name="27" dataDxfId="99" totalsRowDxfId="98"/>
    <tableColumn id="32" xr3:uid="{8FB7EB9B-0DFF-426C-AE5D-7D5F5BFC4B96}" name="28" dataDxfId="97" totalsRowDxfId="96"/>
    <tableColumn id="36" xr3:uid="{62A2B4D2-5E14-4344-9E65-FC2C07D1A210}" name="29" dataDxfId="95" totalsRowDxfId="94"/>
    <tableColumn id="37" xr3:uid="{40C2501B-6224-463B-969B-8D99BE7B1E14}" name="30" dataDxfId="93" totalsRowDxfId="92"/>
    <tableColumn id="38" xr3:uid="{311A4F34-31EE-4197-BEA8-25E320808522}" name="31" dataDxfId="91" totalsRowDxfId="90"/>
    <tableColumn id="47" xr3:uid="{BFB71BDD-F494-4158-819D-C63A91FCE808}" name="TR" totalsRowFunction="average" dataDxfId="89" totalsRowDxfId="88"/>
    <tableColumn id="48" xr3:uid="{45168703-C238-4FD6-8527-F0FE8D86BCD2}" name="TE" totalsRowFunction="average" dataDxfId="87" totalsRowDxfId="86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2F3EE40-8212-4F91-A1F6-BC20520C2891}" name="Tabla1691116" displayName="Tabla1691116" ref="A1:U5" totalsRowCount="1" dataDxfId="85">
  <autoFilter ref="A1:U4" xr:uid="{E2F3EE40-8212-4F91-A1F6-BC20520C2891}"/>
  <tableColumns count="21">
    <tableColumn id="1" xr3:uid="{0C0427EF-7F95-4E9C-A444-396A27ECE678}" name="Proceso" totalsRowLabel="RRTV Q=3" dataDxfId="41" totalsRowDxfId="40"/>
    <tableColumn id="2" xr3:uid="{A61CD033-7642-4EAF-8B1A-BB226D2600B7}" name="Llegada" dataDxfId="39" totalsRowDxfId="38"/>
    <tableColumn id="3" xr3:uid="{57D6AF7A-E7B2-4B07-B4C1-D9387B1EF8AE}" name="CPU" totalsRowLabel="RQ" dataDxfId="37" totalsRowDxfId="36"/>
    <tableColumn id="26" xr3:uid="{2673635B-1FFD-486D-AE1F-AC3C4D985C9C}" name="E/S" dataDxfId="35" totalsRowDxfId="34"/>
    <tableColumn id="4" xr3:uid="{AB3C64E8-8F51-4300-9D47-F7BD40923FD8}" name="0" totalsRowLabel="2" dataDxfId="33" totalsRowDxfId="32"/>
    <tableColumn id="5" xr3:uid="{F6E85818-226D-45F4-A605-518FFC3C8D75}" name="1" totalsRowLabel="1" dataDxfId="31" totalsRowDxfId="30"/>
    <tableColumn id="6" xr3:uid="{E43069BA-E6B0-428F-915E-6C5A4DB5CCCF}" name="2" dataDxfId="29" totalsRowDxfId="28"/>
    <tableColumn id="7" xr3:uid="{6D8A2B4F-862A-40A3-9267-F473FBDAF16A}" name="3" totalsRowLabel="3" dataDxfId="27" totalsRowDxfId="26"/>
    <tableColumn id="8" xr3:uid="{83E42133-0D16-4F4C-B26C-F480F5E61035}" name="4" dataDxfId="25" totalsRowDxfId="24"/>
    <tableColumn id="9" xr3:uid="{5D93AB43-1F93-4CB2-8454-088FEAB1B1DC}" name="5" totalsRowLabel="2" dataDxfId="23" totalsRowDxfId="22"/>
    <tableColumn id="10" xr3:uid="{E6316653-26A3-42DD-87B4-14972A1ADCC6}" name="6" dataDxfId="21" totalsRowDxfId="20"/>
    <tableColumn id="11" xr3:uid="{C1A4B916-4F01-4D54-B083-3F4F931D5D09}" name="7" totalsRowLabel="1" dataDxfId="19" totalsRowDxfId="18"/>
    <tableColumn id="12" xr3:uid="{A1073F63-D27D-4BC1-84BB-74D269F33450}" name="8" dataDxfId="17" totalsRowDxfId="16"/>
    <tableColumn id="13" xr3:uid="{C7B4060C-D658-47CE-8362-092389F534F4}" name="9" dataDxfId="15" totalsRowDxfId="14"/>
    <tableColumn id="14" xr3:uid="{C5C8F033-F336-4FE8-98DB-7284232EEB00}" name="10" totalsRowLabel="2" dataDxfId="13" totalsRowDxfId="12"/>
    <tableColumn id="15" xr3:uid="{5492096F-6925-43D4-8861-644428A85B70}" name="11" dataDxfId="11" totalsRowDxfId="10"/>
    <tableColumn id="16" xr3:uid="{10C17557-B3B7-4777-B390-59C42C027E30}" name="12" dataDxfId="9" totalsRowDxfId="8"/>
    <tableColumn id="17" xr3:uid="{5C304466-E432-44B1-837A-9D17DEAE26E3}" name="13" totalsRowLabel="1" dataDxfId="7" totalsRowDxfId="6"/>
    <tableColumn id="18" xr3:uid="{43F05ACF-2543-4845-AAC1-BA3529C9ED6A}" name="14" dataDxfId="5" totalsRowDxfId="4"/>
    <tableColumn id="52" xr3:uid="{FB2DD98A-01A9-4DF0-8A3D-7898576928F9}" name="TR" totalsRowFunction="average" dataDxfId="3" totalsRowDxfId="2"/>
    <tableColumn id="53" xr3:uid="{08FC14B0-40CD-40AD-AA3F-4FE6C37F0D1F}" name="TE" totalsRowFunction="average" dataDxfId="1" totalsRowDxfId="0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86A9B8F-7A0B-4BF3-A7AA-D8F0C28ACF52}" name="Tabla169111617" displayName="Tabla169111617" ref="A8:U12" totalsRowCount="1" dataDxfId="84">
  <autoFilter ref="A8:U11" xr:uid="{586A9B8F-7A0B-4BF3-A7AA-D8F0C28ACF52}"/>
  <tableColumns count="21">
    <tableColumn id="1" xr3:uid="{3C6D5013-3E2B-4740-9F9E-F83F522C56CB}" name="Proceso" totalsRowLabel="STRF" dataDxfId="83" totalsRowDxfId="62"/>
    <tableColumn id="2" xr3:uid="{199F51DE-1877-4699-A292-C843CD2E8C88}" name="Llegada" dataDxfId="82" totalsRowDxfId="61"/>
    <tableColumn id="3" xr3:uid="{4F1CD109-F658-428B-8074-C183161403AF}" name="CPU" totalsRowLabel="RQ" dataDxfId="81" totalsRowDxfId="60"/>
    <tableColumn id="26" xr3:uid="{5A47EC3B-CACF-466F-89A9-5B9F20863B4E}" name="E/S" dataDxfId="80" totalsRowDxfId="59"/>
    <tableColumn id="4" xr3:uid="{4C05EAFC-8218-47E0-AE87-5084765A583B}" name="0" dataDxfId="79" totalsRowDxfId="58"/>
    <tableColumn id="5" xr3:uid="{53586E7E-60C6-4DE3-B997-969B8CF702AD}" name="1" dataDxfId="78" totalsRowDxfId="57"/>
    <tableColumn id="6" xr3:uid="{1B0C58BB-879C-45E2-89C4-EAF24B9DDFAF}" name="2" dataDxfId="77" totalsRowDxfId="56"/>
    <tableColumn id="7" xr3:uid="{577D40BC-767A-419A-AE35-1BD8D2950BEE}" name="3" dataDxfId="76" totalsRowDxfId="55"/>
    <tableColumn id="8" xr3:uid="{2357DB40-6FBD-449C-9F7E-FC38A089EFE4}" name="4" dataDxfId="75" totalsRowDxfId="54"/>
    <tableColumn id="9" xr3:uid="{F5AA97F9-AE8D-4AB3-922F-027AF3D953A0}" name="5" dataDxfId="74" totalsRowDxfId="53"/>
    <tableColumn id="10" xr3:uid="{045153C6-22F3-44CB-BFDB-8459B4D4C8A9}" name="6" dataDxfId="73" totalsRowDxfId="52"/>
    <tableColumn id="11" xr3:uid="{24CD08B8-1B41-479C-8CEA-1161B607665A}" name="7" dataDxfId="72" totalsRowDxfId="51"/>
    <tableColumn id="12" xr3:uid="{B0D4600F-696D-404B-9BA6-1093A0E2C44E}" name="8" dataDxfId="71" totalsRowDxfId="50"/>
    <tableColumn id="13" xr3:uid="{542A23A7-3330-4219-8CC1-4B1EA34361BF}" name="9" dataDxfId="70" totalsRowDxfId="49"/>
    <tableColumn id="14" xr3:uid="{1EEA9225-C9A1-443C-B915-B388E6EA4283}" name="10" dataDxfId="69" totalsRowDxfId="48"/>
    <tableColumn id="15" xr3:uid="{F2100623-9A26-4217-9DEF-0EB0B50C4F4A}" name="11" dataDxfId="68" totalsRowDxfId="47"/>
    <tableColumn id="16" xr3:uid="{C8829DDE-EE5D-49FC-85D7-40FAAACFC820}" name="12" dataDxfId="67" totalsRowDxfId="46"/>
    <tableColumn id="17" xr3:uid="{8A5AA79A-3E39-4A27-8155-F5C14BEBFAA7}" name="13" dataDxfId="66" totalsRowDxfId="45"/>
    <tableColumn id="18" xr3:uid="{B441326D-6CF7-4C6B-A9D3-CB2F39EE6AEB}" name="14" dataDxfId="65" totalsRowDxfId="44"/>
    <tableColumn id="52" xr3:uid="{F2B97E8B-3C15-43D3-B5DD-3C3A3EB67BDD}" name="TR" totalsRowFunction="average" dataDxfId="64" totalsRowDxfId="43"/>
    <tableColumn id="53" xr3:uid="{D919C02C-A54D-46BA-9BF7-2689FE93F9F3}" name="TE" totalsRowFunction="average" dataDxfId="63" totalsRowDxfId="4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2B063E-070B-4BBA-9593-C774C9C79DC8}" name="Tabla13" displayName="Tabla13" ref="A10:AZ16" totalsRowCount="1">
  <autoFilter ref="A10:AZ15" xr:uid="{732B063E-070B-4BBA-9593-C774C9C79DC8}"/>
  <tableColumns count="52">
    <tableColumn id="1" xr3:uid="{50108A62-0EDC-4B75-90FF-E76A633F8305}" name="Proceso" totalsRowLabel="SJF" dataDxfId="918" totalsRowDxfId="917"/>
    <tableColumn id="2" xr3:uid="{FF6BCD1D-C3D7-4BD3-9397-9D35877DEEFE}" name="Llegada" dataDxfId="916" totalsRowDxfId="915"/>
    <tableColumn id="3" xr3:uid="{87E3926D-DBC6-4231-8E72-699EA9D4F067}" name="CPU" totalsRowLabel="RQ" dataDxfId="914" totalsRowDxfId="913"/>
    <tableColumn id="4" xr3:uid="{8229A16C-49D8-47CE-945D-68427340D600}" name="0" totalsRowLabel="1" dataDxfId="912" totalsRowDxfId="911"/>
    <tableColumn id="5" xr3:uid="{C42248B1-82F8-4F99-A620-A15C75B51A1B}" name="1" totalsRowLabel="2" dataDxfId="910" totalsRowDxfId="909"/>
    <tableColumn id="6" xr3:uid="{31120428-EE13-41BF-9D51-46C2ACB3026A}" name="2" totalsRowLabel="3" dataDxfId="908" totalsRowDxfId="907"/>
    <tableColumn id="7" xr3:uid="{A69D14DA-C0BA-474D-8B88-C649FB7AFAEC}" name="3" totalsRowLabel="4" dataDxfId="906" totalsRowDxfId="905"/>
    <tableColumn id="8" xr3:uid="{D295E970-D167-480F-8860-884E1DCD5C8D}" name="4" totalsRowLabel="5" dataDxfId="904" totalsRowDxfId="903"/>
    <tableColumn id="9" xr3:uid="{6914FBBB-5D90-45B7-AE40-ECB2EBCA065D}" name="5" dataDxfId="902" totalsRowDxfId="901"/>
    <tableColumn id="10" xr3:uid="{03A82B24-7036-433C-8D90-6E90C5620161}" name="6" dataDxfId="900" totalsRowDxfId="899"/>
    <tableColumn id="11" xr3:uid="{FD5F9463-0BC7-4F6F-9239-8A026909C21F}" name="7" dataDxfId="898" totalsRowDxfId="897"/>
    <tableColumn id="12" xr3:uid="{B07DE32E-524A-4729-98CE-BE3987A45D58}" name="8" dataDxfId="896" totalsRowDxfId="895"/>
    <tableColumn id="13" xr3:uid="{EE172821-78C4-4824-B0A8-4163BC5F8E8E}" name="9" dataDxfId="894" totalsRowDxfId="893"/>
    <tableColumn id="14" xr3:uid="{3257185D-3048-4CC7-94D8-F8E57EB915FC}" name="10" dataDxfId="892" totalsRowDxfId="891"/>
    <tableColumn id="15" xr3:uid="{25B0DF1A-3C5B-4DCF-8CAB-6F4115BF0051}" name="11" dataDxfId="890" totalsRowDxfId="889"/>
    <tableColumn id="16" xr3:uid="{CA3F2670-D6DF-45FD-A303-818D324CFF4E}" name="12" dataDxfId="888" totalsRowDxfId="887"/>
    <tableColumn id="17" xr3:uid="{21D70714-CF27-4288-B2E9-D79C5FE949D6}" name="13" dataDxfId="886" totalsRowDxfId="885"/>
    <tableColumn id="18" xr3:uid="{16384539-3533-46E8-8E7E-3165B12E92C2}" name="14" dataDxfId="884" totalsRowDxfId="883"/>
    <tableColumn id="19" xr3:uid="{86938849-A920-4535-8040-FEAA66D4233D}" name="15" dataDxfId="882" totalsRowDxfId="881"/>
    <tableColumn id="20" xr3:uid="{0828E800-8883-4408-B7D5-B0D58BED3304}" name="16" dataDxfId="880" totalsRowDxfId="879"/>
    <tableColumn id="21" xr3:uid="{6D7F9D91-1E10-4B68-969A-69031D3DD7A1}" name="17" dataDxfId="878" totalsRowDxfId="877"/>
    <tableColumn id="22" xr3:uid="{D1A5BC52-351D-4977-A36C-8639C7621CDC}" name="18" dataDxfId="876" totalsRowDxfId="875"/>
    <tableColumn id="23" xr3:uid="{CB59BC8D-6298-4BA6-9772-CD7BAE2210E6}" name="19" dataDxfId="874" totalsRowDxfId="873"/>
    <tableColumn id="24" xr3:uid="{D1EEE8E8-27AE-4B77-B57B-BFD1464C7440}" name="20" dataDxfId="872" totalsRowDxfId="871"/>
    <tableColumn id="25" xr3:uid="{6645876D-BFA1-4829-94F7-57C19ABBE3B3}" name="21" dataDxfId="870" totalsRowDxfId="869"/>
    <tableColumn id="26" xr3:uid="{D5310500-5339-4789-A037-425E86E635A1}" name="22" dataDxfId="868" totalsRowDxfId="867"/>
    <tableColumn id="27" xr3:uid="{2E1169E4-4E10-4E48-84F0-47D6CFC8C02A}" name="23" dataDxfId="866" totalsRowDxfId="865"/>
    <tableColumn id="28" xr3:uid="{A620559D-56E1-416A-B819-61B4D04678D9}" name="24" dataDxfId="864" totalsRowDxfId="863"/>
    <tableColumn id="29" xr3:uid="{195BEAD5-1C82-485C-B8EC-53ED9E967B23}" name="25" dataDxfId="862" totalsRowDxfId="861"/>
    <tableColumn id="30" xr3:uid="{196B3FCB-2AEA-4969-9F06-C7A5FA0C555F}" name="26" dataDxfId="860" totalsRowDxfId="859"/>
    <tableColumn id="31" xr3:uid="{34EFAC57-403B-4466-AB8E-4E96B7203CC7}" name="27" dataDxfId="858" totalsRowDxfId="857"/>
    <tableColumn id="32" xr3:uid="{A8BD6B82-BFA0-4CE0-8818-C0118803E4E2}" name="28" dataDxfId="856" totalsRowDxfId="855"/>
    <tableColumn id="33" xr3:uid="{C813C286-5D3E-41A7-91DA-A0BB0C0E5902}" name="29" dataDxfId="854" totalsRowDxfId="853"/>
    <tableColumn id="34" xr3:uid="{1388E36C-A4E4-4188-BCB0-97C6EF909945}" name="30" dataDxfId="852" totalsRowDxfId="851"/>
    <tableColumn id="35" xr3:uid="{3C2EB000-57CC-4817-9791-EF8ACBF1802B}" name="31" dataDxfId="850" totalsRowDxfId="849"/>
    <tableColumn id="36" xr3:uid="{8DC2E983-C25F-4B0E-B62A-E9D1398CBEA8}" name="32" dataDxfId="848" totalsRowDxfId="847"/>
    <tableColumn id="37" xr3:uid="{AC2EF737-39A7-4C8D-81E3-78C4FC7DEAE7}" name="33" dataDxfId="846" totalsRowDxfId="845"/>
    <tableColumn id="38" xr3:uid="{460E5493-5DDE-4794-A9FF-99413836B37E}" name="34" dataDxfId="844" totalsRowDxfId="843"/>
    <tableColumn id="39" xr3:uid="{713B046C-244E-4327-A9AC-6D010CB6B901}" name="35" dataDxfId="842" totalsRowDxfId="841"/>
    <tableColumn id="40" xr3:uid="{7994E0A0-EAD0-4934-9EA2-3A653AAC6552}" name="36" dataDxfId="840" totalsRowDxfId="839"/>
    <tableColumn id="41" xr3:uid="{30127DE2-67C9-4BEF-A52D-B61157164C0E}" name="37" dataDxfId="838" totalsRowDxfId="837"/>
    <tableColumn id="42" xr3:uid="{92B1C620-B347-4562-B529-8C616D9977BA}" name="38" dataDxfId="836" totalsRowDxfId="835"/>
    <tableColumn id="43" xr3:uid="{72EBE024-D507-4D57-B169-C0CED377D92A}" name="39" dataDxfId="834" totalsRowDxfId="833"/>
    <tableColumn id="44" xr3:uid="{467DF20A-786B-42E0-8A9F-E891A673F65F}" name="40" dataDxfId="832" totalsRowDxfId="831"/>
    <tableColumn id="45" xr3:uid="{3FEC4AF1-238A-4C0C-9AB3-C1501868C591}" name="41" dataDxfId="830" totalsRowDxfId="829"/>
    <tableColumn id="46" xr3:uid="{147C6D2C-4BE4-44CC-A636-BB7C782A826F}" name="42" dataDxfId="828" totalsRowDxfId="827"/>
    <tableColumn id="47" xr3:uid="{D1DC115E-553A-4A55-B0D4-BCC8C9301ECB}" name="43" dataDxfId="826" totalsRowDxfId="825"/>
    <tableColumn id="48" xr3:uid="{72CE9CE3-D5A1-43A3-862D-C9FDCACF4EEC}" name="44" dataDxfId="824" totalsRowDxfId="823"/>
    <tableColumn id="49" xr3:uid="{003A3B60-8CE5-481A-BEC1-31463C426647}" name="45" dataDxfId="822" totalsRowDxfId="821"/>
    <tableColumn id="50" xr3:uid="{C6A75828-A789-476D-A60E-AA0D3F136289}" name="46" dataDxfId="820" totalsRowDxfId="819"/>
    <tableColumn id="52" xr3:uid="{31C48341-13FB-4D5B-9B6E-1718EED9B90F}" name="TR" totalsRowFunction="average"/>
    <tableColumn id="53" xr3:uid="{949C9004-A460-4316-A029-E068AB5831CB}" name="TE" totalsRowFunction="averag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76A32A-10E9-48FB-86B4-F7947F18D898}" name="Tabla14" displayName="Tabla14" ref="A19:AZ25" totalsRowCount="1">
  <autoFilter ref="A19:AZ24" xr:uid="{3776A32A-10E9-48FB-86B4-F7947F18D898}"/>
  <tableColumns count="52">
    <tableColumn id="1" xr3:uid="{443C3DCE-62D3-41D7-A6F6-27C9EDD799C2}" name="Proceso" totalsRowLabel="RRTF Q=4" dataDxfId="818" totalsRowDxfId="817"/>
    <tableColumn id="2" xr3:uid="{8915F70D-8176-4F9F-B34F-A5B05CFE9811}" name="Llegada" dataDxfId="816" totalsRowDxfId="815"/>
    <tableColumn id="3" xr3:uid="{AE6675D4-9444-4566-8838-4B06F105B01D}" name="CPU" totalsRowLabel="RQ" dataDxfId="814" totalsRowDxfId="813"/>
    <tableColumn id="4" xr3:uid="{C67AD985-50CC-417E-8BFF-6B81C1275A74}" name="0" totalsRowLabel="1" dataDxfId="812" totalsRowDxfId="811"/>
    <tableColumn id="5" xr3:uid="{87F155AB-965F-44C2-BCFC-C1CD54F397EA}" name="1" totalsRowLabel="2" dataDxfId="810" totalsRowDxfId="809"/>
    <tableColumn id="6" xr3:uid="{86030E3F-7B6E-4662-BE0A-BDDC3288D0CD}" name="2" totalsRowLabel="3" dataDxfId="808" totalsRowDxfId="807"/>
    <tableColumn id="7" xr3:uid="{2E959173-821B-4BE6-90E0-A66B4123593C}" name="3" totalsRowLabel="4" dataDxfId="806" totalsRowDxfId="805"/>
    <tableColumn id="8" xr3:uid="{E149B8A0-919D-4299-8198-FC69E437E849}" name="4" totalsRowLabel="5" dataDxfId="804" totalsRowDxfId="803"/>
    <tableColumn id="9" xr3:uid="{1E7C0A67-2A0C-446F-BB5B-4A4BB16D83B4}" name="5" totalsRowLabel="1" dataDxfId="802" totalsRowDxfId="801"/>
    <tableColumn id="10" xr3:uid="{CDD481F3-D65D-4EDC-88A5-2E2BC828C869}" name="6" totalsRowLabel="2" dataDxfId="800" totalsRowDxfId="799"/>
    <tableColumn id="11" xr3:uid="{D7703911-F654-4526-8870-1F009216E5B3}" name="7" totalsRowLabel="3" dataDxfId="798" totalsRowDxfId="797"/>
    <tableColumn id="12" xr3:uid="{620A80EB-C040-488B-9E06-B35CBA5D2BBE}" name="8" totalsRowLabel="5" dataDxfId="796" totalsRowDxfId="795"/>
    <tableColumn id="13" xr3:uid="{279523D7-92A7-423F-9F2C-23BAB6F8A6F6}" name="9" totalsRowLabel="2" dataDxfId="794" totalsRowDxfId="793"/>
    <tableColumn id="14" xr3:uid="{5481D3F1-DA0D-41BC-95A8-D7FC7D08C08F}" name="10" totalsRowLabel="3" dataDxfId="792" totalsRowDxfId="791"/>
    <tableColumn id="15" xr3:uid="{D84A37C5-D1F1-43A3-BAA7-F2DF91B03389}" name="11" totalsRowLabel="5" dataDxfId="790" totalsRowDxfId="789"/>
    <tableColumn id="16" xr3:uid="{323BF6F7-04D2-46D4-9929-2E1D4C866DD9}" name="12" totalsRowLabel="2" dataDxfId="788" totalsRowDxfId="787"/>
    <tableColumn id="17" xr3:uid="{9C00D6B0-18C5-4FD2-AE4E-C67FE4B8AF6B}" name="13" dataDxfId="786" totalsRowDxfId="785"/>
    <tableColumn id="18" xr3:uid="{C8BE69F0-92F0-47FE-A634-4E9AB2B15CEF}" name="14" dataDxfId="784" totalsRowDxfId="783"/>
    <tableColumn id="19" xr3:uid="{782988B5-5AF6-42C9-8A3D-9CB88069EA71}" name="15" dataDxfId="782" totalsRowDxfId="781"/>
    <tableColumn id="20" xr3:uid="{96A45BC2-6B2E-438A-B0EA-F9080C77993B}" name="16" dataDxfId="780" totalsRowDxfId="779"/>
    <tableColumn id="21" xr3:uid="{3EAB77F1-22CC-4486-B213-F443E2DBD447}" name="17" dataDxfId="778" totalsRowDxfId="777"/>
    <tableColumn id="22" xr3:uid="{0A3E07FA-61B2-4547-8072-E43B4FD60F8A}" name="18" dataDxfId="776" totalsRowDxfId="775"/>
    <tableColumn id="23" xr3:uid="{52D369CB-E909-4D12-A28B-E2FBBF669449}" name="19" dataDxfId="774" totalsRowDxfId="773"/>
    <tableColumn id="24" xr3:uid="{17CD25D0-F893-4C38-AE7A-E80F25BC0BA1}" name="20" dataDxfId="772" totalsRowDxfId="771"/>
    <tableColumn id="25" xr3:uid="{AB11E051-DC68-4CFB-8CA8-3D839B6DDBCC}" name="21" dataDxfId="770" totalsRowDxfId="769"/>
    <tableColumn id="26" xr3:uid="{12D810E4-47F1-4CB9-8A75-28274739C42E}" name="22" dataDxfId="768" totalsRowDxfId="767"/>
    <tableColumn id="27" xr3:uid="{9C479C1D-7C30-4738-BD4E-AB410A4918DD}" name="23" dataDxfId="766" totalsRowDxfId="765"/>
    <tableColumn id="28" xr3:uid="{11F6B83D-F156-4EE4-A179-D9E84D820357}" name="24" dataDxfId="764" totalsRowDxfId="763"/>
    <tableColumn id="29" xr3:uid="{4F8BC7E0-E54A-4FF1-ACC8-6D16EF9D9237}" name="25" dataDxfId="762" totalsRowDxfId="761"/>
    <tableColumn id="30" xr3:uid="{A2EA3F09-C8C9-4FAA-BD9D-A8F181E6BDDB}" name="26" dataDxfId="760" totalsRowDxfId="759"/>
    <tableColumn id="31" xr3:uid="{38561F7F-80CD-4753-AE5D-F018D796CCD8}" name="27" dataDxfId="758" totalsRowDxfId="757"/>
    <tableColumn id="32" xr3:uid="{A0A586C9-AA48-466D-BCD9-0CC1EF317662}" name="28" dataDxfId="756" totalsRowDxfId="755"/>
    <tableColumn id="33" xr3:uid="{56E252EF-C901-434C-93C9-BECBD20BFFA6}" name="29" dataDxfId="754" totalsRowDxfId="753"/>
    <tableColumn id="34" xr3:uid="{AF9FDF42-AD96-4A24-AA89-E7CBCA1BC71C}" name="30" dataDxfId="752" totalsRowDxfId="751"/>
    <tableColumn id="35" xr3:uid="{6E357275-FD60-4E5A-804E-70472A585218}" name="31" dataDxfId="750" totalsRowDxfId="749"/>
    <tableColumn id="36" xr3:uid="{4240AA49-E9F7-46D7-9F88-7CB759757A04}" name="32" dataDxfId="748" totalsRowDxfId="747"/>
    <tableColumn id="37" xr3:uid="{ABBBD4C4-396C-4D1E-A08B-6E64D21C9AE8}" name="33" dataDxfId="746" totalsRowDxfId="745"/>
    <tableColumn id="38" xr3:uid="{5F5DD524-1418-44D3-8800-C6C4B52D2DF4}" name="34" dataDxfId="744" totalsRowDxfId="743"/>
    <tableColumn id="39" xr3:uid="{B676253B-220C-43C8-9441-C06EB5FE7126}" name="35" dataDxfId="742" totalsRowDxfId="741"/>
    <tableColumn id="40" xr3:uid="{B215732D-2766-4202-A792-B75A2D8DB796}" name="36" dataDxfId="740" totalsRowDxfId="739"/>
    <tableColumn id="41" xr3:uid="{87638367-0305-4F09-B886-7645BAB648F1}" name="37" dataDxfId="738" totalsRowDxfId="737"/>
    <tableColumn id="42" xr3:uid="{58A05D45-F282-4E6F-9C7B-4F749E4FE3BE}" name="38" dataDxfId="736" totalsRowDxfId="735"/>
    <tableColumn id="43" xr3:uid="{EFED8DAD-FD86-4585-97FB-7DF16EF25C08}" name="39" dataDxfId="734" totalsRowDxfId="733"/>
    <tableColumn id="44" xr3:uid="{4619F143-674A-4FDC-9F61-C59C147D0D0C}" name="40" dataDxfId="732" totalsRowDxfId="731"/>
    <tableColumn id="45" xr3:uid="{82687F9C-C46E-4F6F-A99E-EB5214DE2B91}" name="41" dataDxfId="730" totalsRowDxfId="729"/>
    <tableColumn id="46" xr3:uid="{DDF51DC3-9FFD-41D0-A4C9-659D8D39530B}" name="42" dataDxfId="728" totalsRowDxfId="727"/>
    <tableColumn id="47" xr3:uid="{63E563D6-23D0-4E9E-8921-B432BE8A8DA6}" name="43" dataDxfId="726" totalsRowDxfId="725"/>
    <tableColumn id="48" xr3:uid="{C12FC01D-7DC1-422E-AC44-D164BFD59A9C}" name="44" dataDxfId="724" totalsRowDxfId="723"/>
    <tableColumn id="49" xr3:uid="{C5D9FA63-63EA-48E5-9892-365B5306C522}" name="45" dataDxfId="722" totalsRowDxfId="721"/>
    <tableColumn id="50" xr3:uid="{7DF5D2FF-1FF8-4E31-AB42-930B7FB439AF}" name="46" dataDxfId="720" totalsRowDxfId="719"/>
    <tableColumn id="52" xr3:uid="{EA652CF3-4C02-4162-8187-920CF2C1E135}" name="TR" totalsRowFunction="average"/>
    <tableColumn id="53" xr3:uid="{C6D510E3-7865-409A-B489-B45ED4D994C0}" name="TE" totalsRowFunction="averag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7392C2-7C9C-4E88-B295-4468D24B390E}" name="Tabla15" displayName="Tabla15" ref="A28:AZ34" totalsRowCount="1">
  <autoFilter ref="A28:AZ33" xr:uid="{B47392C2-7C9C-4E88-B295-4468D24B390E}"/>
  <tableColumns count="52">
    <tableColumn id="1" xr3:uid="{8C914494-C933-4FBA-9465-4EEE7C26B7E7}" name="Proceso" totalsRowLabel="RRTV Q=4" dataDxfId="718" totalsRowDxfId="717"/>
    <tableColumn id="2" xr3:uid="{21879DF0-0FD2-4EA9-81EF-A6AB756A74CF}" name="Llegada" dataDxfId="716" totalsRowDxfId="715"/>
    <tableColumn id="3" xr3:uid="{0C1D7286-733A-4AAD-8CAE-B47F071FE084}" name="CPU" totalsRowLabel="RQ" dataDxfId="714" totalsRowDxfId="713"/>
    <tableColumn id="4" xr3:uid="{603F8625-C961-4545-A902-04B64ED85241}" name="0" totalsRowLabel="1" dataDxfId="712" totalsRowDxfId="711"/>
    <tableColumn id="5" xr3:uid="{A1DB5D32-F6C6-463E-A16C-A767C17BCFC0}" name="1" totalsRowLabel="2" dataDxfId="710" totalsRowDxfId="709"/>
    <tableColumn id="6" xr3:uid="{4DE2735C-EBC9-42A8-84CA-082B219F0644}" name="2" totalsRowLabel="3" dataDxfId="708" totalsRowDxfId="707"/>
    <tableColumn id="7" xr3:uid="{142C4288-5CBC-4447-83A8-45159ED9B9C2}" name="3" totalsRowLabel="4" dataDxfId="706" totalsRowDxfId="705"/>
    <tableColumn id="8" xr3:uid="{BCAF1CF6-7401-4ED2-854A-E955BE51C49A}" name="4" totalsRowLabel="5" dataDxfId="704" totalsRowDxfId="703"/>
    <tableColumn id="9" xr3:uid="{9001CFB6-602A-44F1-AF41-E8D68F09816A}" name="5" totalsRowLabel="1" dataDxfId="702" totalsRowDxfId="701"/>
    <tableColumn id="10" xr3:uid="{4CFB77C5-05D7-41D8-A91A-26CB812FF2E2}" name="6" totalsRowLabel="2" dataDxfId="700" totalsRowDxfId="699"/>
    <tableColumn id="11" xr3:uid="{9283E841-3DA7-4FD5-912F-654CFBEA8E1E}" name="7" totalsRowLabel="3" dataDxfId="698" totalsRowDxfId="697"/>
    <tableColumn id="12" xr3:uid="{FA8E74B5-D18A-4B03-9464-366F5E8A09D0}" name="8" totalsRowLabel="5" dataDxfId="696" totalsRowDxfId="695"/>
    <tableColumn id="13" xr3:uid="{18E888DA-B88C-4CCF-A998-DBA27C3C197A}" name="9" totalsRowLabel="2" dataDxfId="694" totalsRowDxfId="693"/>
    <tableColumn id="14" xr3:uid="{DB27BC75-CBD5-4AED-BE99-28482A01CEE6}" name="10" totalsRowLabel="3" dataDxfId="692" totalsRowDxfId="691"/>
    <tableColumn id="15" xr3:uid="{1661C4FE-12B7-446B-BE43-B050607CBA49}" name="11" totalsRowLabel="5" dataDxfId="690" totalsRowDxfId="689"/>
    <tableColumn id="16" xr3:uid="{0F3A3048-17C2-40AB-A5D8-4068A56C0B8C}" name="12" totalsRowLabel="2" dataDxfId="688" totalsRowDxfId="687"/>
    <tableColumn id="17" xr3:uid="{E534A2FE-1C11-4454-BE61-7E3143C7DA13}" name="13" dataDxfId="686" totalsRowDxfId="685"/>
    <tableColumn id="18" xr3:uid="{FC7CD573-D05C-4DD5-9F6E-BE96FF7A0078}" name="14" dataDxfId="684" totalsRowDxfId="683"/>
    <tableColumn id="19" xr3:uid="{36BEE2C0-910A-465C-A6BB-5ADF3D32E3F2}" name="15" dataDxfId="682" totalsRowDxfId="681"/>
    <tableColumn id="20" xr3:uid="{774E164C-D469-4BD8-9F07-208C9FD8BB82}" name="16" dataDxfId="680" totalsRowDxfId="679"/>
    <tableColumn id="21" xr3:uid="{3C72AE75-2B43-43F4-B9E5-FAB83BCC746A}" name="17" dataDxfId="678" totalsRowDxfId="677"/>
    <tableColumn id="22" xr3:uid="{72DCA745-6B57-4539-A47B-182E84AA7C5F}" name="18" dataDxfId="676" totalsRowDxfId="675"/>
    <tableColumn id="23" xr3:uid="{61E6B236-95D5-49A5-B1FD-487A705B5594}" name="19" dataDxfId="674" totalsRowDxfId="673"/>
    <tableColumn id="24" xr3:uid="{6900C4A4-7B9D-495F-9BEE-3EAD70575B67}" name="20" dataDxfId="672" totalsRowDxfId="671"/>
    <tableColumn id="25" xr3:uid="{34E610BE-E492-422E-A264-8A67FE4C480B}" name="21" dataDxfId="670" totalsRowDxfId="669"/>
    <tableColumn id="26" xr3:uid="{7481F0C0-0B07-45CE-A99F-65A5A20A6E17}" name="22" dataDxfId="668" totalsRowDxfId="667"/>
    <tableColumn id="27" xr3:uid="{46A37269-CA7E-4CD4-912B-131FD79AEB5C}" name="23" dataDxfId="666" totalsRowDxfId="665"/>
    <tableColumn id="28" xr3:uid="{C8DA3D43-13A5-4C4E-AD5F-4305F48D22F4}" name="24" dataDxfId="664" totalsRowDxfId="663"/>
    <tableColumn id="29" xr3:uid="{08DBCE44-02C0-49E3-A7AB-FDE975A0EBF2}" name="25" dataDxfId="662" totalsRowDxfId="661"/>
    <tableColumn id="30" xr3:uid="{77DD966B-2AB0-41BC-9142-49B35C3189F7}" name="26" dataDxfId="660" totalsRowDxfId="659"/>
    <tableColumn id="31" xr3:uid="{E76352D2-0132-4713-9746-7B227637EDC1}" name="27" dataDxfId="658" totalsRowDxfId="657"/>
    <tableColumn id="32" xr3:uid="{C4B18618-FB66-4027-8778-D3BB444B5D44}" name="28" dataDxfId="656" totalsRowDxfId="655"/>
    <tableColumn id="33" xr3:uid="{F0F7BFBD-FAB0-48D6-A6D5-611F7EF1E300}" name="29" dataDxfId="654" totalsRowDxfId="653"/>
    <tableColumn id="34" xr3:uid="{BF433960-290C-468C-87F3-C6D068FEE29F}" name="30" dataDxfId="652" totalsRowDxfId="651"/>
    <tableColumn id="35" xr3:uid="{CB1534D6-A3EB-4BD2-A2CD-917EC926ED8C}" name="31" dataDxfId="650" totalsRowDxfId="649"/>
    <tableColumn id="36" xr3:uid="{3C9FBFCC-7D7E-462C-9D63-1CA9977AA205}" name="32" dataDxfId="648" totalsRowDxfId="647"/>
    <tableColumn id="37" xr3:uid="{9D04BF58-AB1E-452D-9140-C00952C4365A}" name="33" dataDxfId="646" totalsRowDxfId="645"/>
    <tableColumn id="38" xr3:uid="{8B4C7C06-1242-4311-973D-95E94510718A}" name="34" dataDxfId="644" totalsRowDxfId="643"/>
    <tableColumn id="39" xr3:uid="{0F57F3BA-8288-4C29-B733-A4FA1290FB25}" name="35" dataDxfId="642" totalsRowDxfId="641"/>
    <tableColumn id="40" xr3:uid="{E84CD935-37E8-4DC8-B098-4D91ECB7AA9F}" name="36" dataDxfId="640" totalsRowDxfId="639"/>
    <tableColumn id="41" xr3:uid="{AD8885F1-85E8-4D48-B089-96A25522CCFC}" name="37" dataDxfId="638" totalsRowDxfId="637"/>
    <tableColumn id="42" xr3:uid="{B8FAD12E-619A-4F32-BE7E-26CBC5DB4401}" name="38" dataDxfId="636" totalsRowDxfId="635"/>
    <tableColumn id="43" xr3:uid="{3766F31B-C7A7-4FD7-A593-71094C944E15}" name="39" dataDxfId="634" totalsRowDxfId="633"/>
    <tableColumn id="44" xr3:uid="{32F453B1-91AA-4544-9566-7140F7A4C603}" name="40" dataDxfId="632" totalsRowDxfId="631"/>
    <tableColumn id="45" xr3:uid="{5A7176B4-E30B-48D4-B650-593B8AC7A4BF}" name="41" dataDxfId="630" totalsRowDxfId="629"/>
    <tableColumn id="46" xr3:uid="{557A4959-9865-4BFF-95A8-7E8CBD933C1B}" name="42" dataDxfId="628" totalsRowDxfId="627"/>
    <tableColumn id="47" xr3:uid="{F6A47C9E-FFC9-42D2-96B2-715872BC6AFF}" name="43" dataDxfId="626" totalsRowDxfId="625"/>
    <tableColumn id="48" xr3:uid="{89433669-34B5-4449-A184-875225D19F2A}" name="44" dataDxfId="624" totalsRowDxfId="623"/>
    <tableColumn id="49" xr3:uid="{33BA2F4D-EDBF-418C-99FB-17ADABC16C9A}" name="45" dataDxfId="622" totalsRowDxfId="621"/>
    <tableColumn id="50" xr3:uid="{6F524FDE-CB8C-4592-99F8-EB9B74472FE0}" name="46" dataDxfId="620" totalsRowDxfId="619"/>
    <tableColumn id="52" xr3:uid="{C5AA6380-7AC2-45CF-BB45-19F32838D37C}" name="TR" totalsRowFunction="average"/>
    <tableColumn id="53" xr3:uid="{C572FC85-367D-4C7D-AE38-21A518F4BE08}" name="TE" totalsRowFunction="average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F7E668-82CF-4607-AB5A-A65A422B59E6}" name="Tabla16" displayName="Tabla16" ref="A1:Z7" totalsRowCount="1">
  <autoFilter ref="A1:Z6" xr:uid="{94F7E668-82CF-4607-AB5A-A65A422B59E6}"/>
  <tableColumns count="26">
    <tableColumn id="1" xr3:uid="{9E1B5920-B3EB-4BBA-8EA9-E10EBD4F206E}" name="Proceso" totalsRowLabel="STRF" dataDxfId="618" totalsRowDxfId="617"/>
    <tableColumn id="2" xr3:uid="{6A442411-F09B-4D3E-8472-39FA3B246B35}" name="Llegada" dataDxfId="616" totalsRowDxfId="615"/>
    <tableColumn id="3" xr3:uid="{AEE7F117-F271-47A0-9489-2DEC4E201CD4}" name="CPU" totalsRowLabel="RQ" dataDxfId="614" totalsRowDxfId="613"/>
    <tableColumn id="4" xr3:uid="{F4AD1B4A-1FF5-47C3-B23D-3171C84FAEB4}" name="0" totalsRowLabel="1" dataDxfId="612" totalsRowDxfId="611"/>
    <tableColumn id="5" xr3:uid="{D3A29F0C-373B-40FD-9EEA-912F053C1C90}" name="1" totalsRowLabel="2" dataDxfId="610" totalsRowDxfId="609"/>
    <tableColumn id="6" xr3:uid="{3162153B-D0F0-42EC-BB0E-2CB5FF4C4532}" name="2" totalsRowLabel="3" dataDxfId="608" totalsRowDxfId="607"/>
    <tableColumn id="7" xr3:uid="{F3739BAE-552C-4996-91B3-DAE5932EB440}" name="3" totalsRowLabel="4" dataDxfId="606" totalsRowDxfId="605"/>
    <tableColumn id="8" xr3:uid="{202170F0-44BA-47F4-B6C1-38B00C41D5A6}" name="4" totalsRowLabel="5" dataDxfId="604" totalsRowDxfId="603"/>
    <tableColumn id="9" xr3:uid="{EB096B12-26D1-4635-BC8B-5F8FB18FBB03}" name="5" dataDxfId="602" totalsRowDxfId="601"/>
    <tableColumn id="10" xr3:uid="{6ADBAFB0-893A-46A4-8756-4042687733DF}" name="6" dataDxfId="600" totalsRowDxfId="599"/>
    <tableColumn id="11" xr3:uid="{DDFF807A-D1A0-46B1-8ADE-CDCDA1AD51A9}" name="7" dataDxfId="598" totalsRowDxfId="597"/>
    <tableColumn id="12" xr3:uid="{82068BEF-0CB2-470A-841E-D0E6A79DF943}" name="8" dataDxfId="596" totalsRowDxfId="595"/>
    <tableColumn id="13" xr3:uid="{28C43477-A806-4F65-B63B-7AEF0B4062BF}" name="9" dataDxfId="594" totalsRowDxfId="593"/>
    <tableColumn id="14" xr3:uid="{719ACB1F-56F8-4A3F-82ED-A8B38EFEF6EA}" name="10" dataDxfId="592" totalsRowDxfId="591"/>
    <tableColumn id="15" xr3:uid="{144BF331-4204-4FA8-B689-91290BAC2FE1}" name="11" dataDxfId="590" totalsRowDxfId="589"/>
    <tableColumn id="16" xr3:uid="{C6C74535-D7FE-439F-A8EC-EB3375C4F0D6}" name="12" dataDxfId="588" totalsRowDxfId="587"/>
    <tableColumn id="17" xr3:uid="{4AD0A752-277C-49DF-A2D0-CC3F8BB086E4}" name="13" dataDxfId="586" totalsRowDxfId="585"/>
    <tableColumn id="18" xr3:uid="{C4D6FD3A-CF9B-427D-80E6-E14F8B501165}" name="14" dataDxfId="584" totalsRowDxfId="583"/>
    <tableColumn id="19" xr3:uid="{3926303E-B78E-489A-8801-5A4751E272F9}" name="15" dataDxfId="582" totalsRowDxfId="581"/>
    <tableColumn id="20" xr3:uid="{E2F10A38-EA3B-43EF-9A62-2A9D4A2436A1}" name="16" dataDxfId="580" totalsRowDxfId="579"/>
    <tableColumn id="21" xr3:uid="{3A2B3878-06D9-46B0-BCCF-7B1FFCF7C29D}" name="17" dataDxfId="578" totalsRowDxfId="577"/>
    <tableColumn id="22" xr3:uid="{8B1CCD99-2343-4C1A-8297-19F3357A4893}" name="18" dataDxfId="576" totalsRowDxfId="575"/>
    <tableColumn id="23" xr3:uid="{C2303063-B744-427F-8717-B87223D915F1}" name="19" dataDxfId="574" totalsRowDxfId="573"/>
    <tableColumn id="24" xr3:uid="{390D7B50-4167-4D34-BCF2-A42ADD49A833}" name="20" dataDxfId="572" totalsRowDxfId="571"/>
    <tableColumn id="52" xr3:uid="{472EE293-10CD-431D-B6EB-E7ECD0B7F77E}" name="TR" totalsRowFunction="average"/>
    <tableColumn id="53" xr3:uid="{D465ECBD-E64E-4962-BC21-DB5BD695D70F}" name="TE" totalsRowFunction="average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6F4C1C-3CEA-4E7F-B9CD-EF3F018BE2A5}" name="Tabla167" displayName="Tabla167" ref="A1:AA10" totalsRowCount="1">
  <autoFilter ref="A1:AA9" xr:uid="{9C6F4C1C-3CEA-4E7F-B9CD-EF3F018BE2A5}"/>
  <tableColumns count="27">
    <tableColumn id="1" xr3:uid="{D8B3902C-50EA-4DB4-A8FF-E99A0595FB3C}" name="Proceso" totalsRowLabel="Prioridad a)" dataDxfId="570" totalsRowDxfId="569"/>
    <tableColumn id="2" xr3:uid="{89115F75-5862-4FC9-9ECE-DC7035987872}" name="Llegada" dataDxfId="568" totalsRowDxfId="567"/>
    <tableColumn id="3" xr3:uid="{443C94F3-7013-4D89-9790-6C77123348D7}" name="CPU" dataDxfId="566" totalsRowDxfId="565"/>
    <tableColumn id="54" xr3:uid="{40F10DD5-CBAE-4220-AFFB-3752F7145AA4}" name="Prioridad" totalsRowLabel="Q4" dataDxfId="564" totalsRowDxfId="563"/>
    <tableColumn id="4" xr3:uid="{186DEF55-2F4F-439A-BAA5-714ADF3E4FA8}" name="0" totalsRowLabel="2" dataDxfId="562" totalsRowDxfId="561"/>
    <tableColumn id="5" xr3:uid="{E5B51EA9-2CE4-4B06-86E4-44A2751387D1}" name="1" dataDxfId="560" totalsRowDxfId="559"/>
    <tableColumn id="6" xr3:uid="{17375CB0-A935-4801-8108-D576E1F5A77E}" name="2" dataDxfId="558" totalsRowDxfId="557"/>
    <tableColumn id="7" xr3:uid="{17388E12-CFCA-4F7B-8806-A1A399D9133E}" name="3" dataDxfId="556" totalsRowDxfId="555"/>
    <tableColumn id="8" xr3:uid="{DE0FA451-00F6-47DE-B435-818B36754552}" name="4" dataDxfId="554" totalsRowDxfId="553"/>
    <tableColumn id="9" xr3:uid="{DE888975-C381-46BD-99F7-F8FF796DB696}" name="5" dataDxfId="552" totalsRowDxfId="551"/>
    <tableColumn id="10" xr3:uid="{02A7B700-D961-4C77-801B-79F1A34E8CC2}" name="6" dataDxfId="550" totalsRowDxfId="549"/>
    <tableColumn id="11" xr3:uid="{F674F711-36E3-40A8-85F7-2D2E68815285}" name="7" dataDxfId="548" totalsRowDxfId="547"/>
    <tableColumn id="12" xr3:uid="{401E446F-6267-4C67-B79D-0FA5D85D44E0}" name="8" dataDxfId="546" totalsRowDxfId="545"/>
    <tableColumn id="13" xr3:uid="{5E2BF2EB-B15F-4CA7-A4D5-D9B03AFFFCF1}" name="9" dataDxfId="544" totalsRowDxfId="543"/>
    <tableColumn id="14" xr3:uid="{9A79AF95-C5B8-4CA3-ACAA-C4233B9B22AC}" name="10" dataDxfId="542" totalsRowDxfId="541"/>
    <tableColumn id="15" xr3:uid="{B8E338E6-B2C6-488E-A85C-3D0F68E1FDC5}" name="11" dataDxfId="540" totalsRowDxfId="539"/>
    <tableColumn id="16" xr3:uid="{3A72654B-653B-413F-A2D3-91C906A1BD01}" name="12" dataDxfId="538" totalsRowDxfId="537"/>
    <tableColumn id="17" xr3:uid="{8B40A539-118D-43D9-9FDF-83DC5CFC905F}" name="13" dataDxfId="536" totalsRowDxfId="535"/>
    <tableColumn id="18" xr3:uid="{6A98145D-28E4-40F3-8C48-20B326CB3808}" name="14" dataDxfId="534" totalsRowDxfId="533"/>
    <tableColumn id="19" xr3:uid="{85F62589-A35E-4A18-B1A1-A277399802AB}" name="15" dataDxfId="532" totalsRowDxfId="531"/>
    <tableColumn id="20" xr3:uid="{517CBF3D-1956-4EFA-A1F3-C26E6DBF7508}" name="16" dataDxfId="530" totalsRowDxfId="529"/>
    <tableColumn id="21" xr3:uid="{CB8835C7-E922-48AC-8814-49F4DAD379FD}" name="17" dataDxfId="528" totalsRowDxfId="527"/>
    <tableColumn id="22" xr3:uid="{C0DA2886-972A-4508-A36E-8864C5811EB7}" name="18" dataDxfId="526" totalsRowDxfId="525"/>
    <tableColumn id="23" xr3:uid="{31B53026-EC28-48AB-8B25-6485C680B372}" name="19" dataDxfId="524" totalsRowDxfId="523"/>
    <tableColumn id="24" xr3:uid="{63943B03-49DA-4A42-BCD7-CB0C3EFD319A}" name="20" dataDxfId="522" totalsRowDxfId="521"/>
    <tableColumn id="52" xr3:uid="{229BE2AE-38D9-44D4-B626-E853718B188B}" name="TR" totalsRowFunction="average"/>
    <tableColumn id="53" xr3:uid="{8867A66D-E5DF-46CF-ACF0-D6F42C68DDB7}" name="TE" totalsRowFunction="average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3B2F94-C937-41D2-B111-1E9CDE93F25C}" name="Tabla1678" displayName="Tabla1678" ref="A13:AA22" totalsRowCount="1">
  <autoFilter ref="A13:AA21" xr:uid="{2F3B2F94-C937-41D2-B111-1E9CDE93F25C}"/>
  <tableColumns count="27">
    <tableColumn id="1" xr3:uid="{DD5149B2-2F16-46B2-8E28-F2872D791DAA}" name="Proceso" totalsRowLabel="Prioridad b)" dataDxfId="520" totalsRowDxfId="519"/>
    <tableColumn id="2" xr3:uid="{91FF9642-7EE3-479B-B824-8D03182F1943}" name="Llegada" dataDxfId="518" totalsRowDxfId="517"/>
    <tableColumn id="3" xr3:uid="{9FA2330F-A818-4910-A1A9-89733FB5B9B6}" name="CPU" dataDxfId="516" totalsRowDxfId="515"/>
    <tableColumn id="54" xr3:uid="{95E5FF19-7DEA-4886-B906-65AE1FB507B3}" name="Prioridad" totalsRowLabel="Q4" dataDxfId="514" totalsRowDxfId="513"/>
    <tableColumn id="4" xr3:uid="{C9A4CAA2-E64C-4C46-A113-42486ADA0EFF}" name="0" totalsRowLabel="2" dataDxfId="512" totalsRowDxfId="511"/>
    <tableColumn id="5" xr3:uid="{B2C9389E-21E9-4CFC-A651-7EBF03F67A66}" name="1" dataDxfId="510" totalsRowDxfId="509"/>
    <tableColumn id="6" xr3:uid="{E23D3CFC-26EA-4182-BDD7-71D33B2A05AB}" name="2" dataDxfId="508" totalsRowDxfId="507"/>
    <tableColumn id="7" xr3:uid="{D96642F4-3E94-4F71-ACB8-B93130CBF9AB}" name="3" dataDxfId="506" totalsRowDxfId="505"/>
    <tableColumn id="8" xr3:uid="{E52BC4F1-9AE0-437D-BAC2-75B046A31A5C}" name="4" dataDxfId="504" totalsRowDxfId="503"/>
    <tableColumn id="9" xr3:uid="{3801B0A7-0DE4-4AFC-9798-8C8F114338D2}" name="5" dataDxfId="502" totalsRowDxfId="501"/>
    <tableColumn id="10" xr3:uid="{0C522D08-E890-4D91-9B35-A4F7773C6DB2}" name="6" dataDxfId="500" totalsRowDxfId="499"/>
    <tableColumn id="11" xr3:uid="{A53A4490-C094-4942-952B-5C6DA1DD64C8}" name="7" dataDxfId="498" totalsRowDxfId="497"/>
    <tableColumn id="12" xr3:uid="{C6E6EF2B-C6F4-42E2-B60D-5C310FE2539D}" name="8" dataDxfId="496" totalsRowDxfId="495"/>
    <tableColumn id="13" xr3:uid="{AE97F7DB-BF1D-45A9-B41B-8D65408814A1}" name="9" dataDxfId="494" totalsRowDxfId="493"/>
    <tableColumn id="14" xr3:uid="{3EFDB827-3EA4-42DD-AEBA-E4EE908F2E83}" name="10" dataDxfId="492" totalsRowDxfId="491"/>
    <tableColumn id="15" xr3:uid="{18CDFC1E-471A-4DEA-B12E-22C03BA70633}" name="11" dataDxfId="490" totalsRowDxfId="489"/>
    <tableColumn id="16" xr3:uid="{B5D0667E-1F34-434D-9140-57FB2328E7A6}" name="12" dataDxfId="488" totalsRowDxfId="487"/>
    <tableColumn id="17" xr3:uid="{A7707165-2CEA-4986-AC51-4B17B9A5B6EE}" name="13" dataDxfId="486" totalsRowDxfId="485"/>
    <tableColumn id="18" xr3:uid="{F5450F79-43D6-4A0D-952D-DC91C156E53B}" name="14" dataDxfId="484" totalsRowDxfId="483"/>
    <tableColumn id="19" xr3:uid="{962AC08B-75B2-4953-96F8-78F567A1D601}" name="15" dataDxfId="482" totalsRowDxfId="481"/>
    <tableColumn id="20" xr3:uid="{7D0F3180-AC25-4979-98DA-172508C8654A}" name="16" dataDxfId="480" totalsRowDxfId="479"/>
    <tableColumn id="21" xr3:uid="{70479FF9-95CD-4F9D-B0AA-8F1E6D090F49}" name="17" dataDxfId="478" totalsRowDxfId="477"/>
    <tableColumn id="22" xr3:uid="{4F830A8D-DBEF-4A13-B602-F76C00C5062F}" name="18" dataDxfId="476" totalsRowDxfId="475"/>
    <tableColumn id="23" xr3:uid="{DDA54075-7170-4C80-A9A8-7A2704BC6697}" name="19" dataDxfId="474" totalsRowDxfId="473"/>
    <tableColumn id="24" xr3:uid="{AB35C335-FBD6-44B1-AB41-C9150D9288AA}" name="20" dataDxfId="472" totalsRowDxfId="471"/>
    <tableColumn id="52" xr3:uid="{1A0B6159-A749-4F25-827D-3B3FB82BC577}" name="TR" totalsRowFunction="average"/>
    <tableColumn id="53" xr3:uid="{6061EF7E-E336-438C-A416-16EA1C1283B7}" name="TE" totalsRowFunction="average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C771EEE-DDE9-4F1D-B771-199C0C6CA7FA}" name="Tabla169" displayName="Tabla169" ref="A1:AB7" totalsRowCount="1">
  <autoFilter ref="A1:AB6" xr:uid="{0C771EEE-DDE9-4F1D-B771-199C0C6CA7FA}"/>
  <tableColumns count="28">
    <tableColumn id="1" xr3:uid="{4B0DC3A2-4AAE-430A-BBD2-A6FAB1C902FE}" name="Proceso" totalsRowLabel="FCFS" dataDxfId="470" totalsRowDxfId="469"/>
    <tableColumn id="2" xr3:uid="{974EC86D-599E-4809-837A-3D33B0D3CAC7}" name="Llegada" dataDxfId="468" totalsRowDxfId="467"/>
    <tableColumn id="3" xr3:uid="{B3F5583C-5DF5-4663-B0C1-9DBD3484F893}" name="CPU" totalsRowLabel="RQ" dataDxfId="466" totalsRowDxfId="465"/>
    <tableColumn id="26" xr3:uid="{B2670CD9-8F39-4743-83D0-CD5D338E8064}" name="E/S" dataDxfId="464" totalsRowDxfId="463"/>
    <tableColumn id="4" xr3:uid="{7EC14E37-69FF-4205-850F-0B0F588AB3BE}" name="0" totalsRowLabel="1" dataDxfId="462" totalsRowDxfId="461"/>
    <tableColumn id="5" xr3:uid="{7DD1F994-2772-4E05-800B-0B867CF989C5}" name="1" totalsRowLabel="2" dataDxfId="460" totalsRowDxfId="459"/>
    <tableColumn id="6" xr3:uid="{35EC05F6-3B6A-4FA3-BC85-228483419A09}" name="2" totalsRowLabel="1" dataDxfId="458" totalsRowDxfId="457"/>
    <tableColumn id="7" xr3:uid="{AFC4E666-12B2-4E95-AEA6-B1AFC4DF2723}" name="3" totalsRowLabel="3" dataDxfId="456" totalsRowDxfId="455"/>
    <tableColumn id="8" xr3:uid="{101832CC-D19A-475C-AF62-78FD17176AAD}" name="4" totalsRowLabel="2" dataDxfId="454" totalsRowDxfId="453"/>
    <tableColumn id="9" xr3:uid="{6E3CE8B1-7131-41CE-A418-DC85C9308009}" name="5" totalsRowLabel="4" dataDxfId="452" totalsRowDxfId="451"/>
    <tableColumn id="10" xr3:uid="{242284EE-CCAC-4E56-AFB1-7249F5BBE334}" name="6" totalsRowLabel="5" dataDxfId="450" totalsRowDxfId="449"/>
    <tableColumn id="11" xr3:uid="{CE8E115D-EDAD-4FD0-B4DF-81A23344BC51}" name="7" totalsRowLabel="2" dataDxfId="448" totalsRowDxfId="447"/>
    <tableColumn id="12" xr3:uid="{A5650263-8A18-4423-985C-FDC8278704C0}" name="8" totalsRowLabel="4" dataDxfId="446" totalsRowDxfId="445"/>
    <tableColumn id="13" xr3:uid="{90654702-CE61-4FCB-AA69-1BBF0FF2F23C}" name="9" dataDxfId="444" totalsRowDxfId="443"/>
    <tableColumn id="14" xr3:uid="{A62D8EBF-3001-4B24-92D1-A45A412CBFA5}" name="10" dataDxfId="442" totalsRowDxfId="441"/>
    <tableColumn id="15" xr3:uid="{CDCC6C7D-16D1-4C3A-804A-86DFB5136A63}" name="11" dataDxfId="440" totalsRowDxfId="439"/>
    <tableColumn id="16" xr3:uid="{807F987C-9738-42D4-BEA2-FC99810A85AC}" name="12" dataDxfId="438" totalsRowDxfId="437"/>
    <tableColumn id="17" xr3:uid="{B2112C47-99B7-43B3-B4D4-1F83F015895C}" name="13" dataDxfId="436" totalsRowDxfId="435"/>
    <tableColumn id="18" xr3:uid="{EDB050E0-5BAB-4D7E-B930-5928951BF6C2}" name="14" dataDxfId="434" totalsRowDxfId="433"/>
    <tableColumn id="19" xr3:uid="{9FDEEF52-AC17-4D55-88C8-C02D6025B0C6}" name="15" dataDxfId="432" totalsRowDxfId="431"/>
    <tableColumn id="20" xr3:uid="{43FBF84E-0365-4A27-858E-630B9699ADF1}" name="16" dataDxfId="430" totalsRowDxfId="429"/>
    <tableColumn id="21" xr3:uid="{F69DB37E-4CB2-4E7D-9647-8A701DA16B31}" name="17" dataDxfId="428" totalsRowDxfId="427"/>
    <tableColumn id="22" xr3:uid="{0722FF6F-A39C-4CF5-B7A4-C3F9A054A460}" name="18" dataDxfId="426" totalsRowDxfId="425"/>
    <tableColumn id="23" xr3:uid="{F272CC2A-A176-43EF-8A2F-0B5C448E3949}" name="19" dataDxfId="424" totalsRowDxfId="423"/>
    <tableColumn id="24" xr3:uid="{F3BE47CD-6414-4495-82CD-9306D3F7D4CB}" name="20" dataDxfId="422" totalsRowDxfId="421"/>
    <tableColumn id="27" xr3:uid="{76D84715-5219-47FF-B459-AA767A61D8B7}" name="21" dataDxfId="420" totalsRowDxfId="419"/>
    <tableColumn id="52" xr3:uid="{10138A1B-2B4A-46CA-88C8-092D876CC2E7}" name="TR" totalsRowFunction="average"/>
    <tableColumn id="53" xr3:uid="{E2CB8E7A-C176-41E2-B61A-740253B8A36F}" name="TE" totalsRowFunction="average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67826DF-A60F-4794-8797-E3AE067DEF1B}" name="Tabla16910" displayName="Tabla16910" ref="A28:AA34" totalsRowCount="1">
  <autoFilter ref="A28:AA33" xr:uid="{267826DF-A60F-4794-8797-E3AE067DEF1B}"/>
  <tableColumns count="27">
    <tableColumn id="1" xr3:uid="{EF6B4168-C140-4BBA-B639-C99680B2B09F}" name="Proceso" totalsRowLabel="FCFS" dataDxfId="418" totalsRowDxfId="417"/>
    <tableColumn id="2" xr3:uid="{71764F83-D341-4D0A-8DC0-8743CCEC51EC}" name="Llegada" dataDxfId="416" totalsRowDxfId="415"/>
    <tableColumn id="3" xr3:uid="{ECD645C2-C85C-4C66-A745-945365A5F917}" name="CPU" totalsRowLabel="RQ" dataDxfId="414" totalsRowDxfId="413"/>
    <tableColumn id="26" xr3:uid="{4F836B30-A0C6-46C7-85C9-0E4CF27A1F52}" name="E/S" dataDxfId="412" totalsRowDxfId="411"/>
    <tableColumn id="4" xr3:uid="{5C625583-17F2-4D6C-9231-8FD709713241}" name="0" totalsRowLabel="1" dataDxfId="410" totalsRowDxfId="409"/>
    <tableColumn id="5" xr3:uid="{603E7FDB-B903-4664-9CD1-ECB952F40CA8}" name="1" totalsRowLabel="2" dataDxfId="408" totalsRowDxfId="407"/>
    <tableColumn id="6" xr3:uid="{6EE4ECCB-3A1B-41A3-86A0-2B2C020360EB}" name="2" totalsRowLabel="3" dataDxfId="406" totalsRowDxfId="405"/>
    <tableColumn id="7" xr3:uid="{98865106-AE93-4901-8ABA-EA018E625FF3}" name="3" totalsRowLabel="1" dataDxfId="404" totalsRowDxfId="403"/>
    <tableColumn id="8" xr3:uid="{FB09E01C-46C1-4FB4-8782-2D0B2B9001B2}" name="4" totalsRowLabel="4" dataDxfId="402" totalsRowDxfId="401"/>
    <tableColumn id="9" xr3:uid="{04391880-883B-44A3-B3C4-8BC17BBFD7AD}" name="5" totalsRowLabel="2" dataDxfId="400" totalsRowDxfId="399"/>
    <tableColumn id="10" xr3:uid="{2CF687F8-363F-48C4-9642-0DF5A824E05A}" name="6" totalsRowLabel="5" dataDxfId="398" totalsRowDxfId="397"/>
    <tableColumn id="11" xr3:uid="{D087F7A1-C820-4A2B-9F19-3512E0E60931}" name="7" totalsRowLabel="1" dataDxfId="396" totalsRowDxfId="395"/>
    <tableColumn id="12" xr3:uid="{BB537612-717B-49D4-8C48-69F347DE99B0}" name="8" totalsRowLabel="3" dataDxfId="394" totalsRowDxfId="393"/>
    <tableColumn id="13" xr3:uid="{CDF18C1F-1F58-45EC-97B0-EAC5865C4FA4}" name="9" totalsRowLabel="4" dataDxfId="392" totalsRowDxfId="391"/>
    <tableColumn id="14" xr3:uid="{7B6BD3AC-E0A8-4FFD-82CD-5227494AEA73}" name="10" dataDxfId="390" totalsRowDxfId="389"/>
    <tableColumn id="15" xr3:uid="{847FC974-C080-433C-8532-403EAC257C1A}" name="11" dataDxfId="388" totalsRowDxfId="387"/>
    <tableColumn id="16" xr3:uid="{606A7C71-B133-4883-BB35-C62889ACF5C4}" name="12" dataDxfId="386" totalsRowDxfId="385"/>
    <tableColumn id="17" xr3:uid="{8B5319C2-FE5B-4A4B-A8E8-4EF24E4D3185}" name="13" dataDxfId="384" totalsRowDxfId="383"/>
    <tableColumn id="18" xr3:uid="{F1CBE98A-F072-4BBA-94C3-DA0881C6FC24}" name="14" dataDxfId="382" totalsRowDxfId="381"/>
    <tableColumn id="19" xr3:uid="{8BB585C7-6DD0-49EE-B8CB-13FF0A9D2F14}" name="15" dataDxfId="380" totalsRowDxfId="379"/>
    <tableColumn id="20" xr3:uid="{EB3EDA40-C5F7-4BB6-B0B3-130748FD8CC3}" name="16" dataDxfId="378" totalsRowDxfId="377"/>
    <tableColumn id="21" xr3:uid="{AF1F118E-27CA-4511-BD77-DEA1053D6CCD}" name="17" dataDxfId="376" totalsRowDxfId="375"/>
    <tableColumn id="22" xr3:uid="{8B982BB5-7F09-4B23-ABAD-4D8FAD295D1A}" name="18" dataDxfId="374" totalsRowDxfId="373"/>
    <tableColumn id="23" xr3:uid="{803E5A26-6BA6-41C0-820C-10BF784D7E85}" name="19" dataDxfId="372" totalsRowDxfId="371"/>
    <tableColumn id="24" xr3:uid="{7F8B4171-9275-4CE0-A5A7-1AC76F0F671A}" name="20" dataDxfId="370" totalsRowDxfId="369"/>
    <tableColumn id="52" xr3:uid="{2C888507-115E-4875-AEE0-883A9699709D}" name="TR" totalsRowFunction="average"/>
    <tableColumn id="53" xr3:uid="{0D0C7ACE-722D-47BD-9C31-B25AC751BD39}" name="TE" totalsRowFunction="averag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F052F-618D-4E7D-8936-ED0E4F7BD897}">
  <dimension ref="A1:AZ34"/>
  <sheetViews>
    <sheetView zoomScale="85" zoomScaleNormal="85" workbookViewId="0">
      <selection activeCell="G25" sqref="G25"/>
    </sheetView>
  </sheetViews>
  <sheetFormatPr baseColWidth="10" defaultColWidth="3.85546875" defaultRowHeight="15" x14ac:dyDescent="0.25"/>
  <cols>
    <col min="1" max="1" width="7.7109375" customWidth="1"/>
    <col min="2" max="2" width="6.28515625" customWidth="1"/>
    <col min="3" max="3" width="6.85546875" customWidth="1"/>
    <col min="51" max="52" width="5.7109375" customWidth="1"/>
  </cols>
  <sheetData>
    <row r="1" spans="1:52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t="s">
        <v>3</v>
      </c>
      <c r="AZ1" t="s">
        <v>4</v>
      </c>
    </row>
    <row r="2" spans="1:52" x14ac:dyDescent="0.25">
      <c r="A2" s="1">
        <v>1</v>
      </c>
      <c r="B2" s="1">
        <v>0</v>
      </c>
      <c r="C2" s="1">
        <v>7</v>
      </c>
      <c r="D2" s="1" t="s">
        <v>55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 t="s">
        <v>56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>
        <v>7</v>
      </c>
      <c r="AZ2">
        <v>0</v>
      </c>
    </row>
    <row r="3" spans="1:52" x14ac:dyDescent="0.25">
      <c r="A3" s="1">
        <v>2</v>
      </c>
      <c r="B3" s="1">
        <v>0</v>
      </c>
      <c r="C3" s="1">
        <v>15</v>
      </c>
      <c r="D3" s="1" t="s">
        <v>5</v>
      </c>
      <c r="E3" s="1"/>
      <c r="F3" s="1"/>
      <c r="G3" s="1"/>
      <c r="H3" s="1"/>
      <c r="I3" s="1"/>
      <c r="J3" s="1"/>
      <c r="K3" s="1">
        <v>1</v>
      </c>
      <c r="L3" s="1">
        <v>2</v>
      </c>
      <c r="M3" s="1">
        <v>3</v>
      </c>
      <c r="N3" s="1">
        <v>4</v>
      </c>
      <c r="O3" s="1">
        <v>5</v>
      </c>
      <c r="P3" s="1">
        <v>6</v>
      </c>
      <c r="Q3" s="1">
        <v>7</v>
      </c>
      <c r="R3" s="1">
        <v>8</v>
      </c>
      <c r="S3" s="1">
        <v>9</v>
      </c>
      <c r="T3" s="1">
        <v>10</v>
      </c>
      <c r="U3" s="1">
        <v>11</v>
      </c>
      <c r="V3" s="1">
        <v>12</v>
      </c>
      <c r="W3" s="1">
        <v>13</v>
      </c>
      <c r="X3" s="1">
        <v>14</v>
      </c>
      <c r="Y3" s="1" t="s">
        <v>57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>
        <v>22</v>
      </c>
      <c r="AZ3">
        <v>7</v>
      </c>
    </row>
    <row r="4" spans="1:52" x14ac:dyDescent="0.25">
      <c r="A4" s="1">
        <v>3</v>
      </c>
      <c r="B4" s="1">
        <v>0</v>
      </c>
      <c r="C4" s="1">
        <v>12</v>
      </c>
      <c r="D4" s="1" t="s">
        <v>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 t="s">
        <v>58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>
        <v>34</v>
      </c>
      <c r="AZ4">
        <v>22</v>
      </c>
    </row>
    <row r="5" spans="1:52" x14ac:dyDescent="0.25">
      <c r="A5" s="1">
        <v>4</v>
      </c>
      <c r="B5" s="1">
        <v>0</v>
      </c>
      <c r="C5" s="1">
        <v>4</v>
      </c>
      <c r="D5" s="1" t="s">
        <v>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>
        <v>1</v>
      </c>
      <c r="AM5" s="1">
        <v>2</v>
      </c>
      <c r="AN5" s="1">
        <v>3</v>
      </c>
      <c r="AO5" s="1" t="s">
        <v>59</v>
      </c>
      <c r="AP5" s="1"/>
      <c r="AQ5" s="1"/>
      <c r="AR5" s="1"/>
      <c r="AS5" s="1"/>
      <c r="AT5" s="1"/>
      <c r="AU5" s="1"/>
      <c r="AV5" s="1"/>
      <c r="AW5" s="1"/>
      <c r="AX5" s="1"/>
      <c r="AY5">
        <v>38</v>
      </c>
      <c r="AZ5">
        <v>34</v>
      </c>
    </row>
    <row r="6" spans="1:52" x14ac:dyDescent="0.25">
      <c r="A6" s="1">
        <v>5</v>
      </c>
      <c r="B6" s="1">
        <v>0</v>
      </c>
      <c r="C6" s="1">
        <v>9</v>
      </c>
      <c r="D6" s="1" t="s">
        <v>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>
        <v>1</v>
      </c>
      <c r="AQ6" s="1">
        <v>2</v>
      </c>
      <c r="AR6" s="1">
        <v>3</v>
      </c>
      <c r="AS6" s="1">
        <v>4</v>
      </c>
      <c r="AT6" s="1">
        <v>5</v>
      </c>
      <c r="AU6" s="1">
        <v>6</v>
      </c>
      <c r="AV6" s="1">
        <v>7</v>
      </c>
      <c r="AW6" s="1">
        <v>8</v>
      </c>
      <c r="AX6" s="1" t="s">
        <v>60</v>
      </c>
      <c r="AY6">
        <v>47</v>
      </c>
      <c r="AZ6">
        <v>38</v>
      </c>
    </row>
    <row r="7" spans="1:52" x14ac:dyDescent="0.25">
      <c r="A7" s="2" t="s">
        <v>53</v>
      </c>
      <c r="B7" s="2"/>
      <c r="C7" s="2" t="s">
        <v>54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>
        <f>SUBTOTAL(101,Tabla1[TR])</f>
        <v>29.6</v>
      </c>
      <c r="AZ7">
        <f>SUBTOTAL(101,Tabla1[TE])</f>
        <v>20.2</v>
      </c>
    </row>
    <row r="10" spans="1:52" x14ac:dyDescent="0.25">
      <c r="A10" s="1" t="s">
        <v>0</v>
      </c>
      <c r="B10" s="1" t="s">
        <v>1</v>
      </c>
      <c r="C10" s="1" t="s">
        <v>2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M10" s="1" t="s">
        <v>15</v>
      </c>
      <c r="N10" s="1" t="s">
        <v>16</v>
      </c>
      <c r="O10" s="1" t="s">
        <v>17</v>
      </c>
      <c r="P10" s="1" t="s">
        <v>18</v>
      </c>
      <c r="Q10" s="1" t="s">
        <v>19</v>
      </c>
      <c r="R10" s="1" t="s">
        <v>20</v>
      </c>
      <c r="S10" s="1" t="s">
        <v>21</v>
      </c>
      <c r="T10" s="1" t="s">
        <v>22</v>
      </c>
      <c r="U10" s="1" t="s">
        <v>23</v>
      </c>
      <c r="V10" s="1" t="s">
        <v>24</v>
      </c>
      <c r="W10" s="1" t="s">
        <v>25</v>
      </c>
      <c r="X10" s="1" t="s">
        <v>26</v>
      </c>
      <c r="Y10" s="1" t="s">
        <v>27</v>
      </c>
      <c r="Z10" s="1" t="s">
        <v>28</v>
      </c>
      <c r="AA10" s="1" t="s">
        <v>29</v>
      </c>
      <c r="AB10" s="1" t="s">
        <v>30</v>
      </c>
      <c r="AC10" s="1" t="s">
        <v>31</v>
      </c>
      <c r="AD10" s="1" t="s">
        <v>32</v>
      </c>
      <c r="AE10" s="1" t="s">
        <v>33</v>
      </c>
      <c r="AF10" s="1" t="s">
        <v>34</v>
      </c>
      <c r="AG10" s="1" t="s">
        <v>35</v>
      </c>
      <c r="AH10" s="1" t="s">
        <v>36</v>
      </c>
      <c r="AI10" s="1" t="s">
        <v>37</v>
      </c>
      <c r="AJ10" s="1" t="s">
        <v>38</v>
      </c>
      <c r="AK10" s="1" t="s">
        <v>39</v>
      </c>
      <c r="AL10" s="1" t="s">
        <v>40</v>
      </c>
      <c r="AM10" s="1" t="s">
        <v>41</v>
      </c>
      <c r="AN10" s="1" t="s">
        <v>42</v>
      </c>
      <c r="AO10" s="1" t="s">
        <v>43</v>
      </c>
      <c r="AP10" s="1" t="s">
        <v>44</v>
      </c>
      <c r="AQ10" s="1" t="s">
        <v>45</v>
      </c>
      <c r="AR10" s="1" t="s">
        <v>46</v>
      </c>
      <c r="AS10" s="1" t="s">
        <v>47</v>
      </c>
      <c r="AT10" s="1" t="s">
        <v>48</v>
      </c>
      <c r="AU10" s="1" t="s">
        <v>49</v>
      </c>
      <c r="AV10" s="1" t="s">
        <v>50</v>
      </c>
      <c r="AW10" s="1" t="s">
        <v>51</v>
      </c>
      <c r="AX10" s="1" t="s">
        <v>52</v>
      </c>
      <c r="AY10" t="s">
        <v>3</v>
      </c>
      <c r="AZ10" t="s">
        <v>4</v>
      </c>
    </row>
    <row r="11" spans="1:52" x14ac:dyDescent="0.25">
      <c r="A11" s="1">
        <v>1</v>
      </c>
      <c r="B11" s="1">
        <v>0</v>
      </c>
      <c r="C11" s="1">
        <v>7</v>
      </c>
      <c r="D11" s="1" t="s">
        <v>5</v>
      </c>
      <c r="E11" s="1"/>
      <c r="F11" s="1"/>
      <c r="G11" s="1"/>
      <c r="H11" s="1">
        <v>1</v>
      </c>
      <c r="I11" s="1">
        <v>2</v>
      </c>
      <c r="J11" s="1">
        <v>3</v>
      </c>
      <c r="K11" s="1">
        <v>4</v>
      </c>
      <c r="L11" s="1">
        <v>5</v>
      </c>
      <c r="M11" s="1">
        <v>6</v>
      </c>
      <c r="N11" s="1" t="s">
        <v>56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>
        <v>11</v>
      </c>
      <c r="AZ11">
        <v>4</v>
      </c>
    </row>
    <row r="12" spans="1:52" x14ac:dyDescent="0.25">
      <c r="A12" s="1">
        <v>2</v>
      </c>
      <c r="B12" s="1">
        <v>0</v>
      </c>
      <c r="C12" s="1">
        <v>15</v>
      </c>
      <c r="D12" s="1" t="s">
        <v>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v>1</v>
      </c>
      <c r="AK12" s="1">
        <v>2</v>
      </c>
      <c r="AL12" s="1">
        <v>3</v>
      </c>
      <c r="AM12" s="1">
        <v>4</v>
      </c>
      <c r="AN12" s="1">
        <v>5</v>
      </c>
      <c r="AO12" s="1">
        <v>6</v>
      </c>
      <c r="AP12" s="1">
        <v>7</v>
      </c>
      <c r="AQ12" s="1">
        <v>8</v>
      </c>
      <c r="AR12" s="1">
        <v>9</v>
      </c>
      <c r="AS12" s="1">
        <v>10</v>
      </c>
      <c r="AT12" s="1">
        <v>11</v>
      </c>
      <c r="AU12" s="1">
        <v>12</v>
      </c>
      <c r="AV12" s="1">
        <v>13</v>
      </c>
      <c r="AW12" s="1">
        <v>14</v>
      </c>
      <c r="AX12" s="1" t="s">
        <v>57</v>
      </c>
      <c r="AY12">
        <v>47</v>
      </c>
      <c r="AZ12">
        <v>32</v>
      </c>
    </row>
    <row r="13" spans="1:52" x14ac:dyDescent="0.25">
      <c r="A13" s="1">
        <v>3</v>
      </c>
      <c r="B13" s="1">
        <v>0</v>
      </c>
      <c r="C13" s="1">
        <v>12</v>
      </c>
      <c r="D13" s="1" t="s">
        <v>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>
        <v>1</v>
      </c>
      <c r="Y13" s="1">
        <v>2</v>
      </c>
      <c r="Z13" s="1">
        <v>3</v>
      </c>
      <c r="AA13" s="1">
        <v>4</v>
      </c>
      <c r="AB13" s="1">
        <v>5</v>
      </c>
      <c r="AC13" s="1">
        <v>6</v>
      </c>
      <c r="AD13" s="1">
        <v>7</v>
      </c>
      <c r="AE13" s="1">
        <v>8</v>
      </c>
      <c r="AF13" s="1">
        <v>9</v>
      </c>
      <c r="AG13" s="1">
        <v>10</v>
      </c>
      <c r="AH13" s="1">
        <v>11</v>
      </c>
      <c r="AI13" s="1" t="s">
        <v>58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>
        <v>32</v>
      </c>
      <c r="AZ13">
        <v>20</v>
      </c>
    </row>
    <row r="14" spans="1:52" x14ac:dyDescent="0.25">
      <c r="A14" s="1">
        <v>4</v>
      </c>
      <c r="B14" s="1">
        <v>0</v>
      </c>
      <c r="C14" s="1">
        <v>4</v>
      </c>
      <c r="D14" s="1" t="s">
        <v>55</v>
      </c>
      <c r="E14" s="1">
        <v>2</v>
      </c>
      <c r="F14" s="1">
        <v>3</v>
      </c>
      <c r="G14" s="2" t="s">
        <v>59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>
        <v>4</v>
      </c>
      <c r="AZ14">
        <v>0</v>
      </c>
    </row>
    <row r="15" spans="1:52" x14ac:dyDescent="0.25">
      <c r="A15" s="1">
        <v>5</v>
      </c>
      <c r="B15" s="1">
        <v>0</v>
      </c>
      <c r="C15" s="1">
        <v>9</v>
      </c>
      <c r="D15" s="1" t="s">
        <v>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1</v>
      </c>
      <c r="P15" s="1">
        <v>2</v>
      </c>
      <c r="Q15" s="1">
        <v>3</v>
      </c>
      <c r="R15" s="1">
        <v>4</v>
      </c>
      <c r="S15" s="1">
        <v>5</v>
      </c>
      <c r="T15" s="1">
        <v>6</v>
      </c>
      <c r="U15" s="1">
        <v>7</v>
      </c>
      <c r="V15" s="1">
        <v>8</v>
      </c>
      <c r="W15" s="1" t="s">
        <v>60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>
        <v>20</v>
      </c>
      <c r="AZ15">
        <v>11</v>
      </c>
    </row>
    <row r="16" spans="1:52" x14ac:dyDescent="0.25">
      <c r="A16" s="2" t="s">
        <v>61</v>
      </c>
      <c r="B16" s="2"/>
      <c r="C16" s="2" t="s">
        <v>54</v>
      </c>
      <c r="D16" s="2" t="s">
        <v>7</v>
      </c>
      <c r="E16" s="2" t="s">
        <v>8</v>
      </c>
      <c r="F16" s="2" t="s">
        <v>9</v>
      </c>
      <c r="G16" s="2" t="s">
        <v>10</v>
      </c>
      <c r="H16" s="2" t="s">
        <v>11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>
        <f>SUBTOTAL(101,Tabla13[TR])</f>
        <v>22.8</v>
      </c>
      <c r="AZ16">
        <f>SUBTOTAL(101,Tabla13[TE])</f>
        <v>13.4</v>
      </c>
    </row>
    <row r="19" spans="1:52" x14ac:dyDescent="0.25">
      <c r="A19" s="1" t="s">
        <v>0</v>
      </c>
      <c r="B19" s="1" t="s">
        <v>1</v>
      </c>
      <c r="C19" s="1" t="s">
        <v>2</v>
      </c>
      <c r="D19" s="1" t="s">
        <v>6</v>
      </c>
      <c r="E19" s="1" t="s">
        <v>7</v>
      </c>
      <c r="F19" s="1" t="s">
        <v>8</v>
      </c>
      <c r="G19" s="1" t="s">
        <v>9</v>
      </c>
      <c r="H19" s="1" t="s">
        <v>10</v>
      </c>
      <c r="I19" s="1" t="s">
        <v>11</v>
      </c>
      <c r="J19" s="1" t="s">
        <v>12</v>
      </c>
      <c r="K19" s="1" t="s">
        <v>13</v>
      </c>
      <c r="L19" s="1" t="s">
        <v>14</v>
      </c>
      <c r="M19" s="1" t="s">
        <v>15</v>
      </c>
      <c r="N19" s="1" t="s">
        <v>16</v>
      </c>
      <c r="O19" s="1" t="s">
        <v>17</v>
      </c>
      <c r="P19" s="1" t="s">
        <v>18</v>
      </c>
      <c r="Q19" s="1" t="s">
        <v>19</v>
      </c>
      <c r="R19" s="1" t="s">
        <v>20</v>
      </c>
      <c r="S19" s="1" t="s">
        <v>21</v>
      </c>
      <c r="T19" s="1" t="s">
        <v>22</v>
      </c>
      <c r="U19" s="1" t="s">
        <v>23</v>
      </c>
      <c r="V19" s="1" t="s">
        <v>24</v>
      </c>
      <c r="W19" s="1" t="s">
        <v>25</v>
      </c>
      <c r="X19" s="1" t="s">
        <v>26</v>
      </c>
      <c r="Y19" s="1" t="s">
        <v>27</v>
      </c>
      <c r="Z19" s="1" t="s">
        <v>28</v>
      </c>
      <c r="AA19" s="1" t="s">
        <v>29</v>
      </c>
      <c r="AB19" s="1" t="s">
        <v>30</v>
      </c>
      <c r="AC19" s="1" t="s">
        <v>31</v>
      </c>
      <c r="AD19" s="1" t="s">
        <v>32</v>
      </c>
      <c r="AE19" s="1" t="s">
        <v>33</v>
      </c>
      <c r="AF19" s="1" t="s">
        <v>34</v>
      </c>
      <c r="AG19" s="1" t="s">
        <v>35</v>
      </c>
      <c r="AH19" s="1" t="s">
        <v>36</v>
      </c>
      <c r="AI19" s="1" t="s">
        <v>37</v>
      </c>
      <c r="AJ19" s="1" t="s">
        <v>38</v>
      </c>
      <c r="AK19" s="1" t="s">
        <v>39</v>
      </c>
      <c r="AL19" s="1" t="s">
        <v>40</v>
      </c>
      <c r="AM19" s="1" t="s">
        <v>41</v>
      </c>
      <c r="AN19" s="1" t="s">
        <v>42</v>
      </c>
      <c r="AO19" s="1" t="s">
        <v>43</v>
      </c>
      <c r="AP19" s="1" t="s">
        <v>44</v>
      </c>
      <c r="AQ19" s="1" t="s">
        <v>45</v>
      </c>
      <c r="AR19" s="1" t="s">
        <v>46</v>
      </c>
      <c r="AS19" s="1" t="s">
        <v>47</v>
      </c>
      <c r="AT19" s="1" t="s">
        <v>48</v>
      </c>
      <c r="AU19" s="1" t="s">
        <v>49</v>
      </c>
      <c r="AV19" s="1" t="s">
        <v>50</v>
      </c>
      <c r="AW19" s="1" t="s">
        <v>51</v>
      </c>
      <c r="AX19" s="1" t="s">
        <v>52</v>
      </c>
      <c r="AY19" t="s">
        <v>3</v>
      </c>
      <c r="AZ19" t="s">
        <v>4</v>
      </c>
    </row>
    <row r="20" spans="1:52" x14ac:dyDescent="0.25">
      <c r="A20" s="1">
        <v>1</v>
      </c>
      <c r="B20" s="1">
        <v>0</v>
      </c>
      <c r="C20" s="1">
        <v>7</v>
      </c>
      <c r="D20" s="1" t="s">
        <v>55</v>
      </c>
      <c r="E20" s="1">
        <v>2</v>
      </c>
      <c r="F20" s="1">
        <v>3</v>
      </c>
      <c r="G20" s="1">
        <v>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>
        <v>5</v>
      </c>
      <c r="Y20" s="1">
        <v>6</v>
      </c>
      <c r="Z20" s="1" t="s">
        <v>56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>
        <v>23</v>
      </c>
      <c r="AZ20">
        <v>16</v>
      </c>
    </row>
    <row r="21" spans="1:52" x14ac:dyDescent="0.25">
      <c r="A21" s="1">
        <v>2</v>
      </c>
      <c r="B21" s="1">
        <v>0</v>
      </c>
      <c r="C21" s="1">
        <v>15</v>
      </c>
      <c r="D21" s="1" t="s">
        <v>5</v>
      </c>
      <c r="E21" s="1"/>
      <c r="F21" s="1"/>
      <c r="G21" s="1"/>
      <c r="H21" s="1">
        <v>1</v>
      </c>
      <c r="I21" s="1">
        <v>2</v>
      </c>
      <c r="J21" s="1">
        <v>3</v>
      </c>
      <c r="K21" s="1">
        <v>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>
        <v>5</v>
      </c>
      <c r="AB21" s="1"/>
      <c r="AC21" s="1"/>
      <c r="AD21" s="1"/>
      <c r="AE21" s="1"/>
      <c r="AF21" s="1"/>
      <c r="AG21" s="1"/>
      <c r="AH21" s="1"/>
      <c r="AI21" s="1"/>
      <c r="AJ21" s="1">
        <v>6</v>
      </c>
      <c r="AK21" s="1">
        <v>7</v>
      </c>
      <c r="AL21" s="1">
        <v>8</v>
      </c>
      <c r="AM21" s="1">
        <v>9</v>
      </c>
      <c r="AN21" s="1"/>
      <c r="AO21" s="1"/>
      <c r="AP21" s="1"/>
      <c r="AQ21" s="1"/>
      <c r="AR21" s="1"/>
      <c r="AS21" s="1">
        <v>10</v>
      </c>
      <c r="AT21" s="1">
        <v>11</v>
      </c>
      <c r="AU21" s="1">
        <v>12</v>
      </c>
      <c r="AV21" s="1">
        <v>13</v>
      </c>
      <c r="AW21" s="1">
        <v>14</v>
      </c>
      <c r="AX21" s="1" t="s">
        <v>57</v>
      </c>
      <c r="AY21">
        <v>47</v>
      </c>
      <c r="AZ21">
        <v>32</v>
      </c>
    </row>
    <row r="22" spans="1:52" x14ac:dyDescent="0.25">
      <c r="A22" s="1">
        <v>3</v>
      </c>
      <c r="B22" s="1">
        <v>0</v>
      </c>
      <c r="C22" s="1">
        <v>12</v>
      </c>
      <c r="D22" s="1" t="s">
        <v>5</v>
      </c>
      <c r="E22" s="1"/>
      <c r="F22" s="1"/>
      <c r="G22" s="1"/>
      <c r="H22" s="1"/>
      <c r="I22" s="1"/>
      <c r="J22" s="1"/>
      <c r="K22" s="1"/>
      <c r="L22" s="1">
        <v>1</v>
      </c>
      <c r="M22" s="1">
        <v>2</v>
      </c>
      <c r="N22" s="1">
        <v>3</v>
      </c>
      <c r="O22" s="1">
        <v>4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>
        <v>5</v>
      </c>
      <c r="AC22" s="1">
        <v>6</v>
      </c>
      <c r="AD22" s="1">
        <v>7</v>
      </c>
      <c r="AE22" s="1">
        <v>8</v>
      </c>
      <c r="AF22" s="1"/>
      <c r="AG22" s="1"/>
      <c r="AH22" s="1"/>
      <c r="AI22" s="1"/>
      <c r="AJ22" s="1"/>
      <c r="AK22" s="1"/>
      <c r="AL22" s="1"/>
      <c r="AM22" s="1"/>
      <c r="AN22" s="1">
        <v>9</v>
      </c>
      <c r="AO22" s="1">
        <v>10</v>
      </c>
      <c r="AP22" s="1">
        <v>11</v>
      </c>
      <c r="AQ22" s="1" t="s">
        <v>58</v>
      </c>
      <c r="AR22" s="1"/>
      <c r="AS22" s="1"/>
      <c r="AT22" s="1"/>
      <c r="AU22" s="1"/>
      <c r="AV22" s="1"/>
      <c r="AW22" s="1"/>
      <c r="AX22" s="1"/>
      <c r="AY22">
        <v>40</v>
      </c>
      <c r="AZ22">
        <v>28</v>
      </c>
    </row>
    <row r="23" spans="1:52" x14ac:dyDescent="0.25">
      <c r="A23" s="1">
        <v>4</v>
      </c>
      <c r="B23" s="1">
        <v>0</v>
      </c>
      <c r="C23" s="1">
        <v>4</v>
      </c>
      <c r="D23" s="1" t="s"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>
        <v>1</v>
      </c>
      <c r="Q23" s="1">
        <v>2</v>
      </c>
      <c r="R23" s="1">
        <v>3</v>
      </c>
      <c r="S23" s="1" t="s">
        <v>59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>
        <v>16</v>
      </c>
      <c r="AZ23">
        <v>12</v>
      </c>
    </row>
    <row r="24" spans="1:52" x14ac:dyDescent="0.25">
      <c r="A24" s="1">
        <v>5</v>
      </c>
      <c r="B24" s="1">
        <v>0</v>
      </c>
      <c r="C24" s="1">
        <v>9</v>
      </c>
      <c r="D24" s="1" t="s">
        <v>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v>1</v>
      </c>
      <c r="U24" s="1">
        <v>2</v>
      </c>
      <c r="V24" s="1">
        <v>3</v>
      </c>
      <c r="W24" s="1">
        <v>4</v>
      </c>
      <c r="X24" s="1"/>
      <c r="Y24" s="1"/>
      <c r="Z24" s="1"/>
      <c r="AA24" s="1"/>
      <c r="AB24" s="1"/>
      <c r="AC24" s="1"/>
      <c r="AD24" s="1"/>
      <c r="AE24" s="1"/>
      <c r="AF24" s="1">
        <v>5</v>
      </c>
      <c r="AG24" s="1">
        <v>6</v>
      </c>
      <c r="AH24" s="1">
        <v>7</v>
      </c>
      <c r="AI24" s="1">
        <v>8</v>
      </c>
      <c r="AJ24" s="1"/>
      <c r="AK24" s="1"/>
      <c r="AL24" s="1"/>
      <c r="AM24" s="1"/>
      <c r="AN24" s="1"/>
      <c r="AO24" s="1"/>
      <c r="AP24" s="1"/>
      <c r="AQ24" s="1"/>
      <c r="AR24" s="1" t="s">
        <v>60</v>
      </c>
      <c r="AS24" s="1"/>
      <c r="AT24" s="1"/>
      <c r="AU24" s="1"/>
      <c r="AV24" s="1"/>
      <c r="AW24" s="1"/>
      <c r="AX24" s="1"/>
      <c r="AY24">
        <v>41</v>
      </c>
      <c r="AZ24">
        <v>32</v>
      </c>
    </row>
    <row r="25" spans="1:52" x14ac:dyDescent="0.25">
      <c r="A25" s="2" t="s">
        <v>62</v>
      </c>
      <c r="B25" s="2"/>
      <c r="C25" s="2" t="s">
        <v>54</v>
      </c>
      <c r="D25" s="2" t="s">
        <v>7</v>
      </c>
      <c r="E25" s="2" t="s">
        <v>8</v>
      </c>
      <c r="F25" s="2" t="s">
        <v>9</v>
      </c>
      <c r="G25" s="2" t="s">
        <v>10</v>
      </c>
      <c r="H25" s="2" t="s">
        <v>11</v>
      </c>
      <c r="I25" s="1" t="s">
        <v>7</v>
      </c>
      <c r="J25" s="1" t="s">
        <v>8</v>
      </c>
      <c r="K25" s="1" t="s">
        <v>9</v>
      </c>
      <c r="L25" s="1" t="s">
        <v>11</v>
      </c>
      <c r="M25" s="1" t="s">
        <v>8</v>
      </c>
      <c r="N25" s="1" t="s">
        <v>9</v>
      </c>
      <c r="O25" s="1" t="s">
        <v>11</v>
      </c>
      <c r="P25" s="1" t="s">
        <v>8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>
        <f>SUBTOTAL(101,Tabla14[TR])</f>
        <v>33.4</v>
      </c>
      <c r="AZ25">
        <f>SUBTOTAL(101,Tabla14[TE])</f>
        <v>24</v>
      </c>
    </row>
    <row r="28" spans="1:52" x14ac:dyDescent="0.25">
      <c r="A28" s="1" t="s">
        <v>0</v>
      </c>
      <c r="B28" s="1" t="s">
        <v>1</v>
      </c>
      <c r="C28" s="1" t="s">
        <v>2</v>
      </c>
      <c r="D28" s="1" t="s">
        <v>6</v>
      </c>
      <c r="E28" s="1" t="s">
        <v>7</v>
      </c>
      <c r="F28" s="1" t="s">
        <v>8</v>
      </c>
      <c r="G28" s="1" t="s">
        <v>9</v>
      </c>
      <c r="H28" s="1" t="s">
        <v>10</v>
      </c>
      <c r="I28" s="1" t="s">
        <v>11</v>
      </c>
      <c r="J28" s="1" t="s">
        <v>12</v>
      </c>
      <c r="K28" s="1" t="s">
        <v>13</v>
      </c>
      <c r="L28" s="1" t="s">
        <v>14</v>
      </c>
      <c r="M28" s="1" t="s">
        <v>15</v>
      </c>
      <c r="N28" s="1" t="s">
        <v>16</v>
      </c>
      <c r="O28" s="1" t="s">
        <v>17</v>
      </c>
      <c r="P28" s="1" t="s">
        <v>18</v>
      </c>
      <c r="Q28" s="1" t="s">
        <v>19</v>
      </c>
      <c r="R28" s="1" t="s">
        <v>20</v>
      </c>
      <c r="S28" s="1" t="s">
        <v>21</v>
      </c>
      <c r="T28" s="1" t="s">
        <v>22</v>
      </c>
      <c r="U28" s="1" t="s">
        <v>23</v>
      </c>
      <c r="V28" s="1" t="s">
        <v>24</v>
      </c>
      <c r="W28" s="1" t="s">
        <v>25</v>
      </c>
      <c r="X28" s="1" t="s">
        <v>26</v>
      </c>
      <c r="Y28" s="1" t="s">
        <v>27</v>
      </c>
      <c r="Z28" s="1" t="s">
        <v>28</v>
      </c>
      <c r="AA28" s="1" t="s">
        <v>29</v>
      </c>
      <c r="AB28" s="1" t="s">
        <v>30</v>
      </c>
      <c r="AC28" s="1" t="s">
        <v>31</v>
      </c>
      <c r="AD28" s="1" t="s">
        <v>32</v>
      </c>
      <c r="AE28" s="1" t="s">
        <v>33</v>
      </c>
      <c r="AF28" s="1" t="s">
        <v>34</v>
      </c>
      <c r="AG28" s="1" t="s">
        <v>35</v>
      </c>
      <c r="AH28" s="1" t="s">
        <v>36</v>
      </c>
      <c r="AI28" s="1" t="s">
        <v>37</v>
      </c>
      <c r="AJ28" s="1" t="s">
        <v>38</v>
      </c>
      <c r="AK28" s="1" t="s">
        <v>39</v>
      </c>
      <c r="AL28" s="1" t="s">
        <v>40</v>
      </c>
      <c r="AM28" s="1" t="s">
        <v>41</v>
      </c>
      <c r="AN28" s="1" t="s">
        <v>42</v>
      </c>
      <c r="AO28" s="1" t="s">
        <v>43</v>
      </c>
      <c r="AP28" s="1" t="s">
        <v>44</v>
      </c>
      <c r="AQ28" s="1" t="s">
        <v>45</v>
      </c>
      <c r="AR28" s="1" t="s">
        <v>46</v>
      </c>
      <c r="AS28" s="1" t="s">
        <v>47</v>
      </c>
      <c r="AT28" s="1" t="s">
        <v>48</v>
      </c>
      <c r="AU28" s="1" t="s">
        <v>49</v>
      </c>
      <c r="AV28" s="1" t="s">
        <v>50</v>
      </c>
      <c r="AW28" s="1" t="s">
        <v>51</v>
      </c>
      <c r="AX28" s="1" t="s">
        <v>52</v>
      </c>
      <c r="AY28" t="s">
        <v>3</v>
      </c>
      <c r="AZ28" t="s">
        <v>4</v>
      </c>
    </row>
    <row r="29" spans="1:52" x14ac:dyDescent="0.25">
      <c r="A29" s="1">
        <v>1</v>
      </c>
      <c r="B29" s="1">
        <v>0</v>
      </c>
      <c r="C29" s="1">
        <v>7</v>
      </c>
      <c r="D29" s="1" t="s">
        <v>55</v>
      </c>
      <c r="E29" s="1">
        <v>2</v>
      </c>
      <c r="F29" s="1">
        <v>3</v>
      </c>
      <c r="G29" s="1">
        <v>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>
        <v>5</v>
      </c>
      <c r="Y29" s="1">
        <v>6</v>
      </c>
      <c r="Z29" s="1" t="s">
        <v>56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>
        <v>23</v>
      </c>
      <c r="AZ29">
        <v>16</v>
      </c>
    </row>
    <row r="30" spans="1:52" x14ac:dyDescent="0.25">
      <c r="A30" s="1">
        <v>2</v>
      </c>
      <c r="B30" s="1">
        <v>0</v>
      </c>
      <c r="C30" s="1">
        <v>15</v>
      </c>
      <c r="D30" s="1" t="s">
        <v>5</v>
      </c>
      <c r="E30" s="1"/>
      <c r="F30" s="1"/>
      <c r="G30" s="1"/>
      <c r="H30" s="1">
        <v>1</v>
      </c>
      <c r="I30" s="1">
        <v>2</v>
      </c>
      <c r="J30" s="1">
        <v>3</v>
      </c>
      <c r="K30" s="1">
        <v>4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>
        <v>5</v>
      </c>
      <c r="AB30" s="1">
        <v>6</v>
      </c>
      <c r="AC30" s="1">
        <v>7</v>
      </c>
      <c r="AD30" s="1">
        <v>8</v>
      </c>
      <c r="AE30" s="1"/>
      <c r="AF30" s="1"/>
      <c r="AG30" s="1"/>
      <c r="AH30" s="1"/>
      <c r="AI30" s="1"/>
      <c r="AJ30" s="1"/>
      <c r="AK30" s="1"/>
      <c r="AL30" s="1"/>
      <c r="AM30" s="1">
        <v>9</v>
      </c>
      <c r="AN30" s="1">
        <v>10</v>
      </c>
      <c r="AO30" s="1">
        <v>11</v>
      </c>
      <c r="AP30" s="1">
        <v>12</v>
      </c>
      <c r="AQ30" s="1"/>
      <c r="AR30" s="1"/>
      <c r="AS30" s="1"/>
      <c r="AT30" s="1"/>
      <c r="AU30" s="1"/>
      <c r="AV30" s="1">
        <v>13</v>
      </c>
      <c r="AW30" s="1">
        <v>14</v>
      </c>
      <c r="AX30" s="1" t="s">
        <v>57</v>
      </c>
      <c r="AY30">
        <v>47</v>
      </c>
      <c r="AZ30">
        <v>32</v>
      </c>
    </row>
    <row r="31" spans="1:52" x14ac:dyDescent="0.25">
      <c r="A31" s="1">
        <v>3</v>
      </c>
      <c r="B31" s="1">
        <v>0</v>
      </c>
      <c r="C31" s="1">
        <v>12</v>
      </c>
      <c r="D31" s="1" t="s">
        <v>5</v>
      </c>
      <c r="E31" s="1"/>
      <c r="F31" s="1"/>
      <c r="G31" s="1"/>
      <c r="H31" s="1"/>
      <c r="I31" s="1"/>
      <c r="J31" s="1"/>
      <c r="K31" s="1"/>
      <c r="L31" s="1">
        <v>1</v>
      </c>
      <c r="M31" s="1">
        <v>2</v>
      </c>
      <c r="N31" s="1">
        <v>3</v>
      </c>
      <c r="O31" s="1">
        <v>4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v>5</v>
      </c>
      <c r="AF31" s="1">
        <v>6</v>
      </c>
      <c r="AG31" s="1">
        <v>7</v>
      </c>
      <c r="AH31" s="1">
        <v>8</v>
      </c>
      <c r="AI31" s="1"/>
      <c r="AJ31" s="1"/>
      <c r="AK31" s="1"/>
      <c r="AL31" s="1"/>
      <c r="AM31" s="1"/>
      <c r="AN31" s="1"/>
      <c r="AO31" s="1"/>
      <c r="AP31" s="1"/>
      <c r="AQ31" s="1">
        <v>9</v>
      </c>
      <c r="AR31" s="1">
        <v>10</v>
      </c>
      <c r="AS31" s="1">
        <v>11</v>
      </c>
      <c r="AT31" s="1" t="s">
        <v>58</v>
      </c>
      <c r="AU31" s="1"/>
      <c r="AV31" s="1"/>
      <c r="AW31" s="1"/>
      <c r="AX31" s="1"/>
      <c r="AY31">
        <v>43</v>
      </c>
      <c r="AZ31">
        <v>31</v>
      </c>
    </row>
    <row r="32" spans="1:52" x14ac:dyDescent="0.25">
      <c r="A32" s="1">
        <v>4</v>
      </c>
      <c r="B32" s="1">
        <v>0</v>
      </c>
      <c r="C32" s="1">
        <v>4</v>
      </c>
      <c r="D32" s="1" t="s">
        <v>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>
        <v>1</v>
      </c>
      <c r="Q32" s="1">
        <v>2</v>
      </c>
      <c r="R32" s="1">
        <v>3</v>
      </c>
      <c r="S32" s="1" t="s">
        <v>59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>
        <v>16</v>
      </c>
      <c r="AZ32">
        <v>12</v>
      </c>
    </row>
    <row r="33" spans="1:52" x14ac:dyDescent="0.25">
      <c r="A33" s="1">
        <v>5</v>
      </c>
      <c r="B33" s="1">
        <v>0</v>
      </c>
      <c r="C33" s="1">
        <v>9</v>
      </c>
      <c r="D33" s="1" t="s">
        <v>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>
        <v>1</v>
      </c>
      <c r="U33" s="1">
        <v>2</v>
      </c>
      <c r="V33" s="1">
        <v>3</v>
      </c>
      <c r="W33" s="1">
        <v>4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>
        <v>5</v>
      </c>
      <c r="AJ33" s="1">
        <v>6</v>
      </c>
      <c r="AK33" s="1">
        <v>7</v>
      </c>
      <c r="AL33" s="1">
        <v>8</v>
      </c>
      <c r="AM33" s="1"/>
      <c r="AN33" s="1"/>
      <c r="AO33" s="1"/>
      <c r="AP33" s="1"/>
      <c r="AQ33" s="1"/>
      <c r="AR33" s="1"/>
      <c r="AS33" s="1"/>
      <c r="AT33" s="1"/>
      <c r="AU33" s="1" t="s">
        <v>60</v>
      </c>
      <c r="AV33" s="1"/>
      <c r="AW33" s="1"/>
      <c r="AX33" s="1"/>
      <c r="AY33">
        <v>44</v>
      </c>
      <c r="AZ33">
        <v>35</v>
      </c>
    </row>
    <row r="34" spans="1:52" x14ac:dyDescent="0.25">
      <c r="A34" s="2" t="s">
        <v>63</v>
      </c>
      <c r="B34" s="2"/>
      <c r="C34" s="2" t="s">
        <v>54</v>
      </c>
      <c r="D34" s="2" t="s">
        <v>7</v>
      </c>
      <c r="E34" s="2" t="s">
        <v>8</v>
      </c>
      <c r="F34" s="2" t="s">
        <v>9</v>
      </c>
      <c r="G34" s="2" t="s">
        <v>10</v>
      </c>
      <c r="H34" s="2" t="s">
        <v>11</v>
      </c>
      <c r="I34" s="2" t="s">
        <v>7</v>
      </c>
      <c r="J34" s="2" t="s">
        <v>8</v>
      </c>
      <c r="K34" s="2" t="s">
        <v>9</v>
      </c>
      <c r="L34" s="2" t="s">
        <v>11</v>
      </c>
      <c r="M34" s="2" t="s">
        <v>8</v>
      </c>
      <c r="N34" s="2" t="s">
        <v>9</v>
      </c>
      <c r="O34" s="2" t="s">
        <v>11</v>
      </c>
      <c r="P34" s="2" t="s">
        <v>8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>
        <f>SUBTOTAL(101,Tabla15[TR])</f>
        <v>34.6</v>
      </c>
      <c r="AZ34">
        <f>SUBTOTAL(101,Tabla15[TE])</f>
        <v>25.2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E4A2-FE33-4EF3-AE4E-4868E9FB3E40}">
  <dimension ref="A1:Z7"/>
  <sheetViews>
    <sheetView zoomScaleNormal="100" workbookViewId="0">
      <selection activeCell="I22" sqref="I22"/>
    </sheetView>
  </sheetViews>
  <sheetFormatPr baseColWidth="10" defaultColWidth="3.85546875" defaultRowHeight="15" x14ac:dyDescent="0.25"/>
  <cols>
    <col min="1" max="1" width="7.140625" customWidth="1"/>
    <col min="2" max="2" width="6.28515625" customWidth="1"/>
    <col min="3" max="26" width="4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t="s">
        <v>3</v>
      </c>
      <c r="Z1" t="s">
        <v>4</v>
      </c>
    </row>
    <row r="2" spans="1:26" x14ac:dyDescent="0.25">
      <c r="A2" s="1">
        <v>1</v>
      </c>
      <c r="B2" s="1">
        <v>0</v>
      </c>
      <c r="C2" s="1">
        <v>4</v>
      </c>
      <c r="D2" s="1" t="s">
        <v>55</v>
      </c>
      <c r="E2" s="1">
        <v>2</v>
      </c>
      <c r="F2" s="1">
        <v>3</v>
      </c>
      <c r="G2" s="1" t="s">
        <v>59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>
        <v>4</v>
      </c>
      <c r="Z2">
        <v>0</v>
      </c>
    </row>
    <row r="3" spans="1:26" x14ac:dyDescent="0.25">
      <c r="A3" s="1">
        <v>2</v>
      </c>
      <c r="B3" s="1">
        <v>2</v>
      </c>
      <c r="C3" s="1">
        <v>6</v>
      </c>
      <c r="D3" s="1"/>
      <c r="E3" s="1"/>
      <c r="F3" s="1" t="s">
        <v>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>
        <v>1</v>
      </c>
      <c r="T3" s="1">
        <v>2</v>
      </c>
      <c r="U3" s="1">
        <v>3</v>
      </c>
      <c r="V3" s="1">
        <v>4</v>
      </c>
      <c r="W3" s="1">
        <v>5</v>
      </c>
      <c r="X3" s="1" t="s">
        <v>65</v>
      </c>
      <c r="Y3">
        <v>19</v>
      </c>
      <c r="Z3">
        <v>13</v>
      </c>
    </row>
    <row r="4" spans="1:26" x14ac:dyDescent="0.25">
      <c r="A4" s="1">
        <v>3</v>
      </c>
      <c r="B4" s="1">
        <v>3</v>
      </c>
      <c r="C4" s="1">
        <v>4</v>
      </c>
      <c r="D4" s="1"/>
      <c r="E4" s="1"/>
      <c r="F4" s="1"/>
      <c r="G4" s="1" t="s">
        <v>5</v>
      </c>
      <c r="H4" s="1">
        <v>1</v>
      </c>
      <c r="I4" s="1">
        <v>2</v>
      </c>
      <c r="J4" s="1">
        <v>3</v>
      </c>
      <c r="K4" s="1" t="s">
        <v>59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>
        <v>5</v>
      </c>
      <c r="Z4">
        <v>1</v>
      </c>
    </row>
    <row r="5" spans="1:26" x14ac:dyDescent="0.25">
      <c r="A5" s="1">
        <v>4</v>
      </c>
      <c r="B5" s="1">
        <v>6</v>
      </c>
      <c r="C5" s="1">
        <v>5</v>
      </c>
      <c r="D5" s="1"/>
      <c r="E5" s="1"/>
      <c r="F5" s="1"/>
      <c r="G5" s="1"/>
      <c r="H5" s="1"/>
      <c r="I5" s="1"/>
      <c r="J5" s="1" t="s">
        <v>5</v>
      </c>
      <c r="K5" s="1"/>
      <c r="L5" s="1"/>
      <c r="M5" s="1"/>
      <c r="N5" s="1">
        <v>1</v>
      </c>
      <c r="O5" s="1">
        <v>2</v>
      </c>
      <c r="P5" s="1">
        <v>3</v>
      </c>
      <c r="Q5" s="1">
        <v>4</v>
      </c>
      <c r="R5" s="1" t="s">
        <v>66</v>
      </c>
      <c r="S5" s="1"/>
      <c r="T5" s="1"/>
      <c r="U5" s="1"/>
      <c r="V5" s="1"/>
      <c r="W5" s="1"/>
      <c r="X5" s="1"/>
      <c r="Y5">
        <v>9</v>
      </c>
      <c r="Z5">
        <v>4</v>
      </c>
    </row>
    <row r="6" spans="1:26" x14ac:dyDescent="0.25">
      <c r="A6" s="1">
        <v>5</v>
      </c>
      <c r="B6" s="1">
        <v>8</v>
      </c>
      <c r="C6" s="1">
        <v>2</v>
      </c>
      <c r="D6" s="1"/>
      <c r="E6" s="1"/>
      <c r="F6" s="1"/>
      <c r="G6" s="1"/>
      <c r="H6" s="1"/>
      <c r="I6" s="1"/>
      <c r="J6" s="1"/>
      <c r="K6" s="1"/>
      <c r="L6" s="1" t="s">
        <v>55</v>
      </c>
      <c r="M6" s="1" t="s">
        <v>67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>
        <v>2</v>
      </c>
      <c r="Z6">
        <v>0</v>
      </c>
    </row>
    <row r="7" spans="1:26" x14ac:dyDescent="0.25">
      <c r="A7" s="2" t="s">
        <v>64</v>
      </c>
      <c r="B7" s="2"/>
      <c r="C7" s="2" t="s">
        <v>54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>
        <f>SUBTOTAL(101,Tabla16[TR])</f>
        <v>7.8</v>
      </c>
      <c r="Z7">
        <f>SUBTOTAL(101,Tabla16[TE])</f>
        <v>3.6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F991-66C1-4A8C-B8D6-AB1B6C0FFFE1}">
  <dimension ref="A1:AA22"/>
  <sheetViews>
    <sheetView workbookViewId="0">
      <selection activeCell="AA19" sqref="AA19"/>
    </sheetView>
  </sheetViews>
  <sheetFormatPr baseColWidth="10" defaultColWidth="4.42578125" defaultRowHeight="15" x14ac:dyDescent="0.25"/>
  <cols>
    <col min="1" max="1" width="10.7109375" customWidth="1"/>
    <col min="2" max="3" width="4.28515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69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t="s">
        <v>3</v>
      </c>
      <c r="AA1" t="s">
        <v>4</v>
      </c>
    </row>
    <row r="2" spans="1:27" x14ac:dyDescent="0.25">
      <c r="A2" s="1">
        <v>1</v>
      </c>
      <c r="B2" s="1">
        <v>0</v>
      </c>
      <c r="C2" s="1">
        <v>4</v>
      </c>
      <c r="D2" s="1">
        <v>3</v>
      </c>
      <c r="E2" s="1" t="s">
        <v>55</v>
      </c>
      <c r="F2" s="1">
        <v>2</v>
      </c>
      <c r="G2" s="1">
        <v>3</v>
      </c>
      <c r="H2" s="1" t="s">
        <v>59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>
        <v>4</v>
      </c>
      <c r="AA2">
        <v>0</v>
      </c>
    </row>
    <row r="3" spans="1:27" x14ac:dyDescent="0.25">
      <c r="A3" s="1">
        <v>2</v>
      </c>
      <c r="B3" s="1">
        <v>2</v>
      </c>
      <c r="C3" s="1">
        <v>6</v>
      </c>
      <c r="D3" s="1">
        <v>4</v>
      </c>
      <c r="E3" s="1"/>
      <c r="F3" s="1"/>
      <c r="G3" s="1" t="s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>
        <v>1</v>
      </c>
      <c r="U3" s="1">
        <v>2</v>
      </c>
      <c r="V3" s="1">
        <v>3</v>
      </c>
      <c r="W3" s="1">
        <v>4</v>
      </c>
      <c r="X3" s="1">
        <v>5</v>
      </c>
      <c r="Y3" s="1" t="s">
        <v>65</v>
      </c>
      <c r="Z3">
        <v>19</v>
      </c>
      <c r="AA3">
        <v>13</v>
      </c>
    </row>
    <row r="4" spans="1:27" x14ac:dyDescent="0.25">
      <c r="A4" s="1">
        <v>3</v>
      </c>
      <c r="B4" s="1">
        <v>3</v>
      </c>
      <c r="C4" s="1">
        <v>4</v>
      </c>
      <c r="D4" s="1">
        <v>2</v>
      </c>
      <c r="E4" s="1"/>
      <c r="F4" s="1"/>
      <c r="G4" s="1"/>
      <c r="H4" s="1" t="s">
        <v>5</v>
      </c>
      <c r="I4" s="1">
        <v>1</v>
      </c>
      <c r="J4" s="1">
        <v>2</v>
      </c>
      <c r="K4" s="1">
        <v>3</v>
      </c>
      <c r="L4" s="1" t="s">
        <v>59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>
        <v>5</v>
      </c>
      <c r="AA4">
        <v>1</v>
      </c>
    </row>
    <row r="5" spans="1:27" x14ac:dyDescent="0.25">
      <c r="A5" s="1">
        <v>4</v>
      </c>
      <c r="B5" s="1">
        <v>6</v>
      </c>
      <c r="C5" s="1">
        <v>5</v>
      </c>
      <c r="D5" s="1">
        <v>1</v>
      </c>
      <c r="E5" s="1"/>
      <c r="F5" s="1"/>
      <c r="G5" s="1"/>
      <c r="H5" s="1"/>
      <c r="I5" s="1"/>
      <c r="J5" s="1"/>
      <c r="K5" s="1" t="s">
        <v>5</v>
      </c>
      <c r="L5" s="1"/>
      <c r="M5" s="1">
        <v>1</v>
      </c>
      <c r="N5" s="1">
        <v>2</v>
      </c>
      <c r="O5" s="1">
        <v>3</v>
      </c>
      <c r="P5" s="1">
        <v>4</v>
      </c>
      <c r="Q5" s="1" t="s">
        <v>66</v>
      </c>
      <c r="R5" s="1"/>
      <c r="S5" s="1"/>
      <c r="T5" s="1"/>
      <c r="U5" s="1"/>
      <c r="V5" s="1"/>
      <c r="W5" s="1"/>
      <c r="X5" s="1"/>
      <c r="Y5" s="1"/>
      <c r="Z5">
        <v>7</v>
      </c>
      <c r="AA5">
        <v>2</v>
      </c>
    </row>
    <row r="6" spans="1:27" x14ac:dyDescent="0.25">
      <c r="A6" s="1">
        <v>5</v>
      </c>
      <c r="B6" s="1">
        <v>8</v>
      </c>
      <c r="C6" s="1">
        <v>2</v>
      </c>
      <c r="D6" s="1">
        <v>2</v>
      </c>
      <c r="E6" s="1"/>
      <c r="F6" s="1"/>
      <c r="G6" s="1"/>
      <c r="H6" s="1"/>
      <c r="I6" s="1"/>
      <c r="J6" s="1"/>
      <c r="K6" s="1"/>
      <c r="L6" s="1"/>
      <c r="M6" s="1" t="s">
        <v>5</v>
      </c>
      <c r="N6" s="1"/>
      <c r="O6" s="1"/>
      <c r="P6" s="1"/>
      <c r="Q6" s="1"/>
      <c r="R6" s="1">
        <v>1</v>
      </c>
      <c r="S6" s="1" t="s">
        <v>67</v>
      </c>
      <c r="T6" s="1"/>
      <c r="U6" s="1"/>
      <c r="V6" s="1"/>
      <c r="W6" s="1"/>
      <c r="X6" s="1"/>
      <c r="Y6" s="1"/>
      <c r="Z6">
        <v>7</v>
      </c>
      <c r="AA6">
        <v>5</v>
      </c>
    </row>
    <row r="7" spans="1:27" x14ac:dyDescent="0.25">
      <c r="A7" s="1"/>
      <c r="B7" s="1"/>
      <c r="C7" s="1"/>
      <c r="D7" s="1" t="s">
        <v>70</v>
      </c>
      <c r="E7" s="1">
        <v>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7" x14ac:dyDescent="0.25">
      <c r="A8" s="1"/>
      <c r="B8" s="1"/>
      <c r="C8" s="1"/>
      <c r="D8" s="1" t="s">
        <v>71</v>
      </c>
      <c r="E8" s="1">
        <v>3</v>
      </c>
      <c r="F8" s="1">
        <v>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7" x14ac:dyDescent="0.25">
      <c r="A9" s="1"/>
      <c r="B9" s="1"/>
      <c r="C9" s="1"/>
      <c r="D9" s="1" t="s">
        <v>72</v>
      </c>
      <c r="E9" s="1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7" x14ac:dyDescent="0.25">
      <c r="A10" s="2" t="s">
        <v>68</v>
      </c>
      <c r="B10" s="2"/>
      <c r="C10" s="2"/>
      <c r="D10" s="2" t="s">
        <v>73</v>
      </c>
      <c r="E10" s="2" t="s">
        <v>8</v>
      </c>
      <c r="F10" s="2"/>
      <c r="G10" s="2"/>
      <c r="H10" s="2"/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>
        <f>SUBTOTAL(101,Tabla167[TR])</f>
        <v>8.4</v>
      </c>
      <c r="AA10">
        <f>SUBTOTAL(101,Tabla167[TE])</f>
        <v>4.2</v>
      </c>
    </row>
    <row r="13" spans="1:27" x14ac:dyDescent="0.25">
      <c r="A13" s="1" t="s">
        <v>0</v>
      </c>
      <c r="B13" s="1" t="s">
        <v>1</v>
      </c>
      <c r="C13" s="1" t="s">
        <v>2</v>
      </c>
      <c r="D13" s="1" t="s">
        <v>69</v>
      </c>
      <c r="E13" s="1" t="s">
        <v>6</v>
      </c>
      <c r="F13" s="1" t="s">
        <v>7</v>
      </c>
      <c r="G13" s="1" t="s">
        <v>8</v>
      </c>
      <c r="H13" s="1" t="s">
        <v>9</v>
      </c>
      <c r="I13" s="1" t="s">
        <v>10</v>
      </c>
      <c r="J13" s="1" t="s">
        <v>11</v>
      </c>
      <c r="K13" s="1" t="s">
        <v>12</v>
      </c>
      <c r="L13" s="1" t="s">
        <v>13</v>
      </c>
      <c r="M13" s="1" t="s">
        <v>14</v>
      </c>
      <c r="N13" s="1" t="s">
        <v>15</v>
      </c>
      <c r="O13" s="1" t="s">
        <v>16</v>
      </c>
      <c r="P13" s="1" t="s">
        <v>17</v>
      </c>
      <c r="Q13" s="1" t="s">
        <v>18</v>
      </c>
      <c r="R13" s="1" t="s">
        <v>19</v>
      </c>
      <c r="S13" s="1" t="s">
        <v>20</v>
      </c>
      <c r="T13" s="1" t="s">
        <v>21</v>
      </c>
      <c r="U13" s="1" t="s">
        <v>22</v>
      </c>
      <c r="V13" s="1" t="s">
        <v>23</v>
      </c>
      <c r="W13" s="1" t="s">
        <v>24</v>
      </c>
      <c r="X13" s="1" t="s">
        <v>25</v>
      </c>
      <c r="Y13" s="1" t="s">
        <v>26</v>
      </c>
      <c r="Z13" t="s">
        <v>3</v>
      </c>
      <c r="AA13" t="s">
        <v>4</v>
      </c>
    </row>
    <row r="14" spans="1:27" x14ac:dyDescent="0.25">
      <c r="A14" s="1">
        <v>1</v>
      </c>
      <c r="B14" s="1">
        <v>0</v>
      </c>
      <c r="C14" s="1">
        <v>4</v>
      </c>
      <c r="D14" s="1">
        <v>3</v>
      </c>
      <c r="E14" s="1" t="s">
        <v>55</v>
      </c>
      <c r="F14" s="1">
        <v>2</v>
      </c>
      <c r="G14" s="1">
        <v>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 t="s">
        <v>59</v>
      </c>
      <c r="T14" s="1"/>
      <c r="U14" s="1"/>
      <c r="V14" s="1"/>
      <c r="W14" s="1"/>
      <c r="X14" s="1"/>
      <c r="Y14" s="1"/>
      <c r="Z14">
        <v>15</v>
      </c>
      <c r="AA14">
        <v>11</v>
      </c>
    </row>
    <row r="15" spans="1:27" x14ac:dyDescent="0.25">
      <c r="A15" s="1">
        <v>2</v>
      </c>
      <c r="B15" s="1">
        <v>2</v>
      </c>
      <c r="C15" s="1">
        <v>6</v>
      </c>
      <c r="D15" s="1">
        <v>4</v>
      </c>
      <c r="E15" s="1"/>
      <c r="F15" s="1"/>
      <c r="G15" s="1" t="s">
        <v>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>
        <v>1</v>
      </c>
      <c r="U15" s="1">
        <v>2</v>
      </c>
      <c r="V15" s="1">
        <v>3</v>
      </c>
      <c r="W15" s="1">
        <v>4</v>
      </c>
      <c r="X15" s="1">
        <v>5</v>
      </c>
      <c r="Y15" s="1" t="s">
        <v>65</v>
      </c>
      <c r="Z15">
        <v>19</v>
      </c>
      <c r="AA15">
        <v>13</v>
      </c>
    </row>
    <row r="16" spans="1:27" x14ac:dyDescent="0.25">
      <c r="A16" s="1">
        <v>3</v>
      </c>
      <c r="B16" s="1">
        <v>3</v>
      </c>
      <c r="C16" s="1">
        <v>4</v>
      </c>
      <c r="D16" s="1">
        <v>2</v>
      </c>
      <c r="E16" s="1"/>
      <c r="F16" s="1"/>
      <c r="G16" s="1"/>
      <c r="H16" s="1" t="s">
        <v>55</v>
      </c>
      <c r="I16" s="1">
        <v>2</v>
      </c>
      <c r="J16" s="1">
        <v>3</v>
      </c>
      <c r="K16" s="1"/>
      <c r="L16" s="1"/>
      <c r="M16" s="1"/>
      <c r="N16" s="1"/>
      <c r="O16" s="1"/>
      <c r="P16" s="1" t="s">
        <v>59</v>
      </c>
      <c r="Q16" s="1"/>
      <c r="R16" s="1"/>
      <c r="S16" s="1"/>
      <c r="T16" s="1"/>
      <c r="U16" s="1"/>
      <c r="V16" s="1"/>
      <c r="W16" s="1"/>
      <c r="X16" s="1"/>
      <c r="Y16" s="1"/>
      <c r="Z16">
        <v>9</v>
      </c>
      <c r="AA16">
        <v>5</v>
      </c>
    </row>
    <row r="17" spans="1:27" x14ac:dyDescent="0.25">
      <c r="A17" s="1">
        <v>4</v>
      </c>
      <c r="B17" s="1">
        <v>6</v>
      </c>
      <c r="C17" s="1">
        <v>5</v>
      </c>
      <c r="D17" s="1">
        <v>1</v>
      </c>
      <c r="E17" s="1"/>
      <c r="F17" s="1"/>
      <c r="G17" s="1"/>
      <c r="H17" s="1"/>
      <c r="I17" s="1"/>
      <c r="J17" s="1"/>
      <c r="K17" s="1" t="s">
        <v>55</v>
      </c>
      <c r="L17" s="1">
        <v>2</v>
      </c>
      <c r="M17" s="1">
        <v>3</v>
      </c>
      <c r="N17" s="1">
        <v>4</v>
      </c>
      <c r="O17" s="1" t="s">
        <v>66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>
        <v>5</v>
      </c>
      <c r="AA17">
        <v>0</v>
      </c>
    </row>
    <row r="18" spans="1:27" x14ac:dyDescent="0.25">
      <c r="A18" s="1">
        <v>5</v>
      </c>
      <c r="B18" s="1">
        <v>8</v>
      </c>
      <c r="C18" s="1">
        <v>2</v>
      </c>
      <c r="D18" s="1">
        <v>2</v>
      </c>
      <c r="E18" s="1"/>
      <c r="F18" s="1"/>
      <c r="G18" s="1"/>
      <c r="H18" s="1"/>
      <c r="I18" s="1"/>
      <c r="J18" s="1"/>
      <c r="K18" s="1"/>
      <c r="L18" s="1"/>
      <c r="M18" s="1" t="s">
        <v>5</v>
      </c>
      <c r="N18" s="1"/>
      <c r="O18" s="1"/>
      <c r="P18" s="1"/>
      <c r="Q18" s="1">
        <v>1</v>
      </c>
      <c r="R18" s="1" t="s">
        <v>67</v>
      </c>
      <c r="S18" s="1"/>
      <c r="T18" s="1"/>
      <c r="U18" s="1"/>
      <c r="V18" s="1"/>
      <c r="W18" s="1"/>
      <c r="X18" s="1"/>
      <c r="Y18" s="1"/>
      <c r="Z18">
        <v>6</v>
      </c>
      <c r="AA18">
        <v>4</v>
      </c>
    </row>
    <row r="19" spans="1:27" x14ac:dyDescent="0.25">
      <c r="A19" s="1"/>
      <c r="B19" s="1"/>
      <c r="C19" s="1"/>
      <c r="D19" s="1" t="s">
        <v>70</v>
      </c>
      <c r="E19" s="1">
        <v>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7" x14ac:dyDescent="0.25">
      <c r="A20" s="1"/>
      <c r="B20" s="1"/>
      <c r="C20" s="1"/>
      <c r="D20" s="1" t="s">
        <v>71</v>
      </c>
      <c r="E20" s="1">
        <v>3</v>
      </c>
      <c r="F20" s="1">
        <v>3</v>
      </c>
      <c r="G20" s="1">
        <v>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7" x14ac:dyDescent="0.25">
      <c r="A21" s="1"/>
      <c r="B21" s="1"/>
      <c r="C21" s="1"/>
      <c r="D21" s="1" t="s">
        <v>72</v>
      </c>
      <c r="E21" s="1">
        <v>1</v>
      </c>
      <c r="F21" s="1">
        <v>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x14ac:dyDescent="0.25">
      <c r="A22" s="2" t="s">
        <v>74</v>
      </c>
      <c r="B22" s="2"/>
      <c r="C22" s="2"/>
      <c r="D22" s="2" t="s">
        <v>73</v>
      </c>
      <c r="E22" s="2" t="s">
        <v>8</v>
      </c>
      <c r="F22" s="2"/>
      <c r="G22" s="2"/>
      <c r="H22" s="2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>
        <f>SUBTOTAL(101,Tabla1678[TR])</f>
        <v>10.8</v>
      </c>
      <c r="AA22">
        <f>SUBTOTAL(101,Tabla1678[TE])</f>
        <v>6.6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A88A-8032-4DDB-ABF8-D713F094CB86}">
  <dimension ref="A1:AB43"/>
  <sheetViews>
    <sheetView topLeftCell="G1" zoomScale="115" zoomScaleNormal="115" workbookViewId="0">
      <selection activeCell="A10" sqref="A10:AA16"/>
    </sheetView>
  </sheetViews>
  <sheetFormatPr baseColWidth="10" defaultColWidth="4.85546875" defaultRowHeight="15" x14ac:dyDescent="0.25"/>
  <cols>
    <col min="1" max="3" width="8" customWidth="1"/>
    <col min="4" max="4" width="15.28515625" customWidth="1"/>
    <col min="26" max="26" width="6.140625" customWidth="1"/>
    <col min="27" max="27" width="7.14062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75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t="s">
        <v>3</v>
      </c>
      <c r="AB1" t="s">
        <v>4</v>
      </c>
    </row>
    <row r="2" spans="1:28" x14ac:dyDescent="0.25">
      <c r="A2" s="1">
        <v>1</v>
      </c>
      <c r="B2" s="1">
        <v>0</v>
      </c>
      <c r="C2" s="1">
        <v>4</v>
      </c>
      <c r="D2" s="1" t="s">
        <v>79</v>
      </c>
      <c r="E2" s="1" t="s">
        <v>55</v>
      </c>
      <c r="F2" s="1">
        <v>2</v>
      </c>
      <c r="G2" s="3">
        <v>1</v>
      </c>
      <c r="H2" s="1"/>
      <c r="I2" s="1"/>
      <c r="J2" s="1">
        <v>3</v>
      </c>
      <c r="K2" s="1" t="s">
        <v>59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>
        <v>7</v>
      </c>
      <c r="AB2">
        <v>3</v>
      </c>
    </row>
    <row r="3" spans="1:28" x14ac:dyDescent="0.25">
      <c r="A3" s="1">
        <v>2</v>
      </c>
      <c r="B3" s="1">
        <v>2</v>
      </c>
      <c r="C3" s="1">
        <v>6</v>
      </c>
      <c r="D3" s="1" t="s">
        <v>77</v>
      </c>
      <c r="E3" s="1"/>
      <c r="F3" s="1"/>
      <c r="G3" s="1" t="s">
        <v>55</v>
      </c>
      <c r="H3" s="1">
        <v>2</v>
      </c>
      <c r="I3" s="1">
        <v>3</v>
      </c>
      <c r="J3" s="5">
        <v>1</v>
      </c>
      <c r="K3" s="1"/>
      <c r="L3" s="1"/>
      <c r="M3" s="1"/>
      <c r="N3" s="1"/>
      <c r="O3" s="1"/>
      <c r="P3" s="1">
        <v>4</v>
      </c>
      <c r="Q3" s="1">
        <v>5</v>
      </c>
      <c r="R3" s="5">
        <v>1</v>
      </c>
      <c r="S3" s="5">
        <v>2</v>
      </c>
      <c r="T3" s="1"/>
      <c r="U3" s="1" t="s">
        <v>65</v>
      </c>
      <c r="V3" s="1"/>
      <c r="W3" s="1"/>
      <c r="X3" s="1"/>
      <c r="Y3" s="1"/>
      <c r="Z3" s="1"/>
      <c r="AA3">
        <v>15</v>
      </c>
      <c r="AB3">
        <v>9</v>
      </c>
    </row>
    <row r="4" spans="1:28" x14ac:dyDescent="0.25">
      <c r="A4" s="1">
        <v>3</v>
      </c>
      <c r="B4" s="1">
        <v>3</v>
      </c>
      <c r="C4" s="1">
        <v>4</v>
      </c>
      <c r="D4" s="1"/>
      <c r="E4" s="1"/>
      <c r="F4" s="1"/>
      <c r="G4" s="1"/>
      <c r="H4" s="1" t="s">
        <v>5</v>
      </c>
      <c r="I4" s="1"/>
      <c r="J4" s="1"/>
      <c r="K4" s="1"/>
      <c r="L4" s="1">
        <v>1</v>
      </c>
      <c r="M4" s="1">
        <v>2</v>
      </c>
      <c r="N4" s="1">
        <v>3</v>
      </c>
      <c r="O4" s="1" t="s">
        <v>59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>
        <v>8</v>
      </c>
      <c r="AB4">
        <v>4</v>
      </c>
    </row>
    <row r="5" spans="1:28" x14ac:dyDescent="0.25">
      <c r="A5" s="1">
        <v>4</v>
      </c>
      <c r="B5" s="1">
        <v>6</v>
      </c>
      <c r="C5" s="1">
        <v>5</v>
      </c>
      <c r="D5" s="1" t="s">
        <v>78</v>
      </c>
      <c r="E5" s="1"/>
      <c r="F5" s="1"/>
      <c r="G5" s="1"/>
      <c r="H5" s="1"/>
      <c r="I5" s="1"/>
      <c r="J5" s="1"/>
      <c r="K5" s="1" t="s">
        <v>5</v>
      </c>
      <c r="L5" s="1"/>
      <c r="M5" s="1"/>
      <c r="N5" s="1"/>
      <c r="O5" s="1"/>
      <c r="P5" s="1"/>
      <c r="Q5" s="1"/>
      <c r="R5" s="1">
        <v>1</v>
      </c>
      <c r="S5" s="4">
        <v>1</v>
      </c>
      <c r="T5" s="4">
        <v>2</v>
      </c>
      <c r="U5" s="1"/>
      <c r="V5" s="1">
        <v>2</v>
      </c>
      <c r="W5" s="1">
        <v>3</v>
      </c>
      <c r="X5" s="4">
        <v>1</v>
      </c>
      <c r="Y5" s="1">
        <v>4</v>
      </c>
      <c r="Z5" s="1" t="s">
        <v>66</v>
      </c>
      <c r="AA5">
        <v>16</v>
      </c>
      <c r="AB5">
        <v>11</v>
      </c>
    </row>
    <row r="6" spans="1:28" x14ac:dyDescent="0.25">
      <c r="A6" s="1">
        <v>5</v>
      </c>
      <c r="B6" s="1">
        <v>8</v>
      </c>
      <c r="C6" s="1">
        <v>2</v>
      </c>
      <c r="D6" s="1"/>
      <c r="E6" s="1"/>
      <c r="F6" s="1"/>
      <c r="G6" s="1"/>
      <c r="H6" s="1"/>
      <c r="I6" s="1"/>
      <c r="J6" s="1"/>
      <c r="K6" s="1"/>
      <c r="L6" s="1"/>
      <c r="M6" s="1" t="s">
        <v>5</v>
      </c>
      <c r="N6" s="1"/>
      <c r="O6" s="1"/>
      <c r="P6" s="1"/>
      <c r="Q6" s="1"/>
      <c r="R6" s="1"/>
      <c r="S6" s="1">
        <v>1</v>
      </c>
      <c r="T6" s="1" t="s">
        <v>67</v>
      </c>
      <c r="U6" s="1"/>
      <c r="V6" s="1"/>
      <c r="W6" s="1"/>
      <c r="X6" s="1"/>
      <c r="Y6" s="1"/>
      <c r="Z6" s="1"/>
      <c r="AA6">
        <v>8</v>
      </c>
      <c r="AB6">
        <v>6</v>
      </c>
    </row>
    <row r="7" spans="1:28" x14ac:dyDescent="0.25">
      <c r="A7" s="2" t="s">
        <v>53</v>
      </c>
      <c r="B7" s="2"/>
      <c r="C7" s="2" t="s">
        <v>54</v>
      </c>
      <c r="D7" s="2"/>
      <c r="E7" s="2" t="s">
        <v>7</v>
      </c>
      <c r="F7" s="2" t="s">
        <v>8</v>
      </c>
      <c r="G7" s="2" t="s">
        <v>7</v>
      </c>
      <c r="H7" s="2" t="s">
        <v>9</v>
      </c>
      <c r="I7" s="2" t="s">
        <v>8</v>
      </c>
      <c r="J7" s="1" t="s">
        <v>10</v>
      </c>
      <c r="K7" s="1" t="s">
        <v>11</v>
      </c>
      <c r="L7" s="1" t="s">
        <v>8</v>
      </c>
      <c r="M7" s="1" t="s">
        <v>10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>
        <f>SUBTOTAL(101,Tabla169[TR])</f>
        <v>10.8</v>
      </c>
      <c r="AB7">
        <f>SUBTOTAL(101,Tabla169[TE])</f>
        <v>6.6</v>
      </c>
    </row>
    <row r="10" spans="1:28" x14ac:dyDescent="0.25">
      <c r="A10" s="1" t="s">
        <v>0</v>
      </c>
      <c r="B10" s="1" t="s">
        <v>1</v>
      </c>
      <c r="C10" s="1" t="s">
        <v>2</v>
      </c>
      <c r="D10" s="1" t="s">
        <v>75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M10" s="1" t="s">
        <v>14</v>
      </c>
      <c r="N10" s="1" t="s">
        <v>15</v>
      </c>
      <c r="O10" s="1" t="s">
        <v>16</v>
      </c>
      <c r="P10" s="1" t="s">
        <v>17</v>
      </c>
      <c r="Q10" s="1" t="s">
        <v>18</v>
      </c>
      <c r="R10" s="1" t="s">
        <v>19</v>
      </c>
      <c r="S10" s="1" t="s">
        <v>20</v>
      </c>
      <c r="T10" s="1" t="s">
        <v>21</v>
      </c>
      <c r="U10" s="1" t="s">
        <v>22</v>
      </c>
      <c r="V10" s="1" t="s">
        <v>23</v>
      </c>
      <c r="W10" s="1" t="s">
        <v>24</v>
      </c>
      <c r="X10" s="1" t="s">
        <v>25</v>
      </c>
      <c r="Y10" s="1" t="s">
        <v>26</v>
      </c>
      <c r="Z10" t="s">
        <v>3</v>
      </c>
      <c r="AA10" t="s">
        <v>4</v>
      </c>
    </row>
    <row r="11" spans="1:28" x14ac:dyDescent="0.25">
      <c r="A11" s="1">
        <v>1</v>
      </c>
      <c r="B11" s="1">
        <v>0</v>
      </c>
      <c r="C11" s="1">
        <v>4</v>
      </c>
      <c r="D11" s="1" t="s">
        <v>79</v>
      </c>
      <c r="E11" s="1" t="s">
        <v>55</v>
      </c>
      <c r="F11" s="1">
        <v>2</v>
      </c>
      <c r="G11" s="3">
        <v>1</v>
      </c>
      <c r="H11" s="6"/>
      <c r="I11" s="6">
        <v>3</v>
      </c>
      <c r="J11" s="6" t="s">
        <v>59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>
        <v>6</v>
      </c>
      <c r="AA11">
        <v>2</v>
      </c>
    </row>
    <row r="12" spans="1:28" x14ac:dyDescent="0.25">
      <c r="A12" s="1">
        <v>2</v>
      </c>
      <c r="B12" s="1">
        <v>2</v>
      </c>
      <c r="C12" s="1">
        <v>6</v>
      </c>
      <c r="D12" s="1" t="s">
        <v>77</v>
      </c>
      <c r="E12" s="1"/>
      <c r="F12" s="1"/>
      <c r="G12" s="6" t="s">
        <v>55</v>
      </c>
      <c r="H12" s="6">
        <v>2</v>
      </c>
      <c r="I12" s="6"/>
      <c r="J12" s="6"/>
      <c r="K12" s="6"/>
      <c r="L12" s="6"/>
      <c r="M12" s="6">
        <v>3</v>
      </c>
      <c r="N12" s="5">
        <v>1</v>
      </c>
      <c r="O12" s="6"/>
      <c r="P12" s="6"/>
      <c r="Q12" s="6"/>
      <c r="R12" s="6"/>
      <c r="S12" s="6">
        <v>4</v>
      </c>
      <c r="T12" s="6">
        <v>5</v>
      </c>
      <c r="U12" s="5">
        <v>1</v>
      </c>
      <c r="V12" s="5">
        <v>2</v>
      </c>
      <c r="W12" s="6" t="s">
        <v>65</v>
      </c>
      <c r="X12" s="6"/>
      <c r="Y12" s="6"/>
      <c r="Z12">
        <v>17</v>
      </c>
      <c r="AA12">
        <v>11</v>
      </c>
    </row>
    <row r="13" spans="1:28" x14ac:dyDescent="0.25">
      <c r="A13" s="1">
        <v>3</v>
      </c>
      <c r="B13" s="1">
        <v>3</v>
      </c>
      <c r="C13" s="1">
        <v>4</v>
      </c>
      <c r="D13" s="1"/>
      <c r="E13" s="1"/>
      <c r="F13" s="1"/>
      <c r="G13" s="6"/>
      <c r="H13" s="6" t="s">
        <v>5</v>
      </c>
      <c r="I13" s="6"/>
      <c r="J13" s="6"/>
      <c r="K13" s="6">
        <v>1</v>
      </c>
      <c r="L13" s="6">
        <v>2</v>
      </c>
      <c r="M13" s="6"/>
      <c r="N13" s="6"/>
      <c r="O13" s="6">
        <v>3</v>
      </c>
      <c r="P13" s="6" t="s">
        <v>59</v>
      </c>
      <c r="Q13" s="6"/>
      <c r="R13" s="6"/>
      <c r="S13" s="6"/>
      <c r="T13" s="6"/>
      <c r="U13" s="6"/>
      <c r="V13" s="6"/>
      <c r="W13" s="6"/>
      <c r="X13" s="6"/>
      <c r="Y13" s="6"/>
      <c r="Z13">
        <v>9</v>
      </c>
      <c r="AA13">
        <v>5</v>
      </c>
    </row>
    <row r="14" spans="1:28" x14ac:dyDescent="0.25">
      <c r="A14" s="1">
        <v>4</v>
      </c>
      <c r="B14" s="1">
        <v>6</v>
      </c>
      <c r="C14" s="1">
        <v>5</v>
      </c>
      <c r="D14" s="1" t="s">
        <v>78</v>
      </c>
      <c r="E14" s="1"/>
      <c r="F14" s="1"/>
      <c r="G14" s="6"/>
      <c r="H14" s="6"/>
      <c r="I14" s="6"/>
      <c r="J14" s="6"/>
      <c r="K14" s="6" t="s">
        <v>5</v>
      </c>
      <c r="L14" s="6"/>
      <c r="M14" s="6"/>
      <c r="N14" s="6">
        <v>1</v>
      </c>
      <c r="O14" s="4">
        <v>1</v>
      </c>
      <c r="P14" s="4">
        <v>2</v>
      </c>
      <c r="Q14" s="6"/>
      <c r="R14" s="6"/>
      <c r="S14" s="6"/>
      <c r="T14" s="6"/>
      <c r="U14" s="6">
        <v>2</v>
      </c>
      <c r="V14" s="6">
        <v>3</v>
      </c>
      <c r="W14" s="4">
        <v>1</v>
      </c>
      <c r="X14" s="6">
        <v>4</v>
      </c>
      <c r="Y14" s="6" t="s">
        <v>66</v>
      </c>
      <c r="Z14">
        <v>15</v>
      </c>
      <c r="AA14">
        <v>10</v>
      </c>
    </row>
    <row r="15" spans="1:28" x14ac:dyDescent="0.25">
      <c r="A15" s="1">
        <v>5</v>
      </c>
      <c r="B15" s="1">
        <v>8</v>
      </c>
      <c r="C15" s="1">
        <v>2</v>
      </c>
      <c r="D15" s="1"/>
      <c r="E15" s="1"/>
      <c r="F15" s="1"/>
      <c r="G15" s="1"/>
      <c r="H15" s="1"/>
      <c r="I15" s="1"/>
      <c r="J15" s="1"/>
      <c r="K15" s="1"/>
      <c r="L15" s="1"/>
      <c r="M15" s="1" t="s">
        <v>5</v>
      </c>
      <c r="N15" s="1"/>
      <c r="O15" s="1"/>
      <c r="P15" s="1"/>
      <c r="Q15" s="1">
        <v>1</v>
      </c>
      <c r="R15" s="1" t="s">
        <v>67</v>
      </c>
      <c r="S15" s="1"/>
      <c r="T15" s="1"/>
      <c r="U15" s="1"/>
      <c r="V15" s="1"/>
      <c r="W15" s="1"/>
      <c r="X15" s="1"/>
      <c r="Y15" s="1"/>
      <c r="Z15">
        <v>6</v>
      </c>
      <c r="AA15">
        <v>4</v>
      </c>
    </row>
    <row r="16" spans="1:28" x14ac:dyDescent="0.25">
      <c r="A16" s="2" t="s">
        <v>83</v>
      </c>
      <c r="B16" s="2"/>
      <c r="C16" s="2" t="s">
        <v>54</v>
      </c>
      <c r="D16" s="2"/>
      <c r="E16" s="2" t="s">
        <v>7</v>
      </c>
      <c r="F16" s="2" t="s">
        <v>8</v>
      </c>
      <c r="G16" s="2" t="s">
        <v>7</v>
      </c>
      <c r="H16" s="2" t="s">
        <v>9</v>
      </c>
      <c r="I16" s="2" t="s">
        <v>8</v>
      </c>
      <c r="J16" s="1" t="s">
        <v>10</v>
      </c>
      <c r="K16" s="1" t="s">
        <v>9</v>
      </c>
      <c r="L16" s="1" t="s">
        <v>11</v>
      </c>
      <c r="M16" s="1" t="s">
        <v>8</v>
      </c>
      <c r="N16" s="1" t="s">
        <v>10</v>
      </c>
      <c r="O16" s="1" t="s">
        <v>8</v>
      </c>
      <c r="P16" s="1" t="s">
        <v>10</v>
      </c>
      <c r="Q16" s="1"/>
      <c r="R16" s="1"/>
      <c r="S16" s="1"/>
      <c r="T16" s="1"/>
      <c r="U16" s="1"/>
      <c r="V16" s="1"/>
      <c r="W16" s="1"/>
      <c r="X16" s="1"/>
      <c r="Y16" s="1"/>
      <c r="Z16">
        <f>SUBTOTAL(101,Tabla16911[TR])</f>
        <v>10.6</v>
      </c>
      <c r="AA16">
        <f>SUBTOTAL(101,Tabla16911[TE])</f>
        <v>6.4</v>
      </c>
    </row>
    <row r="19" spans="1:27" x14ac:dyDescent="0.25">
      <c r="A19" s="1" t="s">
        <v>0</v>
      </c>
      <c r="B19" s="1" t="s">
        <v>1</v>
      </c>
      <c r="C19" s="1" t="s">
        <v>2</v>
      </c>
      <c r="D19" s="1" t="s">
        <v>75</v>
      </c>
      <c r="E19" s="1" t="s">
        <v>6</v>
      </c>
      <c r="F19" s="1" t="s">
        <v>7</v>
      </c>
      <c r="G19" s="1" t="s">
        <v>8</v>
      </c>
      <c r="H19" s="1" t="s">
        <v>9</v>
      </c>
      <c r="I19" s="1" t="s">
        <v>10</v>
      </c>
      <c r="J19" s="1" t="s">
        <v>11</v>
      </c>
      <c r="K19" s="1" t="s">
        <v>12</v>
      </c>
      <c r="L19" s="1" t="s">
        <v>13</v>
      </c>
      <c r="M19" s="1" t="s">
        <v>14</v>
      </c>
      <c r="N19" s="1" t="s">
        <v>15</v>
      </c>
      <c r="O19" s="1" t="s">
        <v>16</v>
      </c>
      <c r="P19" s="1" t="s">
        <v>17</v>
      </c>
      <c r="Q19" s="1" t="s">
        <v>18</v>
      </c>
      <c r="R19" s="1" t="s">
        <v>19</v>
      </c>
      <c r="S19" s="1" t="s">
        <v>20</v>
      </c>
      <c r="T19" s="1" t="s">
        <v>21</v>
      </c>
      <c r="U19" s="1" t="s">
        <v>22</v>
      </c>
      <c r="V19" s="1" t="s">
        <v>23</v>
      </c>
      <c r="W19" s="1" t="s">
        <v>24</v>
      </c>
      <c r="X19" s="1" t="s">
        <v>25</v>
      </c>
      <c r="Y19" s="1" t="s">
        <v>26</v>
      </c>
      <c r="Z19" t="s">
        <v>3</v>
      </c>
      <c r="AA19" t="s">
        <v>4</v>
      </c>
    </row>
    <row r="20" spans="1:27" x14ac:dyDescent="0.25">
      <c r="A20" s="1">
        <v>1</v>
      </c>
      <c r="B20" s="1">
        <v>0</v>
      </c>
      <c r="C20" s="1">
        <v>4</v>
      </c>
      <c r="D20" s="1" t="s">
        <v>79</v>
      </c>
      <c r="E20" s="1" t="s">
        <v>55</v>
      </c>
      <c r="F20" s="6">
        <v>2</v>
      </c>
      <c r="G20" s="3">
        <v>1</v>
      </c>
      <c r="H20" s="6">
        <v>3</v>
      </c>
      <c r="I20" s="6" t="s">
        <v>59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>
        <v>5</v>
      </c>
      <c r="AA20">
        <v>1</v>
      </c>
    </row>
    <row r="21" spans="1:27" x14ac:dyDescent="0.25">
      <c r="A21" s="1">
        <v>2</v>
      </c>
      <c r="B21" s="1">
        <v>2</v>
      </c>
      <c r="C21" s="1">
        <v>6</v>
      </c>
      <c r="D21" s="1" t="s">
        <v>77</v>
      </c>
      <c r="E21" s="1"/>
      <c r="F21" s="6"/>
      <c r="G21" s="6" t="s">
        <v>55</v>
      </c>
      <c r="H21" s="6"/>
      <c r="I21" s="6"/>
      <c r="J21" s="6">
        <v>2</v>
      </c>
      <c r="K21" s="6">
        <v>3</v>
      </c>
      <c r="L21" s="5">
        <v>1</v>
      </c>
      <c r="M21" s="6">
        <v>4</v>
      </c>
      <c r="N21" s="6">
        <v>5</v>
      </c>
      <c r="O21" s="5">
        <v>1</v>
      </c>
      <c r="P21" s="5">
        <v>2</v>
      </c>
      <c r="Q21" s="6" t="s">
        <v>67</v>
      </c>
      <c r="R21" s="6"/>
      <c r="S21" s="6"/>
      <c r="T21" s="6"/>
      <c r="U21" s="6"/>
      <c r="V21" s="6"/>
      <c r="W21" s="6"/>
      <c r="X21" s="6"/>
      <c r="Y21" s="6"/>
      <c r="Z21">
        <v>11</v>
      </c>
      <c r="AA21">
        <v>5</v>
      </c>
    </row>
    <row r="22" spans="1:27" x14ac:dyDescent="0.25">
      <c r="A22" s="1">
        <v>3</v>
      </c>
      <c r="B22" s="1">
        <v>3</v>
      </c>
      <c r="C22" s="1">
        <v>4</v>
      </c>
      <c r="D22" s="1"/>
      <c r="E22" s="1"/>
      <c r="F22" s="6"/>
      <c r="G22" s="6"/>
      <c r="H22" s="6" t="s">
        <v>5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</v>
      </c>
      <c r="W22" s="6">
        <v>2</v>
      </c>
      <c r="X22" s="6">
        <v>3</v>
      </c>
      <c r="Y22" s="6" t="s">
        <v>59</v>
      </c>
      <c r="Z22">
        <v>18</v>
      </c>
      <c r="AA22">
        <v>14</v>
      </c>
    </row>
    <row r="23" spans="1:27" x14ac:dyDescent="0.25">
      <c r="A23" s="1">
        <v>4</v>
      </c>
      <c r="B23" s="1">
        <v>6</v>
      </c>
      <c r="C23" s="1">
        <v>5</v>
      </c>
      <c r="D23" s="1" t="s">
        <v>78</v>
      </c>
      <c r="E23" s="1"/>
      <c r="F23" s="6"/>
      <c r="G23" s="6"/>
      <c r="H23" s="6"/>
      <c r="I23" s="6"/>
      <c r="J23" s="6"/>
      <c r="K23" s="6" t="s">
        <v>5</v>
      </c>
      <c r="L23" s="6">
        <v>1</v>
      </c>
      <c r="M23" s="4">
        <v>1</v>
      </c>
      <c r="N23" s="4">
        <v>2</v>
      </c>
      <c r="O23" s="6">
        <v>2</v>
      </c>
      <c r="P23" s="6">
        <v>3</v>
      </c>
      <c r="Q23" s="4">
        <v>1</v>
      </c>
      <c r="R23" s="6">
        <v>4</v>
      </c>
      <c r="S23" s="6" t="s">
        <v>66</v>
      </c>
      <c r="T23" s="6"/>
      <c r="U23" s="6"/>
      <c r="V23" s="6"/>
      <c r="W23" s="6"/>
      <c r="X23" s="6"/>
      <c r="Y23" s="6"/>
      <c r="Z23">
        <v>9</v>
      </c>
      <c r="AA23">
        <v>4</v>
      </c>
    </row>
    <row r="24" spans="1:27" x14ac:dyDescent="0.25">
      <c r="A24" s="1">
        <v>5</v>
      </c>
      <c r="B24" s="1">
        <v>8</v>
      </c>
      <c r="C24" s="1">
        <v>2</v>
      </c>
      <c r="D24" s="1"/>
      <c r="E24" s="1"/>
      <c r="F24" s="1"/>
      <c r="G24" s="1"/>
      <c r="H24" s="1"/>
      <c r="I24" s="1"/>
      <c r="J24" s="1"/>
      <c r="K24" s="1"/>
      <c r="L24" s="1"/>
      <c r="M24" s="1" t="s">
        <v>5</v>
      </c>
      <c r="N24" s="1"/>
      <c r="O24" s="1"/>
      <c r="P24" s="1"/>
      <c r="Q24" s="1"/>
      <c r="R24" s="1"/>
      <c r="S24" s="1"/>
      <c r="T24" s="1">
        <v>1</v>
      </c>
      <c r="U24" s="1" t="s">
        <v>67</v>
      </c>
      <c r="V24" s="1"/>
      <c r="W24" s="1"/>
      <c r="X24" s="1"/>
      <c r="Y24" s="1"/>
      <c r="Z24">
        <v>9</v>
      </c>
      <c r="AA24">
        <v>7</v>
      </c>
    </row>
    <row r="25" spans="1:27" x14ac:dyDescent="0.25">
      <c r="A25" s="2" t="s">
        <v>64</v>
      </c>
      <c r="B25" s="2"/>
      <c r="C25" s="2" t="s">
        <v>54</v>
      </c>
      <c r="D25" s="2"/>
      <c r="E25" s="11" t="s">
        <v>7</v>
      </c>
      <c r="F25" s="2"/>
      <c r="G25" s="11" t="s">
        <v>8</v>
      </c>
      <c r="H25" s="2" t="s">
        <v>9</v>
      </c>
      <c r="I25" s="2"/>
      <c r="J25" s="2"/>
      <c r="K25" s="11" t="s">
        <v>10</v>
      </c>
      <c r="L25" s="2"/>
      <c r="M25" s="11" t="s">
        <v>87</v>
      </c>
      <c r="N25" s="1"/>
      <c r="O25" s="11" t="s">
        <v>10</v>
      </c>
      <c r="P25" s="1"/>
      <c r="Q25" s="11" t="s">
        <v>8</v>
      </c>
      <c r="R25" s="11" t="s">
        <v>10</v>
      </c>
      <c r="S25" s="1"/>
      <c r="T25" s="1"/>
      <c r="U25" s="1"/>
      <c r="V25" s="1"/>
      <c r="W25" s="1"/>
      <c r="X25" s="1"/>
      <c r="Y25" s="1"/>
      <c r="Z25">
        <f>SUBTOTAL(101,Tabla1691114[TR])</f>
        <v>10.4</v>
      </c>
      <c r="AA25">
        <f>SUBTOTAL(101,Tabla1691114[TE])</f>
        <v>6.2</v>
      </c>
    </row>
    <row r="28" spans="1:27" x14ac:dyDescent="0.25">
      <c r="A28" s="1" t="s">
        <v>0</v>
      </c>
      <c r="B28" s="1" t="s">
        <v>1</v>
      </c>
      <c r="C28" s="1" t="s">
        <v>2</v>
      </c>
      <c r="D28" s="1" t="s">
        <v>75</v>
      </c>
      <c r="E28" s="1" t="s">
        <v>6</v>
      </c>
      <c r="F28" s="1" t="s">
        <v>7</v>
      </c>
      <c r="G28" s="1" t="s">
        <v>8</v>
      </c>
      <c r="H28" s="1" t="s">
        <v>9</v>
      </c>
      <c r="I28" s="1" t="s">
        <v>10</v>
      </c>
      <c r="J28" s="1" t="s">
        <v>11</v>
      </c>
      <c r="K28" s="1" t="s">
        <v>12</v>
      </c>
      <c r="L28" s="1" t="s">
        <v>13</v>
      </c>
      <c r="M28" s="1" t="s">
        <v>14</v>
      </c>
      <c r="N28" s="1" t="s">
        <v>15</v>
      </c>
      <c r="O28" s="1" t="s">
        <v>16</v>
      </c>
      <c r="P28" s="1" t="s">
        <v>17</v>
      </c>
      <c r="Q28" s="1" t="s">
        <v>18</v>
      </c>
      <c r="R28" s="1" t="s">
        <v>19</v>
      </c>
      <c r="S28" s="1" t="s">
        <v>20</v>
      </c>
      <c r="T28" s="1" t="s">
        <v>21</v>
      </c>
      <c r="U28" s="1" t="s">
        <v>22</v>
      </c>
      <c r="V28" s="1" t="s">
        <v>23</v>
      </c>
      <c r="W28" s="1" t="s">
        <v>24</v>
      </c>
      <c r="X28" s="1" t="s">
        <v>25</v>
      </c>
      <c r="Y28" s="1" t="s">
        <v>26</v>
      </c>
      <c r="Z28" t="s">
        <v>3</v>
      </c>
      <c r="AA28" t="s">
        <v>4</v>
      </c>
    </row>
    <row r="29" spans="1:27" x14ac:dyDescent="0.25">
      <c r="A29" s="1">
        <v>1</v>
      </c>
      <c r="B29" s="1">
        <v>0</v>
      </c>
      <c r="C29" s="1">
        <v>4</v>
      </c>
      <c r="D29" s="7" t="s">
        <v>80</v>
      </c>
      <c r="E29" s="6" t="s">
        <v>55</v>
      </c>
      <c r="F29" s="6">
        <v>2</v>
      </c>
      <c r="G29" s="3">
        <v>1</v>
      </c>
      <c r="H29" s="3">
        <v>2</v>
      </c>
      <c r="I29" s="3">
        <v>3</v>
      </c>
      <c r="J29" s="6"/>
      <c r="K29" s="6"/>
      <c r="L29" s="6">
        <v>3</v>
      </c>
      <c r="M29" s="3">
        <v>1</v>
      </c>
      <c r="N29" s="3">
        <v>2</v>
      </c>
      <c r="O29" s="6"/>
      <c r="P29" s="6"/>
      <c r="Q29" s="6"/>
      <c r="R29" s="6"/>
      <c r="S29" s="6" t="s">
        <v>59</v>
      </c>
      <c r="T29" s="6"/>
      <c r="U29" s="6"/>
      <c r="V29" s="6"/>
      <c r="W29" s="6"/>
      <c r="X29" s="6"/>
      <c r="Y29" s="6"/>
      <c r="Z29">
        <v>15</v>
      </c>
      <c r="AA29">
        <v>11</v>
      </c>
    </row>
    <row r="30" spans="1:27" x14ac:dyDescent="0.25">
      <c r="A30" s="1">
        <v>2</v>
      </c>
      <c r="B30" s="1">
        <v>2</v>
      </c>
      <c r="C30" s="1">
        <v>6</v>
      </c>
      <c r="D30" s="1" t="s">
        <v>81</v>
      </c>
      <c r="E30" s="6"/>
      <c r="F30" s="6"/>
      <c r="G30" s="6" t="s">
        <v>55</v>
      </c>
      <c r="H30" s="6">
        <v>2</v>
      </c>
      <c r="I30" s="6">
        <v>3</v>
      </c>
      <c r="J30" s="5">
        <v>1</v>
      </c>
      <c r="K30" s="5">
        <v>2</v>
      </c>
      <c r="L30" s="6"/>
      <c r="M30" s="6"/>
      <c r="N30" s="6">
        <v>4</v>
      </c>
      <c r="O30" s="6">
        <v>5</v>
      </c>
      <c r="P30" s="6" t="s">
        <v>65</v>
      </c>
      <c r="Q30" s="6"/>
      <c r="R30" s="6"/>
      <c r="S30" s="6"/>
      <c r="T30" s="6"/>
      <c r="U30" s="6"/>
      <c r="V30" s="6"/>
      <c r="W30" s="6"/>
      <c r="X30" s="6"/>
      <c r="Y30" s="6"/>
      <c r="Z30">
        <v>10</v>
      </c>
      <c r="AA30">
        <v>4</v>
      </c>
    </row>
    <row r="31" spans="1:27" x14ac:dyDescent="0.25">
      <c r="A31" s="1">
        <v>3</v>
      </c>
      <c r="B31" s="1">
        <v>3</v>
      </c>
      <c r="C31" s="1">
        <v>4</v>
      </c>
      <c r="D31" s="1" t="s">
        <v>76</v>
      </c>
      <c r="E31" s="6"/>
      <c r="F31" s="6"/>
      <c r="G31" s="6"/>
      <c r="H31" s="6" t="s">
        <v>5</v>
      </c>
      <c r="I31" s="6"/>
      <c r="J31" s="6">
        <v>1</v>
      </c>
      <c r="K31" s="6">
        <v>2</v>
      </c>
      <c r="L31" s="5">
        <v>1</v>
      </c>
      <c r="M31" s="5">
        <v>2</v>
      </c>
      <c r="N31" s="5">
        <v>3</v>
      </c>
      <c r="O31" s="6"/>
      <c r="P31" s="6"/>
      <c r="Q31" s="6"/>
      <c r="R31" s="6"/>
      <c r="S31" s="6"/>
      <c r="T31" s="6">
        <v>3</v>
      </c>
      <c r="U31" s="6" t="s">
        <v>59</v>
      </c>
      <c r="V31" s="6"/>
      <c r="W31" s="6"/>
      <c r="X31" s="6"/>
      <c r="Y31" s="6"/>
      <c r="Z31">
        <v>14</v>
      </c>
      <c r="AA31">
        <v>10</v>
      </c>
    </row>
    <row r="32" spans="1:27" x14ac:dyDescent="0.25">
      <c r="A32" s="1">
        <v>4</v>
      </c>
      <c r="B32" s="1">
        <v>6</v>
      </c>
      <c r="C32" s="1">
        <v>5</v>
      </c>
      <c r="D32" s="1" t="s">
        <v>82</v>
      </c>
      <c r="E32" s="6"/>
      <c r="F32" s="6"/>
      <c r="G32" s="6"/>
      <c r="H32" s="6"/>
      <c r="I32" s="6"/>
      <c r="J32" s="6"/>
      <c r="K32" s="6" t="s">
        <v>5</v>
      </c>
      <c r="L32" s="6"/>
      <c r="M32" s="6">
        <v>1</v>
      </c>
      <c r="N32" s="6"/>
      <c r="O32" s="3">
        <v>1</v>
      </c>
      <c r="P32" s="3">
        <v>2</v>
      </c>
      <c r="Q32" s="6"/>
      <c r="R32" s="6"/>
      <c r="S32" s="6"/>
      <c r="T32" s="6"/>
      <c r="U32" s="6"/>
      <c r="V32" s="6">
        <v>2</v>
      </c>
      <c r="W32" s="6">
        <v>3</v>
      </c>
      <c r="X32" s="6">
        <v>4</v>
      </c>
      <c r="Y32" s="6" t="s">
        <v>66</v>
      </c>
      <c r="Z32">
        <v>15</v>
      </c>
      <c r="AA32">
        <v>10</v>
      </c>
    </row>
    <row r="33" spans="1:27" x14ac:dyDescent="0.25">
      <c r="A33" s="1">
        <v>5</v>
      </c>
      <c r="B33" s="1">
        <v>8</v>
      </c>
      <c r="C33" s="1">
        <v>2</v>
      </c>
      <c r="D33" s="1"/>
      <c r="E33" s="6"/>
      <c r="F33" s="6"/>
      <c r="G33" s="6"/>
      <c r="H33" s="6"/>
      <c r="I33" s="6"/>
      <c r="J33" s="6"/>
      <c r="K33" s="6"/>
      <c r="L33" s="6"/>
      <c r="M33" s="6" t="s">
        <v>5</v>
      </c>
      <c r="N33" s="6"/>
      <c r="O33" s="6"/>
      <c r="P33" s="6"/>
      <c r="Q33" s="6">
        <v>1</v>
      </c>
      <c r="R33" s="6" t="s">
        <v>67</v>
      </c>
      <c r="S33" s="6"/>
      <c r="T33" s="6"/>
      <c r="U33" s="6"/>
      <c r="V33" s="6"/>
      <c r="W33" s="6"/>
      <c r="X33" s="6"/>
      <c r="Y33" s="6"/>
      <c r="Z33">
        <v>6</v>
      </c>
      <c r="AA33">
        <v>4</v>
      </c>
    </row>
    <row r="34" spans="1:27" x14ac:dyDescent="0.25">
      <c r="A34" s="2" t="s">
        <v>53</v>
      </c>
      <c r="B34" s="2"/>
      <c r="C34" s="2" t="s">
        <v>54</v>
      </c>
      <c r="D34" s="2"/>
      <c r="E34" s="2" t="s">
        <v>7</v>
      </c>
      <c r="F34" s="2" t="s">
        <v>8</v>
      </c>
      <c r="G34" s="2" t="s">
        <v>9</v>
      </c>
      <c r="H34" s="2" t="s">
        <v>7</v>
      </c>
      <c r="I34" s="2" t="s">
        <v>10</v>
      </c>
      <c r="J34" s="1" t="s">
        <v>8</v>
      </c>
      <c r="K34" s="1" t="s">
        <v>11</v>
      </c>
      <c r="L34" s="1" t="s">
        <v>7</v>
      </c>
      <c r="M34" s="1" t="s">
        <v>9</v>
      </c>
      <c r="N34" s="1" t="s">
        <v>10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>
        <f>SUBTOTAL(101,Tabla16910[TR])</f>
        <v>12</v>
      </c>
      <c r="AA34">
        <f>SUBTOTAL(101,Tabla16910[TE])</f>
        <v>7.8</v>
      </c>
    </row>
    <row r="37" spans="1:27" x14ac:dyDescent="0.25">
      <c r="A37" s="1" t="s">
        <v>0</v>
      </c>
      <c r="B37" s="1" t="s">
        <v>1</v>
      </c>
      <c r="C37" s="1" t="s">
        <v>2</v>
      </c>
      <c r="D37" s="1" t="s">
        <v>75</v>
      </c>
      <c r="E37" s="1" t="s">
        <v>6</v>
      </c>
      <c r="F37" s="1" t="s">
        <v>7</v>
      </c>
      <c r="G37" s="1" t="s">
        <v>8</v>
      </c>
      <c r="H37" s="1" t="s">
        <v>9</v>
      </c>
      <c r="I37" s="1" t="s">
        <v>10</v>
      </c>
      <c r="J37" s="1" t="s">
        <v>11</v>
      </c>
      <c r="K37" s="1" t="s">
        <v>12</v>
      </c>
      <c r="L37" s="1" t="s">
        <v>13</v>
      </c>
      <c r="M37" s="1" t="s">
        <v>14</v>
      </c>
      <c r="N37" s="1" t="s">
        <v>15</v>
      </c>
      <c r="O37" s="1" t="s">
        <v>16</v>
      </c>
      <c r="P37" s="1" t="s">
        <v>17</v>
      </c>
      <c r="Q37" s="1" t="s">
        <v>18</v>
      </c>
      <c r="R37" s="1" t="s">
        <v>19</v>
      </c>
      <c r="S37" s="1" t="s">
        <v>20</v>
      </c>
      <c r="T37" s="1" t="s">
        <v>21</v>
      </c>
      <c r="U37" s="1" t="s">
        <v>22</v>
      </c>
      <c r="V37" s="1" t="s">
        <v>23</v>
      </c>
      <c r="W37" s="1" t="s">
        <v>24</v>
      </c>
      <c r="X37" s="1" t="s">
        <v>25</v>
      </c>
      <c r="Y37" s="1" t="s">
        <v>26</v>
      </c>
      <c r="Z37" t="s">
        <v>3</v>
      </c>
      <c r="AA37" t="s">
        <v>4</v>
      </c>
    </row>
    <row r="38" spans="1:27" x14ac:dyDescent="0.25">
      <c r="A38" s="1">
        <v>1</v>
      </c>
      <c r="B38" s="1">
        <v>0</v>
      </c>
      <c r="C38" s="1">
        <v>4</v>
      </c>
      <c r="D38" s="7" t="s">
        <v>80</v>
      </c>
      <c r="E38" s="6" t="s">
        <v>55</v>
      </c>
      <c r="F38" s="6">
        <v>2</v>
      </c>
      <c r="G38" s="3">
        <v>1</v>
      </c>
      <c r="H38" s="3">
        <v>2</v>
      </c>
      <c r="I38" s="3">
        <v>3</v>
      </c>
      <c r="J38" s="6"/>
      <c r="K38" s="6"/>
      <c r="L38" s="6">
        <v>3</v>
      </c>
      <c r="M38" s="3">
        <v>1</v>
      </c>
      <c r="N38" s="3">
        <v>2</v>
      </c>
      <c r="O38" s="6"/>
      <c r="P38" s="6"/>
      <c r="Q38" s="6"/>
      <c r="R38" s="6" t="s">
        <v>59</v>
      </c>
      <c r="S38" s="6"/>
      <c r="T38" s="6"/>
      <c r="U38" s="6"/>
      <c r="V38" s="6"/>
      <c r="W38" s="6"/>
      <c r="X38" s="6"/>
      <c r="Y38" s="6"/>
      <c r="Z38" s="8">
        <v>14</v>
      </c>
      <c r="AA38" s="8">
        <v>10</v>
      </c>
    </row>
    <row r="39" spans="1:27" x14ac:dyDescent="0.25">
      <c r="A39" s="1">
        <v>2</v>
      </c>
      <c r="B39" s="1">
        <v>2</v>
      </c>
      <c r="C39" s="1">
        <v>6</v>
      </c>
      <c r="D39" s="1" t="s">
        <v>81</v>
      </c>
      <c r="E39" s="6"/>
      <c r="F39" s="6"/>
      <c r="G39" s="6" t="s">
        <v>55</v>
      </c>
      <c r="H39" s="6">
        <v>2</v>
      </c>
      <c r="I39" s="6"/>
      <c r="J39" s="6"/>
      <c r="K39" s="6">
        <v>3</v>
      </c>
      <c r="L39" s="6"/>
      <c r="M39" s="6"/>
      <c r="N39" s="5">
        <v>1</v>
      </c>
      <c r="O39" s="5">
        <v>2</v>
      </c>
      <c r="P39" s="6"/>
      <c r="Q39" s="6"/>
      <c r="R39" s="6"/>
      <c r="S39" s="6">
        <v>4</v>
      </c>
      <c r="T39" s="6">
        <v>5</v>
      </c>
      <c r="U39" s="6"/>
      <c r="V39" s="6"/>
      <c r="W39" s="6" t="s">
        <v>65</v>
      </c>
      <c r="X39" s="6"/>
      <c r="Y39" s="6"/>
      <c r="Z39" s="8">
        <v>17</v>
      </c>
      <c r="AA39" s="8">
        <v>11</v>
      </c>
    </row>
    <row r="40" spans="1:27" x14ac:dyDescent="0.25">
      <c r="A40" s="1">
        <v>3</v>
      </c>
      <c r="B40" s="1">
        <v>3</v>
      </c>
      <c r="C40" s="1">
        <v>4</v>
      </c>
      <c r="D40" s="1" t="s">
        <v>76</v>
      </c>
      <c r="E40" s="6"/>
      <c r="F40" s="6"/>
      <c r="G40" s="6"/>
      <c r="H40" s="6" t="s">
        <v>5</v>
      </c>
      <c r="I40" s="6">
        <v>1</v>
      </c>
      <c r="J40" s="6">
        <v>2</v>
      </c>
      <c r="K40" s="5">
        <v>1</v>
      </c>
      <c r="L40" s="5">
        <v>2</v>
      </c>
      <c r="M40" s="5">
        <v>3</v>
      </c>
      <c r="N40" s="6"/>
      <c r="O40" s="6"/>
      <c r="P40" s="6">
        <v>3</v>
      </c>
      <c r="Q40" s="6" t="s">
        <v>59</v>
      </c>
      <c r="R40" s="6"/>
      <c r="S40" s="6"/>
      <c r="T40" s="6"/>
      <c r="U40" s="6"/>
      <c r="V40" s="6"/>
      <c r="W40" s="6"/>
      <c r="X40" s="6"/>
      <c r="Y40" s="6"/>
      <c r="Z40" s="8">
        <v>10</v>
      </c>
      <c r="AA40" s="8">
        <v>6</v>
      </c>
    </row>
    <row r="41" spans="1:27" x14ac:dyDescent="0.25">
      <c r="A41" s="1">
        <v>4</v>
      </c>
      <c r="B41" s="1">
        <v>6</v>
      </c>
      <c r="C41" s="1">
        <v>5</v>
      </c>
      <c r="D41" s="1" t="s">
        <v>82</v>
      </c>
      <c r="E41" s="6"/>
      <c r="F41" s="6"/>
      <c r="G41" s="6"/>
      <c r="H41" s="6"/>
      <c r="I41" s="6"/>
      <c r="J41" s="6"/>
      <c r="K41" s="6" t="s">
        <v>5</v>
      </c>
      <c r="L41" s="6"/>
      <c r="M41" s="6">
        <v>1</v>
      </c>
      <c r="N41" s="6"/>
      <c r="O41" s="3">
        <v>1</v>
      </c>
      <c r="P41" s="3">
        <v>2</v>
      </c>
      <c r="Q41" s="6"/>
      <c r="R41" s="6"/>
      <c r="S41" s="6"/>
      <c r="T41" s="6"/>
      <c r="U41" s="6">
        <v>2</v>
      </c>
      <c r="V41" s="6">
        <v>3</v>
      </c>
      <c r="W41" s="6"/>
      <c r="X41" s="6">
        <v>4</v>
      </c>
      <c r="Y41" s="6" t="s">
        <v>66</v>
      </c>
      <c r="Z41" s="8">
        <v>15</v>
      </c>
      <c r="AA41" s="8">
        <v>10</v>
      </c>
    </row>
    <row r="42" spans="1:27" x14ac:dyDescent="0.25">
      <c r="A42" s="1">
        <v>5</v>
      </c>
      <c r="B42" s="1">
        <v>8</v>
      </c>
      <c r="C42" s="1">
        <v>2</v>
      </c>
      <c r="D42" s="1"/>
      <c r="E42" s="6"/>
      <c r="F42" s="6"/>
      <c r="G42" s="6"/>
      <c r="H42" s="6"/>
      <c r="I42" s="6"/>
      <c r="J42" s="6"/>
      <c r="K42" s="6"/>
      <c r="L42" s="6"/>
      <c r="M42" s="6" t="s">
        <v>5</v>
      </c>
      <c r="N42" s="6">
        <v>1</v>
      </c>
      <c r="O42" s="6" t="s">
        <v>67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8">
        <v>3</v>
      </c>
      <c r="AA42" s="8">
        <v>1</v>
      </c>
    </row>
    <row r="43" spans="1:27" x14ac:dyDescent="0.25">
      <c r="A43" s="2" t="s">
        <v>83</v>
      </c>
      <c r="B43" s="2"/>
      <c r="C43" s="2" t="s">
        <v>54</v>
      </c>
      <c r="D43" s="2"/>
      <c r="E43" s="2" t="s">
        <v>7</v>
      </c>
      <c r="F43" s="2" t="s">
        <v>8</v>
      </c>
      <c r="G43" s="2" t="s">
        <v>9</v>
      </c>
      <c r="H43" s="2" t="s">
        <v>8</v>
      </c>
      <c r="I43" s="2" t="s">
        <v>7</v>
      </c>
      <c r="J43" s="1" t="s">
        <v>10</v>
      </c>
      <c r="K43" s="1" t="s">
        <v>11</v>
      </c>
      <c r="L43" s="1" t="s">
        <v>9</v>
      </c>
      <c r="M43" s="1" t="s">
        <v>7</v>
      </c>
      <c r="N43" s="1" t="s">
        <v>8</v>
      </c>
      <c r="O43" s="1" t="s">
        <v>10</v>
      </c>
      <c r="P43" s="1" t="s">
        <v>8</v>
      </c>
      <c r="Q43" s="1" t="s">
        <v>10</v>
      </c>
      <c r="R43" s="1"/>
      <c r="S43" s="1"/>
      <c r="T43" s="1"/>
      <c r="U43" s="1"/>
      <c r="V43" s="1"/>
      <c r="W43" s="1"/>
      <c r="X43" s="1"/>
      <c r="Y43" s="1"/>
      <c r="Z43">
        <f>SUBTOTAL(101,Tabla1691012[TR])</f>
        <v>11.8</v>
      </c>
      <c r="AA43">
        <f>SUBTOTAL(101,Tabla1691012[TE])</f>
        <v>7.6</v>
      </c>
    </row>
  </sheetData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464F-B012-4F79-B9B4-1F54AF06EEDD}">
  <dimension ref="A1:AB9"/>
  <sheetViews>
    <sheetView zoomScale="115" zoomScaleNormal="115" workbookViewId="0">
      <selection activeCell="AB6" sqref="AB6"/>
    </sheetView>
  </sheetViews>
  <sheetFormatPr baseColWidth="10" defaultColWidth="4.85546875" defaultRowHeight="21.6" customHeight="1" x14ac:dyDescent="0.25"/>
  <cols>
    <col min="1" max="1" width="7.7109375" customWidth="1"/>
    <col min="2" max="2" width="7.5703125" customWidth="1"/>
    <col min="3" max="3" width="6.140625" customWidth="1"/>
    <col min="4" max="4" width="16.5703125" customWidth="1"/>
  </cols>
  <sheetData>
    <row r="1" spans="1:28" ht="21.6" customHeight="1" x14ac:dyDescent="0.25">
      <c r="A1" s="1" t="s">
        <v>0</v>
      </c>
      <c r="B1" s="1" t="s">
        <v>1</v>
      </c>
      <c r="C1" s="1" t="s">
        <v>2</v>
      </c>
      <c r="D1" s="1" t="s">
        <v>75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t="s">
        <v>3</v>
      </c>
      <c r="AB1" t="s">
        <v>4</v>
      </c>
    </row>
    <row r="2" spans="1:28" ht="21.6" customHeight="1" x14ac:dyDescent="0.25">
      <c r="A2" s="1">
        <v>1</v>
      </c>
      <c r="B2" s="1">
        <v>0</v>
      </c>
      <c r="C2" s="1">
        <v>4</v>
      </c>
      <c r="D2" s="1" t="s">
        <v>79</v>
      </c>
      <c r="E2" s="6" t="s">
        <v>55</v>
      </c>
      <c r="F2" s="6">
        <v>2</v>
      </c>
      <c r="G2" s="3">
        <v>1</v>
      </c>
      <c r="H2" s="6"/>
      <c r="I2" s="6">
        <v>3</v>
      </c>
      <c r="J2" s="6" t="s">
        <v>59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>
        <v>6</v>
      </c>
      <c r="AB2">
        <v>2</v>
      </c>
    </row>
    <row r="3" spans="1:28" ht="21.6" customHeight="1" x14ac:dyDescent="0.25">
      <c r="A3" s="1">
        <v>2</v>
      </c>
      <c r="B3" s="1">
        <v>2</v>
      </c>
      <c r="C3" s="1">
        <v>6</v>
      </c>
      <c r="D3" s="1" t="s">
        <v>77</v>
      </c>
      <c r="E3" s="6"/>
      <c r="F3" s="6"/>
      <c r="G3" s="6" t="s">
        <v>55</v>
      </c>
      <c r="H3" s="6">
        <v>2</v>
      </c>
      <c r="I3" s="6"/>
      <c r="J3" s="6"/>
      <c r="K3" s="6"/>
      <c r="L3" s="6"/>
      <c r="M3" s="6">
        <v>3</v>
      </c>
      <c r="N3" s="5">
        <v>1</v>
      </c>
      <c r="O3" s="6">
        <v>4</v>
      </c>
      <c r="P3" s="6"/>
      <c r="Q3" s="6"/>
      <c r="R3" s="6"/>
      <c r="S3" s="6"/>
      <c r="T3" s="6"/>
      <c r="U3" s="6">
        <v>5</v>
      </c>
      <c r="V3" s="5">
        <v>1</v>
      </c>
      <c r="W3" s="5">
        <v>2</v>
      </c>
      <c r="X3" s="6" t="s">
        <v>65</v>
      </c>
      <c r="Y3" s="6"/>
      <c r="Z3" s="6"/>
      <c r="AA3">
        <v>18</v>
      </c>
      <c r="AB3">
        <v>12</v>
      </c>
    </row>
    <row r="4" spans="1:28" ht="21.6" customHeight="1" x14ac:dyDescent="0.25">
      <c r="A4" s="1">
        <v>3</v>
      </c>
      <c r="B4" s="1">
        <v>3</v>
      </c>
      <c r="C4" s="1">
        <v>4</v>
      </c>
      <c r="D4" s="1"/>
      <c r="E4" s="6"/>
      <c r="F4" s="6"/>
      <c r="G4" s="6"/>
      <c r="H4" s="6" t="s">
        <v>5</v>
      </c>
      <c r="I4" s="6"/>
      <c r="J4" s="6"/>
      <c r="K4" s="6">
        <v>1</v>
      </c>
      <c r="L4" s="6">
        <v>2</v>
      </c>
      <c r="M4" s="6"/>
      <c r="N4" s="6"/>
      <c r="O4" s="6"/>
      <c r="P4" s="6">
        <v>3</v>
      </c>
      <c r="Q4" s="6" t="s">
        <v>59</v>
      </c>
      <c r="R4" s="6"/>
      <c r="S4" s="6"/>
      <c r="T4" s="6"/>
      <c r="U4" s="6"/>
      <c r="V4" s="6"/>
      <c r="W4" s="6"/>
      <c r="X4" s="6"/>
      <c r="Y4" s="6"/>
      <c r="Z4" s="6"/>
      <c r="AA4">
        <v>10</v>
      </c>
      <c r="AB4">
        <v>8</v>
      </c>
    </row>
    <row r="5" spans="1:28" ht="21.6" customHeight="1" x14ac:dyDescent="0.25">
      <c r="A5" s="1">
        <v>4</v>
      </c>
      <c r="B5" s="1">
        <v>6</v>
      </c>
      <c r="C5" s="1">
        <v>5</v>
      </c>
      <c r="D5" s="1" t="s">
        <v>78</v>
      </c>
      <c r="E5" s="6"/>
      <c r="F5" s="6"/>
      <c r="G5" s="6"/>
      <c r="H5" s="6"/>
      <c r="I5" s="6"/>
      <c r="J5" s="6"/>
      <c r="K5" s="6" t="s">
        <v>5</v>
      </c>
      <c r="L5" s="6"/>
      <c r="M5" s="6"/>
      <c r="N5" s="6">
        <v>1</v>
      </c>
      <c r="O5" s="4">
        <v>1</v>
      </c>
      <c r="P5" s="4">
        <v>2</v>
      </c>
      <c r="Q5" s="6"/>
      <c r="R5" s="6">
        <v>2</v>
      </c>
      <c r="S5" s="6"/>
      <c r="T5" s="6"/>
      <c r="U5" s="6"/>
      <c r="V5" s="6">
        <v>3</v>
      </c>
      <c r="W5" s="4">
        <v>1</v>
      </c>
      <c r="X5" s="6"/>
      <c r="Y5" s="6">
        <v>4</v>
      </c>
      <c r="Z5" s="6" t="s">
        <v>66</v>
      </c>
      <c r="AA5">
        <v>16</v>
      </c>
      <c r="AB5">
        <v>11</v>
      </c>
    </row>
    <row r="6" spans="1:28" ht="21.6" customHeight="1" x14ac:dyDescent="0.25">
      <c r="A6" s="1">
        <v>5</v>
      </c>
      <c r="B6" s="1">
        <v>8</v>
      </c>
      <c r="C6" s="1">
        <v>2</v>
      </c>
      <c r="D6" s="1"/>
      <c r="E6" s="6"/>
      <c r="F6" s="6"/>
      <c r="G6" s="6"/>
      <c r="H6" s="6"/>
      <c r="I6" s="6"/>
      <c r="J6" s="6"/>
      <c r="K6" s="6"/>
      <c r="L6" s="6"/>
      <c r="M6" s="6" t="s">
        <v>5</v>
      </c>
      <c r="N6" s="6"/>
      <c r="O6" s="6"/>
      <c r="P6" s="6"/>
      <c r="Q6" s="6"/>
      <c r="R6" s="6"/>
      <c r="S6" s="6">
        <v>1</v>
      </c>
      <c r="T6" s="6" t="s">
        <v>67</v>
      </c>
      <c r="U6" s="6"/>
      <c r="V6" s="6"/>
      <c r="W6" s="6"/>
      <c r="X6" s="6"/>
      <c r="Y6" s="1"/>
      <c r="Z6" s="1"/>
      <c r="AA6">
        <v>8</v>
      </c>
      <c r="AB6">
        <v>6</v>
      </c>
    </row>
    <row r="7" spans="1:28" ht="21.6" customHeight="1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3"/>
      <c r="AB7" s="13"/>
    </row>
    <row r="8" spans="1:28" ht="21.6" customHeight="1" x14ac:dyDescent="0.25">
      <c r="A8" s="1"/>
      <c r="B8" s="1"/>
      <c r="C8" s="1" t="s">
        <v>54</v>
      </c>
      <c r="D8" s="1"/>
      <c r="E8" s="10">
        <v>1</v>
      </c>
      <c r="F8" s="9"/>
      <c r="G8" s="10">
        <v>2</v>
      </c>
      <c r="H8" s="10">
        <v>1.3</v>
      </c>
      <c r="I8" s="10">
        <v>2</v>
      </c>
      <c r="J8" s="9"/>
      <c r="K8" s="10">
        <v>4</v>
      </c>
      <c r="L8" s="9"/>
      <c r="M8" s="10">
        <v>3.5</v>
      </c>
      <c r="N8" s="9"/>
      <c r="O8" s="9"/>
      <c r="P8" s="10">
        <v>2</v>
      </c>
      <c r="Q8" s="9"/>
      <c r="R8" s="9"/>
      <c r="S8" s="10">
        <v>4</v>
      </c>
      <c r="T8" s="9"/>
      <c r="U8" s="9"/>
      <c r="V8" s="9"/>
      <c r="W8" s="9"/>
      <c r="X8" s="9"/>
      <c r="Y8" s="2"/>
      <c r="Z8" s="11">
        <v>4</v>
      </c>
      <c r="AA8" s="14"/>
      <c r="AB8" s="14"/>
    </row>
    <row r="9" spans="1:28" ht="21.6" customHeight="1" x14ac:dyDescent="0.25">
      <c r="A9" s="2" t="s">
        <v>85</v>
      </c>
      <c r="B9" s="2"/>
      <c r="C9" s="2" t="s">
        <v>84</v>
      </c>
      <c r="D9" s="2"/>
      <c r="E9" s="9"/>
      <c r="F9" s="9"/>
      <c r="G9" s="9"/>
      <c r="H9" s="9"/>
      <c r="I9" s="9"/>
      <c r="J9" s="6"/>
      <c r="K9" s="6"/>
      <c r="L9" s="6"/>
      <c r="M9" s="6"/>
      <c r="N9" s="6"/>
      <c r="O9" s="10" t="s">
        <v>8</v>
      </c>
      <c r="P9" s="10"/>
      <c r="Q9" s="10" t="s">
        <v>10</v>
      </c>
      <c r="R9" s="6"/>
      <c r="S9" s="6"/>
      <c r="T9" s="6"/>
      <c r="U9" s="6"/>
      <c r="V9" s="6"/>
      <c r="W9" s="15" t="s">
        <v>88</v>
      </c>
      <c r="X9" s="10" t="s">
        <v>86</v>
      </c>
      <c r="Y9" s="1"/>
      <c r="Z9" s="1"/>
      <c r="AA9">
        <f>SUBTOTAL(101,Tabla1691113[TR])</f>
        <v>11.6</v>
      </c>
      <c r="AB9">
        <f>SUBTOTAL(101,Tabla1691113[TE])</f>
        <v>7.8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26C0A-10FA-4896-9B6F-8183E65D102E}">
  <dimension ref="A1:AM15"/>
  <sheetViews>
    <sheetView zoomScale="115" zoomScaleNormal="115" workbookViewId="0">
      <selection activeCell="AE10" sqref="AE10"/>
    </sheetView>
  </sheetViews>
  <sheetFormatPr baseColWidth="10" defaultColWidth="5.140625" defaultRowHeight="19.5" customHeight="1" x14ac:dyDescent="0.25"/>
  <cols>
    <col min="1" max="1" width="5" style="16" customWidth="1"/>
    <col min="2" max="2" width="8.140625" style="16" customWidth="1"/>
    <col min="3" max="3" width="5.7109375" style="16" customWidth="1"/>
    <col min="4" max="4" width="10" style="16" customWidth="1"/>
    <col min="5" max="5" width="27.7109375" style="16" customWidth="1"/>
    <col min="6" max="30" width="5.140625" style="16"/>
    <col min="31" max="31" width="5.140625" style="16" customWidth="1"/>
    <col min="32" max="32" width="5.28515625" style="16" customWidth="1"/>
    <col min="33" max="37" width="5.140625" style="16"/>
    <col min="38" max="38" width="6.28515625" style="16" customWidth="1"/>
    <col min="39" max="39" width="5.140625" style="16" customWidth="1"/>
    <col min="40" max="16384" width="5.140625" style="16"/>
  </cols>
  <sheetData>
    <row r="1" spans="1:39" ht="19.5" customHeight="1" x14ac:dyDescent="0.25">
      <c r="A1" s="17" t="s">
        <v>89</v>
      </c>
      <c r="B1" s="17" t="s">
        <v>1</v>
      </c>
      <c r="C1" s="17" t="s">
        <v>2</v>
      </c>
      <c r="D1" s="17" t="s">
        <v>69</v>
      </c>
      <c r="E1" s="17" t="s">
        <v>75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14</v>
      </c>
      <c r="O1" s="17" t="s">
        <v>15</v>
      </c>
      <c r="P1" s="17" t="s">
        <v>16</v>
      </c>
      <c r="Q1" s="17" t="s">
        <v>17</v>
      </c>
      <c r="R1" s="17" t="s">
        <v>18</v>
      </c>
      <c r="S1" s="17" t="s">
        <v>19</v>
      </c>
      <c r="T1" s="17" t="s">
        <v>20</v>
      </c>
      <c r="U1" s="17" t="s">
        <v>21</v>
      </c>
      <c r="V1" s="17" t="s">
        <v>22</v>
      </c>
      <c r="W1" s="17" t="s">
        <v>23</v>
      </c>
      <c r="X1" s="17" t="s">
        <v>24</v>
      </c>
      <c r="Y1" s="17" t="s">
        <v>25</v>
      </c>
      <c r="Z1" s="17" t="s">
        <v>26</v>
      </c>
      <c r="AA1" s="17" t="s">
        <v>27</v>
      </c>
      <c r="AB1" s="17" t="s">
        <v>28</v>
      </c>
      <c r="AC1" s="17" t="s">
        <v>29</v>
      </c>
      <c r="AD1" s="17" t="s">
        <v>30</v>
      </c>
      <c r="AE1" s="17" t="s">
        <v>31</v>
      </c>
      <c r="AF1" s="17" t="s">
        <v>32</v>
      </c>
      <c r="AG1" s="17" t="s">
        <v>33</v>
      </c>
      <c r="AH1" s="17" t="s">
        <v>34</v>
      </c>
      <c r="AI1" s="17" t="s">
        <v>35</v>
      </c>
      <c r="AJ1" s="17" t="s">
        <v>36</v>
      </c>
      <c r="AK1" s="17" t="s">
        <v>37</v>
      </c>
      <c r="AL1" s="17" t="s">
        <v>3</v>
      </c>
      <c r="AM1" s="17" t="s">
        <v>4</v>
      </c>
    </row>
    <row r="2" spans="1:39" ht="19.5" customHeight="1" x14ac:dyDescent="0.25">
      <c r="A2" s="16">
        <v>1</v>
      </c>
      <c r="B2" s="16">
        <v>0</v>
      </c>
      <c r="C2" s="16">
        <v>9</v>
      </c>
      <c r="D2" s="16">
        <v>1</v>
      </c>
      <c r="E2" s="16" t="s">
        <v>90</v>
      </c>
      <c r="F2" s="16" t="s">
        <v>55</v>
      </c>
      <c r="G2" s="16">
        <v>2</v>
      </c>
      <c r="H2" s="16">
        <v>3</v>
      </c>
      <c r="I2" s="16">
        <v>4</v>
      </c>
      <c r="J2" s="20">
        <v>1</v>
      </c>
      <c r="K2" s="20">
        <v>2</v>
      </c>
      <c r="O2" s="16">
        <v>5</v>
      </c>
      <c r="P2" s="16">
        <v>6</v>
      </c>
      <c r="Q2" s="22">
        <v>1</v>
      </c>
      <c r="R2" s="22">
        <v>2</v>
      </c>
      <c r="S2" s="22">
        <v>3</v>
      </c>
      <c r="T2" s="16">
        <v>7</v>
      </c>
      <c r="U2" s="16">
        <v>8</v>
      </c>
      <c r="V2" s="20">
        <v>1</v>
      </c>
      <c r="W2" s="20">
        <v>2</v>
      </c>
      <c r="X2" s="20">
        <v>3</v>
      </c>
      <c r="AA2" s="16" t="s">
        <v>60</v>
      </c>
      <c r="AL2" s="16">
        <v>22</v>
      </c>
      <c r="AM2" s="16">
        <v>13</v>
      </c>
    </row>
    <row r="3" spans="1:39" ht="19.5" customHeight="1" x14ac:dyDescent="0.25">
      <c r="A3" s="16">
        <v>2</v>
      </c>
      <c r="B3" s="16">
        <v>1</v>
      </c>
      <c r="C3" s="16">
        <v>5</v>
      </c>
      <c r="D3" s="16">
        <v>2</v>
      </c>
      <c r="E3" s="16" t="s">
        <v>91</v>
      </c>
      <c r="G3" s="16" t="s">
        <v>5</v>
      </c>
      <c r="J3" s="16">
        <v>1</v>
      </c>
      <c r="K3" s="16">
        <v>2</v>
      </c>
      <c r="L3" s="16">
        <v>3</v>
      </c>
      <c r="M3" s="22">
        <v>1</v>
      </c>
      <c r="N3" s="22">
        <v>2</v>
      </c>
      <c r="V3" s="16">
        <v>4</v>
      </c>
      <c r="W3" s="25">
        <v>1</v>
      </c>
      <c r="X3" s="25">
        <v>2</v>
      </c>
      <c r="AB3" s="16" t="s">
        <v>66</v>
      </c>
      <c r="AL3" s="16">
        <v>22</v>
      </c>
      <c r="AM3" s="16">
        <v>17</v>
      </c>
    </row>
    <row r="4" spans="1:39" ht="19.5" customHeight="1" x14ac:dyDescent="0.25">
      <c r="A4" s="16">
        <v>3</v>
      </c>
      <c r="B4" s="16">
        <v>2</v>
      </c>
      <c r="C4" s="16">
        <v>5</v>
      </c>
      <c r="D4" s="16">
        <v>3</v>
      </c>
      <c r="E4" s="16" t="s">
        <v>92</v>
      </c>
      <c r="H4" s="16" t="s">
        <v>5</v>
      </c>
      <c r="AD4" s="16">
        <v>1</v>
      </c>
      <c r="AE4" s="16">
        <v>2</v>
      </c>
      <c r="AF4" s="16">
        <v>3</v>
      </c>
      <c r="AI4" s="16">
        <v>4</v>
      </c>
      <c r="AJ4" s="20">
        <v>1</v>
      </c>
      <c r="AK4" s="16" t="s">
        <v>66</v>
      </c>
      <c r="AL4" s="16">
        <v>30</v>
      </c>
      <c r="AM4" s="16">
        <v>25</v>
      </c>
    </row>
    <row r="5" spans="1:39" ht="19.5" customHeight="1" x14ac:dyDescent="0.25">
      <c r="A5" s="16">
        <v>4</v>
      </c>
      <c r="B5" s="16">
        <v>3</v>
      </c>
      <c r="C5" s="16">
        <v>7</v>
      </c>
      <c r="D5" s="16">
        <v>2</v>
      </c>
      <c r="E5" s="16" t="s">
        <v>99</v>
      </c>
      <c r="I5" s="16" t="s">
        <v>5</v>
      </c>
      <c r="Q5" s="16">
        <v>1</v>
      </c>
      <c r="T5" s="22">
        <v>1</v>
      </c>
      <c r="U5" s="22">
        <v>2</v>
      </c>
      <c r="X5" s="16">
        <v>2</v>
      </c>
      <c r="Y5" s="16">
        <v>3</v>
      </c>
      <c r="Z5" s="16">
        <v>4</v>
      </c>
      <c r="AC5" s="16">
        <v>5</v>
      </c>
      <c r="AD5" s="22">
        <v>1</v>
      </c>
      <c r="AE5" s="22">
        <v>2</v>
      </c>
      <c r="AF5" s="22">
        <v>3</v>
      </c>
      <c r="AG5" s="16">
        <v>6</v>
      </c>
      <c r="AH5" s="16" t="s">
        <v>56</v>
      </c>
      <c r="AL5" s="16">
        <v>26</v>
      </c>
      <c r="AM5" s="16">
        <v>19</v>
      </c>
    </row>
    <row r="6" spans="1:39" ht="19.5" customHeight="1" x14ac:dyDescent="0.25">
      <c r="A6" s="16">
        <v>5</v>
      </c>
      <c r="B6" s="16">
        <v>5</v>
      </c>
      <c r="C6" s="16">
        <v>5</v>
      </c>
      <c r="D6" s="16">
        <v>1</v>
      </c>
      <c r="E6" s="16" t="s">
        <v>93</v>
      </c>
      <c r="K6" s="16" t="s">
        <v>5</v>
      </c>
      <c r="M6" s="16">
        <v>1</v>
      </c>
      <c r="N6" s="16">
        <v>2</v>
      </c>
      <c r="O6" s="20">
        <v>1</v>
      </c>
      <c r="P6" s="20">
        <v>2</v>
      </c>
      <c r="Q6" s="20">
        <v>3</v>
      </c>
      <c r="R6" s="16">
        <v>3</v>
      </c>
      <c r="S6" s="16">
        <v>4</v>
      </c>
      <c r="T6" s="25">
        <v>1</v>
      </c>
      <c r="U6" s="25">
        <v>2</v>
      </c>
      <c r="V6" s="25">
        <v>3</v>
      </c>
      <c r="W6" s="16" t="s">
        <v>66</v>
      </c>
      <c r="AL6" s="16">
        <v>16</v>
      </c>
      <c r="AM6" s="16">
        <v>11</v>
      </c>
    </row>
    <row r="7" spans="1:39" ht="19.5" customHeight="1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</row>
    <row r="8" spans="1:39" ht="19.5" customHeight="1" x14ac:dyDescent="0.25">
      <c r="D8" s="21" t="s">
        <v>97</v>
      </c>
      <c r="E8" s="19" t="s">
        <v>70</v>
      </c>
      <c r="F8" s="23">
        <v>1</v>
      </c>
      <c r="I8" s="23">
        <v>1</v>
      </c>
      <c r="K8" s="23">
        <v>5</v>
      </c>
      <c r="L8" s="23">
        <v>1</v>
      </c>
      <c r="R8" s="23">
        <v>5</v>
      </c>
      <c r="T8" s="23">
        <v>1</v>
      </c>
      <c r="W8" s="23">
        <v>5</v>
      </c>
      <c r="Y8" s="23">
        <v>1</v>
      </c>
      <c r="AK8" s="23">
        <v>3</v>
      </c>
    </row>
    <row r="9" spans="1:39" ht="19.5" customHeight="1" x14ac:dyDescent="0.25">
      <c r="E9" s="19" t="s">
        <v>71</v>
      </c>
      <c r="G9" s="23">
        <v>2</v>
      </c>
      <c r="I9" s="23">
        <v>4</v>
      </c>
      <c r="O9" s="23">
        <v>2</v>
      </c>
      <c r="V9" s="23">
        <v>4</v>
      </c>
      <c r="Y9" s="23">
        <v>2</v>
      </c>
      <c r="Z9" s="23">
        <v>4</v>
      </c>
      <c r="AF9" s="23">
        <v>4</v>
      </c>
    </row>
    <row r="10" spans="1:39" ht="19.5" customHeight="1" x14ac:dyDescent="0.25">
      <c r="E10" s="19" t="s">
        <v>72</v>
      </c>
      <c r="H10" s="23">
        <v>3</v>
      </c>
      <c r="AG10" s="23">
        <v>3</v>
      </c>
    </row>
    <row r="11" spans="1:39" ht="19.5" customHeight="1" x14ac:dyDescent="0.25">
      <c r="A11" s="18"/>
      <c r="B11" s="18"/>
      <c r="C11" s="18"/>
      <c r="D11" s="18"/>
      <c r="E11" s="24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</row>
    <row r="12" spans="1:39" ht="19.5" customHeight="1" x14ac:dyDescent="0.25">
      <c r="D12" s="21" t="s">
        <v>53</v>
      </c>
      <c r="E12" s="19" t="s">
        <v>94</v>
      </c>
      <c r="J12" s="23">
        <v>1</v>
      </c>
      <c r="O12" s="23">
        <v>5</v>
      </c>
      <c r="V12" s="23">
        <v>1</v>
      </c>
      <c r="AJ12" s="23">
        <v>3</v>
      </c>
    </row>
    <row r="13" spans="1:39" ht="19.5" customHeight="1" x14ac:dyDescent="0.25">
      <c r="E13" s="19" t="s">
        <v>95</v>
      </c>
      <c r="M13" s="23">
        <v>2</v>
      </c>
      <c r="Q13" s="23">
        <v>1</v>
      </c>
      <c r="R13" s="23">
        <v>4</v>
      </c>
      <c r="AD13" s="23">
        <v>4</v>
      </c>
    </row>
    <row r="14" spans="1:39" ht="19.5" customHeight="1" x14ac:dyDescent="0.25">
      <c r="E14" s="19" t="s">
        <v>96</v>
      </c>
      <c r="T14" s="23">
        <v>5</v>
      </c>
      <c r="W14" s="23">
        <v>2</v>
      </c>
    </row>
    <row r="15" spans="1:39" ht="19.5" customHeight="1" x14ac:dyDescent="0.25">
      <c r="E15" s="16" t="s">
        <v>98</v>
      </c>
      <c r="AL15" s="16">
        <f>SUBTOTAL(101,Tabla17[TR])</f>
        <v>23.2</v>
      </c>
      <c r="AM15" s="16">
        <f>SUBTOTAL(101,Tabla17[TE])</f>
        <v>17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7E2C5-AC5C-428E-B85E-704BC9320DB9}">
  <dimension ref="A1:U12"/>
  <sheetViews>
    <sheetView tabSelected="1" zoomScale="160" zoomScaleNormal="160" workbookViewId="0">
      <selection activeCell="T3" sqref="T3"/>
    </sheetView>
  </sheetViews>
  <sheetFormatPr baseColWidth="10" defaultColWidth="4.28515625" defaultRowHeight="15" x14ac:dyDescent="0.25"/>
  <cols>
    <col min="1" max="1" width="7.28515625" customWidth="1"/>
    <col min="4" max="4" width="23.42578125" customWidth="1"/>
    <col min="20" max="20" width="5.28515625" customWidth="1"/>
    <col min="21" max="21" width="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75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t="s">
        <v>3</v>
      </c>
      <c r="U1" t="s">
        <v>4</v>
      </c>
    </row>
    <row r="2" spans="1:21" x14ac:dyDescent="0.25">
      <c r="A2" s="16">
        <v>1</v>
      </c>
      <c r="B2" s="16">
        <v>1</v>
      </c>
      <c r="C2" s="16">
        <v>5</v>
      </c>
      <c r="D2" s="16" t="s">
        <v>101</v>
      </c>
      <c r="E2" s="16"/>
      <c r="F2" s="16" t="s">
        <v>5</v>
      </c>
      <c r="G2" s="26"/>
      <c r="H2" s="26">
        <v>1</v>
      </c>
      <c r="I2" s="20">
        <v>1</v>
      </c>
      <c r="J2" s="20">
        <v>2</v>
      </c>
      <c r="K2" s="20">
        <v>3</v>
      </c>
      <c r="L2" s="26"/>
      <c r="M2" s="26"/>
      <c r="N2" s="26"/>
      <c r="O2" s="26">
        <v>2</v>
      </c>
      <c r="P2" s="26">
        <v>3</v>
      </c>
      <c r="Q2" s="26">
        <v>4</v>
      </c>
      <c r="R2" s="26"/>
      <c r="S2" s="26" t="s">
        <v>66</v>
      </c>
      <c r="T2" s="16">
        <v>14</v>
      </c>
      <c r="U2" s="16">
        <v>9</v>
      </c>
    </row>
    <row r="3" spans="1:21" x14ac:dyDescent="0.25">
      <c r="A3" s="16">
        <v>2</v>
      </c>
      <c r="B3" s="16">
        <v>0</v>
      </c>
      <c r="C3" s="16">
        <v>7</v>
      </c>
      <c r="D3" s="16" t="s">
        <v>100</v>
      </c>
      <c r="E3" s="16" t="s">
        <v>55</v>
      </c>
      <c r="F3" s="16">
        <v>2</v>
      </c>
      <c r="G3" s="26">
        <v>3</v>
      </c>
      <c r="H3" s="22">
        <v>1</v>
      </c>
      <c r="I3" s="22">
        <v>2</v>
      </c>
      <c r="J3" s="26"/>
      <c r="K3" s="26"/>
      <c r="L3" s="26">
        <v>4</v>
      </c>
      <c r="M3" s="26">
        <v>5</v>
      </c>
      <c r="N3" s="26">
        <v>6</v>
      </c>
      <c r="O3" s="26"/>
      <c r="P3" s="26"/>
      <c r="Q3" s="26"/>
      <c r="R3" s="26" t="s">
        <v>56</v>
      </c>
      <c r="S3" s="26"/>
      <c r="T3" s="16">
        <v>14</v>
      </c>
      <c r="U3" s="16">
        <v>7</v>
      </c>
    </row>
    <row r="4" spans="1:21" x14ac:dyDescent="0.25">
      <c r="A4" s="16">
        <v>3</v>
      </c>
      <c r="B4" s="16">
        <v>3</v>
      </c>
      <c r="C4" s="16">
        <v>3</v>
      </c>
      <c r="D4" s="16"/>
      <c r="E4" s="16"/>
      <c r="F4" s="16"/>
      <c r="G4" s="26"/>
      <c r="H4" s="26" t="s">
        <v>5</v>
      </c>
      <c r="I4" s="26">
        <v>1</v>
      </c>
      <c r="J4" s="26">
        <v>2</v>
      </c>
      <c r="K4" s="26" t="s">
        <v>102</v>
      </c>
      <c r="L4" s="26"/>
      <c r="M4" s="26"/>
      <c r="N4" s="26"/>
      <c r="O4" s="26"/>
      <c r="P4" s="26"/>
      <c r="Q4" s="26"/>
      <c r="R4" s="26"/>
      <c r="S4" s="26"/>
      <c r="T4" s="16">
        <v>4</v>
      </c>
      <c r="U4" s="16">
        <v>1</v>
      </c>
    </row>
    <row r="5" spans="1:21" x14ac:dyDescent="0.25">
      <c r="A5" s="2" t="s">
        <v>97</v>
      </c>
      <c r="B5" s="2"/>
      <c r="C5" s="27" t="s">
        <v>54</v>
      </c>
      <c r="D5" s="27"/>
      <c r="E5" s="29" t="s">
        <v>8</v>
      </c>
      <c r="F5" s="29" t="s">
        <v>7</v>
      </c>
      <c r="G5" s="27"/>
      <c r="H5" s="29" t="s">
        <v>9</v>
      </c>
      <c r="I5" s="27"/>
      <c r="J5" s="29" t="s">
        <v>8</v>
      </c>
      <c r="K5" s="28"/>
      <c r="L5" s="29" t="s">
        <v>7</v>
      </c>
      <c r="M5" s="28"/>
      <c r="N5" s="28"/>
      <c r="O5" s="29" t="s">
        <v>8</v>
      </c>
      <c r="P5" s="28"/>
      <c r="Q5" s="28"/>
      <c r="R5" s="29" t="s">
        <v>7</v>
      </c>
      <c r="S5" s="28"/>
      <c r="T5" s="28">
        <f>SUBTOTAL(101,Tabla1691116[TR])</f>
        <v>10.666666666666666</v>
      </c>
      <c r="U5" s="28">
        <f>SUBTOTAL(101,Tabla1691116[TE])</f>
        <v>5.666666666666667</v>
      </c>
    </row>
    <row r="8" spans="1:21" x14ac:dyDescent="0.25">
      <c r="A8" s="1" t="s">
        <v>0</v>
      </c>
      <c r="B8" s="1" t="s">
        <v>1</v>
      </c>
      <c r="C8" s="1" t="s">
        <v>2</v>
      </c>
      <c r="D8" s="1" t="s">
        <v>75</v>
      </c>
      <c r="E8" s="1" t="s">
        <v>6</v>
      </c>
      <c r="F8" s="1" t="s">
        <v>7</v>
      </c>
      <c r="G8" s="1" t="s">
        <v>8</v>
      </c>
      <c r="H8" s="1" t="s">
        <v>9</v>
      </c>
      <c r="I8" s="1" t="s">
        <v>10</v>
      </c>
      <c r="J8" s="1" t="s">
        <v>11</v>
      </c>
      <c r="K8" s="1" t="s">
        <v>12</v>
      </c>
      <c r="L8" s="1" t="s">
        <v>13</v>
      </c>
      <c r="M8" s="1" t="s">
        <v>14</v>
      </c>
      <c r="N8" s="1" t="s">
        <v>15</v>
      </c>
      <c r="O8" s="1" t="s">
        <v>16</v>
      </c>
      <c r="P8" s="1" t="s">
        <v>17</v>
      </c>
      <c r="Q8" s="1" t="s">
        <v>18</v>
      </c>
      <c r="R8" s="1" t="s">
        <v>19</v>
      </c>
      <c r="S8" s="1" t="s">
        <v>20</v>
      </c>
      <c r="T8" t="s">
        <v>3</v>
      </c>
      <c r="U8" t="s">
        <v>4</v>
      </c>
    </row>
    <row r="9" spans="1:21" x14ac:dyDescent="0.25">
      <c r="A9" s="16">
        <v>1</v>
      </c>
      <c r="B9" s="16">
        <v>1</v>
      </c>
      <c r="C9" s="16">
        <v>5</v>
      </c>
      <c r="D9" s="16" t="s">
        <v>101</v>
      </c>
      <c r="E9" s="16"/>
      <c r="F9" s="16" t="s">
        <v>5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16"/>
      <c r="U9" s="16"/>
    </row>
    <row r="10" spans="1:21" x14ac:dyDescent="0.25">
      <c r="A10" s="16">
        <v>2</v>
      </c>
      <c r="B10" s="16">
        <v>0</v>
      </c>
      <c r="C10" s="16">
        <v>7</v>
      </c>
      <c r="D10" s="16" t="s">
        <v>100</v>
      </c>
      <c r="E10" s="16" t="s">
        <v>5</v>
      </c>
      <c r="F10" s="1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16"/>
      <c r="U10" s="16"/>
    </row>
    <row r="11" spans="1:21" x14ac:dyDescent="0.25">
      <c r="A11" s="16">
        <v>3</v>
      </c>
      <c r="B11" s="16">
        <v>3</v>
      </c>
      <c r="C11" s="16">
        <v>3</v>
      </c>
      <c r="D11" s="16"/>
      <c r="E11" s="16"/>
      <c r="F11" s="1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16"/>
      <c r="U11" s="16"/>
    </row>
    <row r="12" spans="1:21" x14ac:dyDescent="0.25">
      <c r="A12" s="2" t="s">
        <v>64</v>
      </c>
      <c r="B12" s="2"/>
      <c r="C12" s="27" t="s">
        <v>54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8"/>
      <c r="T12" s="28" t="e">
        <f>SUBTOTAL(101,Tabla169111617[TR])</f>
        <v>#DIV/0!</v>
      </c>
      <c r="U12" s="28" t="e">
        <f>SUBTOTAL(101,Tabla169111617[TE])</f>
        <v>#DIV/0!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p4ej5</vt:lpstr>
      <vt:lpstr>p4ej7</vt:lpstr>
      <vt:lpstr>p4ej8</vt:lpstr>
      <vt:lpstr>p4ej10</vt:lpstr>
      <vt:lpstr>p4ej12</vt:lpstr>
      <vt:lpstr>p4ej16</vt:lpstr>
      <vt:lpstr>parcial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Gregorio Maclen</dc:creator>
  <cp:lastModifiedBy>Gregorio Maclen</cp:lastModifiedBy>
  <dcterms:created xsi:type="dcterms:W3CDTF">2021-11-28T18:16:39Z</dcterms:created>
  <dcterms:modified xsi:type="dcterms:W3CDTF">2021-12-02T11:33:42Z</dcterms:modified>
</cp:coreProperties>
</file>