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zgur/Dropbox/TIRA/TIRA/"/>
    </mc:Choice>
  </mc:AlternateContent>
  <xr:revisionPtr revIDLastSave="0" documentId="8_{20D810E7-B856-7140-9C1C-2137C2ECA4E5}" xr6:coauthVersionLast="36" xr6:coauthVersionMax="36" xr10:uidLastSave="{00000000-0000-0000-0000-000000000000}"/>
  <bookViews>
    <workbookView xWindow="3760" yWindow="480" windowWidth="28040" windowHeight="16460" xr2:uid="{5B999CCF-8556-B140-8831-C70CF4F83A64}"/>
  </bookViews>
  <sheets>
    <sheet name="Sheet1" sheetId="1" r:id="rId1"/>
    <sheet name="Sheet2" sheetId="2" r:id="rId2"/>
    <sheet name="Observations" sheetId="3" r:id="rId3"/>
    <sheet name="linetim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4" l="1"/>
  <c r="C10" i="4"/>
  <c r="C9" i="4"/>
  <c r="E5" i="4"/>
  <c r="E4" i="4"/>
  <c r="A5" i="4"/>
  <c r="A4" i="4"/>
  <c r="D5" i="4"/>
  <c r="C5" i="4"/>
  <c r="C4" i="4"/>
  <c r="D4" i="4" s="1"/>
  <c r="E41" i="1"/>
  <c r="C40" i="1"/>
  <c r="D40" i="1" s="1"/>
  <c r="C20" i="1"/>
  <c r="C19" i="1"/>
  <c r="C41" i="1"/>
  <c r="D41" i="1" s="1"/>
  <c r="D29" i="3"/>
  <c r="G29" i="3"/>
  <c r="H29" i="3" s="1"/>
  <c r="H28" i="3"/>
  <c r="D28" i="3"/>
  <c r="D25" i="3"/>
  <c r="H25" i="3" s="1"/>
  <c r="H24" i="3"/>
  <c r="G24" i="3"/>
  <c r="D24" i="3"/>
  <c r="E40" i="1" l="1"/>
  <c r="F40" i="1" s="1"/>
  <c r="L23" i="1"/>
  <c r="J26" i="1"/>
  <c r="G40" i="1" l="1"/>
  <c r="H40" i="1"/>
  <c r="E38" i="1"/>
  <c r="C38" i="1"/>
  <c r="D38" i="1" s="1"/>
  <c r="E37" i="1"/>
  <c r="C37" i="1"/>
  <c r="D37" i="1" s="1"/>
  <c r="E34" i="1"/>
  <c r="C34" i="1"/>
  <c r="D34" i="1" s="1"/>
  <c r="E33" i="1"/>
  <c r="C33" i="1"/>
  <c r="D33" i="1" s="1"/>
  <c r="C31" i="1"/>
  <c r="D31" i="1" s="1"/>
  <c r="C30" i="1"/>
  <c r="D30" i="1" s="1"/>
  <c r="E31" i="1"/>
  <c r="E30" i="1"/>
  <c r="F37" i="1" l="1"/>
  <c r="H37" i="1"/>
  <c r="G37" i="1"/>
  <c r="F33" i="1"/>
  <c r="G33" i="1" s="1"/>
  <c r="F30" i="1"/>
  <c r="I30" i="1" s="1"/>
  <c r="K5" i="2"/>
  <c r="K6" i="2"/>
  <c r="K4" i="2"/>
  <c r="J5" i="2"/>
  <c r="I5" i="2"/>
  <c r="I6" i="2"/>
  <c r="J6" i="2" s="1"/>
  <c r="J4" i="2"/>
  <c r="I4" i="2"/>
  <c r="D4" i="2"/>
  <c r="D6" i="2"/>
  <c r="C4" i="2"/>
  <c r="C6" i="2"/>
  <c r="H30" i="1" l="1"/>
  <c r="G30" i="1"/>
  <c r="H33" i="1"/>
</calcChain>
</file>

<file path=xl/sharedStrings.xml><?xml version="1.0" encoding="utf-8"?>
<sst xmlns="http://schemas.openxmlformats.org/spreadsheetml/2006/main" count="50" uniqueCount="40">
  <si>
    <t>Beta</t>
  </si>
  <si>
    <t>Cd</t>
  </si>
  <si>
    <t>A</t>
  </si>
  <si>
    <t>m</t>
  </si>
  <si>
    <t>FOV</t>
  </si>
  <si>
    <t>Pixe;</t>
  </si>
  <si>
    <t>Distance</t>
  </si>
  <si>
    <t>GSD</t>
  </si>
  <si>
    <t>Resolution</t>
  </si>
  <si>
    <t>Distnace</t>
  </si>
  <si>
    <t>June</t>
  </si>
  <si>
    <t>Year</t>
  </si>
  <si>
    <t>Month</t>
  </si>
  <si>
    <t>Day</t>
  </si>
  <si>
    <t>Hiour</t>
  </si>
  <si>
    <t>minute</t>
  </si>
  <si>
    <t>sec</t>
  </si>
  <si>
    <t>km/s</t>
  </si>
  <si>
    <t>m/s</t>
  </si>
  <si>
    <t>distance</t>
  </si>
  <si>
    <t>Objcet size</t>
  </si>
  <si>
    <t>duration (min)</t>
  </si>
  <si>
    <t>kms</t>
  </si>
  <si>
    <t>Dimos-didymoin</t>
  </si>
  <si>
    <t>Didimoon</t>
  </si>
  <si>
    <t>Didymos</t>
  </si>
  <si>
    <t>FOV m</t>
  </si>
  <si>
    <t>Area (m2)</t>
  </si>
  <si>
    <t>area</t>
  </si>
  <si>
    <t>Ddimoon</t>
  </si>
  <si>
    <t>Dydimos</t>
  </si>
  <si>
    <t>AFC</t>
  </si>
  <si>
    <t>TIRA 1</t>
  </si>
  <si>
    <t>TIRA 0</t>
  </si>
  <si>
    <t>rotation period hr</t>
  </si>
  <si>
    <t>omega (2pi/T) rad/sec</t>
  </si>
  <si>
    <t>r</t>
  </si>
  <si>
    <t>GSD m</t>
  </si>
  <si>
    <t>Didymoomn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</si>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</sst>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4489-0EE0-4145-BF5E-03425DDE3DB0}">
  <dimension ref="A2:L41"/>
  <sheetViews>
    <sheetView tabSelected="1" topLeftCell="A8" workbookViewId="0">
      <selection activeCell="G35" sqref="G35"/>
    </sheetView>
  </sheetViews>
  <sheetFormatPr baseColWidth="10" defaultRowHeight="16" x14ac:dyDescent="0.2"/>
  <sheetData>
    <row r="2" spans="2:5" x14ac:dyDescent="0.2">
      <c r="B2" s="2"/>
      <c r="C2" s="2"/>
      <c r="D2" s="2"/>
      <c r="E2" s="2"/>
    </row>
    <row r="3" spans="2:5" x14ac:dyDescent="0.2">
      <c r="B3" s="2"/>
      <c r="C3" s="2"/>
      <c r="D3" s="2"/>
      <c r="E3" s="2"/>
    </row>
    <row r="4" spans="2:5" x14ac:dyDescent="0.2">
      <c r="B4" s="2"/>
      <c r="C4" s="2"/>
      <c r="D4" s="2"/>
      <c r="E4" s="2"/>
    </row>
    <row r="5" spans="2:5" x14ac:dyDescent="0.2">
      <c r="B5" s="2"/>
      <c r="C5" s="2"/>
      <c r="D5" s="2"/>
      <c r="E5" s="2"/>
    </row>
    <row r="6" spans="2:5" x14ac:dyDescent="0.2">
      <c r="B6" s="2"/>
      <c r="C6" s="2"/>
      <c r="D6" s="2"/>
      <c r="E6" s="2"/>
    </row>
    <row r="7" spans="2:5" x14ac:dyDescent="0.2">
      <c r="B7" s="2"/>
      <c r="C7" s="2"/>
      <c r="D7" s="2"/>
      <c r="E7" s="2"/>
    </row>
    <row r="8" spans="2:5" x14ac:dyDescent="0.2">
      <c r="B8" s="2"/>
      <c r="C8" s="2"/>
      <c r="D8" s="2"/>
      <c r="E8" s="2"/>
    </row>
    <row r="9" spans="2:5" x14ac:dyDescent="0.2">
      <c r="B9" s="2"/>
      <c r="C9" s="2"/>
      <c r="D9" s="2"/>
      <c r="E9" s="2"/>
    </row>
    <row r="10" spans="2:5" x14ac:dyDescent="0.2">
      <c r="B10" s="2"/>
      <c r="C10" s="2"/>
      <c r="D10" s="2"/>
      <c r="E10" s="2"/>
    </row>
    <row r="11" spans="2:5" x14ac:dyDescent="0.2">
      <c r="B11" s="2"/>
      <c r="C11" s="2"/>
      <c r="D11" s="2"/>
      <c r="E11" s="2"/>
    </row>
    <row r="12" spans="2:5" x14ac:dyDescent="0.2">
      <c r="B12" s="2"/>
      <c r="C12" s="2"/>
      <c r="D12" s="2"/>
      <c r="E12" s="2"/>
    </row>
    <row r="18" spans="1:12" x14ac:dyDescent="0.2">
      <c r="B18" s="3" t="s">
        <v>39</v>
      </c>
      <c r="C18" s="3" t="s">
        <v>28</v>
      </c>
    </row>
    <row r="19" spans="1:12" x14ac:dyDescent="0.2">
      <c r="A19" t="s">
        <v>24</v>
      </c>
      <c r="B19">
        <v>163</v>
      </c>
      <c r="C19">
        <f>B19^2*PI()/2</f>
        <v>41734.487606613606</v>
      </c>
    </row>
    <row r="20" spans="1:12" x14ac:dyDescent="0.2">
      <c r="A20" t="s">
        <v>25</v>
      </c>
      <c r="B20">
        <v>775</v>
      </c>
      <c r="C20">
        <f>(B20)^2*PI()/4</f>
        <v>471729.77189059235</v>
      </c>
    </row>
    <row r="23" spans="1:12" x14ac:dyDescent="0.2">
      <c r="L23">
        <f>24*600</f>
        <v>14400</v>
      </c>
    </row>
    <row r="24" spans="1:12" x14ac:dyDescent="0.2">
      <c r="B24" s="4" t="s">
        <v>4</v>
      </c>
      <c r="C24" s="4" t="s">
        <v>5</v>
      </c>
      <c r="E24" t="s">
        <v>32</v>
      </c>
      <c r="F24" t="s">
        <v>31</v>
      </c>
      <c r="G24" t="s">
        <v>33</v>
      </c>
    </row>
    <row r="25" spans="1:12" x14ac:dyDescent="0.2">
      <c r="B25" s="4">
        <v>7.39</v>
      </c>
      <c r="C25" s="4">
        <v>1024</v>
      </c>
      <c r="E25">
        <v>7.39</v>
      </c>
      <c r="F25">
        <v>5.5</v>
      </c>
      <c r="G25">
        <v>9.8000000000000007</v>
      </c>
    </row>
    <row r="26" spans="1:12" x14ac:dyDescent="0.2">
      <c r="B26" s="4">
        <v>5.54</v>
      </c>
      <c r="C26" s="4">
        <v>768</v>
      </c>
      <c r="E26">
        <v>5.54</v>
      </c>
      <c r="F26">
        <v>5.5</v>
      </c>
      <c r="G26">
        <v>7.4</v>
      </c>
      <c r="H26" s="1"/>
      <c r="J26">
        <f>0.0013/0.0093*100</f>
        <v>13.978494623655916</v>
      </c>
    </row>
    <row r="27" spans="1:12" x14ac:dyDescent="0.2">
      <c r="H27" s="1"/>
    </row>
    <row r="29" spans="1:12" x14ac:dyDescent="0.2">
      <c r="B29" t="s">
        <v>6</v>
      </c>
      <c r="C29" t="s">
        <v>7</v>
      </c>
      <c r="D29" t="s">
        <v>8</v>
      </c>
      <c r="E29" t="s">
        <v>26</v>
      </c>
      <c r="F29" t="s">
        <v>27</v>
      </c>
      <c r="G29" t="s">
        <v>29</v>
      </c>
      <c r="H29" s="1" t="s">
        <v>30</v>
      </c>
    </row>
    <row r="30" spans="1:12" x14ac:dyDescent="0.2">
      <c r="B30">
        <v>10000</v>
      </c>
      <c r="C30">
        <f>B30*B$25*PI()/180/C$25</f>
        <v>1.2595686691638763</v>
      </c>
      <c r="D30">
        <f>C30*2</f>
        <v>2.5191373383277527</v>
      </c>
      <c r="E30">
        <f>B30*B$25*PI()/180</f>
        <v>1289.7983172238094</v>
      </c>
      <c r="F30">
        <f>E30*E31</f>
        <v>1247121.9936519719</v>
      </c>
      <c r="G30">
        <f>C19/F30*100</f>
        <v>3.3464639240626077</v>
      </c>
      <c r="H30">
        <f>C20/F30*100</f>
        <v>37.82547130848176</v>
      </c>
      <c r="I30">
        <f>775*775/F30</f>
        <v>0.48160885868204278</v>
      </c>
    </row>
    <row r="31" spans="1:12" x14ac:dyDescent="0.2">
      <c r="B31">
        <v>10000</v>
      </c>
      <c r="C31">
        <f>B30*B$26*PI()/180/C$26</f>
        <v>1.2590005281313263</v>
      </c>
      <c r="D31">
        <f>C31*2</f>
        <v>2.5180010562626527</v>
      </c>
      <c r="E31">
        <f>B31*B$26*PI()/180</f>
        <v>966.91240560485858</v>
      </c>
    </row>
    <row r="33" spans="2:8" x14ac:dyDescent="0.2">
      <c r="B33">
        <v>5000</v>
      </c>
      <c r="C33">
        <f>B33*B$25*PI()/180/C$25</f>
        <v>0.62978433458193817</v>
      </c>
      <c r="D33">
        <f>C33*2</f>
        <v>1.2595686691638763</v>
      </c>
      <c r="E33">
        <f>B33*B$25*PI()/180</f>
        <v>644.89915861190468</v>
      </c>
      <c r="F33">
        <f>E33*E34</f>
        <v>311780.49841299298</v>
      </c>
      <c r="G33">
        <f>C19/F33*100</f>
        <v>13.385855696250431</v>
      </c>
      <c r="H33">
        <f>C20/F33*100</f>
        <v>151.30188523392704</v>
      </c>
    </row>
    <row r="34" spans="2:8" x14ac:dyDescent="0.2">
      <c r="B34">
        <v>5000</v>
      </c>
      <c r="C34">
        <f>B33*B$26*PI()/180/C$26</f>
        <v>0.62950026406566317</v>
      </c>
      <c r="D34">
        <f>C34*2</f>
        <v>1.2590005281313263</v>
      </c>
      <c r="E34">
        <f>B34*B$26*PI()/180</f>
        <v>483.45620280242929</v>
      </c>
    </row>
    <row r="37" spans="2:8" x14ac:dyDescent="0.2">
      <c r="B37">
        <v>1000</v>
      </c>
      <c r="C37">
        <f>B37*B$25*PI()/180/C$25</f>
        <v>0.12595686691638766</v>
      </c>
      <c r="D37">
        <f>C37*2</f>
        <v>0.25191373383277532</v>
      </c>
      <c r="E37">
        <f>B37*B$25*PI()/180</f>
        <v>128.97983172238096</v>
      </c>
      <c r="F37">
        <f>E37*E38</f>
        <v>12471.219936519723</v>
      </c>
      <c r="G37">
        <f>C19/F37*100</f>
        <v>334.6463924062607</v>
      </c>
      <c r="H37">
        <f>C20/F37*100</f>
        <v>3782.5471308481747</v>
      </c>
    </row>
    <row r="38" spans="2:8" x14ac:dyDescent="0.2">
      <c r="B38">
        <v>1000</v>
      </c>
      <c r="C38">
        <f>B37*B$26*PI()/180/C$26</f>
        <v>0.12590005281313263</v>
      </c>
      <c r="D38">
        <f>C38*2</f>
        <v>0.25180010562626526</v>
      </c>
      <c r="E38">
        <f>B38*B$26*PI()/180</f>
        <v>96.691240560485852</v>
      </c>
    </row>
    <row r="40" spans="2:8" x14ac:dyDescent="0.2">
      <c r="B40">
        <v>35000</v>
      </c>
      <c r="C40">
        <f>B40*B$25*PI()/180/C$25</f>
        <v>4.4084903420735673</v>
      </c>
      <c r="D40">
        <f>C40*2</f>
        <v>8.8169806841471345</v>
      </c>
      <c r="E40">
        <f>B40*B$25*PI()/180</f>
        <v>4514.2941102833329</v>
      </c>
      <c r="F40">
        <f>E40*E41</f>
        <v>15277244.422236657</v>
      </c>
      <c r="G40">
        <f>C19/F40*100</f>
        <v>0.27318072849490677</v>
      </c>
      <c r="H40">
        <f>C20/F40*100</f>
        <v>3.0877935762025923</v>
      </c>
    </row>
    <row r="41" spans="2:8" x14ac:dyDescent="0.2">
      <c r="B41">
        <v>35000</v>
      </c>
      <c r="C41">
        <f>B40*B$26*PI()/180/C$26</f>
        <v>4.4065018484596417</v>
      </c>
      <c r="D41">
        <f>C41*2</f>
        <v>8.8130036969192833</v>
      </c>
      <c r="E41">
        <f>B41*B$26*PI()/180</f>
        <v>3384.193419617005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B3CE-C3D1-A145-B8B2-EF47CCD0FF53}">
  <dimension ref="B4:K7"/>
  <sheetViews>
    <sheetView workbookViewId="0">
      <selection activeCell="K9" sqref="K9"/>
    </sheetView>
  </sheetViews>
  <sheetFormatPr baseColWidth="10" defaultRowHeight="16" x14ac:dyDescent="0.2"/>
  <sheetData>
    <row r="4" spans="2:11" x14ac:dyDescent="0.2">
      <c r="B4" t="s">
        <v>0</v>
      </c>
      <c r="C4">
        <f>C7/C6/C5</f>
        <v>249.99999999999994</v>
      </c>
      <c r="D4">
        <f>D7/D6/D5</f>
        <v>249.99999999999994</v>
      </c>
      <c r="H4">
        <v>3</v>
      </c>
      <c r="I4">
        <f>H4*PI()/180</f>
        <v>5.2359877559829883E-2</v>
      </c>
      <c r="J4">
        <f>COS(I4)</f>
        <v>0.99862953475457383</v>
      </c>
      <c r="K4">
        <f>(1-J4)*100</f>
        <v>0.13704652454261668</v>
      </c>
    </row>
    <row r="5" spans="2:11" x14ac:dyDescent="0.2">
      <c r="B5" t="s">
        <v>1</v>
      </c>
      <c r="C5">
        <v>2</v>
      </c>
      <c r="D5">
        <v>2</v>
      </c>
      <c r="H5">
        <v>5</v>
      </c>
      <c r="I5">
        <f t="shared" ref="I5:I6" si="0">H5*PI()/180</f>
        <v>8.7266462599716474E-2</v>
      </c>
      <c r="J5">
        <f t="shared" ref="J5" si="1">COS(I5)</f>
        <v>0.99619469809174555</v>
      </c>
      <c r="K5">
        <f t="shared" ref="K5:K6" si="2">(1-J5)*100</f>
        <v>0.38053019082544548</v>
      </c>
    </row>
    <row r="6" spans="2:11" x14ac:dyDescent="0.2">
      <c r="B6" t="s">
        <v>2</v>
      </c>
      <c r="C6">
        <f>0.1*0.1</f>
        <v>1.0000000000000002E-2</v>
      </c>
      <c r="D6">
        <f>0.2*0.2</f>
        <v>4.0000000000000008E-2</v>
      </c>
      <c r="H6">
        <v>10</v>
      </c>
      <c r="I6">
        <f t="shared" si="0"/>
        <v>0.17453292519943295</v>
      </c>
      <c r="J6">
        <f>COS(I6)</f>
        <v>0.98480775301220802</v>
      </c>
      <c r="K6">
        <f t="shared" si="2"/>
        <v>1.519224698779198</v>
      </c>
    </row>
    <row r="7" spans="2:11" x14ac:dyDescent="0.2">
      <c r="B7" t="s">
        <v>3</v>
      </c>
      <c r="C7">
        <v>5</v>
      </c>
      <c r="D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1D3E4-0809-6147-A838-B2088779A9F9}">
  <dimension ref="A2:H32"/>
  <sheetViews>
    <sheetView workbookViewId="0">
      <selection activeCell="C24" sqref="C24"/>
    </sheetView>
  </sheetViews>
  <sheetFormatPr baseColWidth="10" defaultRowHeight="16" x14ac:dyDescent="0.2"/>
  <sheetData>
    <row r="2" spans="2:8" x14ac:dyDescent="0.2">
      <c r="B2" t="s">
        <v>9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2:8" x14ac:dyDescent="0.2">
      <c r="B3">
        <v>1.996</v>
      </c>
      <c r="C3">
        <v>2027</v>
      </c>
      <c r="D3" t="s">
        <v>10</v>
      </c>
      <c r="E3">
        <v>5</v>
      </c>
      <c r="F3">
        <v>4</v>
      </c>
      <c r="G3">
        <v>39</v>
      </c>
      <c r="H3">
        <v>19</v>
      </c>
    </row>
    <row r="4" spans="2:8" x14ac:dyDescent="0.2">
      <c r="B4">
        <v>2.1269999999999998</v>
      </c>
      <c r="C4">
        <v>2027</v>
      </c>
      <c r="D4" t="s">
        <v>10</v>
      </c>
      <c r="E4">
        <v>5</v>
      </c>
      <c r="F4">
        <v>5</v>
      </c>
      <c r="G4">
        <v>5</v>
      </c>
      <c r="H4">
        <v>11</v>
      </c>
    </row>
    <row r="5" spans="2:8" x14ac:dyDescent="0.2">
      <c r="B5">
        <v>2.4</v>
      </c>
      <c r="C5">
        <v>2027</v>
      </c>
      <c r="D5" t="s">
        <v>10</v>
      </c>
      <c r="E5">
        <v>5</v>
      </c>
      <c r="F5">
        <v>5</v>
      </c>
      <c r="G5">
        <v>35</v>
      </c>
      <c r="H5">
        <v>45</v>
      </c>
    </row>
    <row r="6" spans="2:8" x14ac:dyDescent="0.2">
      <c r="B6">
        <v>3.16</v>
      </c>
      <c r="C6">
        <v>2027</v>
      </c>
      <c r="D6" t="s">
        <v>10</v>
      </c>
      <c r="E6">
        <v>5</v>
      </c>
      <c r="F6">
        <v>6</v>
      </c>
      <c r="G6">
        <v>32</v>
      </c>
      <c r="H6">
        <v>54</v>
      </c>
    </row>
    <row r="7" spans="2:8" x14ac:dyDescent="0.2">
      <c r="B7">
        <v>4.68</v>
      </c>
      <c r="C7">
        <v>2027</v>
      </c>
      <c r="D7" t="s">
        <v>10</v>
      </c>
      <c r="E7">
        <v>5</v>
      </c>
      <c r="F7">
        <v>8</v>
      </c>
      <c r="G7">
        <v>7</v>
      </c>
      <c r="H7">
        <v>50</v>
      </c>
    </row>
    <row r="8" spans="2:8" x14ac:dyDescent="0.2">
      <c r="B8">
        <v>6</v>
      </c>
      <c r="C8">
        <v>2027</v>
      </c>
      <c r="D8" t="s">
        <v>10</v>
      </c>
      <c r="E8">
        <v>5</v>
      </c>
      <c r="F8">
        <v>9</v>
      </c>
      <c r="G8">
        <v>37</v>
      </c>
      <c r="H8">
        <v>56</v>
      </c>
    </row>
    <row r="15" spans="2:8" x14ac:dyDescent="0.2">
      <c r="B15">
        <v>3.6459999999999999</v>
      </c>
      <c r="C15">
        <v>2027</v>
      </c>
      <c r="D15" t="s">
        <v>10</v>
      </c>
      <c r="E15">
        <v>5</v>
      </c>
      <c r="F15">
        <v>1</v>
      </c>
      <c r="G15">
        <v>51</v>
      </c>
      <c r="H15">
        <v>50</v>
      </c>
    </row>
    <row r="17" spans="1:8" x14ac:dyDescent="0.2">
      <c r="B17">
        <v>2.4</v>
      </c>
      <c r="C17">
        <v>2027</v>
      </c>
      <c r="D17" t="s">
        <v>10</v>
      </c>
      <c r="E17">
        <v>5</v>
      </c>
      <c r="F17">
        <v>5</v>
      </c>
      <c r="G17">
        <v>35</v>
      </c>
      <c r="H17">
        <v>45</v>
      </c>
    </row>
    <row r="23" spans="1:8" x14ac:dyDescent="0.2">
      <c r="C23" t="s">
        <v>17</v>
      </c>
      <c r="D23" t="s">
        <v>18</v>
      </c>
      <c r="E23" t="s">
        <v>19</v>
      </c>
      <c r="G23" t="s">
        <v>20</v>
      </c>
      <c r="H23" t="s">
        <v>21</v>
      </c>
    </row>
    <row r="24" spans="1:8" x14ac:dyDescent="0.2">
      <c r="C24">
        <v>3.2899999999999997E-4</v>
      </c>
      <c r="D24">
        <f>C24*1000</f>
        <v>0.32899999999999996</v>
      </c>
      <c r="E24">
        <v>3.2</v>
      </c>
      <c r="G24">
        <f>163</f>
        <v>163</v>
      </c>
      <c r="H24">
        <f>G24/D24/60</f>
        <v>8.2573454913880457</v>
      </c>
    </row>
    <row r="25" spans="1:8" x14ac:dyDescent="0.2">
      <c r="C25">
        <v>3.2899999999999997E-4</v>
      </c>
      <c r="D25">
        <f>C25*1000</f>
        <v>0.32899999999999996</v>
      </c>
      <c r="E25">
        <v>3.2</v>
      </c>
      <c r="G25">
        <v>1000</v>
      </c>
      <c r="H25">
        <f>G25/D25/60</f>
        <v>50.658561296859176</v>
      </c>
    </row>
    <row r="28" spans="1:8" x14ac:dyDescent="0.2">
      <c r="C28">
        <v>1.8100000000000001E-4</v>
      </c>
      <c r="D28">
        <f>C28*1000</f>
        <v>0.18100000000000002</v>
      </c>
      <c r="E28">
        <v>10.879</v>
      </c>
      <c r="G28">
        <v>1000</v>
      </c>
      <c r="H28">
        <f>G28/D28/60</f>
        <v>92.081031307550631</v>
      </c>
    </row>
    <row r="29" spans="1:8" x14ac:dyDescent="0.2">
      <c r="C29">
        <v>1.8100000000000001E-4</v>
      </c>
      <c r="D29">
        <f>C29*1000</f>
        <v>0.18100000000000002</v>
      </c>
      <c r="E29">
        <v>10.879</v>
      </c>
      <c r="G29">
        <f>163</f>
        <v>163</v>
      </c>
      <c r="H29">
        <f>G29/D29/60</f>
        <v>15.009208103130753</v>
      </c>
    </row>
    <row r="31" spans="1:8" x14ac:dyDescent="0.2">
      <c r="C31" t="s">
        <v>22</v>
      </c>
    </row>
    <row r="32" spans="1:8" x14ac:dyDescent="0.2">
      <c r="A32" t="s">
        <v>23</v>
      </c>
      <c r="C32">
        <v>1.74E-4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D6C5-EB5A-5346-B7FA-EECF1F6AE506}">
  <dimension ref="A3:E11"/>
  <sheetViews>
    <sheetView workbookViewId="0">
      <selection activeCell="B12" sqref="B12"/>
    </sheetView>
  </sheetViews>
  <sheetFormatPr baseColWidth="10" defaultRowHeight="16" x14ac:dyDescent="0.2"/>
  <sheetData>
    <row r="3" spans="1:5" x14ac:dyDescent="0.2">
      <c r="A3" t="s">
        <v>36</v>
      </c>
      <c r="B3" t="s">
        <v>34</v>
      </c>
      <c r="C3" t="s">
        <v>16</v>
      </c>
      <c r="D3" t="s">
        <v>35</v>
      </c>
      <c r="E3" t="s">
        <v>18</v>
      </c>
    </row>
    <row r="4" spans="1:5" x14ac:dyDescent="0.2">
      <c r="A4">
        <f>163/2</f>
        <v>81.5</v>
      </c>
      <c r="B4">
        <v>11.92</v>
      </c>
      <c r="C4">
        <f>B4*60*60</f>
        <v>42912</v>
      </c>
      <c r="D4">
        <f>2*PI()/C4</f>
        <v>1.4642023926126924E-4</v>
      </c>
      <c r="E4">
        <f>A4*D4</f>
        <v>1.1933249499793443E-2</v>
      </c>
    </row>
    <row r="5" spans="1:5" x14ac:dyDescent="0.2">
      <c r="A5">
        <f>775/2</f>
        <v>387.5</v>
      </c>
      <c r="B5">
        <v>2.2599999999999998</v>
      </c>
      <c r="C5">
        <f>B5*60*60</f>
        <v>8136</v>
      </c>
      <c r="D5">
        <f>2*PI()/C5</f>
        <v>7.722695805284644E-4</v>
      </c>
      <c r="E5">
        <f>A5*D5</f>
        <v>0.29925446245477993</v>
      </c>
    </row>
    <row r="9" spans="1:5" x14ac:dyDescent="0.2">
      <c r="B9" t="s">
        <v>37</v>
      </c>
      <c r="C9" t="e">
        <f>lientime</f>
        <v>#NAME?</v>
      </c>
    </row>
    <row r="10" spans="1:5" x14ac:dyDescent="0.2">
      <c r="A10" t="s">
        <v>38</v>
      </c>
      <c r="B10">
        <v>4.4000000000000004</v>
      </c>
      <c r="C10">
        <f>B10/E$4</f>
        <v>368.71767409842238</v>
      </c>
    </row>
    <row r="11" spans="1:5" x14ac:dyDescent="0.2">
      <c r="A11" t="s">
        <v>25</v>
      </c>
      <c r="B11">
        <v>4.4000000000000004</v>
      </c>
      <c r="C11">
        <f>B11/E$5</f>
        <v>14.703205973628148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Observations</vt:lpstr>
      <vt:lpstr>linetime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Ozgur Karatekin</dc:creator>
  <cp:lastModifiedBy>Ozgur Karatekin</cp:lastModifiedBy>
  <dcterms:created xsi:type="dcterms:W3CDTF">2019-05-26T18:16:47Z</dcterms:created>
  <dcterms:modified xsi:type="dcterms:W3CDTF">2019-08-20T18:55:58Z</dcterms:modified>
</cp:coreProperties>
</file>