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ti\help\Yana\8\"/>
    </mc:Choice>
  </mc:AlternateContent>
  <xr:revisionPtr revIDLastSave="0" documentId="13_ncr:1_{0693BD20-3902-4CAD-95B1-D4CA6DDD1447}" xr6:coauthVersionLast="47" xr6:coauthVersionMax="47" xr10:uidLastSave="{00000000-0000-0000-0000-000000000000}"/>
  <bookViews>
    <workbookView xWindow="-120" yWindow="-120" windowWidth="29040" windowHeight="15840" activeTab="3" xr2:uid="{FEEE41C8-FE01-46FD-A425-4193DACE5553}"/>
  </bookViews>
  <sheets>
    <sheet name="Содержание" sheetId="1" r:id="rId1"/>
    <sheet name="Склад" sheetId="2" r:id="rId2"/>
    <sheet name="Тестирование" sheetId="3" r:id="rId3"/>
    <sheet name="Зарплата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2" i="4"/>
  <c r="F3" i="4"/>
  <c r="F4" i="4"/>
  <c r="F5" i="4"/>
  <c r="F6" i="4"/>
  <c r="F7" i="4"/>
  <c r="F2" i="4"/>
  <c r="E3" i="4"/>
  <c r="E4" i="4"/>
  <c r="E5" i="4"/>
  <c r="E6" i="4"/>
  <c r="E7" i="4"/>
  <c r="E2" i="4"/>
  <c r="D3" i="4"/>
  <c r="D4" i="4"/>
  <c r="D5" i="4"/>
  <c r="D6" i="4"/>
  <c r="D7" i="4"/>
  <c r="D2" i="4"/>
  <c r="H3" i="3"/>
  <c r="H4" i="3"/>
  <c r="H5" i="3"/>
  <c r="H6" i="3"/>
  <c r="H7" i="3"/>
  <c r="H2" i="3"/>
  <c r="G3" i="3"/>
  <c r="G4" i="3"/>
  <c r="G5" i="3"/>
  <c r="G6" i="3"/>
  <c r="G7" i="3"/>
  <c r="G2" i="3"/>
  <c r="F6" i="3"/>
  <c r="F7" i="3"/>
  <c r="F3" i="3"/>
  <c r="F4" i="3"/>
  <c r="F5" i="3"/>
  <c r="F2" i="3"/>
  <c r="E3" i="3"/>
  <c r="E4" i="3"/>
  <c r="E5" i="3"/>
  <c r="E6" i="3"/>
  <c r="E7" i="3"/>
  <c r="E2" i="3"/>
  <c r="E21" i="2"/>
  <c r="E22" i="2"/>
  <c r="E23" i="2"/>
  <c r="E24" i="2"/>
  <c r="E25" i="2"/>
  <c r="E20" i="2"/>
  <c r="F23" i="2"/>
  <c r="G23" i="2" s="1"/>
  <c r="F24" i="2"/>
  <c r="G24" i="2" s="1"/>
  <c r="C26" i="2"/>
  <c r="B26" i="2"/>
  <c r="D25" i="2"/>
  <c r="F25" i="2" s="1"/>
  <c r="G25" i="2" s="1"/>
  <c r="D24" i="2"/>
  <c r="D23" i="2"/>
  <c r="D22" i="2"/>
  <c r="F22" i="2" s="1"/>
  <c r="G22" i="2" s="1"/>
  <c r="D21" i="2"/>
  <c r="D20" i="2"/>
  <c r="E17" i="2"/>
  <c r="E12" i="2"/>
  <c r="E13" i="2"/>
  <c r="E14" i="2"/>
  <c r="E15" i="2"/>
  <c r="E16" i="2"/>
  <c r="E11" i="2"/>
  <c r="F14" i="2"/>
  <c r="G14" i="2" s="1"/>
  <c r="F16" i="2"/>
  <c r="G16" i="2" s="1"/>
  <c r="C17" i="2"/>
  <c r="B17" i="2"/>
  <c r="D16" i="2"/>
  <c r="D15" i="2"/>
  <c r="D14" i="2"/>
  <c r="D13" i="2"/>
  <c r="F13" i="2" s="1"/>
  <c r="G13" i="2" s="1"/>
  <c r="F12" i="2"/>
  <c r="G12" i="2" s="1"/>
  <c r="D12" i="2"/>
  <c r="D11" i="2"/>
  <c r="D17" i="2" s="1"/>
  <c r="E3" i="2"/>
  <c r="E8" i="2" s="1"/>
  <c r="E4" i="2"/>
  <c r="E5" i="2"/>
  <c r="E6" i="2"/>
  <c r="E7" i="2"/>
  <c r="E2" i="2"/>
  <c r="C8" i="2"/>
  <c r="B8" i="2"/>
  <c r="D3" i="2"/>
  <c r="D4" i="2"/>
  <c r="D5" i="2"/>
  <c r="F5" i="2" s="1"/>
  <c r="D6" i="2"/>
  <c r="F6" i="2" s="1"/>
  <c r="G6" i="2" s="1"/>
  <c r="D7" i="2"/>
  <c r="F7" i="2" s="1"/>
  <c r="G7" i="2" s="1"/>
  <c r="D2" i="2"/>
  <c r="F2" i="2" s="1"/>
  <c r="D26" i="2" l="1"/>
  <c r="F21" i="2"/>
  <c r="G21" i="2" s="1"/>
  <c r="E26" i="2"/>
  <c r="F20" i="2"/>
  <c r="G20" i="2" s="1"/>
  <c r="F15" i="2"/>
  <c r="G15" i="2" s="1"/>
  <c r="G3" i="2"/>
  <c r="G2" i="2"/>
  <c r="G5" i="2"/>
  <c r="D8" i="2"/>
  <c r="F4" i="2"/>
  <c r="G4" i="2" s="1"/>
  <c r="F3" i="2"/>
  <c r="F8" i="2" s="1"/>
  <c r="F11" i="2"/>
  <c r="G26" i="2" l="1"/>
  <c r="F26" i="2"/>
  <c r="G8" i="2"/>
  <c r="F17" i="2"/>
  <c r="G11" i="2"/>
  <c r="G17" i="2" s="1"/>
</calcChain>
</file>

<file path=xl/sharedStrings.xml><?xml version="1.0" encoding="utf-8"?>
<sst xmlns="http://schemas.openxmlformats.org/spreadsheetml/2006/main" count="103" uniqueCount="61">
  <si>
    <t>Имя</t>
  </si>
  <si>
    <t>Яна</t>
  </si>
  <si>
    <t>Фамилия</t>
  </si>
  <si>
    <t>Зубенко</t>
  </si>
  <si>
    <t>Группа</t>
  </si>
  <si>
    <t>1-ЮБ-1</t>
  </si>
  <si>
    <t>Вариант</t>
  </si>
  <si>
    <t>Наименование товара</t>
  </si>
  <si>
    <t>Кол-во,       шт.</t>
  </si>
  <si>
    <t>Скидка_1, %</t>
  </si>
  <si>
    <t>Скидка_2, %</t>
  </si>
  <si>
    <t>Скидка_3, %</t>
  </si>
  <si>
    <t xml:space="preserve">Отвертка </t>
  </si>
  <si>
    <t>Молоток</t>
  </si>
  <si>
    <t>Ножовка по дереву</t>
  </si>
  <si>
    <t>Ножовка по металлу</t>
  </si>
  <si>
    <t>Стамеска</t>
  </si>
  <si>
    <t>Сверло алмазное</t>
  </si>
  <si>
    <t>Цена за 1 ед. товара, руб.</t>
  </si>
  <si>
    <t>Итого</t>
  </si>
  <si>
    <t>К оплате, руб.</t>
  </si>
  <si>
    <t>Скидка, руб.</t>
  </si>
  <si>
    <t>Скидка, %</t>
  </si>
  <si>
    <t>Стоимость товара, руб.</t>
  </si>
  <si>
    <t>ФИО</t>
  </si>
  <si>
    <t>Тест 1</t>
  </si>
  <si>
    <t>Тест 2</t>
  </si>
  <si>
    <t>Тест 3</t>
  </si>
  <si>
    <t>Артемьева Д.С.</t>
  </si>
  <si>
    <t>Воронов И.А.</t>
  </si>
  <si>
    <t>Громов М.И.</t>
  </si>
  <si>
    <t>Донцов К.М.</t>
  </si>
  <si>
    <t>Елисеев П.В.</t>
  </si>
  <si>
    <t>Мухин О.В.</t>
  </si>
  <si>
    <t>ИТОГО</t>
  </si>
  <si>
    <t xml:space="preserve">Оценка 1 </t>
  </si>
  <si>
    <t>Оценка 2</t>
  </si>
  <si>
    <t xml:space="preserve"> Оценка 3</t>
  </si>
  <si>
    <t>Балл</t>
  </si>
  <si>
    <t>Оценка</t>
  </si>
  <si>
    <t>Должность</t>
  </si>
  <si>
    <t>Разряд</t>
  </si>
  <si>
    <t>Бойцов А.Н.</t>
  </si>
  <si>
    <t>профессор</t>
  </si>
  <si>
    <t>Волков С.Н.</t>
  </si>
  <si>
    <t>Гамаюн И.А.</t>
  </si>
  <si>
    <t>доцент</t>
  </si>
  <si>
    <t>Жеглов Б.М.</t>
  </si>
  <si>
    <t>ст.преподаватель</t>
  </si>
  <si>
    <t>Кунин К.Н.</t>
  </si>
  <si>
    <t>ассистент</t>
  </si>
  <si>
    <t>Хвостов Р.Ю.</t>
  </si>
  <si>
    <t>инженер</t>
  </si>
  <si>
    <t>Коэффициент</t>
  </si>
  <si>
    <t>Мин. Оклад, руб.</t>
  </si>
  <si>
    <t>Премия, %</t>
  </si>
  <si>
    <t>Подоходный налог, %</t>
  </si>
  <si>
    <t xml:space="preserve">Оклад </t>
  </si>
  <si>
    <t>Премия</t>
  </si>
  <si>
    <t xml:space="preserve"> Налог </t>
  </si>
  <si>
    <t>Зарплата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</si>
</sst>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3" fillId="0" borderId="1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1" fillId="0" borderId="1" xfId="0" applyFont="1" applyBorder="1"/>
    <xf numFmtId="0" fontId="1" fillId="0" borderId="2" xfId="0" applyFont="1" applyBorder="1"/>
    <xf numFmtId="0" fontId="0" fillId="0" borderId="1" xfId="0" applyBorder="1"/>
    <xf numFmtId="0" fontId="0" fillId="0" borderId="9" xfId="0" applyBorder="1"/>
    <xf numFmtId="0" fontId="0" fillId="0" borderId="3" xfId="0" applyBorder="1"/>
    <xf numFmtId="0" fontId="0" fillId="0" borderId="2" xfId="0" applyBorder="1"/>
    <xf numFmtId="0" fontId="3" fillId="0" borderId="1" xfId="0" applyFont="1" applyBorder="1" applyAlignment="1">
      <alignment horizontal="center" vertical="center"/>
    </xf>
    <xf numFmtId="0" fontId="0" fillId="0" borderId="10" xfId="0" applyBorder="1"/>
    <xf numFmtId="0" fontId="0" fillId="4" borderId="5" xfId="0" applyFill="1" applyBorder="1"/>
    <xf numFmtId="0" fontId="3" fillId="0" borderId="4" xfId="0" applyFont="1" applyBorder="1" applyAlignment="1">
      <alignment vertical="center"/>
    </xf>
    <xf numFmtId="0" fontId="2" fillId="5" borderId="5" xfId="0" applyFont="1" applyFill="1" applyBorder="1" applyAlignment="1">
      <alignment horizontal="center" vertical="center" wrapText="1"/>
    </xf>
    <xf numFmtId="2" fontId="0" fillId="0" borderId="5" xfId="0" applyNumberFormat="1" applyBorder="1"/>
    <xf numFmtId="0" fontId="2" fillId="0" borderId="4" xfId="0" applyFont="1" applyBorder="1" applyAlignment="1">
      <alignment horizontal="right" vertical="center"/>
    </xf>
  </cellXfs>
  <cellStyles count="1">
    <cellStyle name="Обычный" xfId="0" builtinId="0"/>
  </cellStyles>
  <dxfs count="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43EF-46B6-4C1B-9938-FCB2FCAD04C3}">
  <dimension ref="A1:B4"/>
  <sheetViews>
    <sheetView workbookViewId="0">
      <selection activeCell="D8" sqref="D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C99BC-7351-4D79-B879-BDC98861FC89}">
  <dimension ref="A1:O26"/>
  <sheetViews>
    <sheetView workbookViewId="0">
      <selection activeCell="N12" sqref="N12"/>
    </sheetView>
  </sheetViews>
  <sheetFormatPr defaultRowHeight="15" x14ac:dyDescent="0.25"/>
  <cols>
    <col min="1" max="1" width="68.28515625" customWidth="1"/>
    <col min="2" max="2" width="17.85546875" customWidth="1"/>
    <col min="3" max="3" width="13.140625" customWidth="1"/>
    <col min="4" max="4" width="23.7109375" customWidth="1"/>
    <col min="5" max="5" width="15" customWidth="1"/>
    <col min="6" max="6" width="18.5703125" customWidth="1"/>
    <col min="7" max="7" width="18.42578125" customWidth="1"/>
    <col min="14" max="14" width="9.140625" customWidth="1"/>
  </cols>
  <sheetData>
    <row r="1" spans="1:12" ht="30.75" thickBot="1" x14ac:dyDescent="0.3">
      <c r="A1" s="1" t="s">
        <v>7</v>
      </c>
      <c r="B1" s="2" t="s">
        <v>18</v>
      </c>
      <c r="C1" s="2" t="s">
        <v>8</v>
      </c>
      <c r="D1" s="14" t="s">
        <v>23</v>
      </c>
      <c r="E1" s="14" t="s">
        <v>22</v>
      </c>
      <c r="F1" s="2" t="s">
        <v>21</v>
      </c>
      <c r="G1" s="2" t="s">
        <v>20</v>
      </c>
      <c r="I1" s="3" t="s">
        <v>8</v>
      </c>
      <c r="J1" s="4" t="s">
        <v>9</v>
      </c>
      <c r="K1" s="4" t="s">
        <v>10</v>
      </c>
      <c r="L1" s="4" t="s">
        <v>11</v>
      </c>
    </row>
    <row r="2" spans="1:12" ht="15.75" thickBot="1" x14ac:dyDescent="0.3">
      <c r="A2" s="5" t="s">
        <v>12</v>
      </c>
      <c r="B2" s="6">
        <v>66.8</v>
      </c>
      <c r="C2" s="17">
        <v>25</v>
      </c>
      <c r="D2" s="21">
        <f>B2*C2</f>
        <v>1670</v>
      </c>
      <c r="E2" s="22">
        <f>IF(C2&lt;20,$J$2,IF(C2&lt;40,$J$3,IF(C2&lt;60,$J$4,IF(C2&lt;80,$J$5,IF(C2&lt;100,$J$6,$J$7)))))</f>
        <v>2.5</v>
      </c>
      <c r="F2" s="21">
        <f>D2*E2/100</f>
        <v>41.75</v>
      </c>
      <c r="G2" s="20">
        <f>D2-F2</f>
        <v>1628.25</v>
      </c>
      <c r="I2" s="7">
        <v>0</v>
      </c>
      <c r="J2" s="8">
        <v>0</v>
      </c>
      <c r="K2" s="9">
        <v>0</v>
      </c>
      <c r="L2" s="9">
        <v>0</v>
      </c>
    </row>
    <row r="3" spans="1:12" ht="15.75" thickBot="1" x14ac:dyDescent="0.3">
      <c r="A3" s="5" t="s">
        <v>13</v>
      </c>
      <c r="B3" s="6">
        <v>133.6</v>
      </c>
      <c r="C3" s="18">
        <v>175</v>
      </c>
      <c r="D3" s="21">
        <f t="shared" ref="D3:D7" si="0">B3*C3</f>
        <v>23380</v>
      </c>
      <c r="E3" s="22">
        <f t="shared" ref="E3:E7" si="1">IF(C3&lt;20,$J$2,IF(C3&lt;40,$J$3,IF(C3&lt;60,$J$4,IF(C3&lt;80,$J$5,IF(C3&lt;100,$J$6,$J$7)))))</f>
        <v>15</v>
      </c>
      <c r="F3" s="21">
        <f t="shared" ref="F3:F7" si="2">D3*E3/100</f>
        <v>3507</v>
      </c>
      <c r="G3" s="20">
        <f>D3-F3</f>
        <v>19873</v>
      </c>
      <c r="I3" s="7">
        <v>20</v>
      </c>
      <c r="J3" s="8">
        <v>2.5</v>
      </c>
      <c r="K3" s="9">
        <v>5</v>
      </c>
      <c r="L3" s="9">
        <v>7.5</v>
      </c>
    </row>
    <row r="4" spans="1:12" ht="15.75" thickBot="1" x14ac:dyDescent="0.3">
      <c r="A4" s="5" t="s">
        <v>14</v>
      </c>
      <c r="B4" s="6">
        <v>214.25</v>
      </c>
      <c r="C4" s="18">
        <v>230</v>
      </c>
      <c r="D4" s="21">
        <f t="shared" si="0"/>
        <v>49277.5</v>
      </c>
      <c r="E4" s="22">
        <f t="shared" si="1"/>
        <v>15</v>
      </c>
      <c r="F4" s="21">
        <f t="shared" si="2"/>
        <v>7391.625</v>
      </c>
      <c r="G4" s="20">
        <f t="shared" ref="G4:G7" si="3">D4-F4</f>
        <v>41885.875</v>
      </c>
      <c r="I4" s="7">
        <v>40</v>
      </c>
      <c r="J4" s="8">
        <v>5</v>
      </c>
      <c r="K4" s="9">
        <v>7.5</v>
      </c>
      <c r="L4" s="9">
        <v>10</v>
      </c>
    </row>
    <row r="5" spans="1:12" ht="15.75" thickBot="1" x14ac:dyDescent="0.3">
      <c r="A5" s="5" t="s">
        <v>15</v>
      </c>
      <c r="B5" s="6">
        <v>125.5</v>
      </c>
      <c r="C5" s="18">
        <v>45</v>
      </c>
      <c r="D5" s="21">
        <f t="shared" si="0"/>
        <v>5647.5</v>
      </c>
      <c r="E5" s="22">
        <f t="shared" si="1"/>
        <v>5</v>
      </c>
      <c r="F5" s="21">
        <f t="shared" si="2"/>
        <v>282.375</v>
      </c>
      <c r="G5" s="20">
        <f t="shared" si="3"/>
        <v>5365.125</v>
      </c>
      <c r="I5" s="7">
        <v>60</v>
      </c>
      <c r="J5" s="8">
        <v>7.5</v>
      </c>
      <c r="K5" s="9">
        <v>10</v>
      </c>
      <c r="L5" s="9">
        <v>15</v>
      </c>
    </row>
    <row r="6" spans="1:12" ht="15.75" thickBot="1" x14ac:dyDescent="0.3">
      <c r="A6" s="5" t="s">
        <v>16</v>
      </c>
      <c r="B6" s="6">
        <v>113.25</v>
      </c>
      <c r="C6" s="18">
        <v>280</v>
      </c>
      <c r="D6" s="23">
        <f t="shared" si="0"/>
        <v>31710</v>
      </c>
      <c r="E6" s="21">
        <f t="shared" si="1"/>
        <v>15</v>
      </c>
      <c r="F6" s="21">
        <f t="shared" si="2"/>
        <v>4756.5</v>
      </c>
      <c r="G6" s="19">
        <f t="shared" si="3"/>
        <v>26953.5</v>
      </c>
      <c r="I6" s="7">
        <v>80</v>
      </c>
      <c r="J6" s="8">
        <v>10</v>
      </c>
      <c r="K6" s="9">
        <v>15</v>
      </c>
      <c r="L6" s="9">
        <v>20</v>
      </c>
    </row>
    <row r="7" spans="1:12" ht="15.75" thickBot="1" x14ac:dyDescent="0.3">
      <c r="A7" s="5" t="s">
        <v>17</v>
      </c>
      <c r="B7" s="17">
        <v>125.5</v>
      </c>
      <c r="C7" s="17">
        <v>50</v>
      </c>
      <c r="D7" s="21">
        <f t="shared" si="0"/>
        <v>6275</v>
      </c>
      <c r="E7" s="22">
        <f t="shared" si="1"/>
        <v>5</v>
      </c>
      <c r="F7" s="21">
        <f t="shared" si="2"/>
        <v>313.75</v>
      </c>
      <c r="G7" s="20">
        <f t="shared" si="3"/>
        <v>5961.25</v>
      </c>
      <c r="I7" s="7">
        <v>100</v>
      </c>
      <c r="J7" s="8">
        <v>15</v>
      </c>
      <c r="K7" s="9">
        <v>20</v>
      </c>
      <c r="L7" s="9">
        <v>25</v>
      </c>
    </row>
    <row r="8" spans="1:12" ht="15.75" thickBot="1" x14ac:dyDescent="0.3">
      <c r="A8" s="10" t="s">
        <v>19</v>
      </c>
      <c r="B8" s="21">
        <f>SUM(B2:B7)</f>
        <v>778.9</v>
      </c>
      <c r="C8" s="24">
        <f t="shared" ref="C8:D8" si="4">SUM(C2:C7)</f>
        <v>805</v>
      </c>
      <c r="D8" s="24">
        <f t="shared" si="4"/>
        <v>117960</v>
      </c>
      <c r="E8" s="24">
        <f t="shared" ref="E8" si="5">SUM(E2:E7)</f>
        <v>57.5</v>
      </c>
      <c r="F8" s="24">
        <f t="shared" ref="F8" si="6">SUM(F2:F7)</f>
        <v>16293</v>
      </c>
      <c r="G8" s="24">
        <f t="shared" ref="G8" si="7">SUM(G2:G7)</f>
        <v>101667</v>
      </c>
    </row>
    <row r="9" spans="1:12" ht="15.75" thickBot="1" x14ac:dyDescent="0.3"/>
    <row r="10" spans="1:12" ht="30.75" thickBot="1" x14ac:dyDescent="0.3">
      <c r="A10" s="1" t="s">
        <v>7</v>
      </c>
      <c r="B10" s="2" t="s">
        <v>18</v>
      </c>
      <c r="C10" s="2" t="s">
        <v>8</v>
      </c>
      <c r="D10" s="14" t="s">
        <v>23</v>
      </c>
      <c r="E10" s="14" t="s">
        <v>22</v>
      </c>
      <c r="F10" s="2" t="s">
        <v>21</v>
      </c>
      <c r="G10" s="2" t="s">
        <v>20</v>
      </c>
      <c r="I10" s="3" t="s">
        <v>8</v>
      </c>
      <c r="J10" s="4" t="s">
        <v>9</v>
      </c>
      <c r="K10" s="4" t="s">
        <v>10</v>
      </c>
      <c r="L10" s="4" t="s">
        <v>11</v>
      </c>
    </row>
    <row r="11" spans="1:12" ht="15.75" thickBot="1" x14ac:dyDescent="0.3">
      <c r="A11" s="5" t="s">
        <v>12</v>
      </c>
      <c r="B11" s="6">
        <v>66.8</v>
      </c>
      <c r="C11" s="17">
        <v>25</v>
      </c>
      <c r="D11" s="21">
        <f>B11*C11</f>
        <v>1670</v>
      </c>
      <c r="E11" s="22">
        <f>VLOOKUP(C11,$I$11:$K$16,3)</f>
        <v>5</v>
      </c>
      <c r="F11" s="21">
        <f>D11*E11/100</f>
        <v>83.5</v>
      </c>
      <c r="G11" s="20">
        <f>D11-F11</f>
        <v>1586.5</v>
      </c>
      <c r="I11" s="7">
        <v>0</v>
      </c>
      <c r="J11" s="8">
        <v>0</v>
      </c>
      <c r="K11" s="9">
        <v>0</v>
      </c>
      <c r="L11" s="9">
        <v>0</v>
      </c>
    </row>
    <row r="12" spans="1:12" ht="15.75" thickBot="1" x14ac:dyDescent="0.3">
      <c r="A12" s="5" t="s">
        <v>13</v>
      </c>
      <c r="B12" s="6">
        <v>133.6</v>
      </c>
      <c r="C12" s="18">
        <v>175</v>
      </c>
      <c r="D12" s="21">
        <f t="shared" ref="D12:D16" si="8">B12*C12</f>
        <v>23380</v>
      </c>
      <c r="E12" s="22">
        <f t="shared" ref="E12:E16" si="9">VLOOKUP(C12,$I$11:$K$16,3)</f>
        <v>20</v>
      </c>
      <c r="F12" s="21">
        <f t="shared" ref="F12:F16" si="10">D12*E12/100</f>
        <v>4676</v>
      </c>
      <c r="G12" s="20">
        <f>D12-F12</f>
        <v>18704</v>
      </c>
      <c r="I12" s="7">
        <v>20</v>
      </c>
      <c r="J12" s="8">
        <v>2.5</v>
      </c>
      <c r="K12" s="9">
        <v>5</v>
      </c>
      <c r="L12" s="9">
        <v>7.5</v>
      </c>
    </row>
    <row r="13" spans="1:12" ht="15.75" thickBot="1" x14ac:dyDescent="0.3">
      <c r="A13" s="5" t="s">
        <v>14</v>
      </c>
      <c r="B13" s="6">
        <v>214.25</v>
      </c>
      <c r="C13" s="18">
        <v>230</v>
      </c>
      <c r="D13" s="21">
        <f t="shared" si="8"/>
        <v>49277.5</v>
      </c>
      <c r="E13" s="22">
        <f t="shared" si="9"/>
        <v>20</v>
      </c>
      <c r="F13" s="21">
        <f t="shared" si="10"/>
        <v>9855.5</v>
      </c>
      <c r="G13" s="20">
        <f t="shared" ref="G13:G16" si="11">D13-F13</f>
        <v>39422</v>
      </c>
      <c r="I13" s="7">
        <v>40</v>
      </c>
      <c r="J13" s="8">
        <v>5</v>
      </c>
      <c r="K13" s="9">
        <v>7.5</v>
      </c>
      <c r="L13" s="9">
        <v>10</v>
      </c>
    </row>
    <row r="14" spans="1:12" ht="15.75" thickBot="1" x14ac:dyDescent="0.3">
      <c r="A14" s="5" t="s">
        <v>15</v>
      </c>
      <c r="B14" s="6">
        <v>125.5</v>
      </c>
      <c r="C14" s="18">
        <v>45</v>
      </c>
      <c r="D14" s="21">
        <f t="shared" si="8"/>
        <v>5647.5</v>
      </c>
      <c r="E14" s="22">
        <f t="shared" si="9"/>
        <v>7.5</v>
      </c>
      <c r="F14" s="21">
        <f t="shared" si="10"/>
        <v>423.5625</v>
      </c>
      <c r="G14" s="20">
        <f t="shared" si="11"/>
        <v>5223.9375</v>
      </c>
      <c r="I14" s="7">
        <v>60</v>
      </c>
      <c r="J14" s="8">
        <v>7.5</v>
      </c>
      <c r="K14" s="9">
        <v>10</v>
      </c>
      <c r="L14" s="9">
        <v>15</v>
      </c>
    </row>
    <row r="15" spans="1:12" ht="15.75" thickBot="1" x14ac:dyDescent="0.3">
      <c r="A15" s="5" t="s">
        <v>16</v>
      </c>
      <c r="B15" s="6">
        <v>113.25</v>
      </c>
      <c r="C15" s="18">
        <v>280</v>
      </c>
      <c r="D15" s="23">
        <f t="shared" si="8"/>
        <v>31710</v>
      </c>
      <c r="E15" s="22">
        <f t="shared" si="9"/>
        <v>20</v>
      </c>
      <c r="F15" s="21">
        <f t="shared" si="10"/>
        <v>6342</v>
      </c>
      <c r="G15" s="19">
        <f t="shared" si="11"/>
        <v>25368</v>
      </c>
      <c r="I15" s="7">
        <v>80</v>
      </c>
      <c r="J15" s="8">
        <v>10</v>
      </c>
      <c r="K15" s="9">
        <v>15</v>
      </c>
      <c r="L15" s="9">
        <v>20</v>
      </c>
    </row>
    <row r="16" spans="1:12" ht="15.75" thickBot="1" x14ac:dyDescent="0.3">
      <c r="A16" s="5" t="s">
        <v>17</v>
      </c>
      <c r="B16" s="17">
        <v>125.5</v>
      </c>
      <c r="C16" s="17">
        <v>50</v>
      </c>
      <c r="D16" s="21">
        <f t="shared" si="8"/>
        <v>6275</v>
      </c>
      <c r="E16" s="22">
        <f t="shared" si="9"/>
        <v>7.5</v>
      </c>
      <c r="F16" s="21">
        <f t="shared" si="10"/>
        <v>470.625</v>
      </c>
      <c r="G16" s="20">
        <f t="shared" si="11"/>
        <v>5804.375</v>
      </c>
      <c r="I16" s="7">
        <v>100</v>
      </c>
      <c r="J16" s="8">
        <v>15</v>
      </c>
      <c r="K16" s="9">
        <v>20</v>
      </c>
      <c r="L16" s="9">
        <v>25</v>
      </c>
    </row>
    <row r="17" spans="1:15" ht="15.75" thickBot="1" x14ac:dyDescent="0.3">
      <c r="A17" s="10" t="s">
        <v>19</v>
      </c>
      <c r="B17" s="21">
        <f>SUM(B11:B16)</f>
        <v>778.9</v>
      </c>
      <c r="C17" s="24">
        <f t="shared" ref="C17" si="12">SUM(C11:C16)</f>
        <v>805</v>
      </c>
      <c r="D17" s="24">
        <f t="shared" ref="D17:E17" si="13">SUM(D11:D16)</f>
        <v>117960</v>
      </c>
      <c r="E17" s="24">
        <f t="shared" si="13"/>
        <v>80</v>
      </c>
      <c r="F17" s="24">
        <f t="shared" ref="F17" si="14">SUM(F11:F16)</f>
        <v>21851.1875</v>
      </c>
      <c r="G17" s="24">
        <f t="shared" ref="G17" si="15">SUM(G11:G16)</f>
        <v>96108.8125</v>
      </c>
    </row>
    <row r="18" spans="1:15" ht="15.75" thickBot="1" x14ac:dyDescent="0.3"/>
    <row r="19" spans="1:15" ht="33.75" customHeight="1" thickBot="1" x14ac:dyDescent="0.3">
      <c r="A19" s="1" t="s">
        <v>7</v>
      </c>
      <c r="B19" s="2" t="s">
        <v>18</v>
      </c>
      <c r="C19" s="2" t="s">
        <v>8</v>
      </c>
      <c r="D19" s="14" t="s">
        <v>23</v>
      </c>
      <c r="E19" s="14" t="s">
        <v>22</v>
      </c>
      <c r="F19" s="2" t="s">
        <v>21</v>
      </c>
      <c r="G19" s="2" t="s">
        <v>20</v>
      </c>
      <c r="I19" s="3" t="s">
        <v>8</v>
      </c>
      <c r="J19" s="25">
        <v>0</v>
      </c>
      <c r="K19" s="25">
        <v>20</v>
      </c>
      <c r="L19" s="25">
        <v>40</v>
      </c>
      <c r="M19" s="25">
        <v>60</v>
      </c>
      <c r="N19" s="25">
        <v>80</v>
      </c>
      <c r="O19" s="25">
        <v>100</v>
      </c>
    </row>
    <row r="20" spans="1:15" ht="37.5" customHeight="1" thickBot="1" x14ac:dyDescent="0.3">
      <c r="A20" s="5" t="s">
        <v>12</v>
      </c>
      <c r="B20" s="6">
        <v>66.8</v>
      </c>
      <c r="C20" s="17">
        <v>25</v>
      </c>
      <c r="D20" s="6">
        <f>B20*C20</f>
        <v>1670</v>
      </c>
      <c r="E20" s="17">
        <f>HLOOKUP(C20,$J$19:$O$22,4)</f>
        <v>7.5</v>
      </c>
      <c r="F20" s="6">
        <f>D20*E20/100</f>
        <v>125.25</v>
      </c>
      <c r="G20" s="17">
        <f>D20-F20</f>
        <v>1544.75</v>
      </c>
      <c r="I20" s="3" t="s">
        <v>9</v>
      </c>
      <c r="J20" s="8">
        <v>0</v>
      </c>
      <c r="K20" s="8">
        <v>2.5</v>
      </c>
      <c r="L20" s="8">
        <v>5</v>
      </c>
      <c r="M20" s="8">
        <v>7.5</v>
      </c>
      <c r="N20" s="8">
        <v>10</v>
      </c>
      <c r="O20" s="8">
        <v>15</v>
      </c>
    </row>
    <row r="21" spans="1:15" ht="39" customHeight="1" thickBot="1" x14ac:dyDescent="0.3">
      <c r="A21" s="5" t="s">
        <v>13</v>
      </c>
      <c r="B21" s="6">
        <v>133.6</v>
      </c>
      <c r="C21" s="17">
        <v>175</v>
      </c>
      <c r="D21" s="6">
        <f t="shared" ref="D21:D25" si="16">B21*C21</f>
        <v>23380</v>
      </c>
      <c r="E21" s="17">
        <f t="shared" ref="E21:E25" si="17">HLOOKUP(C21,$J$19:$O$22,4)</f>
        <v>25</v>
      </c>
      <c r="F21" s="6">
        <f t="shared" ref="F21:F25" si="18">D21*E21/100</f>
        <v>5845</v>
      </c>
      <c r="G21" s="17">
        <f>D21-F21</f>
        <v>17535</v>
      </c>
      <c r="I21" s="3" t="s">
        <v>10</v>
      </c>
      <c r="J21" s="9">
        <v>0</v>
      </c>
      <c r="K21" s="9">
        <v>5</v>
      </c>
      <c r="L21" s="9">
        <v>7.5</v>
      </c>
      <c r="M21" s="9">
        <v>10</v>
      </c>
      <c r="N21" s="9">
        <v>15</v>
      </c>
      <c r="O21" s="9">
        <v>20</v>
      </c>
    </row>
    <row r="22" spans="1:15" ht="30" customHeight="1" thickBot="1" x14ac:dyDescent="0.3">
      <c r="A22" s="5" t="s">
        <v>14</v>
      </c>
      <c r="B22" s="6">
        <v>214.25</v>
      </c>
      <c r="C22" s="17">
        <v>230</v>
      </c>
      <c r="D22" s="6">
        <f t="shared" si="16"/>
        <v>49277.5</v>
      </c>
      <c r="E22" s="17">
        <f t="shared" si="17"/>
        <v>25</v>
      </c>
      <c r="F22" s="6">
        <f t="shared" si="18"/>
        <v>12319.375</v>
      </c>
      <c r="G22" s="17">
        <f t="shared" ref="G22:G25" si="19">D22-F22</f>
        <v>36958.125</v>
      </c>
      <c r="I22" s="3" t="s">
        <v>11</v>
      </c>
      <c r="J22" s="9">
        <v>0</v>
      </c>
      <c r="K22" s="9">
        <v>7.5</v>
      </c>
      <c r="L22" s="9">
        <v>10</v>
      </c>
      <c r="M22" s="9">
        <v>15</v>
      </c>
      <c r="N22" s="9">
        <v>20</v>
      </c>
      <c r="O22" s="9">
        <v>25</v>
      </c>
    </row>
    <row r="23" spans="1:15" ht="30.75" customHeight="1" thickBot="1" x14ac:dyDescent="0.3">
      <c r="A23" s="5" t="s">
        <v>15</v>
      </c>
      <c r="B23" s="6">
        <v>125.5</v>
      </c>
      <c r="C23" s="17">
        <v>45</v>
      </c>
      <c r="D23" s="6">
        <f t="shared" si="16"/>
        <v>5647.5</v>
      </c>
      <c r="E23" s="17">
        <f t="shared" si="17"/>
        <v>10</v>
      </c>
      <c r="F23" s="6">
        <f t="shared" si="18"/>
        <v>564.75</v>
      </c>
      <c r="G23" s="17">
        <f t="shared" si="19"/>
        <v>5082.75</v>
      </c>
    </row>
    <row r="24" spans="1:15" ht="30" customHeight="1" thickBot="1" x14ac:dyDescent="0.3">
      <c r="A24" s="5" t="s">
        <v>16</v>
      </c>
      <c r="B24" s="6">
        <v>113.25</v>
      </c>
      <c r="C24" s="17">
        <v>280</v>
      </c>
      <c r="D24" s="6">
        <f t="shared" si="16"/>
        <v>31710</v>
      </c>
      <c r="E24" s="17">
        <f t="shared" si="17"/>
        <v>25</v>
      </c>
      <c r="F24" s="6">
        <f t="shared" si="18"/>
        <v>7927.5</v>
      </c>
      <c r="G24" s="17">
        <f t="shared" si="19"/>
        <v>23782.5</v>
      </c>
    </row>
    <row r="25" spans="1:15" ht="31.5" customHeight="1" thickBot="1" x14ac:dyDescent="0.3">
      <c r="A25" s="5" t="s">
        <v>17</v>
      </c>
      <c r="B25" s="6">
        <v>125.5</v>
      </c>
      <c r="C25" s="17">
        <v>50</v>
      </c>
      <c r="D25" s="6">
        <f t="shared" si="16"/>
        <v>6275</v>
      </c>
      <c r="E25" s="17">
        <f t="shared" si="17"/>
        <v>10</v>
      </c>
      <c r="F25" s="6">
        <f t="shared" si="18"/>
        <v>627.5</v>
      </c>
      <c r="G25" s="17">
        <f t="shared" si="19"/>
        <v>5647.5</v>
      </c>
    </row>
    <row r="26" spans="1:15" ht="28.5" customHeight="1" thickBot="1" x14ac:dyDescent="0.3">
      <c r="A26" s="10" t="s">
        <v>19</v>
      </c>
      <c r="B26" s="6">
        <f>SUM(B20:B25)</f>
        <v>778.9</v>
      </c>
      <c r="C26" s="17">
        <f t="shared" ref="C26" si="20">SUM(C20:C25)</f>
        <v>805</v>
      </c>
      <c r="D26" s="6">
        <f t="shared" ref="D26" si="21">SUM(D20:D25)</f>
        <v>117960</v>
      </c>
      <c r="E26" s="17">
        <f t="shared" ref="E26" si="22">SUM(E20:E25)</f>
        <v>102.5</v>
      </c>
      <c r="F26" s="6">
        <f t="shared" ref="F26" si="23">SUM(F20:F25)</f>
        <v>27409.375</v>
      </c>
      <c r="G26" s="17">
        <f t="shared" ref="G26" si="24">SUM(G20:G25)</f>
        <v>90550.625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E4336-E744-42C5-A738-B2A0246C6D27}">
  <dimension ref="A1:H21"/>
  <sheetViews>
    <sheetView workbookViewId="0">
      <selection activeCell="J28" sqref="J28"/>
    </sheetView>
  </sheetViews>
  <sheetFormatPr defaultRowHeight="15" x14ac:dyDescent="0.25"/>
  <cols>
    <col min="1" max="1" width="21.42578125" customWidth="1"/>
    <col min="2" max="2" width="10.42578125" customWidth="1"/>
    <col min="6" max="6" width="9.85546875" customWidth="1"/>
    <col min="7" max="7" width="9.7109375" customWidth="1"/>
    <col min="8" max="8" width="10.28515625" customWidth="1"/>
  </cols>
  <sheetData>
    <row r="1" spans="1:8" ht="15.75" thickBot="1" x14ac:dyDescent="0.3">
      <c r="A1" s="1" t="s">
        <v>24</v>
      </c>
      <c r="B1" s="2" t="s">
        <v>25</v>
      </c>
      <c r="C1" s="2" t="s">
        <v>26</v>
      </c>
      <c r="D1" s="2" t="s">
        <v>27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ht="15.75" thickBot="1" x14ac:dyDescent="0.3">
      <c r="A2" s="5" t="s">
        <v>28</v>
      </c>
      <c r="B2" s="6">
        <v>15</v>
      </c>
      <c r="C2" s="6">
        <v>18</v>
      </c>
      <c r="D2" s="6">
        <v>14</v>
      </c>
      <c r="E2" s="6">
        <f>SUM(B2:D2)</f>
        <v>47</v>
      </c>
      <c r="F2" s="6">
        <f>IF(E2&lt;$B$12,$C$11,IF(E2&lt;$B$13,$C$12,IF(E2&lt;$B$14,$C$13,$C$14)))</f>
        <v>4</v>
      </c>
      <c r="G2" s="6">
        <f>VLOOKUP(E2,$B$11:$C$14,2)</f>
        <v>4</v>
      </c>
      <c r="H2" s="6">
        <f>HLOOKUP(E2,$C$16:$F$17,2)</f>
        <v>4</v>
      </c>
    </row>
    <row r="3" spans="1:8" ht="15.75" thickBot="1" x14ac:dyDescent="0.3">
      <c r="A3" s="5" t="s">
        <v>29</v>
      </c>
      <c r="B3" s="6">
        <v>17</v>
      </c>
      <c r="C3" s="6">
        <v>15</v>
      </c>
      <c r="D3" s="6">
        <v>13</v>
      </c>
      <c r="E3" s="6">
        <f t="shared" ref="E3:E7" si="0">SUM(B3:D3)</f>
        <v>45</v>
      </c>
      <c r="F3" s="6">
        <f t="shared" ref="F3:F7" si="1">IF(E3&lt;$B$12,$C$11,IF(E3&lt;$B$13,$C$12,IF(E3&lt;$B$14,$C$13,$C$14)))</f>
        <v>4</v>
      </c>
      <c r="G3" s="6">
        <f t="shared" ref="G3:G7" si="2">VLOOKUP(E3,$B$11:$C$14,2)</f>
        <v>4</v>
      </c>
      <c r="H3" s="6">
        <f t="shared" ref="H3:H7" si="3">HLOOKUP(E3,$C$16:$F$17,2)</f>
        <v>4</v>
      </c>
    </row>
    <row r="4" spans="1:8" ht="15.75" thickBot="1" x14ac:dyDescent="0.3">
      <c r="A4" s="5" t="s">
        <v>30</v>
      </c>
      <c r="B4" s="6">
        <v>11</v>
      </c>
      <c r="C4" s="6">
        <v>16</v>
      </c>
      <c r="D4" s="6">
        <v>18</v>
      </c>
      <c r="E4" s="6">
        <f t="shared" si="0"/>
        <v>45</v>
      </c>
      <c r="F4" s="6">
        <f t="shared" si="1"/>
        <v>4</v>
      </c>
      <c r="G4" s="6">
        <f t="shared" si="2"/>
        <v>4</v>
      </c>
      <c r="H4" s="6">
        <f t="shared" si="3"/>
        <v>4</v>
      </c>
    </row>
    <row r="5" spans="1:8" ht="15.75" thickBot="1" x14ac:dyDescent="0.3">
      <c r="A5" s="5" t="s">
        <v>31</v>
      </c>
      <c r="B5" s="6">
        <v>17</v>
      </c>
      <c r="C5" s="6">
        <v>14</v>
      </c>
      <c r="D5" s="6">
        <v>21</v>
      </c>
      <c r="E5" s="6">
        <f t="shared" si="0"/>
        <v>52</v>
      </c>
      <c r="F5" s="6">
        <f t="shared" si="1"/>
        <v>5</v>
      </c>
      <c r="G5" s="6">
        <f t="shared" si="2"/>
        <v>5</v>
      </c>
      <c r="H5" s="6">
        <f t="shared" si="3"/>
        <v>5</v>
      </c>
    </row>
    <row r="6" spans="1:8" ht="15.75" thickBot="1" x14ac:dyDescent="0.3">
      <c r="A6" s="5" t="s">
        <v>32</v>
      </c>
      <c r="B6" s="6">
        <v>15</v>
      </c>
      <c r="C6" s="6">
        <v>13</v>
      </c>
      <c r="D6" s="6">
        <v>11</v>
      </c>
      <c r="E6" s="6">
        <f t="shared" si="0"/>
        <v>39</v>
      </c>
      <c r="F6" s="6">
        <f>IF(E6&lt;$B$12,$C$11,IF(E6&lt;$B$13,$C$12,IF(E6&lt;$B$14,$C$13,$C$14)))</f>
        <v>4</v>
      </c>
      <c r="G6" s="6">
        <f t="shared" si="2"/>
        <v>4</v>
      </c>
      <c r="H6" s="6">
        <f t="shared" si="3"/>
        <v>4</v>
      </c>
    </row>
    <row r="7" spans="1:8" ht="15.75" thickBot="1" x14ac:dyDescent="0.3">
      <c r="A7" s="5" t="s">
        <v>33</v>
      </c>
      <c r="B7" s="6">
        <v>18</v>
      </c>
      <c r="C7" s="6">
        <v>19</v>
      </c>
      <c r="D7" s="6">
        <v>12</v>
      </c>
      <c r="E7" s="6">
        <f t="shared" si="0"/>
        <v>49</v>
      </c>
      <c r="F7" s="6">
        <f t="shared" si="1"/>
        <v>5</v>
      </c>
      <c r="G7" s="6">
        <f t="shared" si="2"/>
        <v>5</v>
      </c>
      <c r="H7" s="6">
        <f t="shared" si="3"/>
        <v>5</v>
      </c>
    </row>
    <row r="10" spans="1:8" x14ac:dyDescent="0.25">
      <c r="B10" s="27" t="s">
        <v>38</v>
      </c>
      <c r="C10" s="27" t="s">
        <v>39</v>
      </c>
    </row>
    <row r="11" spans="1:8" x14ac:dyDescent="0.25">
      <c r="B11" s="13">
        <v>0</v>
      </c>
      <c r="C11" s="15">
        <v>2</v>
      </c>
    </row>
    <row r="12" spans="1:8" x14ac:dyDescent="0.25">
      <c r="B12" s="13">
        <v>18</v>
      </c>
      <c r="C12" s="15">
        <v>3</v>
      </c>
    </row>
    <row r="13" spans="1:8" x14ac:dyDescent="0.25">
      <c r="A13" s="26"/>
      <c r="B13" s="12">
        <v>33</v>
      </c>
      <c r="C13" s="16">
        <v>4</v>
      </c>
    </row>
    <row r="14" spans="1:8" x14ac:dyDescent="0.25">
      <c r="A14" s="26"/>
      <c r="B14" s="15">
        <v>49</v>
      </c>
      <c r="C14" s="12">
        <v>5</v>
      </c>
    </row>
    <row r="16" spans="1:8" x14ac:dyDescent="0.25">
      <c r="B16" s="27" t="s">
        <v>38</v>
      </c>
      <c r="C16" s="16">
        <v>0</v>
      </c>
      <c r="D16" s="12">
        <v>18</v>
      </c>
      <c r="E16" s="12">
        <v>33</v>
      </c>
      <c r="F16" s="12">
        <v>49</v>
      </c>
    </row>
    <row r="17" spans="2:6" x14ac:dyDescent="0.25">
      <c r="B17" s="27" t="s">
        <v>39</v>
      </c>
      <c r="C17" s="16">
        <v>2</v>
      </c>
      <c r="D17" s="12">
        <v>3</v>
      </c>
      <c r="E17" s="12">
        <v>4</v>
      </c>
      <c r="F17" s="12">
        <v>5</v>
      </c>
    </row>
    <row r="21" spans="2:6" x14ac:dyDescent="0.25">
      <c r="E21" s="11"/>
    </row>
  </sheetData>
  <conditionalFormatting sqref="F2:H7">
    <cfRule type="cellIs" dxfId="2" priority="1" operator="greaterThan">
      <formula>3</formula>
    </cfRule>
    <cfRule type="cellIs" dxfId="1" priority="2" operator="greaterThan">
      <formula>3</formula>
    </cfRule>
    <cfRule type="cellIs" dxfId="0" priority="3" operator="greaterThan">
      <formula>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B862A-6ABF-4962-90D2-0F573ABA7D18}">
  <dimension ref="A1:I20"/>
  <sheetViews>
    <sheetView tabSelected="1" workbookViewId="0">
      <selection activeCell="H32" sqref="H32"/>
    </sheetView>
  </sheetViews>
  <sheetFormatPr defaultRowHeight="15" x14ac:dyDescent="0.25"/>
  <cols>
    <col min="1" max="1" width="24.85546875" customWidth="1"/>
    <col min="2" max="2" width="18.7109375" customWidth="1"/>
    <col min="3" max="3" width="11.42578125" customWidth="1"/>
    <col min="4" max="4" width="15.5703125" customWidth="1"/>
    <col min="5" max="5" width="17" customWidth="1"/>
    <col min="6" max="6" width="19" customWidth="1"/>
    <col min="7" max="7" width="14.28515625" customWidth="1"/>
    <col min="8" max="8" width="22.85546875" customWidth="1"/>
  </cols>
  <sheetData>
    <row r="1" spans="1:9" ht="30.75" thickBot="1" x14ac:dyDescent="0.3">
      <c r="A1" s="1" t="s">
        <v>24</v>
      </c>
      <c r="B1" s="2" t="s">
        <v>40</v>
      </c>
      <c r="C1" s="2" t="s">
        <v>41</v>
      </c>
      <c r="D1" s="2" t="s">
        <v>57</v>
      </c>
      <c r="E1" s="2" t="s">
        <v>58</v>
      </c>
      <c r="F1" s="2" t="s">
        <v>59</v>
      </c>
      <c r="G1" s="2" t="s">
        <v>60</v>
      </c>
    </row>
    <row r="2" spans="1:9" ht="15.75" thickBot="1" x14ac:dyDescent="0.3">
      <c r="A2" s="5" t="s">
        <v>42</v>
      </c>
      <c r="B2" s="28" t="s">
        <v>43</v>
      </c>
      <c r="C2" s="6">
        <v>18</v>
      </c>
      <c r="D2" s="6">
        <f>$I$11*VLOOKUP(C2,$E$10:$F$20,2)</f>
        <v>60067.55</v>
      </c>
      <c r="E2" s="6">
        <f>D2*$I$12/100</f>
        <v>15016.887500000001</v>
      </c>
      <c r="F2" s="6">
        <f>(D2+E2)*$I$13/100</f>
        <v>9760.9768750000003</v>
      </c>
      <c r="G2" s="31">
        <f>D2+E2-F2</f>
        <v>65323.460625</v>
      </c>
    </row>
    <row r="3" spans="1:9" ht="15.75" thickBot="1" x14ac:dyDescent="0.3">
      <c r="A3" s="5" t="s">
        <v>44</v>
      </c>
      <c r="B3" s="28" t="s">
        <v>43</v>
      </c>
      <c r="C3" s="6">
        <v>17</v>
      </c>
      <c r="D3" s="6">
        <f t="shared" ref="D3:D7" si="0">$I$11*VLOOKUP(C3,$E$10:$F$20,2)</f>
        <v>54102.55</v>
      </c>
      <c r="E3" s="6">
        <f t="shared" ref="E3:E7" si="1">D3*$I$12/100</f>
        <v>13525.637500000001</v>
      </c>
      <c r="F3" s="6">
        <f t="shared" ref="F3:F7" si="2">(D3+E3)*$I$13/100</f>
        <v>8791.6643750000003</v>
      </c>
      <c r="G3" s="31">
        <f t="shared" ref="G3:G7" si="3">D3+E3-F3</f>
        <v>58836.523125</v>
      </c>
    </row>
    <row r="4" spans="1:9" ht="15.75" thickBot="1" x14ac:dyDescent="0.3">
      <c r="A4" s="5" t="s">
        <v>45</v>
      </c>
      <c r="B4" s="28" t="s">
        <v>46</v>
      </c>
      <c r="C4" s="6">
        <v>15</v>
      </c>
      <c r="D4" s="6">
        <f t="shared" si="0"/>
        <v>43902.400000000001</v>
      </c>
      <c r="E4" s="6">
        <f t="shared" si="1"/>
        <v>10975.6</v>
      </c>
      <c r="F4" s="6">
        <f t="shared" si="2"/>
        <v>7134.14</v>
      </c>
      <c r="G4" s="31">
        <f t="shared" si="3"/>
        <v>47743.86</v>
      </c>
    </row>
    <row r="5" spans="1:9" ht="15.75" thickBot="1" x14ac:dyDescent="0.3">
      <c r="A5" s="5" t="s">
        <v>47</v>
      </c>
      <c r="B5" s="28" t="s">
        <v>48</v>
      </c>
      <c r="C5" s="6">
        <v>13</v>
      </c>
      <c r="D5" s="6">
        <f t="shared" si="0"/>
        <v>34358.400000000001</v>
      </c>
      <c r="E5" s="6">
        <f t="shared" si="1"/>
        <v>8589.6</v>
      </c>
      <c r="F5" s="6">
        <f t="shared" si="2"/>
        <v>5583.24</v>
      </c>
      <c r="G5" s="31">
        <f t="shared" si="3"/>
        <v>37364.76</v>
      </c>
    </row>
    <row r="6" spans="1:9" ht="15.75" thickBot="1" x14ac:dyDescent="0.3">
      <c r="A6" s="5" t="s">
        <v>49</v>
      </c>
      <c r="B6" s="28" t="s">
        <v>50</v>
      </c>
      <c r="C6" s="6">
        <v>12</v>
      </c>
      <c r="D6" s="6">
        <f t="shared" si="0"/>
        <v>30421.499999999996</v>
      </c>
      <c r="E6" s="6">
        <f t="shared" si="1"/>
        <v>7605.3749999999991</v>
      </c>
      <c r="F6" s="6">
        <f t="shared" si="2"/>
        <v>4943.4937499999987</v>
      </c>
      <c r="G6" s="31">
        <f t="shared" si="3"/>
        <v>33083.381249999991</v>
      </c>
    </row>
    <row r="7" spans="1:9" ht="15.75" thickBot="1" x14ac:dyDescent="0.3">
      <c r="A7" s="5" t="s">
        <v>51</v>
      </c>
      <c r="B7" s="28" t="s">
        <v>52</v>
      </c>
      <c r="C7" s="6">
        <v>10</v>
      </c>
      <c r="D7" s="6">
        <f t="shared" si="0"/>
        <v>23800.350000000002</v>
      </c>
      <c r="E7" s="6">
        <f t="shared" si="1"/>
        <v>5950.0874999999996</v>
      </c>
      <c r="F7" s="6">
        <f t="shared" si="2"/>
        <v>3867.5568750000002</v>
      </c>
      <c r="G7" s="31">
        <f t="shared" si="3"/>
        <v>25882.880624999998</v>
      </c>
    </row>
    <row r="9" spans="1:9" x14ac:dyDescent="0.25">
      <c r="E9" s="29" t="s">
        <v>41</v>
      </c>
      <c r="F9" s="29" t="s">
        <v>53</v>
      </c>
    </row>
    <row r="10" spans="1:9" x14ac:dyDescent="0.25">
      <c r="E10" s="12">
        <v>8</v>
      </c>
      <c r="F10" s="30">
        <v>3.12</v>
      </c>
    </row>
    <row r="11" spans="1:9" x14ac:dyDescent="0.25">
      <c r="E11" s="12">
        <v>9</v>
      </c>
      <c r="F11" s="12">
        <v>3.53</v>
      </c>
      <c r="H11" s="29" t="s">
        <v>54</v>
      </c>
      <c r="I11" s="12">
        <v>5965</v>
      </c>
    </row>
    <row r="12" spans="1:9" x14ac:dyDescent="0.25">
      <c r="E12" s="12">
        <v>10</v>
      </c>
      <c r="F12" s="30">
        <v>3.99</v>
      </c>
      <c r="H12" s="29" t="s">
        <v>55</v>
      </c>
      <c r="I12" s="12">
        <v>25</v>
      </c>
    </row>
    <row r="13" spans="1:9" x14ac:dyDescent="0.25">
      <c r="E13" s="12">
        <v>11</v>
      </c>
      <c r="F13" s="30">
        <v>4.51</v>
      </c>
      <c r="H13" s="29" t="s">
        <v>56</v>
      </c>
      <c r="I13" s="12">
        <v>13</v>
      </c>
    </row>
    <row r="14" spans="1:9" x14ac:dyDescent="0.25">
      <c r="E14" s="12">
        <v>12</v>
      </c>
      <c r="F14" s="12">
        <v>5.0999999999999996</v>
      </c>
    </row>
    <row r="15" spans="1:9" x14ac:dyDescent="0.25">
      <c r="E15" s="12">
        <v>13</v>
      </c>
      <c r="F15" s="30">
        <v>5.76</v>
      </c>
    </row>
    <row r="16" spans="1:9" x14ac:dyDescent="0.25">
      <c r="E16" s="12">
        <v>14</v>
      </c>
      <c r="F16" s="30">
        <v>6.51</v>
      </c>
    </row>
    <row r="17" spans="5:6" x14ac:dyDescent="0.25">
      <c r="E17" s="12">
        <v>15</v>
      </c>
      <c r="F17" s="12">
        <v>7.36</v>
      </c>
    </row>
    <row r="18" spans="5:6" x14ac:dyDescent="0.25">
      <c r="E18" s="12">
        <v>16</v>
      </c>
      <c r="F18" s="30">
        <v>8.17</v>
      </c>
    </row>
    <row r="19" spans="5:6" x14ac:dyDescent="0.25">
      <c r="E19" s="12">
        <v>17</v>
      </c>
      <c r="F19" s="30">
        <v>9.07</v>
      </c>
    </row>
    <row r="20" spans="5:6" x14ac:dyDescent="0.25">
      <c r="E20" s="12">
        <v>18</v>
      </c>
      <c r="F20" s="12">
        <v>10.07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Содержание</vt:lpstr>
      <vt:lpstr>Склад</vt:lpstr>
      <vt:lpstr>Тестирование</vt:lpstr>
      <vt:lpstr>Зарплата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2021-11-17T14:46:13Z</dcterms:created>
  <dcterms:modified xsi:type="dcterms:W3CDTF">2021-11-17T17:55:25Z</dcterms:modified>
</cp:coreProperties>
</file>