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.marder/Documents/Учёба/ТВиМС/"/>
    </mc:Choice>
  </mc:AlternateContent>
  <xr:revisionPtr revIDLastSave="0" documentId="13_ncr:1_{FBDB9830-CA87-2B47-8620-121C08DA7C03}" xr6:coauthVersionLast="45" xr6:coauthVersionMax="45" xr10:uidLastSave="{00000000-0000-0000-0000-000000000000}"/>
  <bookViews>
    <workbookView xWindow="3020" yWindow="460" windowWidth="33620" windowHeight="20340" activeTab="3" xr2:uid="{3AD46CA8-3079-9444-8A78-0956767936BF}"/>
  </bookViews>
  <sheets>
    <sheet name="19.272" sheetId="1" r:id="rId1"/>
    <sheet name="19.274" sheetId="2" r:id="rId2"/>
    <sheet name="19.276" sheetId="3" r:id="rId3"/>
    <sheet name="...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3" l="1"/>
  <c r="H27" i="3"/>
  <c r="H25" i="3"/>
  <c r="G26" i="3"/>
  <c r="G27" i="3"/>
  <c r="G25" i="3"/>
  <c r="F26" i="3"/>
  <c r="F27" i="3"/>
  <c r="F25" i="3"/>
  <c r="B27" i="3"/>
  <c r="B26" i="3"/>
  <c r="B25" i="3"/>
  <c r="I17" i="3"/>
  <c r="H17" i="3"/>
  <c r="F17" i="3"/>
  <c r="E17" i="3"/>
  <c r="C17" i="3"/>
  <c r="B17" i="3"/>
  <c r="A17" i="3"/>
  <c r="J5" i="3"/>
  <c r="K5" i="3"/>
  <c r="L5" i="3"/>
  <c r="J6" i="3"/>
  <c r="K6" i="3"/>
  <c r="L6" i="3"/>
  <c r="J7" i="3"/>
  <c r="K7" i="3"/>
  <c r="L7" i="3"/>
  <c r="J8" i="3"/>
  <c r="K8" i="3"/>
  <c r="L8" i="3"/>
  <c r="J9" i="3"/>
  <c r="K9" i="3"/>
  <c r="L9" i="3"/>
  <c r="J10" i="3"/>
  <c r="K10" i="3"/>
  <c r="L10" i="3"/>
  <c r="J11" i="3"/>
  <c r="K11" i="3"/>
  <c r="L11" i="3"/>
  <c r="J12" i="3"/>
  <c r="K12" i="3"/>
  <c r="L12" i="3"/>
  <c r="J13" i="3"/>
  <c r="K13" i="3"/>
  <c r="L13" i="3"/>
  <c r="K4" i="3"/>
  <c r="L4" i="3"/>
  <c r="J4" i="3"/>
  <c r="G8" i="3"/>
  <c r="H8" i="3"/>
  <c r="F8" i="3"/>
  <c r="F7" i="3"/>
  <c r="G6" i="3"/>
  <c r="H6" i="3"/>
  <c r="F6" i="3"/>
  <c r="G24" i="2"/>
  <c r="G25" i="2"/>
  <c r="G23" i="2"/>
  <c r="F24" i="2"/>
  <c r="F25" i="2"/>
  <c r="F23" i="2"/>
  <c r="B25" i="2" l="1"/>
  <c r="B24" i="2"/>
  <c r="B23" i="2"/>
  <c r="I15" i="2"/>
  <c r="J15" i="2"/>
  <c r="H15" i="2"/>
  <c r="F15" i="2"/>
  <c r="C15" i="2"/>
  <c r="E15" i="2"/>
  <c r="A15" i="2"/>
  <c r="B15" i="2"/>
  <c r="J5" i="2"/>
  <c r="F7" i="2"/>
  <c r="H8" i="2" s="1"/>
  <c r="F8" i="2"/>
  <c r="F6" i="2"/>
  <c r="L5" i="2"/>
  <c r="J7" i="2"/>
  <c r="K7" i="2"/>
  <c r="L8" i="2"/>
  <c r="J9" i="2"/>
  <c r="K10" i="2"/>
  <c r="J11" i="2"/>
  <c r="L4" i="2"/>
  <c r="J4" i="2"/>
  <c r="H6" i="2"/>
  <c r="G6" i="2"/>
  <c r="H22" i="1"/>
  <c r="H23" i="1"/>
  <c r="H21" i="1"/>
  <c r="G22" i="1"/>
  <c r="G23" i="1"/>
  <c r="G21" i="1"/>
  <c r="F23" i="1"/>
  <c r="F22" i="1"/>
  <c r="F21" i="1"/>
  <c r="B23" i="1"/>
  <c r="B22" i="1"/>
  <c r="B21" i="1"/>
  <c r="I13" i="1"/>
  <c r="E7" i="1"/>
  <c r="K8" i="1" s="1"/>
  <c r="G6" i="1"/>
  <c r="F6" i="1"/>
  <c r="E6" i="1"/>
  <c r="H25" i="2" l="1"/>
  <c r="H24" i="2"/>
  <c r="H23" i="2"/>
  <c r="L11" i="2"/>
  <c r="J10" i="2"/>
  <c r="K8" i="2"/>
  <c r="K6" i="2"/>
  <c r="K5" i="2"/>
  <c r="G8" i="2"/>
  <c r="K11" i="2"/>
  <c r="L9" i="2"/>
  <c r="L7" i="2"/>
  <c r="J6" i="2"/>
  <c r="K4" i="2"/>
  <c r="L10" i="2"/>
  <c r="K9" i="2"/>
  <c r="J8" i="2"/>
  <c r="L6" i="2"/>
  <c r="J5" i="1"/>
  <c r="F8" i="1"/>
  <c r="K7" i="1"/>
  <c r="I7" i="1"/>
  <c r="J9" i="1"/>
  <c r="I4" i="1"/>
  <c r="K4" i="1"/>
  <c r="I5" i="1"/>
  <c r="J7" i="1"/>
  <c r="K9" i="1"/>
  <c r="K5" i="1"/>
  <c r="I6" i="1"/>
  <c r="J8" i="1"/>
  <c r="K6" i="1"/>
  <c r="E8" i="1"/>
  <c r="B13" i="1" s="1"/>
  <c r="E13" i="1" s="1"/>
  <c r="I9" i="1"/>
  <c r="G8" i="1"/>
  <c r="I8" i="1"/>
  <c r="J4" i="1"/>
  <c r="J6" i="1"/>
  <c r="A13" i="1" l="1"/>
  <c r="C13" i="1" s="1"/>
  <c r="F13" i="1" s="1"/>
  <c r="H13" i="1" s="1"/>
</calcChain>
</file>

<file path=xl/sharedStrings.xml><?xml version="1.0" encoding="utf-8"?>
<sst xmlns="http://schemas.openxmlformats.org/spreadsheetml/2006/main" count="120" uniqueCount="43">
  <si>
    <t>Выборка 1</t>
  </si>
  <si>
    <t>Выборка 2</t>
  </si>
  <si>
    <t>Выборка 3</t>
  </si>
  <si>
    <t>alpha = 0,10</t>
  </si>
  <si>
    <t>Sобщ</t>
  </si>
  <si>
    <t>Sфакт</t>
  </si>
  <si>
    <t>Среднее</t>
  </si>
  <si>
    <t>Sост</t>
  </si>
  <si>
    <t>Общ. Среднее</t>
  </si>
  <si>
    <t>(о.ср. - ср.i)^2</t>
  </si>
  <si>
    <t>S^2факт</t>
  </si>
  <si>
    <t>S^2ост</t>
  </si>
  <si>
    <t>Fпр</t>
  </si>
  <si>
    <t>Fтеор</t>
  </si>
  <si>
    <t>Вывод:</t>
  </si>
  <si>
    <t>Однофакторный дисперсионный анализ</t>
  </si>
  <si>
    <t>Метод линейных контрастов</t>
  </si>
  <si>
    <t>Lk1</t>
  </si>
  <si>
    <t>Lk2</t>
  </si>
  <si>
    <t>Lk3</t>
  </si>
  <si>
    <t>m1 = m2</t>
  </si>
  <si>
    <t>m1 = m3</t>
  </si>
  <si>
    <t>m2 = m3</t>
  </si>
  <si>
    <t>Оценка</t>
  </si>
  <si>
    <t>Вид</t>
  </si>
  <si>
    <t>Интервал для выборок</t>
  </si>
  <si>
    <t>Ни одна из гипотез ни принимается, т.к. интервалы не накрывают значение 0</t>
  </si>
  <si>
    <t>Магазин 1</t>
  </si>
  <si>
    <t>Магазин 2</t>
  </si>
  <si>
    <t>Магазин 3</t>
  </si>
  <si>
    <t>Неделя</t>
  </si>
  <si>
    <t>Принимаются гипотезы m1 = m2 и m1 = m3</t>
  </si>
  <si>
    <t>Slk1^2</t>
  </si>
  <si>
    <t>Slk2^2</t>
  </si>
  <si>
    <t>Slk3^2</t>
  </si>
  <si>
    <t>День работы</t>
  </si>
  <si>
    <t>Сущ. Схема</t>
  </si>
  <si>
    <t>Вариант 1</t>
  </si>
  <si>
    <t>Вариант 2</t>
  </si>
  <si>
    <t>Метод контрастов</t>
  </si>
  <si>
    <t>Гипотеза о равенстве средних отвергается, т.к. Fпр &gt; Fтеор</t>
  </si>
  <si>
    <t>Принимаются гипотезы m1 = m3 и m2 = m3</t>
  </si>
  <si>
    <t>Остальное в тетради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</si>
</sst>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1502-8654-284A-B6B0-49863D028F25}">
  <dimension ref="A1:L26"/>
  <sheetViews>
    <sheetView zoomScale="150" zoomScaleNormal="150" workbookViewId="0">
      <selection activeCell="A18" sqref="A18:K18"/>
    </sheetView>
  </sheetViews>
  <sheetFormatPr baseColWidth="10" defaultRowHeight="16"/>
  <cols>
    <col min="4" max="4" width="13.5" customWidth="1"/>
    <col min="8" max="8" width="10.83203125" customWidth="1"/>
  </cols>
  <sheetData>
    <row r="1" spans="1:1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2">
      <c r="A3" s="2" t="s">
        <v>0</v>
      </c>
      <c r="B3" s="2" t="s">
        <v>1</v>
      </c>
      <c r="C3" s="2" t="s">
        <v>2</v>
      </c>
      <c r="D3" s="11" t="s">
        <v>3</v>
      </c>
      <c r="I3" s="2" t="s">
        <v>0</v>
      </c>
      <c r="J3" s="2" t="s">
        <v>1</v>
      </c>
      <c r="K3" s="2" t="s">
        <v>2</v>
      </c>
    </row>
    <row r="4" spans="1:12">
      <c r="A4" s="2">
        <v>4</v>
      </c>
      <c r="B4" s="2">
        <v>6</v>
      </c>
      <c r="C4" s="2">
        <v>8</v>
      </c>
      <c r="I4" s="2">
        <f>(A4-$E$7)^2</f>
        <v>3.3611111111111098</v>
      </c>
      <c r="J4" s="2">
        <f>(B4-$E$7)^2</f>
        <v>2.7777777777777877E-2</v>
      </c>
      <c r="K4" s="2">
        <f>(C4-$E$7)^2</f>
        <v>4.6944444444444455</v>
      </c>
    </row>
    <row r="5" spans="1:12">
      <c r="A5" s="2">
        <v>2</v>
      </c>
      <c r="B5" s="2">
        <v>5</v>
      </c>
      <c r="C5" s="2">
        <v>9</v>
      </c>
      <c r="E5" s="2" t="s">
        <v>0</v>
      </c>
      <c r="F5" s="2" t="s">
        <v>1</v>
      </c>
      <c r="G5" s="2" t="s">
        <v>2</v>
      </c>
      <c r="I5" s="2">
        <f>(A5-$E$7)^2</f>
        <v>14.694444444444443</v>
      </c>
      <c r="J5" s="2">
        <f>(B5-$E$7)^2</f>
        <v>0.69444444444444398</v>
      </c>
      <c r="K5" s="2">
        <f>(C5-$E$7)^2</f>
        <v>10.02777777777778</v>
      </c>
    </row>
    <row r="6" spans="1:12">
      <c r="A6" s="2">
        <v>3</v>
      </c>
      <c r="B6" s="2">
        <v>4</v>
      </c>
      <c r="C6" s="2">
        <v>10</v>
      </c>
      <c r="D6" s="6" t="s">
        <v>6</v>
      </c>
      <c r="E6" s="2">
        <f>AVERAGE(A4:A9)</f>
        <v>3.5</v>
      </c>
      <c r="F6" s="2">
        <f>AVERAGE(B4:B9)</f>
        <v>6</v>
      </c>
      <c r="G6" s="2">
        <f>AVERAGE(C4:C9)</f>
        <v>8</v>
      </c>
      <c r="I6" s="2">
        <f>(A6-$E$7)^2</f>
        <v>8.0277777777777768</v>
      </c>
      <c r="J6" s="2">
        <f>(B6-$E$7)^2</f>
        <v>3.3611111111111098</v>
      </c>
      <c r="K6" s="2">
        <f>(C6-$E$7)^2</f>
        <v>17.361111111111114</v>
      </c>
    </row>
    <row r="7" spans="1:12">
      <c r="A7" s="2">
        <v>4</v>
      </c>
      <c r="B7" s="2">
        <v>7</v>
      </c>
      <c r="C7" s="2">
        <v>7</v>
      </c>
      <c r="D7" s="4" t="s">
        <v>8</v>
      </c>
      <c r="E7" s="8">
        <f>AVERAGE(A4:C9)</f>
        <v>5.833333333333333</v>
      </c>
      <c r="F7" s="9"/>
      <c r="G7" s="10"/>
      <c r="I7" s="2">
        <f>(A7-$E$7)^2</f>
        <v>3.3611111111111098</v>
      </c>
      <c r="J7" s="2">
        <f>(B7-$E$7)^2</f>
        <v>1.3611111111111118</v>
      </c>
      <c r="K7" s="2">
        <f>(C7-$E$7)^2</f>
        <v>1.3611111111111118</v>
      </c>
    </row>
    <row r="8" spans="1:12">
      <c r="A8" s="2">
        <v>5</v>
      </c>
      <c r="B8" s="2">
        <v>6</v>
      </c>
      <c r="C8" s="2">
        <v>8</v>
      </c>
      <c r="D8" s="4" t="s">
        <v>9</v>
      </c>
      <c r="E8" s="2">
        <f>($E$7-E6)^2</f>
        <v>5.4444444444444429</v>
      </c>
      <c r="F8" s="2">
        <f>($E$7-F6)^2</f>
        <v>2.7777777777777877E-2</v>
      </c>
      <c r="G8" s="2">
        <f>($E$7-G6)^2</f>
        <v>4.6944444444444455</v>
      </c>
      <c r="I8" s="2">
        <f>(A8-$E$7)^2</f>
        <v>0.69444444444444398</v>
      </c>
      <c r="J8" s="2">
        <f>(B8-$E$7)^2</f>
        <v>2.7777777777777877E-2</v>
      </c>
      <c r="K8" s="2">
        <f>(C8-$E$7)^2</f>
        <v>4.6944444444444455</v>
      </c>
    </row>
    <row r="9" spans="1:12">
      <c r="A9" s="2">
        <v>3</v>
      </c>
      <c r="B9" s="2">
        <v>8</v>
      </c>
      <c r="C9" s="2">
        <v>6</v>
      </c>
      <c r="D9" s="4"/>
      <c r="E9" s="2"/>
      <c r="F9" s="2"/>
      <c r="G9" s="2"/>
      <c r="I9" s="2">
        <f>(A9-$E$7)^2</f>
        <v>8.0277777777777768</v>
      </c>
      <c r="J9" s="2">
        <f>(B9-$E$7)^2</f>
        <v>4.6944444444444455</v>
      </c>
      <c r="K9" s="2">
        <f>(C9-$E$7)^2</f>
        <v>2.7777777777777877E-2</v>
      </c>
    </row>
    <row r="12" spans="1:12">
      <c r="A12" s="5" t="s">
        <v>4</v>
      </c>
      <c r="B12" s="5" t="s">
        <v>5</v>
      </c>
      <c r="C12" s="5" t="s">
        <v>7</v>
      </c>
      <c r="E12" s="12" t="s">
        <v>10</v>
      </c>
      <c r="F12" s="12" t="s">
        <v>11</v>
      </c>
      <c r="H12" s="12" t="s">
        <v>12</v>
      </c>
      <c r="I12" s="12" t="s">
        <v>13</v>
      </c>
    </row>
    <row r="13" spans="1:12">
      <c r="A13" s="3">
        <f>SUM(I4:K9)</f>
        <v>86.499999999999986</v>
      </c>
      <c r="B13" s="3">
        <f>COUNT(B4:B9) * SUM(E8:G8)</f>
        <v>61</v>
      </c>
      <c r="C13" s="3">
        <f>A13-B13</f>
        <v>25.499999999999986</v>
      </c>
      <c r="E13" s="3">
        <f>B13/2</f>
        <v>30.5</v>
      </c>
      <c r="F13" s="3">
        <f>C13/(COUNT(A4:C9)-3)</f>
        <v>1.6999999999999991</v>
      </c>
      <c r="H13" s="3">
        <f>E13/F13</f>
        <v>17.941176470588246</v>
      </c>
      <c r="I13" s="3">
        <f xml:space="preserve"> FINV(10%, 2, COUNT(A4:C9)-3)</f>
        <v>2.6951729315889432</v>
      </c>
    </row>
    <row r="15" spans="1:12">
      <c r="A15" s="6" t="s">
        <v>14</v>
      </c>
      <c r="B15" s="34" t="s">
        <v>40</v>
      </c>
      <c r="C15" s="33"/>
      <c r="D15" s="33"/>
      <c r="E15" s="33"/>
      <c r="F15" s="33"/>
      <c r="G15" s="33"/>
      <c r="H15" s="33"/>
      <c r="I15" s="33"/>
      <c r="J15" s="33"/>
      <c r="K15" s="35"/>
      <c r="L15" s="36"/>
    </row>
    <row r="18" spans="1:11">
      <c r="A18" s="13" t="s">
        <v>16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20" spans="1:11">
      <c r="B20" s="2" t="s">
        <v>23</v>
      </c>
      <c r="C20" s="2" t="s">
        <v>24</v>
      </c>
      <c r="D20" s="15"/>
      <c r="F20" s="2" t="s">
        <v>23</v>
      </c>
      <c r="H20" s="7" t="s">
        <v>25</v>
      </c>
      <c r="I20" s="7"/>
    </row>
    <row r="21" spans="1:11">
      <c r="A21" s="11" t="s">
        <v>17</v>
      </c>
      <c r="B21" s="11">
        <f>E6-F6</f>
        <v>-2.5</v>
      </c>
      <c r="C21" s="11" t="s">
        <v>20</v>
      </c>
      <c r="D21" s="15"/>
      <c r="E21" s="2" t="s">
        <v>32</v>
      </c>
      <c r="F21" s="2">
        <f>C13/15  * (1/6 + 1/6)</f>
        <v>0.56666666666666632</v>
      </c>
      <c r="G21">
        <f>F21 * SQRT(2 * $I$13)</f>
        <v>1.3156367087453247</v>
      </c>
      <c r="H21" s="7" t="str">
        <f>B21&amp;" ± "&amp;TEXT(G21,"0,00")</f>
        <v>-2,5 ± 1,32</v>
      </c>
      <c r="I21" s="7"/>
    </row>
    <row r="22" spans="1:11">
      <c r="A22" s="11" t="s">
        <v>18</v>
      </c>
      <c r="B22" s="11">
        <f>E6-G6</f>
        <v>-4.5</v>
      </c>
      <c r="C22" s="11" t="s">
        <v>21</v>
      </c>
      <c r="E22" s="2" t="s">
        <v>33</v>
      </c>
      <c r="F22" s="2">
        <f>C13/15 * (1/6 + 1/6)</f>
        <v>0.56666666666666632</v>
      </c>
      <c r="G22">
        <f t="shared" ref="G22:G23" si="0">F22 * SQRT(2 * $I$13)</f>
        <v>1.3156367087453247</v>
      </c>
      <c r="H22" s="7" t="str">
        <f t="shared" ref="H22:H23" si="1">B22&amp;" ± "&amp;TEXT(G22,"0,00")</f>
        <v>-4,5 ± 1,32</v>
      </c>
      <c r="I22" s="7"/>
    </row>
    <row r="23" spans="1:11">
      <c r="A23" s="11" t="s">
        <v>19</v>
      </c>
      <c r="B23" s="11">
        <f>F6-G6</f>
        <v>-2</v>
      </c>
      <c r="C23" s="11" t="s">
        <v>22</v>
      </c>
      <c r="E23" s="2" t="s">
        <v>34</v>
      </c>
      <c r="F23" s="2">
        <f>C13/15 * (1/6 + 1/6)</f>
        <v>0.56666666666666632</v>
      </c>
      <c r="G23">
        <f t="shared" si="0"/>
        <v>1.3156367087453247</v>
      </c>
      <c r="H23" s="7" t="str">
        <f t="shared" si="1"/>
        <v>-2 ± 1,32</v>
      </c>
      <c r="I23" s="7"/>
    </row>
    <row r="24" spans="1:11">
      <c r="A24" s="16"/>
      <c r="B24" s="16"/>
      <c r="C24" s="16"/>
    </row>
    <row r="25" spans="1:11">
      <c r="A25" s="6" t="s">
        <v>14</v>
      </c>
      <c r="B25" s="14" t="s">
        <v>26</v>
      </c>
      <c r="C25" s="14"/>
      <c r="D25" s="14"/>
      <c r="E25" s="14"/>
      <c r="F25" s="14"/>
      <c r="G25" s="14"/>
      <c r="H25" s="14"/>
      <c r="I25" s="14"/>
      <c r="J25" s="14"/>
      <c r="K25" s="14"/>
    </row>
    <row r="26" spans="1:11">
      <c r="A26" s="16"/>
      <c r="B26" s="16"/>
      <c r="C26" s="16"/>
    </row>
  </sheetData>
  <mergeCells count="9">
    <mergeCell ref="B25:K25"/>
    <mergeCell ref="E7:G7"/>
    <mergeCell ref="B15:K15"/>
    <mergeCell ref="A1:K1"/>
    <mergeCell ref="A18:K18"/>
    <mergeCell ref="H20:I20"/>
    <mergeCell ref="H23:I23"/>
    <mergeCell ref="H22:I22"/>
    <mergeCell ref="H21: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2376-C5A3-7C4B-833A-E4215F139D5F}">
  <dimension ref="A1:L27"/>
  <sheetViews>
    <sheetView zoomScale="150" zoomScaleNormal="150" workbookViewId="0">
      <selection activeCell="H23" sqref="H23:I23"/>
    </sheetView>
  </sheetViews>
  <sheetFormatPr baseColWidth="10" defaultRowHeight="16"/>
  <cols>
    <col min="5" max="5" width="15.83203125" customWidth="1"/>
    <col min="6" max="6" width="13.33203125" customWidth="1"/>
  </cols>
  <sheetData>
    <row r="1" spans="1:1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3" spans="1:12">
      <c r="A3" s="2" t="s">
        <v>30</v>
      </c>
      <c r="B3" s="2" t="s">
        <v>27</v>
      </c>
      <c r="C3" s="2" t="s">
        <v>28</v>
      </c>
      <c r="D3" s="2" t="s">
        <v>29</v>
      </c>
      <c r="E3" s="11" t="s">
        <v>3</v>
      </c>
      <c r="J3" s="2" t="s">
        <v>27</v>
      </c>
      <c r="K3" s="2" t="s">
        <v>28</v>
      </c>
      <c r="L3" s="2" t="s">
        <v>29</v>
      </c>
    </row>
    <row r="4" spans="1:12">
      <c r="A4" s="2">
        <v>1</v>
      </c>
      <c r="B4" s="2">
        <v>19</v>
      </c>
      <c r="C4" s="2">
        <v>20</v>
      </c>
      <c r="D4" s="2">
        <v>16</v>
      </c>
      <c r="J4" s="2">
        <f>($F$7-B4)^2</f>
        <v>9.5069444444444375</v>
      </c>
      <c r="K4" s="2">
        <f t="shared" ref="K4:L4" si="0">($F$7-C4)^2</f>
        <v>4.3402777777777732</v>
      </c>
      <c r="L4" s="2">
        <f t="shared" si="0"/>
        <v>37.006944444444429</v>
      </c>
    </row>
    <row r="5" spans="1:12">
      <c r="A5" s="2">
        <v>2</v>
      </c>
      <c r="B5" s="2">
        <v>23</v>
      </c>
      <c r="C5" s="2">
        <v>20</v>
      </c>
      <c r="D5" s="2">
        <v>15</v>
      </c>
      <c r="F5" s="2" t="s">
        <v>0</v>
      </c>
      <c r="G5" s="2" t="s">
        <v>1</v>
      </c>
      <c r="H5" s="2" t="s">
        <v>2</v>
      </c>
      <c r="J5" s="2">
        <f>($F$7-B5)^2</f>
        <v>0.8402777777777799</v>
      </c>
      <c r="K5" s="2">
        <f t="shared" ref="K5:K11" si="1">($F$7-C5)^2</f>
        <v>4.3402777777777732</v>
      </c>
      <c r="L5" s="2">
        <f t="shared" ref="L5:L11" si="2">($F$7-D5)^2</f>
        <v>50.173611111111093</v>
      </c>
    </row>
    <row r="6" spans="1:12">
      <c r="A6" s="2">
        <v>3</v>
      </c>
      <c r="B6" s="2">
        <v>26</v>
      </c>
      <c r="C6" s="2">
        <v>32</v>
      </c>
      <c r="D6" s="2">
        <v>18</v>
      </c>
      <c r="E6" s="6" t="s">
        <v>6</v>
      </c>
      <c r="F6" s="2">
        <f>AVERAGE(B4:B11)</f>
        <v>22.375</v>
      </c>
      <c r="G6" s="2">
        <f>AVERAGE(C4:C11)</f>
        <v>25.375</v>
      </c>
      <c r="H6" s="2">
        <f>AVERAGE(D4:D11)</f>
        <v>18.5</v>
      </c>
      <c r="J6" s="2">
        <f t="shared" ref="J5:J11" si="3">($F$7-B6)^2</f>
        <v>15.340277777777787</v>
      </c>
      <c r="K6" s="2">
        <f t="shared" si="1"/>
        <v>98.3402777777778</v>
      </c>
      <c r="L6" s="2">
        <f t="shared" si="2"/>
        <v>16.6736111111111</v>
      </c>
    </row>
    <row r="7" spans="1:12">
      <c r="A7" s="2">
        <v>4</v>
      </c>
      <c r="B7" s="2">
        <v>18</v>
      </c>
      <c r="C7" s="2">
        <v>27</v>
      </c>
      <c r="D7" s="2">
        <v>26</v>
      </c>
      <c r="E7" s="4" t="s">
        <v>8</v>
      </c>
      <c r="F7" s="8">
        <f>AVERAGE(B4:D11)</f>
        <v>22.083333333333332</v>
      </c>
      <c r="G7" s="9"/>
      <c r="H7" s="10"/>
      <c r="J7" s="2">
        <f t="shared" si="3"/>
        <v>16.6736111111111</v>
      </c>
      <c r="K7" s="2">
        <f t="shared" si="1"/>
        <v>24.173611111111121</v>
      </c>
      <c r="L7" s="2">
        <f t="shared" si="2"/>
        <v>15.340277777777787</v>
      </c>
    </row>
    <row r="8" spans="1:12">
      <c r="A8" s="2">
        <v>5</v>
      </c>
      <c r="B8" s="2">
        <v>20</v>
      </c>
      <c r="C8" s="2">
        <v>40</v>
      </c>
      <c r="D8" s="2">
        <v>19</v>
      </c>
      <c r="E8" s="4" t="s">
        <v>9</v>
      </c>
      <c r="F8" s="2">
        <f>($F$7-F6)^2</f>
        <v>8.5069444444445141E-2</v>
      </c>
      <c r="G8" s="2">
        <f>($F$7-G6)^2</f>
        <v>10.835069444444452</v>
      </c>
      <c r="H8" s="2">
        <f>($F$7-H6)^2</f>
        <v>12.84027777777777</v>
      </c>
      <c r="J8" s="2">
        <f t="shared" si="3"/>
        <v>4.3402777777777732</v>
      </c>
      <c r="K8" s="2">
        <f t="shared" si="1"/>
        <v>321.00694444444451</v>
      </c>
      <c r="L8" s="2">
        <f t="shared" si="2"/>
        <v>9.5069444444444375</v>
      </c>
    </row>
    <row r="9" spans="1:12">
      <c r="A9" s="2">
        <v>6</v>
      </c>
      <c r="B9" s="2">
        <v>20</v>
      </c>
      <c r="C9" s="2">
        <v>24</v>
      </c>
      <c r="D9" s="2">
        <v>17</v>
      </c>
      <c r="J9" s="2">
        <f t="shared" si="3"/>
        <v>4.3402777777777732</v>
      </c>
      <c r="K9" s="2">
        <f t="shared" si="1"/>
        <v>3.6736111111111156</v>
      </c>
      <c r="L9" s="2">
        <f t="shared" si="2"/>
        <v>25.840277777777764</v>
      </c>
    </row>
    <row r="10" spans="1:12">
      <c r="A10" s="2">
        <v>7</v>
      </c>
      <c r="B10" s="2">
        <v>18</v>
      </c>
      <c r="C10" s="2">
        <v>22</v>
      </c>
      <c r="D10" s="2">
        <v>19</v>
      </c>
      <c r="J10" s="2">
        <f t="shared" si="3"/>
        <v>16.6736111111111</v>
      </c>
      <c r="K10" s="2">
        <f t="shared" si="1"/>
        <v>6.9444444444442472E-3</v>
      </c>
      <c r="L10" s="2">
        <f t="shared" si="2"/>
        <v>9.5069444444444375</v>
      </c>
    </row>
    <row r="11" spans="1:12">
      <c r="A11" s="2">
        <v>8</v>
      </c>
      <c r="B11" s="2">
        <v>35</v>
      </c>
      <c r="C11" s="2">
        <v>18</v>
      </c>
      <c r="D11" s="2">
        <v>18</v>
      </c>
      <c r="J11" s="2">
        <f t="shared" si="3"/>
        <v>166.8402777777778</v>
      </c>
      <c r="K11" s="2">
        <f t="shared" si="1"/>
        <v>16.6736111111111</v>
      </c>
      <c r="L11" s="2">
        <f t="shared" si="2"/>
        <v>16.6736111111111</v>
      </c>
    </row>
    <row r="14" spans="1:12">
      <c r="A14" s="5" t="s">
        <v>4</v>
      </c>
      <c r="B14" s="5" t="s">
        <v>5</v>
      </c>
      <c r="C14" s="5" t="s">
        <v>7</v>
      </c>
      <c r="E14" s="12" t="s">
        <v>10</v>
      </c>
      <c r="F14" s="12" t="s">
        <v>11</v>
      </c>
      <c r="H14" s="12" t="s">
        <v>12</v>
      </c>
      <c r="I14" s="12" t="s">
        <v>13</v>
      </c>
    </row>
    <row r="15" spans="1:12">
      <c r="A15" s="3">
        <f>SUM(J4:L11)</f>
        <v>887.83333333333326</v>
      </c>
      <c r="B15" s="3">
        <f xml:space="preserve"> 8 * SUM(F8:H8)</f>
        <v>190.08333333333331</v>
      </c>
      <c r="C15" s="3">
        <f>A15-B15</f>
        <v>697.75</v>
      </c>
      <c r="E15" s="3">
        <f>B15/2</f>
        <v>95.041666666666657</v>
      </c>
      <c r="F15" s="3">
        <f>C15/21</f>
        <v>33.226190476190474</v>
      </c>
      <c r="H15" s="3">
        <f>E15/F15</f>
        <v>2.8604442852024361</v>
      </c>
      <c r="I15" s="3">
        <f xml:space="preserve"> FINV(10%, 2, 21)</f>
        <v>2.5745693897178454</v>
      </c>
      <c r="J15">
        <f>_xlfn.F.INV(10%, 2, 21)</f>
        <v>0.10589089953558274</v>
      </c>
    </row>
    <row r="17" spans="1:12">
      <c r="A17" s="6" t="s">
        <v>14</v>
      </c>
      <c r="B17" s="34" t="s">
        <v>40</v>
      </c>
      <c r="C17" s="33"/>
      <c r="D17" s="33"/>
      <c r="E17" s="33"/>
      <c r="F17" s="33"/>
      <c r="G17" s="33"/>
      <c r="H17" s="33"/>
      <c r="I17" s="33"/>
      <c r="J17" s="33"/>
      <c r="K17" s="33"/>
      <c r="L17" s="35"/>
    </row>
    <row r="20" spans="1:12">
      <c r="A20" s="17" t="s">
        <v>16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2" spans="1:12">
      <c r="B22" s="2" t="s">
        <v>23</v>
      </c>
      <c r="C22" s="2" t="s">
        <v>24</v>
      </c>
      <c r="D22" s="15"/>
      <c r="F22" s="2" t="s">
        <v>23</v>
      </c>
      <c r="H22" s="7" t="s">
        <v>25</v>
      </c>
      <c r="I22" s="7"/>
    </row>
    <row r="23" spans="1:12">
      <c r="A23" s="11" t="s">
        <v>17</v>
      </c>
      <c r="B23" s="11">
        <f>F6-G6</f>
        <v>-3</v>
      </c>
      <c r="C23" s="11" t="s">
        <v>20</v>
      </c>
      <c r="D23" s="15"/>
      <c r="E23" s="2" t="s">
        <v>32</v>
      </c>
      <c r="F23" s="2">
        <f>$C$15/21  * (1/8+ 1/8)</f>
        <v>8.3065476190476186</v>
      </c>
      <c r="G23">
        <f>SQRT(F23) * SQRT(2 * $I$15)</f>
        <v>6.5399974364266615</v>
      </c>
      <c r="H23" s="7" t="str">
        <f>B23&amp;" ± "&amp;TEXT(G23,"0,00")</f>
        <v>-3 ± 6,54</v>
      </c>
      <c r="I23" s="7"/>
    </row>
    <row r="24" spans="1:12">
      <c r="A24" s="11" t="s">
        <v>18</v>
      </c>
      <c r="B24" s="11">
        <f>F6-H6</f>
        <v>3.875</v>
      </c>
      <c r="C24" s="11" t="s">
        <v>21</v>
      </c>
      <c r="E24" s="2" t="s">
        <v>33</v>
      </c>
      <c r="F24" s="2">
        <f t="shared" ref="F24:F25" si="4">$C$15/21  * (1/8+ 1/8)</f>
        <v>8.3065476190476186</v>
      </c>
      <c r="G24">
        <f t="shared" ref="G24:G25" si="5">SQRT(F24) * SQRT(2 * $I$15)</f>
        <v>6.5399974364266615</v>
      </c>
      <c r="H24" s="7" t="str">
        <f t="shared" ref="H24:H25" si="6">B24&amp;" ± "&amp;TEXT(G24,"0,00")</f>
        <v>3,875 ± 6,54</v>
      </c>
      <c r="I24" s="7"/>
    </row>
    <row r="25" spans="1:12">
      <c r="A25" s="11" t="s">
        <v>19</v>
      </c>
      <c r="B25" s="11">
        <f>G6-H6</f>
        <v>6.875</v>
      </c>
      <c r="C25" s="11" t="s">
        <v>22</v>
      </c>
      <c r="E25" s="2" t="s">
        <v>34</v>
      </c>
      <c r="F25" s="2">
        <f t="shared" si="4"/>
        <v>8.3065476190476186</v>
      </c>
      <c r="G25">
        <f t="shared" si="5"/>
        <v>6.5399974364266615</v>
      </c>
      <c r="H25" s="7" t="str">
        <f>B25&amp;" ± "&amp;TEXT(G25,"0,00")</f>
        <v>6,875 ± 6,54</v>
      </c>
      <c r="I25" s="7"/>
    </row>
    <row r="26" spans="1:12">
      <c r="A26" s="16"/>
      <c r="B26" s="16"/>
      <c r="C26" s="16"/>
    </row>
    <row r="27" spans="1:12">
      <c r="A27" s="6" t="s">
        <v>14</v>
      </c>
      <c r="B27" s="14" t="s">
        <v>31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</sheetData>
  <mergeCells count="9">
    <mergeCell ref="H22:I22"/>
    <mergeCell ref="H23:I23"/>
    <mergeCell ref="H24:I24"/>
    <mergeCell ref="H25:I25"/>
    <mergeCell ref="A20:L20"/>
    <mergeCell ref="B27:L27"/>
    <mergeCell ref="F7:H7"/>
    <mergeCell ref="A1:L1"/>
    <mergeCell ref="B17:L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D783-EBA3-364C-8237-71C1BA72CF82}">
  <dimension ref="A1:L29"/>
  <sheetViews>
    <sheetView zoomScale="150" zoomScaleNormal="150" workbookViewId="0">
      <selection activeCell="D23" sqref="D23"/>
    </sheetView>
  </sheetViews>
  <sheetFormatPr baseColWidth="10" defaultRowHeight="16"/>
  <cols>
    <col min="1" max="1" width="12.6640625" customWidth="1"/>
    <col min="2" max="2" width="12.33203125" customWidth="1"/>
    <col min="3" max="3" width="12.5" customWidth="1"/>
    <col min="4" max="4" width="12.6640625" customWidth="1"/>
    <col min="5" max="5" width="13.5" customWidth="1"/>
  </cols>
  <sheetData>
    <row r="1" spans="1:1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F2" s="1"/>
    </row>
    <row r="3" spans="1:12">
      <c r="A3" s="2" t="s">
        <v>35</v>
      </c>
      <c r="B3" s="2" t="s">
        <v>36</v>
      </c>
      <c r="C3" s="2" t="s">
        <v>37</v>
      </c>
      <c r="D3" s="2" t="s">
        <v>38</v>
      </c>
      <c r="E3" s="3" t="s">
        <v>3</v>
      </c>
      <c r="J3" s="19" t="s">
        <v>36</v>
      </c>
      <c r="K3" s="20" t="s">
        <v>37</v>
      </c>
      <c r="L3" s="20" t="s">
        <v>38</v>
      </c>
    </row>
    <row r="4" spans="1:12">
      <c r="A4" s="2">
        <v>1</v>
      </c>
      <c r="B4" s="2">
        <v>46</v>
      </c>
      <c r="C4" s="2">
        <v>74</v>
      </c>
      <c r="D4" s="2">
        <v>52</v>
      </c>
      <c r="J4" s="32">
        <f>($F$7-B4)^2</f>
        <v>338.56000000000023</v>
      </c>
      <c r="K4" s="32">
        <f t="shared" ref="K4:L4" si="0">($F$7-C4)^2</f>
        <v>92.159999999999897</v>
      </c>
      <c r="L4" s="32">
        <f t="shared" si="0"/>
        <v>153.76000000000013</v>
      </c>
    </row>
    <row r="5" spans="1:12">
      <c r="A5" s="2">
        <v>2</v>
      </c>
      <c r="B5" s="2">
        <v>48</v>
      </c>
      <c r="C5" s="2">
        <v>82</v>
      </c>
      <c r="D5" s="2">
        <v>63</v>
      </c>
      <c r="E5" s="18"/>
      <c r="F5" s="19" t="s">
        <v>0</v>
      </c>
      <c r="G5" s="20" t="s">
        <v>1</v>
      </c>
      <c r="H5" s="20" t="s">
        <v>2</v>
      </c>
      <c r="J5" s="32">
        <f t="shared" ref="J5:J13" si="1">($F$7-B5)^2</f>
        <v>268.96000000000021</v>
      </c>
      <c r="K5" s="32">
        <f t="shared" ref="K5:K13" si="2">($F$7-C5)^2</f>
        <v>309.75999999999982</v>
      </c>
      <c r="L5" s="32">
        <f t="shared" ref="L5:L13" si="3">($F$7-D5)^2</f>
        <v>1.960000000000016</v>
      </c>
    </row>
    <row r="6" spans="1:12">
      <c r="A6" s="2">
        <v>3</v>
      </c>
      <c r="B6" s="2">
        <v>73</v>
      </c>
      <c r="C6" s="2">
        <v>64</v>
      </c>
      <c r="D6" s="2">
        <v>72</v>
      </c>
      <c r="E6" s="21" t="s">
        <v>6</v>
      </c>
      <c r="F6" s="22">
        <f>AVERAGE(B4:B13)</f>
        <v>55.5</v>
      </c>
      <c r="G6" s="22">
        <f t="shared" ref="G6:H6" si="4">AVERAGE(C4:C13)</f>
        <v>73.8</v>
      </c>
      <c r="H6" s="22">
        <f t="shared" si="4"/>
        <v>63.9</v>
      </c>
      <c r="J6" s="32">
        <f t="shared" si="1"/>
        <v>73.959999999999908</v>
      </c>
      <c r="K6" s="32">
        <f t="shared" si="2"/>
        <v>0.16000000000000456</v>
      </c>
      <c r="L6" s="32">
        <f t="shared" si="3"/>
        <v>57.759999999999913</v>
      </c>
    </row>
    <row r="7" spans="1:12">
      <c r="A7" s="2">
        <v>4</v>
      </c>
      <c r="B7" s="2">
        <v>52</v>
      </c>
      <c r="C7" s="2">
        <v>72</v>
      </c>
      <c r="D7" s="2">
        <v>64</v>
      </c>
      <c r="E7" s="23" t="s">
        <v>8</v>
      </c>
      <c r="F7" s="26">
        <f>AVERAGE(B4:D13)</f>
        <v>64.400000000000006</v>
      </c>
      <c r="G7" s="25"/>
      <c r="H7" s="27"/>
      <c r="J7" s="32">
        <f t="shared" si="1"/>
        <v>153.76000000000013</v>
      </c>
      <c r="K7" s="32">
        <f t="shared" si="2"/>
        <v>57.759999999999913</v>
      </c>
      <c r="L7" s="32">
        <f t="shared" si="3"/>
        <v>0.16000000000000456</v>
      </c>
    </row>
    <row r="8" spans="1:12">
      <c r="A8" s="2">
        <v>5</v>
      </c>
      <c r="B8" s="2">
        <v>72</v>
      </c>
      <c r="C8" s="2">
        <v>84</v>
      </c>
      <c r="D8" s="2">
        <v>48</v>
      </c>
      <c r="E8" s="23" t="s">
        <v>9</v>
      </c>
      <c r="F8" s="22">
        <f>($F$7-F6)^2</f>
        <v>79.210000000000107</v>
      </c>
      <c r="G8" s="22">
        <f t="shared" ref="G8:H8" si="5">($F$7-G6)^2</f>
        <v>88.359999999999843</v>
      </c>
      <c r="H8" s="22">
        <f t="shared" si="5"/>
        <v>0.25000000000000711</v>
      </c>
      <c r="J8" s="32">
        <f t="shared" si="1"/>
        <v>57.759999999999913</v>
      </c>
      <c r="K8" s="32">
        <f t="shared" si="2"/>
        <v>384.1599999999998</v>
      </c>
      <c r="L8" s="32">
        <f t="shared" si="3"/>
        <v>268.96000000000021</v>
      </c>
    </row>
    <row r="9" spans="1:12">
      <c r="A9" s="2">
        <v>6</v>
      </c>
      <c r="B9" s="2">
        <v>44</v>
      </c>
      <c r="C9" s="2">
        <v>68</v>
      </c>
      <c r="D9" s="2">
        <v>70</v>
      </c>
      <c r="J9" s="32">
        <f t="shared" si="1"/>
        <v>416.16000000000025</v>
      </c>
      <c r="K9" s="32">
        <f t="shared" si="2"/>
        <v>12.959999999999958</v>
      </c>
      <c r="L9" s="32">
        <f t="shared" si="3"/>
        <v>31.359999999999935</v>
      </c>
    </row>
    <row r="10" spans="1:12">
      <c r="A10" s="2">
        <v>7</v>
      </c>
      <c r="B10" s="2">
        <v>66</v>
      </c>
      <c r="C10" s="2">
        <v>76</v>
      </c>
      <c r="D10" s="2">
        <v>78</v>
      </c>
      <c r="J10" s="32">
        <f t="shared" si="1"/>
        <v>2.5599999999999818</v>
      </c>
      <c r="K10" s="32">
        <f t="shared" si="2"/>
        <v>134.55999999999986</v>
      </c>
      <c r="L10" s="32">
        <f t="shared" si="3"/>
        <v>184.95999999999984</v>
      </c>
    </row>
    <row r="11" spans="1:12">
      <c r="A11" s="2">
        <v>8</v>
      </c>
      <c r="B11" s="2">
        <v>46</v>
      </c>
      <c r="C11" s="2">
        <v>88</v>
      </c>
      <c r="D11" s="2">
        <v>68</v>
      </c>
      <c r="J11" s="32">
        <f t="shared" si="1"/>
        <v>338.56000000000023</v>
      </c>
      <c r="K11" s="32">
        <f t="shared" si="2"/>
        <v>556.9599999999997</v>
      </c>
      <c r="L11" s="32">
        <f t="shared" si="3"/>
        <v>12.959999999999958</v>
      </c>
    </row>
    <row r="12" spans="1:12">
      <c r="A12" s="2">
        <v>9</v>
      </c>
      <c r="B12" s="2">
        <v>60</v>
      </c>
      <c r="C12" s="2">
        <v>70</v>
      </c>
      <c r="D12" s="2">
        <v>70</v>
      </c>
      <c r="J12" s="32">
        <f t="shared" si="1"/>
        <v>19.360000000000049</v>
      </c>
      <c r="K12" s="32">
        <f t="shared" si="2"/>
        <v>31.359999999999935</v>
      </c>
      <c r="L12" s="32">
        <f t="shared" si="3"/>
        <v>31.359999999999935</v>
      </c>
    </row>
    <row r="13" spans="1:12">
      <c r="A13" s="2">
        <v>10</v>
      </c>
      <c r="B13" s="2">
        <v>48</v>
      </c>
      <c r="C13" s="2">
        <v>60</v>
      </c>
      <c r="D13" s="2">
        <v>54</v>
      </c>
      <c r="J13" s="32">
        <f t="shared" si="1"/>
        <v>268.96000000000021</v>
      </c>
      <c r="K13" s="32">
        <f t="shared" si="2"/>
        <v>19.360000000000049</v>
      </c>
      <c r="L13" s="32">
        <f t="shared" si="3"/>
        <v>108.16000000000012</v>
      </c>
    </row>
    <row r="16" spans="1:12">
      <c r="A16" s="28" t="s">
        <v>4</v>
      </c>
      <c r="B16" s="29" t="s">
        <v>5</v>
      </c>
      <c r="C16" s="29" t="s">
        <v>7</v>
      </c>
      <c r="D16" s="18"/>
      <c r="E16" s="28" t="s">
        <v>10</v>
      </c>
      <c r="F16" s="29" t="s">
        <v>11</v>
      </c>
      <c r="G16" s="18"/>
      <c r="H16" s="28" t="s">
        <v>12</v>
      </c>
      <c r="I16" s="29" t="s">
        <v>13</v>
      </c>
    </row>
    <row r="17" spans="1:12">
      <c r="A17" s="30">
        <f>SUM(J4:L13)</f>
        <v>4389.2000000000007</v>
      </c>
      <c r="B17" s="31">
        <f>10 * SUM(F8:H8)</f>
        <v>1678.1999999999994</v>
      </c>
      <c r="C17" s="31">
        <f>A17-B17</f>
        <v>2711.0000000000014</v>
      </c>
      <c r="D17" s="18"/>
      <c r="E17" s="30">
        <f>B17/2</f>
        <v>839.09999999999968</v>
      </c>
      <c r="F17" s="31">
        <f>C17/27</f>
        <v>100.40740740740746</v>
      </c>
      <c r="G17" s="18"/>
      <c r="H17" s="30">
        <f>E17/F17</f>
        <v>8.3569531538177717</v>
      </c>
      <c r="I17" s="31">
        <f>FINV(10 %, 2, 27)</f>
        <v>2.5106086665585408</v>
      </c>
    </row>
    <row r="19" spans="1:12">
      <c r="A19" s="21" t="s">
        <v>14</v>
      </c>
      <c r="B19" s="34" t="s">
        <v>40</v>
      </c>
      <c r="C19" s="33"/>
      <c r="D19" s="33"/>
      <c r="E19" s="33"/>
      <c r="F19" s="33"/>
      <c r="G19" s="33"/>
      <c r="H19" s="33"/>
      <c r="I19" s="33"/>
      <c r="J19" s="33"/>
      <c r="K19" s="33"/>
      <c r="L19" s="35"/>
    </row>
    <row r="22" spans="1:12">
      <c r="A22" s="13" t="s">
        <v>39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4" spans="1:12">
      <c r="A24" s="18"/>
      <c r="B24" s="19" t="s">
        <v>23</v>
      </c>
      <c r="C24" s="20" t="s">
        <v>24</v>
      </c>
      <c r="D24" s="24"/>
      <c r="E24" s="18"/>
      <c r="F24" s="19" t="s">
        <v>23</v>
      </c>
      <c r="G24" s="18"/>
      <c r="H24" s="26" t="s">
        <v>25</v>
      </c>
      <c r="I24" s="37"/>
    </row>
    <row r="25" spans="1:12">
      <c r="A25" s="19" t="s">
        <v>17</v>
      </c>
      <c r="B25" s="22">
        <f>F6-G6</f>
        <v>-18.299999999999997</v>
      </c>
      <c r="C25" s="22" t="s">
        <v>20</v>
      </c>
      <c r="D25" s="24"/>
      <c r="E25" s="19" t="s">
        <v>32</v>
      </c>
      <c r="F25" s="22">
        <f>$F$17 * (1/10 + 1/10)</f>
        <v>20.081481481481493</v>
      </c>
      <c r="G25" s="18">
        <f>SQRT(F25 * 2 * $I$17)</f>
        <v>10.041587667768706</v>
      </c>
      <c r="H25" s="26" t="str">
        <f>B25&amp;" ± "&amp;TEXT(G25,"0,00")</f>
        <v>-18,3 ± 10,04</v>
      </c>
      <c r="I25" s="37"/>
    </row>
    <row r="26" spans="1:12">
      <c r="A26" s="32" t="s">
        <v>18</v>
      </c>
      <c r="B26" s="22">
        <f>F6-H6</f>
        <v>-8.3999999999999986</v>
      </c>
      <c r="C26" s="22" t="s">
        <v>21</v>
      </c>
      <c r="D26" s="18"/>
      <c r="E26" s="32" t="s">
        <v>33</v>
      </c>
      <c r="F26" s="22">
        <f t="shared" ref="F26:F27" si="6">$F$17 * (1/10 + 1/10)</f>
        <v>20.081481481481493</v>
      </c>
      <c r="G26" s="18">
        <f t="shared" ref="G26:G27" si="7">SQRT(F26 * 2 * $I$17)</f>
        <v>10.041587667768706</v>
      </c>
      <c r="H26" s="26" t="str">
        <f t="shared" ref="H26:H27" si="8">B26&amp;" ± "&amp;TEXT(G26,"0,00")</f>
        <v>-8,4 ± 10,04</v>
      </c>
      <c r="I26" s="37"/>
    </row>
    <row r="27" spans="1:12">
      <c r="A27" s="32" t="s">
        <v>19</v>
      </c>
      <c r="B27" s="22">
        <f>G6-H6</f>
        <v>9.8999999999999986</v>
      </c>
      <c r="C27" s="22" t="s">
        <v>22</v>
      </c>
      <c r="D27" s="18"/>
      <c r="E27" s="32" t="s">
        <v>34</v>
      </c>
      <c r="F27" s="22">
        <f t="shared" si="6"/>
        <v>20.081481481481493</v>
      </c>
      <c r="G27" s="18">
        <f t="shared" si="7"/>
        <v>10.041587667768706</v>
      </c>
      <c r="H27" s="26" t="str">
        <f t="shared" si="8"/>
        <v>9,9 ± 10,04</v>
      </c>
      <c r="I27" s="37"/>
    </row>
    <row r="29" spans="1:12">
      <c r="A29" s="21" t="s">
        <v>14</v>
      </c>
      <c r="B29" s="34" t="s">
        <v>41</v>
      </c>
      <c r="C29" s="33"/>
      <c r="D29" s="33"/>
      <c r="E29" s="33"/>
      <c r="F29" s="33"/>
      <c r="G29" s="33"/>
      <c r="H29" s="33"/>
      <c r="I29" s="33"/>
      <c r="J29" s="33"/>
      <c r="K29" s="33"/>
      <c r="L29" s="35"/>
    </row>
  </sheetData>
  <mergeCells count="9">
    <mergeCell ref="H26:I26"/>
    <mergeCell ref="H27:I27"/>
    <mergeCell ref="B29:L29"/>
    <mergeCell ref="A1:L1"/>
    <mergeCell ref="F7:H7"/>
    <mergeCell ref="B19:L19"/>
    <mergeCell ref="A22:L22"/>
    <mergeCell ref="H24:I24"/>
    <mergeCell ref="H25:I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DB89E-0015-E045-93FF-ABEC189DB8D4}">
  <dimension ref="A1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19.272</vt:lpstr>
      <vt:lpstr>19.274</vt:lpstr>
      <vt:lpstr>19.276</vt:lpstr>
      <vt:lpstr>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2020-10-28T21:03:53Z</dcterms:created>
  <dcterms:modified xsi:type="dcterms:W3CDTF">2020-10-28T22:33:14Z</dcterms:modified>
</cp:coreProperties>
</file>