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<sst xmlns="http://schemas.openxmlformats.org/spreadsheetml/2006/main" count="309" uniqueCount="140">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</sst>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0.291547595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0.291547595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6210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2.889670833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3.742596477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0.4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8.25299963622417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243.511452420235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68.3553241756315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168.452221151079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3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1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2.39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1.29298460834847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3.01105202993657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0.867429063788763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2.6849971336188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8.7551489782929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51.4193302859555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14.997304666737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46.0631500478352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475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157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27000</v>
      </c>
      <c r="G39" s="28" t="n">
        <f aca="false">ROUND(Sheet2!AD5,0)</f>
        <v>393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21900</v>
      </c>
      <c r="Q39" s="28" t="n">
        <f aca="false">ROUND(Sheet2!AQ19,0)</f>
        <v>141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90000</v>
      </c>
      <c r="G40" s="28" t="n">
        <f aca="false">ROUND(Sheet2!AD6,0)</f>
        <v>178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40400</v>
      </c>
      <c r="Q40" s="28" t="n">
        <f aca="false">ROUND(Sheet2!AQ31,0)</f>
        <v>138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119000</v>
      </c>
      <c r="G41" s="28" t="n">
        <f aca="false">ROUND(Sheet2!AD7,0)</f>
        <v>70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57200</v>
      </c>
      <c r="Q41" s="28" t="n">
        <f aca="false">ROUND(Sheet2!AQ41,0)</f>
        <v>126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132000</v>
      </c>
      <c r="G42" s="28" t="n">
        <f aca="false">ROUND(Sheet2!AD8,0)</f>
        <v>69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72800</v>
      </c>
      <c r="Q42" s="28" t="n">
        <f aca="false">ROUND(Sheet2!AQ51,0)</f>
        <v>118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182000</v>
      </c>
      <c r="G43" s="28" t="n">
        <f aca="false">ROUND(Sheet2!AD9,0)</f>
        <v>137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88000</v>
      </c>
      <c r="Q43" s="28" t="n">
        <f aca="false">ROUND(Sheet2!AQ61,0)</f>
        <v>115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225000</v>
      </c>
      <c r="G44" s="28" t="n">
        <f aca="false">ROUND(Sheet2!AD10,0)</f>
        <v>137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104000</v>
      </c>
      <c r="Q44" s="28" t="n">
        <f aca="false">ROUND(Sheet2!AQ69,0)</f>
        <v>115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261000</v>
      </c>
      <c r="G45" s="28" t="n">
        <f aca="false">ROUND(Sheet2!AD11,0)</f>
        <v>176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116000</v>
      </c>
      <c r="Q45" s="28" t="n">
        <f aca="false">ROUND(Sheet2!AQ77,0)</f>
        <v>120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449000</v>
      </c>
      <c r="G46" s="28" t="n">
        <f aca="false">ROUND(Sheet2!AD12,0)</f>
        <v>528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131000</v>
      </c>
      <c r="Q46" s="28" t="n">
        <f aca="false">ROUND(Sheet2!AQ86,0)</f>
        <v>144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653000</v>
      </c>
      <c r="G47" s="28" t="n">
        <f aca="false">ROUND(Sheet2!AD13,0)</f>
        <v>625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149000</v>
      </c>
      <c r="Q47" s="28" t="n">
        <f aca="false">ROUND(Sheet2!AQ96,0)</f>
        <v>191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883000</v>
      </c>
      <c r="G48" s="28" t="n">
        <f aca="false">ROUND(Sheet2!AD14,0)</f>
        <v>663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172000</v>
      </c>
      <c r="Q48" s="28" t="n">
        <f aca="false">ROUND(Sheet2!AQ106,0)</f>
        <v>215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1120000</v>
      </c>
      <c r="G49" s="28" t="n">
        <f aca="false">ROUND(Sheet2!AD15,0)</f>
        <v>663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196000</v>
      </c>
      <c r="Q49" s="28" t="n">
        <f aca="false">ROUND(Sheet2!AQ116,0)</f>
        <v>220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116000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40400</v>
      </c>
      <c r="Q56" s="30" t="n">
        <f aca="false">Sheet2!AR31</f>
        <v>-0.05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132000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72800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261000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196000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1120000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1602.1541182052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1602.1541182052</v>
      </c>
      <c r="V4" s="39" t="n">
        <f aca="false">8314.4621*U4/(Sheet1!H$20*Sheet1!H$12*9.80665)</f>
        <v>196685.11657288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457952.897399289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475.38673410272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156.666993942805</v>
      </c>
      <c r="AR4" s="37" t="n">
        <v>1</v>
      </c>
      <c r="AS4" s="39" t="n">
        <f aca="false">Sheet1!R16+Sheet1!R18-Sheet1!R23*(AS19-AS4)/((AV19-AV4)*Sheet1!R11^LOG(1.25)/1.25)</f>
        <v>188.549278913384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1494.44578060327</v>
      </c>
      <c r="T5" s="37" t="n">
        <v>0</v>
      </c>
      <c r="U5" s="39" t="n">
        <f aca="false">(X5-X$4)/(X$14-X$4)*(U$14-U$4)+U$4</f>
        <v>1494.44578060327</v>
      </c>
      <c r="V5" s="39" t="n">
        <f aca="false">8314.4621*U5/(Sheet1!H$20*Sheet1!H$12*9.80665)</f>
        <v>183462.526625767</v>
      </c>
      <c r="W5" s="39" t="n">
        <f aca="false">W4-LN(R5/R4)*(V4+V5)/2</f>
        <v>43766.1148183013</v>
      </c>
      <c r="X5" s="39" t="n">
        <f aca="false">Sheet1!H$10*10/Sheet1!H$11*1000*W5/(Sheet1!H$10*10/Sheet1!H$11*1000-W5)</f>
        <v>43796.9815449194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491446.048605473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392.879275333384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155.32779154957</v>
      </c>
      <c r="AR5" s="37" t="n">
        <f aca="false">(AV5-AV$4)/(AV$31-AV$4)*(AR$31-AR$4)+AR$4</f>
        <v>0.951713450326574</v>
      </c>
      <c r="AS5" s="39" t="n">
        <f aca="false">(AV5-AV$4)/(AV$19-AV$4)*(AS$19-AS$4)+AS$4</f>
        <v>185.670590983214</v>
      </c>
      <c r="AT5" s="39" t="n">
        <f aca="false">8314.4621*AS5/(Sheet1!R$22*Sheet1!R$12*9.80665)</f>
        <v>13043.8428100212</v>
      </c>
      <c r="AU5" s="39" t="n">
        <f aca="false">AU4-LN(AP5/AP4)*(AT4+AT5)/2</f>
        <v>2322.94276668567</v>
      </c>
      <c r="AV5" s="39" t="n">
        <f aca="false">Sheet1!R$10*10/Sheet1!R$11*1000*AU5/(Sheet1!R$10*10/Sheet1!R$11*1000-AU5)</f>
        <v>2323.72393567382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1393.84588039793</v>
      </c>
      <c r="T6" s="37" t="n">
        <v>0</v>
      </c>
      <c r="U6" s="39" t="n">
        <f aca="false">(X6-X$4)/(X$14-X$4)*(U$14-U$4)+U$4</f>
        <v>1393.84588039793</v>
      </c>
      <c r="V6" s="39" t="n">
        <f aca="false">8314.4621*U6/(Sheet1!H$20*Sheet1!H$12*9.80665)</f>
        <v>171112.58920447</v>
      </c>
      <c r="W6" s="39" t="n">
        <f aca="false">W5-LN(R6/R5)*(V5+V6)/2</f>
        <v>84588.0836211683</v>
      </c>
      <c r="X6" s="39" t="n">
        <f aca="false">Sheet1!H$10*10/Sheet1!H$11*1000*W6/(Sheet1!H$10*10/Sheet1!H$11*1000-W6)</f>
        <v>84703.4604874922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569515.770887369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177.897081045062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154.210622588022</v>
      </c>
      <c r="AR6" s="37" t="n">
        <f aca="false">(AV6-AV$4)/(AV$31-AV$4)*(AR$31-AR$4)+AR$4</f>
        <v>0.91143258424405</v>
      </c>
      <c r="AS6" s="39" t="n">
        <f aca="false">(AV6-AV$4)/(AV$19-AV$4)*(AS$19-AS$4)+AS$4</f>
        <v>183.269175970361</v>
      </c>
      <c r="AT6" s="39" t="n">
        <f aca="false">8314.4621*AS6/(Sheet1!R$22*Sheet1!R$12*9.80665)</f>
        <v>12875.13714811</v>
      </c>
      <c r="AU6" s="39" t="n">
        <f aca="false">AU5-LN(AP6/AP5)*(AT5+AT6)/2</f>
        <v>4259.55797999024</v>
      </c>
      <c r="AV6" s="39" t="n">
        <f aca="false">Sheet1!R$10*10/Sheet1!R$11*1000*AU6/(Sheet1!R$10*10/Sheet1!R$11*1000-AU6)</f>
        <v>4262.18533535311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1299.90256631893</v>
      </c>
      <c r="T7" s="37" t="n">
        <v>0</v>
      </c>
      <c r="U7" s="39" t="n">
        <f aca="false">(X7-X$4)/(X$14-X$4)*(U$14-U$4)+U$4</f>
        <v>1299.90256631893</v>
      </c>
      <c r="V7" s="39" t="n">
        <f aca="false">8314.4621*U7/(Sheet1!H$20*Sheet1!H$12*9.80665)</f>
        <v>159579.833728005</v>
      </c>
      <c r="W7" s="39" t="n">
        <f aca="false">W6-LN(R7/R6)*(V6+V7)/2</f>
        <v>122660.455791688</v>
      </c>
      <c r="X7" s="39" t="n">
        <f aca="false">Sheet1!H$10*10/Sheet1!H$11*1000*W7/(Sheet1!H$10*10/Sheet1!H$11*1000-W7)</f>
        <v>122903.215282909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602944.300884535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70.4059839009004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153.107292078413</v>
      </c>
      <c r="AR7" s="37" t="n">
        <f aca="false">(AV7-AV$4)/(AV$31-AV$4)*(AR$31-AR$4)+AR$4</f>
        <v>0.871650681730533</v>
      </c>
      <c r="AS7" s="39" t="n">
        <f aca="false">(AV7-AV$4)/(AV$19-AV$4)*(AS$19-AS$4)+AS$4</f>
        <v>180.897507508145</v>
      </c>
      <c r="AT7" s="39" t="n">
        <f aca="false">8314.4621*AS7/(Sheet1!R$22*Sheet1!R$12*9.80665)</f>
        <v>12708.5212588902</v>
      </c>
      <c r="AU7" s="39" t="n">
        <f aca="false">AU6-LN(AP7/AP6)*(AT6+AT7)/2</f>
        <v>6171.11862639751</v>
      </c>
      <c r="AV7" s="39" t="n">
        <f aca="false">Sheet1!R$10*10/Sheet1!R$11*1000*AU7/(Sheet1!R$10*10/Sheet1!R$11*1000-AU7)</f>
        <v>6176.63479804014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1212.19031315907</v>
      </c>
      <c r="T8" s="37" t="n">
        <v>0</v>
      </c>
      <c r="U8" s="39" t="n">
        <f aca="false">(X8-X$4)/(X$14-X$4)*(U$14-U$4)+U$4</f>
        <v>1212.19031315907</v>
      </c>
      <c r="V8" s="39" t="n">
        <f aca="false">8314.4621*U8/(Sheet1!H$20*Sheet1!H$12*9.80665)</f>
        <v>148812.021479741</v>
      </c>
      <c r="W8" s="39" t="n">
        <f aca="false">W7-LN(R8/R7)*(V7+V8)/2</f>
        <v>158165.380221795</v>
      </c>
      <c r="X8" s="39" t="n">
        <f aca="false">Sheet1!H$10*10/Sheet1!H$11*1000*W8/(Sheet1!H$10*10/Sheet1!H$11*1000-W8)</f>
        <v>158569.247618591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623241.013035175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69.1179731472937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152.017644154027</v>
      </c>
      <c r="AR8" s="37" t="n">
        <f aca="false">(AV8-AV$4)/(AV$31-AV$4)*(AR$31-AR$4)+AR$4</f>
        <v>0.832362122794204</v>
      </c>
      <c r="AS8" s="39" t="n">
        <f aca="false">(AV8-AV$4)/(AV$19-AV$4)*(AS$19-AS$4)+AS$4</f>
        <v>178.555250551667</v>
      </c>
      <c r="AT8" s="39" t="n">
        <f aca="false">8314.4621*AS8/(Sheet1!R$22*Sheet1!R$12*9.80665)</f>
        <v>12543.9716045848</v>
      </c>
      <c r="AU8" s="39" t="n">
        <f aca="false">AU7-LN(AP8/AP7)*(AT7+AT8)/2</f>
        <v>8057.93523462317</v>
      </c>
      <c r="AV8" s="39" t="n">
        <f aca="false">Sheet1!R$10*10/Sheet1!R$11*1000*AU8/(Sheet1!R$10*10/Sheet1!R$11*1000-AU8)</f>
        <v>8067.34277812848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1130.30896779726</v>
      </c>
      <c r="T9" s="37" t="n">
        <v>0</v>
      </c>
      <c r="U9" s="39" t="n">
        <f aca="false">(X9-X$4)/(X$14-X$4)*(U$14-U$4)+U$4</f>
        <v>1130.30896779726</v>
      </c>
      <c r="V9" s="39" t="n">
        <f aca="false">8314.4621*U9/(Sheet1!H$20*Sheet1!H$12*9.80665)</f>
        <v>138760.028494402</v>
      </c>
      <c r="W9" s="39" t="n">
        <f aca="false">W8-LN(R9/R8)*(V8+V9)/2</f>
        <v>191273.335993405</v>
      </c>
      <c r="X9" s="39" t="n">
        <f aca="false">Sheet1!H$10*10/Sheet1!H$11*1000*W9/(Sheet1!H$10*10/Sheet1!H$11*1000-W9)</f>
        <v>191864.294506582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688740.77665588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137.193528075503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150.941524308725</v>
      </c>
      <c r="AR9" s="37" t="n">
        <f aca="false">(AV9-AV$4)/(AV$31-AV$4)*(AR$31-AR$4)+AR$4</f>
        <v>0.793561336504615</v>
      </c>
      <c r="AS9" s="39" t="n">
        <f aca="false">(AV9-AV$4)/(AV$19-AV$4)*(AS$19-AS$4)+AS$4</f>
        <v>176.242072980798</v>
      </c>
      <c r="AT9" s="39" t="n">
        <f aca="false">8314.4621*AS9/(Sheet1!R$22*Sheet1!R$12*9.80665)</f>
        <v>12381.4648528892</v>
      </c>
      <c r="AU9" s="39" t="n">
        <f aca="false">AU8-LN(AP9/AP8)*(AT8+AT9)/2</f>
        <v>9920.31483134253</v>
      </c>
      <c r="AV9" s="39" t="n">
        <f aca="false">Sheet1!R$10*10/Sheet1!R$11*1000*AU9/(Sheet1!R$10*10/Sheet1!R$11*1000-AU9)</f>
        <v>9934.57736900053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1053.88229120326</v>
      </c>
      <c r="T10" s="37" t="n">
        <v>0</v>
      </c>
      <c r="U10" s="39" t="n">
        <f aca="false">(X10-X$4)/(X$14-X$4)*(U$14-U$4)+U$4</f>
        <v>1053.88229120326</v>
      </c>
      <c r="V10" s="39" t="n">
        <f aca="false">8314.4621*U10/(Sheet1!H$20*Sheet1!H$12*9.80665)</f>
        <v>129377.666570314</v>
      </c>
      <c r="W10" s="39" t="n">
        <f aca="false">W9-LN(R10/R9)*(V9+V10)/2</f>
        <v>222143.828969694</v>
      </c>
      <c r="X10" s="39" t="n">
        <f aca="false">Sheet1!H$10*10/Sheet1!H$11*1000*W10/(Sheet1!H$10*10/Sheet1!H$11*1000-W10)</f>
        <v>222941.333663666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738992.54657597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136.794683108947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149.8787793954</v>
      </c>
      <c r="AR10" s="37" t="n">
        <f aca="false">(AV10-AV$4)/(AV$31-AV$4)*(AR$31-AR$4)+AR$4</f>
        <v>0.755242800936608</v>
      </c>
      <c r="AS10" s="39" t="n">
        <f aca="false">(AV10-AV$4)/(AV$19-AV$4)*(AS$19-AS$4)+AS$4</f>
        <v>173.957645596838</v>
      </c>
      <c r="AT10" s="39" t="n">
        <f aca="false">8314.4621*AS10/(Sheet1!R$22*Sheet1!R$12*9.80665)</f>
        <v>12220.977876737</v>
      </c>
      <c r="AU10" s="39" t="n">
        <f aca="false">AU9-LN(AP10/AP9)*(AT9+AT10)/2</f>
        <v>11758.5609718779</v>
      </c>
      <c r="AV10" s="39" t="n">
        <f aca="false">Sheet1!R$10*10/Sheet1!R$11*1000*AU10/(Sheet1!R$10*10/Sheet1!R$11*1000-AU10)</f>
        <v>11778.6043057263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982.556857973043</v>
      </c>
      <c r="T11" s="37" t="n">
        <v>0</v>
      </c>
      <c r="U11" s="39" t="n">
        <f aca="false">(X11-X$4)/(X$14-X$4)*(U$14-U$4)+U$4</f>
        <v>982.556857973043</v>
      </c>
      <c r="V11" s="39" t="n">
        <f aca="false">8314.4621*U11/(Sheet1!H$20*Sheet1!H$12*9.80665)</f>
        <v>120621.548173157</v>
      </c>
      <c r="W11" s="39" t="n">
        <f aca="false">W10-LN(R11/R10)*(V10+V11)/2</f>
        <v>250926.052226121</v>
      </c>
      <c r="X11" s="39" t="n">
        <f aca="false">Sheet1!H$10*10/Sheet1!H$11*1000*W11/(Sheet1!H$10*10/Sheet1!H$11*1000-W11)</f>
        <v>251944.076905665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784698.699950035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175.626932700009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148.8292576241</v>
      </c>
      <c r="AR11" s="37" t="n">
        <f aca="false">(AV11-AV$4)/(AV$31-AV$4)*(AR$31-AR$4)+AR$4</f>
        <v>0.71740104310271</v>
      </c>
      <c r="AS11" s="39" t="n">
        <f aca="false">(AV11-AV$4)/(AV$19-AV$4)*(AS$19-AS$4)+AS$4</f>
        <v>171.70164211849</v>
      </c>
      <c r="AT11" s="39" t="n">
        <f aca="false">8314.4621*AS11/(Sheet1!R$22*Sheet1!R$12*9.80665)</f>
        <v>12062.487754017</v>
      </c>
      <c r="AU11" s="39" t="n">
        <f aca="false">AU10-LN(AP11/AP10)*(AT10+AT11)/2</f>
        <v>13572.9737708478</v>
      </c>
      <c r="AV11" s="39" t="n">
        <f aca="false">Sheet1!R$10*10/Sheet1!R$11*1000*AU11/(Sheet1!R$10*10/Sheet1!R$11*1000-AU11)</f>
        <v>13599.686968317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916.000844521747</v>
      </c>
      <c r="T12" s="37" t="n">
        <v>0</v>
      </c>
      <c r="U12" s="39" t="n">
        <f aca="false">(X12-X$4)/(X$14-X$4)*(U$14-U$4)+U$4</f>
        <v>916.000844521747</v>
      </c>
      <c r="V12" s="39" t="n">
        <f aca="false">8314.4621*U12/(Sheet1!H$20*Sheet1!H$12*9.80665)</f>
        <v>112450.937670992</v>
      </c>
      <c r="W12" s="39" t="n">
        <f aca="false">W11-LN(R12/R11)*(V11+V12)/2</f>
        <v>277759.513800711</v>
      </c>
      <c r="X12" s="39" t="n">
        <f aca="false">Sheet1!H$10*10/Sheet1!H$11*1000*W12/(Sheet1!H$10*10/Sheet1!H$11*1000-W12)</f>
        <v>279007.452194727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1019601.83221245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527.868193908453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147.792808559852</v>
      </c>
      <c r="AR12" s="37" t="n">
        <f aca="false">(AV12-AV$4)/(AV$31-AV$4)*(AR$31-AR$4)+AR$4</f>
        <v>0.680030638874349</v>
      </c>
      <c r="AS12" s="39" t="n">
        <f aca="false">(AV12-AV$4)/(AV$19-AV$4)*(AS$19-AS$4)+AS$4</f>
        <v>169.473739177168</v>
      </c>
      <c r="AT12" s="39" t="n">
        <f aca="false">8314.4621*AS12/(Sheet1!R$22*Sheet1!R$12*9.80665)</f>
        <v>11905.9717672433</v>
      </c>
      <c r="AU12" s="39" t="n">
        <f aca="false">AU11-LN(AP12/AP11)*(AT11+AT12)/2</f>
        <v>15363.8499327696</v>
      </c>
      <c r="AV12" s="39" t="n">
        <f aca="false">Sheet1!R$10*10/Sheet1!R$11*1000*AU12/(Sheet1!R$10*10/Sheet1!R$11*1000-AU12)</f>
        <v>15398.0863855162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853.902879501413</v>
      </c>
      <c r="T13" s="37" t="n">
        <v>0</v>
      </c>
      <c r="U13" s="39" t="n">
        <f aca="false">(X13-X$4)/(X$14-X$4)*(U$14-U$4)+U$4</f>
        <v>853.902879501413</v>
      </c>
      <c r="V13" s="39" t="n">
        <f aca="false">8314.4621*U13/(Sheet1!H$20*Sheet1!H$12*9.80665)</f>
        <v>104827.610208185</v>
      </c>
      <c r="W13" s="39" t="n">
        <f aca="false">W12-LN(R13/R12)*(V12+V13)/2</f>
        <v>302774.63106941</v>
      </c>
      <c r="X13" s="39" t="n">
        <f aca="false">Sheet1!H$10*10/Sheet1!H$11*1000*W13/(Sheet1!H$10*10/Sheet1!H$11*1000-W13)</f>
        <v>304258.071089119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1274061.5574797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625.259042588502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146.769283120182</v>
      </c>
      <c r="AR13" s="37" t="n">
        <f aca="false">(AV13-AV$4)/(AV$31-AV$4)*(AR$31-AR$4)+AR$4</f>
        <v>0.643126212892251</v>
      </c>
      <c r="AS13" s="39" t="n">
        <f aca="false">(AV13-AV$4)/(AV$19-AV$4)*(AS$19-AS$4)+AS$4</f>
        <v>167.273616311661</v>
      </c>
      <c r="AT13" s="39" t="n">
        <f aca="false">8314.4621*AS13/(Sheet1!R$22*Sheet1!R$12*9.80665)</f>
        <v>11751.4074031809</v>
      </c>
      <c r="AU13" s="39" t="n">
        <f aca="false">AU12-LN(AP13/AP12)*(AT12+AT13)/2</f>
        <v>17131.4827826104</v>
      </c>
      <c r="AV13" s="39" t="n">
        <f aca="false">Sheet1!R$10*10/Sheet1!R$11*1000*AU13/(Sheet1!R$10*10/Sheet1!R$11*1000-AU13)</f>
        <v>17174.0612391119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795.970889623989</v>
      </c>
      <c r="T14" s="37" t="n">
        <v>0</v>
      </c>
      <c r="U14" s="39" t="n">
        <f aca="false">600/1140*(U$44-U$4)+U$4</f>
        <v>795.970889623989</v>
      </c>
      <c r="V14" s="39" t="n">
        <f aca="false">8314.4621*U14/(Sheet1!H$20*Sheet1!H$12*9.80665)</f>
        <v>97715.7100152724</v>
      </c>
      <c r="W14" s="39" t="n">
        <f aca="false">W13-LN(R14/R13)*(V13+V14)/2</f>
        <v>326093.292561013</v>
      </c>
      <c r="X14" s="39" t="n">
        <f aca="false">Sheet1!H$10*10/Sheet1!H$11*1000*W14/(Sheet1!H$10*10/Sheet1!H$11*1000-W14)</f>
        <v>327814.680135817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475.38673410272</v>
      </c>
      <c r="AA14" s="39" t="n">
        <f aca="false">IF(Y14=LOG(Sheet1!H$17*101325),(LOG(Sheet1!H$17*101325)-Q24)/(Q14-Q24)*(X14-X24)+X24,IF(Y14=0,0,X14))</f>
        <v>457952.897399289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1561519.92854316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663.0554185199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145.758533572336</v>
      </c>
      <c r="AR14" s="37" t="n">
        <f aca="false">(AV14-AV$4)/(AV$31-AV$4)*(AR$31-AR$4)+AR$4</f>
        <v>0.60668243846633</v>
      </c>
      <c r="AS14" s="39" t="n">
        <f aca="false">(AV14-AV$4)/(AV$19-AV$4)*(AS$19-AS$4)+AS$4</f>
        <v>165.100955962165</v>
      </c>
      <c r="AT14" s="39" t="n">
        <f aca="false">8314.4621*AS14/(Sheet1!R$22*Sheet1!R$12*9.80665)</f>
        <v>11598.7723524261</v>
      </c>
      <c r="AU14" s="39" t="n">
        <f aca="false">AU13-LN(AP14/AP13)*(AT13+AT14)/2</f>
        <v>18876.1622962777</v>
      </c>
      <c r="AV14" s="39" t="n">
        <f aca="false">Sheet1!R$10*10/Sheet1!R$11*1000*AU14/(Sheet1!R$10*10/Sheet1!R$11*1000-AU14)</f>
        <v>18927.8678687543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741.843222804154</v>
      </c>
      <c r="T15" s="37" t="n">
        <v>0</v>
      </c>
      <c r="U15" s="39" t="n">
        <f aca="false">(X15-X$14)/(X$24-X$14)*(U$24-U$14)+U$14</f>
        <v>741.843222804154</v>
      </c>
      <c r="V15" s="39" t="n">
        <f aca="false">8314.4621*U15/(Sheet1!H$20*Sheet1!H$12*9.80665)</f>
        <v>91070.8396265213</v>
      </c>
      <c r="W15" s="39" t="n">
        <f aca="false">W14-LN(R15/R14)*(V14+V15)/2</f>
        <v>347828.147309162</v>
      </c>
      <c r="X15" s="39" t="n">
        <f aca="false">Sheet1!H$10*10/Sheet1!H$11*1000*W15/(Sheet1!H$10*10/Sheet1!H$11*1000-W15)</f>
        <v>349787.340264336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1860510.89776029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663.0554185199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144.760413530234</v>
      </c>
      <c r="AR15" s="37" t="n">
        <f aca="false">(AV15-AV$4)/(AV$31-AV$4)*(AR$31-AR$4)+AR$4</f>
        <v>0.570694037465432</v>
      </c>
      <c r="AS15" s="39" t="n">
        <f aca="false">(AV15-AV$4)/(AV$19-AV$4)*(AS$19-AS$4)+AS$4</f>
        <v>162.955443463717</v>
      </c>
      <c r="AT15" s="39" t="n">
        <f aca="false">8314.4621*AS15/(Sheet1!R$22*Sheet1!R$12*9.80665)</f>
        <v>11448.0445089454</v>
      </c>
      <c r="AU15" s="39" t="n">
        <f aca="false">AU14-LN(AP15/AP14)*(AT14+AT15)/2</f>
        <v>20598.1751310449</v>
      </c>
      <c r="AV15" s="39" t="n">
        <f aca="false">Sheet1!R$10*10/Sheet1!R$11*1000*AU15/(Sheet1!R$10*10/Sheet1!R$11*1000-AU15)</f>
        <v>20659.7602772615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691.363119224179</v>
      </c>
      <c r="T16" s="37" t="n">
        <v>0</v>
      </c>
      <c r="U16" s="39" t="n">
        <f aca="false">(X16-X$14)/(X$24-X$14)*(U$24-U$14)+U$14</f>
        <v>691.363119224179</v>
      </c>
      <c r="V16" s="39" t="n">
        <f aca="false">8314.4621*U16/(Sheet1!H$20*Sheet1!H$12*9.80665)</f>
        <v>84873.7547490932</v>
      </c>
      <c r="W16" s="39" t="n">
        <f aca="false">W15-LN(R16/R15)*(V15+V16)/2</f>
        <v>368084.51731927</v>
      </c>
      <c r="X16" s="39" t="n">
        <f aca="false">Sheet1!H$10*10/Sheet1!H$11*1000*W16/(Sheet1!H$10*10/Sheet1!H$11*1000-W16)</f>
        <v>370279.268783416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143.774777951137</v>
      </c>
      <c r="AR16" s="37" t="n">
        <f aca="false">(AV16-AV$4)/(AV$31-AV$4)*(AR$31-AR$4)+AR$4</f>
        <v>0.535155780197246</v>
      </c>
      <c r="AS16" s="39" t="n">
        <f aca="false">(AV16-AV$4)/(AV$19-AV$4)*(AS$19-AS$4)+AS$4</f>
        <v>160.836767039037</v>
      </c>
      <c r="AT16" s="39" t="n">
        <f aca="false">8314.4621*AS16/(Sheet1!R$22*Sheet1!R$12*9.80665)</f>
        <v>11299.2019695725</v>
      </c>
      <c r="AU16" s="39" t="n">
        <f aca="false">AU15-LN(AP16/AP15)*(AT15+AT16)/2</f>
        <v>22297.8046559046</v>
      </c>
      <c r="AV16" s="39" t="n">
        <f aca="false">Sheet1!R$10*10/Sheet1!R$11*1000*AU16/(Sheet1!R$10*10/Sheet1!R$11*1000-AU16)</f>
        <v>22369.9901363989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644.289214774173</v>
      </c>
      <c r="T17" s="37" t="n">
        <v>0</v>
      </c>
      <c r="U17" s="39" t="n">
        <f aca="false">(X17-X$14)/(X$24-X$14)*(U$24-U$14)+U$14</f>
        <v>644.289214774173</v>
      </c>
      <c r="V17" s="39" t="n">
        <f aca="false">8314.4621*U17/(Sheet1!H$20*Sheet1!H$12*9.80665)</f>
        <v>79094.8248202659</v>
      </c>
      <c r="W17" s="39" t="n">
        <f aca="false">W16-LN(R17/R16)*(V16+V17)/2</f>
        <v>386962.097671061</v>
      </c>
      <c r="X17" s="39" t="n">
        <f aca="false">Sheet1!H$10*10/Sheet1!H$11*1000*W17/(Sheet1!H$10*10/Sheet1!H$11*1000-W17)</f>
        <v>389388.483895492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142.801483132057</v>
      </c>
      <c r="AR17" s="37" t="n">
        <f aca="false">(AV17-AV$4)/(AV$31-AV$4)*(AR$31-AR$4)+AR$4</f>
        <v>0.500062485278701</v>
      </c>
      <c r="AS17" s="39" t="n">
        <f aca="false">(AV17-AV$4)/(AV$19-AV$4)*(AS$19-AS$4)+AS$4</f>
        <v>158.744617790808</v>
      </c>
      <c r="AT17" s="39" t="n">
        <f aca="false">8314.4621*AS17/(Sheet1!R$22*Sheet1!R$12*9.80665)</f>
        <v>11152.2230334658</v>
      </c>
      <c r="AU17" s="39" t="n">
        <f aca="false">AU16-LN(AP17/AP16)*(AT16+AT17)/2</f>
        <v>23975.3309818436</v>
      </c>
      <c r="AV17" s="39" t="n">
        <f aca="false">Sheet1!R$10*10/Sheet1!R$11*1000*AU17/(Sheet1!R$10*10/Sheet1!R$11*1000-AU17)</f>
        <v>24058.8067931161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600.395477721017</v>
      </c>
      <c r="T18" s="37" t="n">
        <v>0</v>
      </c>
      <c r="U18" s="39" t="n">
        <f aca="false">(X18-X$14)/(X$24-X$14)*(U$24-U$14)+U$14</f>
        <v>600.395477721017</v>
      </c>
      <c r="V18" s="39" t="n">
        <f aca="false">8314.4621*U18/(Sheet1!H$20*Sheet1!H$12*9.80665)</f>
        <v>73706.3015246477</v>
      </c>
      <c r="W18" s="39" t="n">
        <f aca="false">W17-LN(R18/R17)*(V17+V18)/2</f>
        <v>404553.977456786</v>
      </c>
      <c r="X18" s="39" t="n">
        <f aca="false">Sheet1!H$10*10/Sheet1!H$11*1000*W18/(Sheet1!H$10*10/Sheet1!H$11*1000-W18)</f>
        <v>407206.748953345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141.840386705915</v>
      </c>
      <c r="AR18" s="37" t="n">
        <f aca="false">(AV18-AV$4)/(AV$31-AV$4)*(AR$31-AR$4)+AR$4</f>
        <v>0.465409019497179</v>
      </c>
      <c r="AS18" s="39" t="n">
        <f aca="false">(AV18-AV$4)/(AV$19-AV$4)*(AS$19-AS$4)+AS$4</f>
        <v>156.678689693401</v>
      </c>
      <c r="AT18" s="39" t="n">
        <f aca="false">8314.4621*AS18/(Sheet1!R$22*Sheet1!R$12*9.80665)</f>
        <v>11007.0862015277</v>
      </c>
      <c r="AU18" s="39" t="n">
        <f aca="false">AU17-LN(AP18/AP17)*(AT17+AT18)/2</f>
        <v>25631.0309920342</v>
      </c>
      <c r="AV18" s="39" t="n">
        <f aca="false">Sheet1!R$10*10/Sheet1!R$11*1000*AU18/(Sheet1!R$10*10/Sheet1!R$11*1000-AU18)</f>
        <v>25726.4572762255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559.470336301064</v>
      </c>
      <c r="T19" s="37" t="n">
        <v>0</v>
      </c>
      <c r="U19" s="39" t="n">
        <f aca="false">(X19-X$14)/(X$24-X$14)*(U$24-U$14)+U$14</f>
        <v>559.470336301064</v>
      </c>
      <c r="V19" s="39" t="n">
        <f aca="false">8314.4621*U19/(Sheet1!H$20*Sheet1!H$12*9.80665)</f>
        <v>68682.2116949112</v>
      </c>
      <c r="W19" s="39" t="n">
        <f aca="false">W18-LN(R19/R18)*(V18+V19)/2</f>
        <v>420947.060854433</v>
      </c>
      <c r="X19" s="39" t="n">
        <f aca="false">Sheet1!H$10*10/Sheet1!H$11*1000*W19/(Sheet1!H$10*10/Sheet1!H$11*1000-W19)</f>
        <v>423819.939402306</v>
      </c>
      <c r="Y19" s="37"/>
      <c r="Z19" s="39"/>
      <c r="AC19" s="39" t="n">
        <f aca="false">AC4</f>
        <v>457952.897399289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140.891381014481</v>
      </c>
      <c r="AR19" s="37" t="n">
        <f aca="false">(AV19-AV$4)/(AV$31-AV$4)*(AR$31-AR$4)+AR$4</f>
        <v>0.431190294006121</v>
      </c>
      <c r="AS19" s="39" t="n">
        <f aca="false">Sheet1!R16+0.36*(AS61-Sheet1!R16)+0.3*Sheet1!R18</f>
        <v>154.638712844532</v>
      </c>
      <c r="AT19" s="39" t="n">
        <f aca="false">8314.4621*AS19/(Sheet1!R$22*Sheet1!R$12*9.80665)</f>
        <v>10863.7725124193</v>
      </c>
      <c r="AU19" s="39" t="n">
        <f aca="false">AU18-LN(AP19/AP18)*(AT18+AT19)/2</f>
        <v>27265.1785465245</v>
      </c>
      <c r="AV19" s="39" t="n">
        <f aca="false">Sheet1!R$10*10/Sheet1!R$11*1000*AU19/(Sheet1!R$10*10/Sheet1!R$11*1000-AU19)</f>
        <v>27373.186479484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521.315883993112</v>
      </c>
      <c r="T20" s="37" t="n">
        <v>0</v>
      </c>
      <c r="U20" s="39" t="n">
        <f aca="false">(X20-X$14)/(X$24-X$14)*(U$24-U$14)+U$14</f>
        <v>521.315883993112</v>
      </c>
      <c r="V20" s="39" t="n">
        <f aca="false">8314.4621*U20/(Sheet1!H$20*Sheet1!H$12*9.80665)</f>
        <v>63998.2597487834</v>
      </c>
      <c r="W20" s="39" t="n">
        <f aca="false">W19-LN(R20/R19)*(V19+V20)/2</f>
        <v>436222.464638316</v>
      </c>
      <c r="X20" s="39" t="n">
        <f aca="false">Sheet1!H$10*10/Sheet1!H$11*1000*W20/(Sheet1!H$10*10/Sheet1!H$11*1000-W20)</f>
        <v>439308.393627114</v>
      </c>
      <c r="Y20" s="37"/>
      <c r="Z20" s="39"/>
      <c r="AC20" s="39" t="n">
        <f aca="false">IF(AD20=0,AA44,IF(AD20=1,AA54,IF(AD20=2,AA100,AA170)))</f>
        <v>602944.300884535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140.647984231523</v>
      </c>
      <c r="AR20" s="37" t="n">
        <f aca="false">(AV20-AV$4)/(AV$31-AV$4)*(AR$31-AR$4)+AR$4</f>
        <v>0.388893446967759</v>
      </c>
      <c r="AS20" s="39" t="n">
        <f aca="false">(AV20-AV$19)/(AV$31-AV$19)*(AS$31-AS$19)+AS$19</f>
        <v>153.04679593094</v>
      </c>
      <c r="AT20" s="39" t="n">
        <f aca="false">8314.4621*AS20/(Sheet1!R$22*Sheet1!R$12*9.80665)</f>
        <v>10751.9362012536</v>
      </c>
      <c r="AU20" s="39" t="n">
        <f aca="false">AU19-LN(AP20/AP19)*(AT19+AT20)/2</f>
        <v>29284.0326067962</v>
      </c>
      <c r="AV20" s="39" t="n">
        <f aca="false">Sheet1!R$10*10/Sheet1!R$11*1000*AU20/(Sheet1!R$10*10/Sheet1!R$11*1000-AU20)</f>
        <v>29408.6641959767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485.747031247524</v>
      </c>
      <c r="T21" s="37" t="n">
        <v>0</v>
      </c>
      <c r="U21" s="39" t="n">
        <f aca="false">(X21-X$14)/(X$24-X$14)*(U$24-U$14)+U$14</f>
        <v>485.747031247524</v>
      </c>
      <c r="V21" s="39" t="n">
        <f aca="false">8314.4621*U21/(Sheet1!H$20*Sheet1!H$12*9.80665)</f>
        <v>59631.7235528357</v>
      </c>
      <c r="W21" s="39" t="n">
        <f aca="false">W20-LN(R21/R20)*(V20+V21)/2</f>
        <v>450455.892468187</v>
      </c>
      <c r="X21" s="39" t="n">
        <f aca="false">Sheet1!H$10*10/Sheet1!H$11*1000*W21/(Sheet1!H$10*10/Sheet1!H$11*1000-W21)</f>
        <v>453747.247075861</v>
      </c>
      <c r="Y21" s="37"/>
      <c r="Z21" s="39"/>
      <c r="AC21" s="39" t="n">
        <f aca="false">IF(AD21=0,0,IF(AD21=1,AA54,IF(AD21=2,AA100,AA170)))</f>
        <v>623241.013035175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140.406953070095</v>
      </c>
      <c r="AR21" s="37" t="n">
        <f aca="false">(AV21-AV$4)/(AV$31-AV$4)*(AR$31-AR$4)+AR$4</f>
        <v>0.347007702095854</v>
      </c>
      <c r="AS21" s="39" t="n">
        <f aca="false">(AV21-AV$19)/(AV$31-AV$19)*(AS$31-AS$19)+AS$19</f>
        <v>151.470351515301</v>
      </c>
      <c r="AT21" s="39" t="n">
        <f aca="false">8314.4621*AS21/(Sheet1!R$22*Sheet1!R$12*9.80665)</f>
        <v>10641.1868733852</v>
      </c>
      <c r="AU21" s="39" t="n">
        <f aca="false">AU20-LN(AP21/AP20)*(AT20+AT21)/2</f>
        <v>31282.09771552</v>
      </c>
      <c r="AV21" s="39" t="n">
        <f aca="false">Sheet1!R$10*10/Sheet1!R$11*1000*AU21/(Sheet1!R$10*10/Sheet1!R$11*1000-AU21)</f>
        <v>31424.3581848959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452.590725207102</v>
      </c>
      <c r="T22" s="37" t="n">
        <v>0</v>
      </c>
      <c r="U22" s="39" t="n">
        <f aca="false">(X22-X$14)/(X$24-X$14)*(U$24-U$14)+U$14</f>
        <v>452.590725207102</v>
      </c>
      <c r="V22" s="39" t="n">
        <f aca="false">8314.4621*U22/(Sheet1!H$20*Sheet1!H$12*9.80665)</f>
        <v>55561.3586331413</v>
      </c>
      <c r="W22" s="39" t="n">
        <f aca="false">W21-LN(R22/R21)*(V21+V22)/2</f>
        <v>463717.98616106</v>
      </c>
      <c r="X22" s="39" t="n">
        <f aca="false">Sheet1!H$10*10/Sheet1!H$11*1000*W22/(Sheet1!H$10*10/Sheet1!H$11*1000-W22)</f>
        <v>467206.749007609</v>
      </c>
      <c r="Y22" s="37"/>
      <c r="Z22" s="39"/>
      <c r="AC22" s="39" t="n">
        <f aca="false">IF(AD22=0,0,IF(AD22=2,AA100,AA170))</f>
        <v>784698.699950035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140.168267372867</v>
      </c>
      <c r="AR22" s="37" t="n">
        <f aca="false">(AV22-AV$4)/(AV$31-AV$4)*(AR$31-AR$4)+AR$4</f>
        <v>0.3055295556486</v>
      </c>
      <c r="AS22" s="39" t="n">
        <f aca="false">(AV22-AV$19)/(AV$31-AV$19)*(AS$31-AS$19)+AS$19</f>
        <v>149.90924773299</v>
      </c>
      <c r="AT22" s="39" t="n">
        <f aca="false">8314.4621*AS22/(Sheet1!R$22*Sheet1!R$12*9.80665)</f>
        <v>10531.5152649804</v>
      </c>
      <c r="AU22" s="39" t="n">
        <f aca="false">AU21-LN(AP22/AP21)*(AT21+AT22)/2</f>
        <v>33259.5760506126</v>
      </c>
      <c r="AV22" s="39" t="n">
        <f aca="false">Sheet1!R$10*10/Sheet1!R$11*1000*AU22/(Sheet1!R$10*10/Sheet1!R$11*1000-AU22)</f>
        <v>33420.4370590075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421.685210256993</v>
      </c>
      <c r="T23" s="37" t="n">
        <v>0</v>
      </c>
      <c r="U23" s="39" t="n">
        <f aca="false">(X23-X$14)/(X$24-X$14)*(U$24-U$14)+U$14</f>
        <v>421.685210256993</v>
      </c>
      <c r="V23" s="39" t="n">
        <f aca="false">8314.4621*U23/(Sheet1!H$20*Sheet1!H$12*9.80665)</f>
        <v>51767.3073982223</v>
      </c>
      <c r="W23" s="39" t="n">
        <f aca="false">W22-LN(R23/R22)*(V22+V23)/2</f>
        <v>476074.655483798</v>
      </c>
      <c r="X23" s="39" t="n">
        <f aca="false">Sheet1!H$10*10/Sheet1!H$11*1000*W23/(Sheet1!H$10*10/Sheet1!H$11*1000-W23)</f>
        <v>479752.562665577</v>
      </c>
      <c r="Y23" s="37"/>
      <c r="Z23" s="39"/>
      <c r="AC23" s="39" t="n">
        <f aca="false">IF(AD23=0,0,AA170)</f>
        <v>1860510.89776029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139.931907097163</v>
      </c>
      <c r="AR23" s="37" t="n">
        <f aca="false">(AV23-AV$4)/(AV$31-AV$4)*(AR$31-AR$4)+AR$4</f>
        <v>0.264455523829208</v>
      </c>
      <c r="AS23" s="39" t="n">
        <f aca="false">(AV23-AV$19)/(AV$31-AV$19)*(AS$31-AS$19)+AS$19</f>
        <v>148.363353469929</v>
      </c>
      <c r="AT23" s="39" t="n">
        <f aca="false">8314.4621*AS23/(Sheet1!R$22*Sheet1!R$12*9.80665)</f>
        <v>10422.9121649338</v>
      </c>
      <c r="AU23" s="39" t="n">
        <f aca="false">AU22-LN(AP23/AP22)*(AT22+AT23)/2</f>
        <v>35216.6680644771</v>
      </c>
      <c r="AV23" s="39" t="n">
        <f aca="false">Sheet1!R$10*10/Sheet1!R$11*1000*AU23/(Sheet1!R$10*10/Sheet1!R$11*1000-AU23)</f>
        <v>35397.068471251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392.879275333384</v>
      </c>
      <c r="T24" s="37" t="n">
        <v>0</v>
      </c>
      <c r="U24" s="39" t="n">
        <f aca="false">900/1140*(U$44-U$4)+U$4</f>
        <v>392.879275333384</v>
      </c>
      <c r="V24" s="39" t="n">
        <f aca="false">8314.4621*U24/(Sheet1!H$20*Sheet1!H$12*9.80665)</f>
        <v>48231.0067364683</v>
      </c>
      <c r="W24" s="39" t="n">
        <f aca="false">W23-LN(R24/R23)*(V23+V24)/2</f>
        <v>487587.386856352</v>
      </c>
      <c r="X24" s="39" t="n">
        <f aca="false">Sheet1!H$10*10/Sheet1!H$11*1000*W24/(Sheet1!H$10*10/Sheet1!H$11*1000-W24)</f>
        <v>491446.048605473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392.879275333384</v>
      </c>
      <c r="AA24" s="39" t="n">
        <f aca="false">IF(Y24=LOG(Sheet1!H$17*101325),(LOG(Sheet1!H$17*101325)-Q34)/(Q24-Q34)*(X24-X34)+X34,IF(Y24=0,0,X24))</f>
        <v>491446.048605473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139.697852315521</v>
      </c>
      <c r="AR24" s="37" t="n">
        <f aca="false">(AV24-AV$4)/(AV$31-AV$4)*(AR$31-AR$4)+AR$4</f>
        <v>0.223782142881514</v>
      </c>
      <c r="AS24" s="39" t="n">
        <f aca="false">(AV24-AV$19)/(AV$31-AV$19)*(AS$31-AS$19)+AS$19</f>
        <v>146.832538366196</v>
      </c>
      <c r="AT24" s="39" t="n">
        <f aca="false">8314.4621*AS24/(Sheet1!R$22*Sheet1!R$12*9.80665)</f>
        <v>10315.3684151209</v>
      </c>
      <c r="AU24" s="39" t="n">
        <f aca="false">AU23-LN(AP24/AP23)*(AT23+AT24)/2</f>
        <v>37153.5724938754</v>
      </c>
      <c r="AV24" s="39" t="n">
        <f aca="false">Sheet1!R$10*10/Sheet1!R$11*1000*AU24/(Sheet1!R$10*10/Sheet1!R$11*1000-AU24)</f>
        <v>37354.4191101381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362.988320711552</v>
      </c>
      <c r="T25" s="37" t="n">
        <v>0</v>
      </c>
      <c r="U25" s="39" t="n">
        <f aca="false">(X25-X$24)/(X$34-X$24)*(U$34-U$24)+U$24</f>
        <v>362.988320711552</v>
      </c>
      <c r="V25" s="39" t="n">
        <f aca="false">8314.4621*U25/(Sheet1!H$20*Sheet1!H$12*9.80665)</f>
        <v>44561.5058891617</v>
      </c>
      <c r="W25" s="39" t="n">
        <f aca="false">W24-LN(R25/R24)*(V24+V25)/2</f>
        <v>498270.519672014</v>
      </c>
      <c r="X25" s="39" t="n">
        <f aca="false">Sheet1!H$10*10/Sheet1!H$11*1000*W25/(Sheet1!H$10*10/Sheet1!H$11*1000-W25)</f>
        <v>502300.820653312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139.466083216212</v>
      </c>
      <c r="AR25" s="37" t="n">
        <f aca="false">(AV25-AV$4)/(AV$31-AV$4)*(AR$31-AR$4)+AR$4</f>
        <v>0.183505969180001</v>
      </c>
      <c r="AS25" s="39" t="n">
        <f aca="false">(AV25-AV$19)/(AV$31-AV$19)*(AS$31-AS$19)+AS$19</f>
        <v>145.31667281941</v>
      </c>
      <c r="AT25" s="39" t="n">
        <f aca="false">8314.4621*AS25/(Sheet1!R$22*Sheet1!R$12*9.80665)</f>
        <v>10208.874910637</v>
      </c>
      <c r="AU25" s="39" t="n">
        <f aca="false">AU24-LN(AP25/AP24)*(AT24+AT25)/2</f>
        <v>39070.4863698475</v>
      </c>
      <c r="AV25" s="39" t="n">
        <f aca="false">Sheet1!R$10*10/Sheet1!R$11*1000*AU25/(Sheet1!R$10*10/Sheet1!R$11*1000-AU25)</f>
        <v>39292.654695421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335.362656604019</v>
      </c>
      <c r="T26" s="37" t="n">
        <v>0</v>
      </c>
      <c r="U26" s="39" t="n">
        <f aca="false">(X26-X$24)/(X$34-X$24)*(U$34-U$24)+U$24</f>
        <v>335.362656604019</v>
      </c>
      <c r="V26" s="39" t="n">
        <f aca="false">8314.4621*U26/(Sheet1!H$20*Sheet1!H$12*9.80665)</f>
        <v>41170.098718246</v>
      </c>
      <c r="W26" s="39" t="n">
        <f aca="false">W25-LN(R26/R25)*(V25+V26)/2</f>
        <v>508140.735410387</v>
      </c>
      <c r="X26" s="39" t="n">
        <f aca="false">Sheet1!H$10*10/Sheet1!H$11*1000*W26/(Sheet1!H$10*10/Sheet1!H$11*1000-W26)</f>
        <v>512332.961624475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139.236580103731</v>
      </c>
      <c r="AR26" s="37" t="n">
        <f aca="false">(AV26-AV$4)/(AV$31-AV$4)*(AR$31-AR$4)+AR$4</f>
        <v>0.143623579314336</v>
      </c>
      <c r="AS26" s="39" t="n">
        <f aca="false">(AV26-AV$19)/(AV$31-AV$19)*(AS$31-AS$19)+AS$19</f>
        <v>143.815627987925</v>
      </c>
      <c r="AT26" s="39" t="n">
        <f aca="false">8314.4621*AS26/(Sheet1!R$22*Sheet1!R$12*9.80665)</f>
        <v>10103.4226000206</v>
      </c>
      <c r="AU26" s="39" t="n">
        <f aca="false">AU25-LN(AP26/AP25)*(AT25+AT26)/2</f>
        <v>40967.6050276734</v>
      </c>
      <c r="AV26" s="39" t="n">
        <f aca="false">Sheet1!R$10*10/Sheet1!R$11*1000*AU26/(Sheet1!R$10*10/Sheet1!R$11*1000-AU26)</f>
        <v>41211.9399740236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309.831782062301</v>
      </c>
      <c r="T27" s="37" t="n">
        <v>0</v>
      </c>
      <c r="U27" s="39" t="n">
        <f aca="false">(X27-X$24)/(X$34-X$24)*(U$34-U$24)+U$24</f>
        <v>309.831782062301</v>
      </c>
      <c r="V27" s="39" t="n">
        <f aca="false">8314.4621*U27/(Sheet1!H$20*Sheet1!H$12*9.80665)</f>
        <v>38035.8540295573</v>
      </c>
      <c r="W27" s="39" t="n">
        <f aca="false">W26-LN(R27/R26)*(V26+V27)/2</f>
        <v>517259.657714062</v>
      </c>
      <c r="X27" s="39" t="n">
        <f aca="false">Sheet1!H$10*10/Sheet1!H$11*1000*W27/(Sheet1!H$10*10/Sheet1!H$11*1000-W27)</f>
        <v>521604.341825411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139.00932339926</v>
      </c>
      <c r="AR27" s="37" t="n">
        <f aca="false">(AV27-AV$4)/(AV$31-AV$4)*(AR$31-AR$4)+AR$4</f>
        <v>0.104131570168543</v>
      </c>
      <c r="AS27" s="39" t="n">
        <f aca="false">(AV27-AV$19)/(AV$31-AV$19)*(AS$31-AS$19)+AS$19</f>
        <v>142.329275793807</v>
      </c>
      <c r="AT27" s="39" t="n">
        <f aca="false">8314.4621*AS27/(Sheet1!R$22*Sheet1!R$12*9.80665)</f>
        <v>9999.00248546323</v>
      </c>
      <c r="AU27" s="39" t="n">
        <f aca="false">AU26-LN(AP27/AP26)*(AT26+AT27)/2</f>
        <v>42845.1221168755</v>
      </c>
      <c r="AV27" s="39" t="n">
        <f aca="false">Sheet1!R$10*10/Sheet1!R$11*1000*AU27/(Sheet1!R$10*10/Sheet1!R$11*1000-AU27)</f>
        <v>43112.438716232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286.238166174002</v>
      </c>
      <c r="T28" s="37" t="n">
        <v>0</v>
      </c>
      <c r="U28" s="39" t="n">
        <f aca="false">(X28-X$24)/(X$34-X$24)*(U$34-U$24)+U$24</f>
        <v>286.238166174002</v>
      </c>
      <c r="V28" s="39" t="n">
        <f aca="false">8314.4621*U28/(Sheet1!H$20*Sheet1!H$12*9.80665)</f>
        <v>35139.4328684243</v>
      </c>
      <c r="W28" s="39" t="n">
        <f aca="false">W27-LN(R28/R27)*(V27+V28)/2</f>
        <v>525684.273953404</v>
      </c>
      <c r="X28" s="39" t="n">
        <f aca="false">Sheet1!H$10*10/Sheet1!H$11*1000*W28/(Sheet1!H$10*10/Sheet1!H$11*1000-W28)</f>
        <v>530172.24840547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138.784293641095</v>
      </c>
      <c r="AR28" s="37" t="n">
        <f aca="false">(AV28-AV$4)/(AV$31-AV$4)*(AR$31-AR$4)+AR$4</f>
        <v>0.0650265589948853</v>
      </c>
      <c r="AS28" s="39" t="n">
        <f aca="false">(AV28-AV$19)/(AV$31-AV$19)*(AS$31-AS$19)+AS$19</f>
        <v>140.857488925626</v>
      </c>
      <c r="AT28" s="39" t="n">
        <f aca="false">8314.4621*AS28/(Sheet1!R$22*Sheet1!R$12*9.80665)</f>
        <v>9895.60562300514</v>
      </c>
      <c r="AU28" s="39" t="n">
        <f aca="false">AU27-LN(AP28/AP27)*(AT27+AT28)/2</f>
        <v>44703.2296112594</v>
      </c>
      <c r="AV28" s="39" t="n">
        <f aca="false">Sheet1!R$10*10/Sheet1!R$11*1000*AU28/(Sheet1!R$10*10/Sheet1!R$11*1000-AU28)</f>
        <v>44994.3137121385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264.43567878483</v>
      </c>
      <c r="T29" s="37" t="n">
        <v>0</v>
      </c>
      <c r="U29" s="39" t="n">
        <f aca="false">(X29-X$24)/(X$34-X$24)*(U$34-U$24)+U$24</f>
        <v>264.43567878483</v>
      </c>
      <c r="V29" s="39" t="n">
        <f aca="false">8314.4621*U29/(Sheet1!H$20*Sheet1!H$12*9.80665)</f>
        <v>32462.8958705218</v>
      </c>
      <c r="W29" s="39" t="n">
        <f aca="false">W28-LN(R29/R28)*(V28+V29)/2</f>
        <v>533467.279673703</v>
      </c>
      <c r="X29" s="39" t="n">
        <f aca="false">Sheet1!H$10*10/Sheet1!H$11*1000*W29/(Sheet1!H$10*10/Sheet1!H$11*1000-W29)</f>
        <v>538089.715369006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138.561471485048</v>
      </c>
      <c r="AR29" s="37" t="n">
        <f aca="false">(AV29-AV$4)/(AV$31-AV$4)*(AR$31-AR$4)+AR$4</f>
        <v>0.0263051834825792</v>
      </c>
      <c r="AS29" s="39" t="n">
        <f aca="false">(AV29-AV$19)/(AV$31-AV$19)*(AS$31-AS$19)+AS$19</f>
        <v>139.400140841043</v>
      </c>
      <c r="AT29" s="39" t="n">
        <f aca="false">8314.4621*AS29/(Sheet1!R$22*Sheet1!R$12*9.80665)</f>
        <v>9793.22312271724</v>
      </c>
      <c r="AU29" s="39" t="n">
        <f aca="false">AU28-LN(AP29/AP28)*(AT28+AT29)/2</f>
        <v>46542.1178189892</v>
      </c>
      <c r="AV29" s="39" t="n">
        <f aca="false">Sheet1!R$10*10/Sheet1!R$11*1000*AU29/(Sheet1!R$10*10/Sheet1!R$11*1000-AU29)</f>
        <v>46857.7267683354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244.289153479934</v>
      </c>
      <c r="T30" s="37" t="n">
        <v>0</v>
      </c>
      <c r="U30" s="39" t="n">
        <f aca="false">(X30-X$24)/(X$34-X$24)*(U$34-U$24)+U$24</f>
        <v>244.289153479934</v>
      </c>
      <c r="V30" s="39" t="n">
        <f aca="false">8314.4621*U30/(Sheet1!H$20*Sheet1!H$12*9.80665)</f>
        <v>29989.6496121837</v>
      </c>
      <c r="W30" s="39" t="n">
        <f aca="false">W29-LN(R30/R29)*(V29+V30)/2</f>
        <v>540657.394686104</v>
      </c>
      <c r="X30" s="39" t="n">
        <f aca="false">Sheet1!H$10*10/Sheet1!H$11*1000*W30/(Sheet1!H$10*10/Sheet1!H$11*1000-W30)</f>
        <v>545405.827759909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138.340837704813</v>
      </c>
      <c r="AR30" s="37" t="n">
        <f aca="false">(AV30-AV$4)/(AV$31-AV$4)*(AR$31-AR$4)+AR$4</f>
        <v>-0.0120358981785744</v>
      </c>
      <c r="AS30" s="39" t="n">
        <f aca="false">(AV30-AV$19)/(AV$31-AV$19)*(AS$31-AS$19)+AS$19</f>
        <v>137.957105769207</v>
      </c>
      <c r="AT30" s="39" t="n">
        <f aca="false">8314.4621*AS30/(Sheet1!R$22*Sheet1!R$12*9.80665)</f>
        <v>9691.84614886965</v>
      </c>
      <c r="AU30" s="39" t="n">
        <f aca="false">AU29-LN(AP30/AP29)*(AT29+AT30)/2</f>
        <v>48361.975392696</v>
      </c>
      <c r="AV30" s="39" t="n">
        <f aca="false">Sheet1!R$10*10/Sheet1!R$11*1000*AU30/(Sheet1!R$10*10/Sheet1!R$11*1000-AU30)</f>
        <v>48702.8387048521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225.67350564493</v>
      </c>
      <c r="T31" s="37" t="n">
        <v>0</v>
      </c>
      <c r="U31" s="39" t="n">
        <f aca="false">(X31-X$24)/(X$34-X$24)*(U$34-U$24)+U$24</f>
        <v>225.67350564493</v>
      </c>
      <c r="V31" s="39" t="n">
        <f aca="false">8314.4621*U31/(Sheet1!H$20*Sheet1!H$12*9.80665)</f>
        <v>27704.3383410002</v>
      </c>
      <c r="W31" s="39" t="n">
        <f aca="false">W30-LN(R31/R30)*(V30+V31)/2</f>
        <v>547299.660516923</v>
      </c>
      <c r="X31" s="39" t="n">
        <f aca="false">Sheet1!H$10*10/Sheet1!H$11*1000*W31/(Sheet1!H$10*10/Sheet1!H$11*1000-W31)</f>
        <v>552166.009462621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138.122320632413</v>
      </c>
      <c r="AR31" s="37" t="n">
        <f aca="false">ROUND(-MIN(Sheet1!R21+Sheet1!R19,5.7*LOG(Sheet1!R15)+4.8)/(Sheet1!R21+Sheet1!R19)/2/0.05,0)*0.05</f>
        <v>-0.05</v>
      </c>
      <c r="AS31" s="39" t="n">
        <f aca="false">Sheet1!R16+0.64*(AS61-Sheet1!R16)+0.1*Sheet1!R18</f>
        <v>136.528206383884</v>
      </c>
      <c r="AT31" s="39" t="n">
        <f aca="false">8314.4621*AS31/(Sheet1!R$22*Sheet1!R$12*9.80665)</f>
        <v>9591.46224383226</v>
      </c>
      <c r="AU31" s="39" t="n">
        <f aca="false">AU30-LN(AP31/AP30)*(AT30+AT31)/2</f>
        <v>50162.9889962635</v>
      </c>
      <c r="AV31" s="39" t="n">
        <f aca="false">Sheet1!R$10*10/Sheet1!R$11*1000*AU31/(Sheet1!R$10*10/Sheet1!R$11*1000-AU31)</f>
        <v>50529.8090039405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208.472997866621</v>
      </c>
      <c r="T32" s="37" t="n">
        <v>0</v>
      </c>
      <c r="U32" s="39" t="n">
        <f aca="false">(X32-X$24)/(X$34-X$24)*(U$34-U$24)+U$24</f>
        <v>208.472997866621</v>
      </c>
      <c r="V32" s="39" t="n">
        <f aca="false">8314.4621*U32/(Sheet1!H$20*Sheet1!H$12*9.80665)</f>
        <v>25592.7537942655</v>
      </c>
      <c r="W32" s="39" t="n">
        <f aca="false">W31-LN(R32/R31)*(V31+V32)/2</f>
        <v>553435.715009452</v>
      </c>
      <c r="X32" s="39" t="n">
        <f aca="false">Sheet1!H$10*10/Sheet1!H$11*1000*W32/(Sheet1!H$10*10/Sheet1!H$11*1000-W32)</f>
        <v>558412.289968693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136.823352485847</v>
      </c>
      <c r="AR32" s="37" t="n">
        <f aca="false">(AV32-AV$31)/(AV$51-AV$31)*(AR$51-AR$31)+AR$31</f>
        <v>-0.0473395194378608</v>
      </c>
      <c r="AS32" s="39" t="n">
        <f aca="false">(AV32-AV$31)/(AV$41-AV$31)*(AS$41-AS$31)+AS$31</f>
        <v>135.314060436759</v>
      </c>
      <c r="AT32" s="39" t="n">
        <f aca="false">8314.4621*AS32/(Sheet1!R$22*Sheet1!R$12*9.80665)</f>
        <v>9506.16532740162</v>
      </c>
      <c r="AU32" s="39" t="n">
        <f aca="false">AU31-LN(AP32/AP31)*(AT31+AT32)/2</f>
        <v>52303.3947617809</v>
      </c>
      <c r="AV32" s="39" t="n">
        <f aca="false">Sheet1!R$10*10/Sheet1!R$11*1000*AU32/(Sheet1!R$10*10/Sheet1!R$11*1000-AU32)</f>
        <v>52702.3107916205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192.580767074662</v>
      </c>
      <c r="T33" s="37" t="n">
        <v>0</v>
      </c>
      <c r="U33" s="39" t="n">
        <f aca="false">(X33-X$24)/(X$34-X$24)*(U$34-U$24)+U$24</f>
        <v>192.580767074662</v>
      </c>
      <c r="V33" s="39" t="n">
        <f aca="false">8314.4621*U33/(Sheet1!H$20*Sheet1!H$12*9.80665)</f>
        <v>23641.7771495085</v>
      </c>
      <c r="W33" s="39" t="n">
        <f aca="false">W32-LN(R33/R32)*(V32+V33)/2</f>
        <v>559104.049860037</v>
      </c>
      <c r="X33" s="39" t="n">
        <f aca="false">Sheet1!H$10*10/Sheet1!H$11*1000*W33/(Sheet1!H$10*10/Sheet1!H$11*1000-W33)</f>
        <v>564183.555670663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135.53376334808</v>
      </c>
      <c r="AR33" s="37" t="n">
        <f aca="false">(AV33-AV$31)/(AV$51-AV$31)*(AR$51-AR$31)+AR$31</f>
        <v>-0.0446579091916933</v>
      </c>
      <c r="AS33" s="39" t="n">
        <f aca="false">(AV33-AV$31)/(AV$41-AV$31)*(AS$41-AS$31)+AS$31</f>
        <v>134.109967161041</v>
      </c>
      <c r="AT33" s="39" t="n">
        <f aca="false">8314.4621*AS33/(Sheet1!R$22*Sheet1!R$12*9.80665)</f>
        <v>9421.5746373311</v>
      </c>
      <c r="AU33" s="39" t="n">
        <f aca="false">AU32-LN(AP33/AP32)*(AT32+AT33)/2</f>
        <v>54424.7600254826</v>
      </c>
      <c r="AV33" s="39" t="n">
        <f aca="false">Sheet1!R$10*10/Sheet1!R$11*1000*AU33/(Sheet1!R$10*10/Sheet1!R$11*1000-AU33)</f>
        <v>54856.8250820456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177.897081045062</v>
      </c>
      <c r="T34" s="37" t="n">
        <v>0</v>
      </c>
      <c r="U34" s="39" t="n">
        <f aca="false">1060/1140*(U$44-U$4)+U$4</f>
        <v>177.897081045062</v>
      </c>
      <c r="V34" s="39" t="n">
        <f aca="false">8314.4621*U34/(Sheet1!H$20*Sheet1!H$12*9.80665)</f>
        <v>21839.1649877729</v>
      </c>
      <c r="W34" s="39" t="n">
        <f aca="false">W33-LN(R34/R33)*(V33+V34)/2</f>
        <v>564340.236829068</v>
      </c>
      <c r="X34" s="39" t="n">
        <f aca="false">Sheet1!H$10*10/Sheet1!H$11*1000*W34/(Sheet1!H$10*10/Sheet1!H$11*1000-W34)</f>
        <v>569515.770887369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177.897081045062</v>
      </c>
      <c r="AA34" s="39" t="n">
        <f aca="false">IF(Y34=LOG(Sheet1!H$17*101325),(LOG(Sheet1!H$17*101325)-Q44)/(Q34-Q44)*(X34-X44)+X44,IF(Y34=0,0,X34))</f>
        <v>569515.770887369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134.255550571379</v>
      </c>
      <c r="AR34" s="37" t="n">
        <f aca="false">(AV34-AV$31)/(AV$51-AV$31)*(AR$51-AR$31)+AR$31</f>
        <v>-0.0420200193719571</v>
      </c>
      <c r="AS34" s="39" t="n">
        <f aca="false">(AV34-AV$31)/(AV$41-AV$31)*(AS$41-AS$31)+AS$31</f>
        <v>132.915856339293</v>
      </c>
      <c r="AT34" s="39" t="n">
        <f aca="false">8314.4621*AS34/(Sheet1!R$22*Sheet1!R$12*9.80665)</f>
        <v>9337.68524066282</v>
      </c>
      <c r="AU34" s="39" t="n">
        <f aca="false">AU33-LN(AP34/AP33)*(AT33+AT34)/2</f>
        <v>56527.2425380319</v>
      </c>
      <c r="AV34" s="39" t="n">
        <f aca="false">Sheet1!R$10*10/Sheet1!R$11*1000*AU34/(Sheet1!R$10*10/Sheet1!R$11*1000-AU34)</f>
        <v>56993.4775785775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162.156584979929</v>
      </c>
      <c r="T35" s="37" t="n">
        <v>0</v>
      </c>
      <c r="U35" s="39" t="n">
        <f aca="false">(X35-X$34)/(X$44-X$34)*(U$44-U$34)+U$34</f>
        <v>162.156584979929</v>
      </c>
      <c r="V35" s="39" t="n">
        <f aca="false">8314.4621*U35/(Sheet1!H$20*Sheet1!H$12*9.80665)</f>
        <v>19906.8157410264</v>
      </c>
      <c r="W35" s="39" t="n">
        <f aca="false">W34-LN(R35/R34)*(V34+V35)/2</f>
        <v>569146.420474996</v>
      </c>
      <c r="X35" s="39" t="n">
        <f aca="false">Sheet1!H$10*10/Sheet1!H$11*1000*W35/(Sheet1!H$10*10/Sheet1!H$11*1000-W35)</f>
        <v>574410.895597559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132.987948392595</v>
      </c>
      <c r="AR35" s="37" t="n">
        <f aca="false">(AV35-AV$31)/(AV$51-AV$31)*(AR$51-AR$31)+AR$31</f>
        <v>-0.0394040269387635</v>
      </c>
      <c r="AS35" s="39" t="n">
        <f aca="false">(AV35-AV$31)/(AV$41-AV$31)*(AS$41-AS$31)+AS$31</f>
        <v>131.731657976745</v>
      </c>
      <c r="AT35" s="39" t="n">
        <f aca="false">8314.4621*AS35/(Sheet1!R$22*Sheet1!R$12*9.80665)</f>
        <v>9254.49222008181</v>
      </c>
      <c r="AU35" s="39" t="n">
        <f aca="false">AU34-LN(AP35/AP34)*(AT34+AT35)/2</f>
        <v>58610.9989461023</v>
      </c>
      <c r="AV35" s="39" t="n">
        <f aca="false">Sheet1!R$10*10/Sheet1!R$11*1000*AU35/(Sheet1!R$10*10/Sheet1!R$11*1000-AU35)</f>
        <v>59112.3935095888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147.806774003024</v>
      </c>
      <c r="T36" s="37" t="n">
        <v>0</v>
      </c>
      <c r="U36" s="39" t="n">
        <f aca="false">(X36-X$34)/(X$44-X$34)*(U$44-U$34)+U$34</f>
        <v>147.806774003024</v>
      </c>
      <c r="V36" s="39" t="n">
        <f aca="false">8314.4621*U36/(Sheet1!H$20*Sheet1!H$12*9.80665)</f>
        <v>18145.1910554105</v>
      </c>
      <c r="W36" s="39" t="n">
        <f aca="false">W35-LN(R36/R35)*(V35+V36)/2</f>
        <v>573527.319655395</v>
      </c>
      <c r="X36" s="39" t="n">
        <f aca="false">Sheet1!H$10*10/Sheet1!H$11*1000*W36/(Sheet1!H$10*10/Sheet1!H$11*1000-W36)</f>
        <v>578873.531977691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131.730882188172</v>
      </c>
      <c r="AR36" s="37" t="n">
        <f aca="false">(AV36-AV$31)/(AV$51-AV$31)*(AR$51-AR$31)+AR$31</f>
        <v>-0.0368097778801406</v>
      </c>
      <c r="AS36" s="39" t="n">
        <f aca="false">(AV36-AV$31)/(AV$41-AV$31)*(AS$41-AS$31)+AS$31</f>
        <v>130.557302360094</v>
      </c>
      <c r="AT36" s="39" t="n">
        <f aca="false">8314.4621*AS36/(Sheet1!R$22*Sheet1!R$12*9.80665)</f>
        <v>9171.9906780468</v>
      </c>
      <c r="AU36" s="39" t="n">
        <f aca="false">AU35-LN(AP36/AP35)*(AT35+AT36)/2</f>
        <v>60676.1847963473</v>
      </c>
      <c r="AV36" s="39" t="n">
        <f aca="false">Sheet1!R$10*10/Sheet1!R$11*1000*AU36/(Sheet1!R$10*10/Sheet1!R$11*1000-AU36)</f>
        <v>61213.6976225431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134.725126525676</v>
      </c>
      <c r="T37" s="37" t="n">
        <v>0</v>
      </c>
      <c r="U37" s="39" t="n">
        <f aca="false">(X37-X$34)/(X$44-X$34)*(U$44-U$34)+U$34</f>
        <v>134.725126525676</v>
      </c>
      <c r="V37" s="39" t="n">
        <f aca="false">8314.4621*U37/(Sheet1!H$20*Sheet1!H$12*9.80665)</f>
        <v>16539.2498230341</v>
      </c>
      <c r="W37" s="39" t="n">
        <f aca="false">W36-LN(R37/R36)*(V36+V37)/2</f>
        <v>577520.513481672</v>
      </c>
      <c r="X37" s="39" t="n">
        <f aca="false">Sheet1!H$10*10/Sheet1!H$11*1000*W37/(Sheet1!H$10*10/Sheet1!H$11*1000-W37)</f>
        <v>582941.783012351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130.484277625465</v>
      </c>
      <c r="AR37" s="37" t="n">
        <f aca="false">(AV37-AV$31)/(AV$51-AV$31)*(AR$51-AR$31)+AR$31</f>
        <v>-0.0342371187845216</v>
      </c>
      <c r="AS37" s="39" t="n">
        <f aca="false">(AV37-AV$31)/(AV$41-AV$31)*(AS$41-AS$31)+AS$31</f>
        <v>129.392720047805</v>
      </c>
      <c r="AT37" s="39" t="n">
        <f aca="false">8314.4621*AS37/(Sheet1!R$22*Sheet1!R$12*9.80665)</f>
        <v>9090.17573610914</v>
      </c>
      <c r="AU37" s="39" t="n">
        <f aca="false">AU36-LN(AP37/AP36)*(AT36+AT37)/2</f>
        <v>62722.9545397565</v>
      </c>
      <c r="AV37" s="39" t="n">
        <f aca="false">Sheet1!R$10*10/Sheet1!R$11*1000*AU37/(Sheet1!R$10*10/Sheet1!R$11*1000-AU37)</f>
        <v>63297.5141785847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122.799856709203</v>
      </c>
      <c r="T38" s="37" t="n">
        <v>0</v>
      </c>
      <c r="U38" s="39" t="n">
        <f aca="false">(X38-X$34)/(X$44-X$34)*(U$44-U$34)+U$34</f>
        <v>122.799856709203</v>
      </c>
      <c r="V38" s="39" t="n">
        <f aca="false">8314.4621*U38/(Sheet1!H$20*Sheet1!H$12*9.80665)</f>
        <v>15075.2688880141</v>
      </c>
      <c r="W38" s="39" t="n">
        <f aca="false">W37-LN(R38/R37)*(V37+V38)/2</f>
        <v>581160.269456984</v>
      </c>
      <c r="X38" s="39" t="n">
        <f aca="false">Sheet1!H$10*10/Sheet1!H$11*1000*W38/(Sheet1!H$10*10/Sheet1!H$11*1000-W38)</f>
        <v>586650.412968706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129.248060665945</v>
      </c>
      <c r="AR38" s="37" t="n">
        <f aca="false">(AV38-AV$31)/(AV$51-AV$31)*(AR$51-AR$31)+AR$31</f>
        <v>-0.0316858968473463</v>
      </c>
      <c r="AS38" s="39" t="n">
        <f aca="false">(AV38-AV$31)/(AV$41-AV$31)*(AS$41-AS$31)+AS$31</f>
        <v>128.23784187311</v>
      </c>
      <c r="AT38" s="39" t="n">
        <f aca="false">8314.4621*AS38/(Sheet1!R$22*Sheet1!R$12*9.80665)</f>
        <v>9009.04253512302</v>
      </c>
      <c r="AU38" s="39" t="n">
        <f aca="false">AU37-LN(AP38/AP37)*(AT37+AT38)/2</f>
        <v>64751.4615359582</v>
      </c>
      <c r="AV38" s="39" t="n">
        <f aca="false">Sheet1!R$10*10/Sheet1!R$11*1000*AU38/(Sheet1!R$10*10/Sheet1!R$11*1000-AU38)</f>
        <v>65363.966947191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111.928983682545</v>
      </c>
      <c r="T39" s="37" t="n">
        <v>0</v>
      </c>
      <c r="U39" s="39" t="n">
        <f aca="false">(X39-X$34)/(X$44-X$34)*(U$44-U$34)+U$34</f>
        <v>111.928983682545</v>
      </c>
      <c r="V39" s="39" t="n">
        <f aca="false">8314.4621*U39/(Sheet1!H$20*Sheet1!H$12*9.80665)</f>
        <v>13740.7287809161</v>
      </c>
      <c r="W39" s="39" t="n">
        <f aca="false">W38-LN(R39/R38)*(V38+V39)/2</f>
        <v>584477.833790595</v>
      </c>
      <c r="X39" s="39" t="n">
        <f aca="false">Sheet1!H$10*10/Sheet1!H$11*1000*W39/(Sheet1!H$10*10/Sheet1!H$11*1000-W39)</f>
        <v>590031.136862128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128.022157568307</v>
      </c>
      <c r="AR39" s="37" t="n">
        <f aca="false">(AV39-AV$31)/(AV$51-AV$31)*(AR$51-AR$31)+AR$31</f>
        <v>-0.0291559598774617</v>
      </c>
      <c r="AS39" s="39" t="n">
        <f aca="false">(AV39-AV$31)/(AV$41-AV$31)*(AS$41-AS$31)+AS$31</f>
        <v>127.092598946903</v>
      </c>
      <c r="AT39" s="39" t="n">
        <f aca="false">8314.4621*AS39/(Sheet1!R$22*Sheet1!R$12*9.80665)</f>
        <v>8928.58623544938</v>
      </c>
      <c r="AU39" s="39" t="n">
        <f aca="false">AU38-LN(AP39/AP38)*(AT38+AT39)/2</f>
        <v>66761.8580575699</v>
      </c>
      <c r="AV39" s="39" t="n">
        <f aca="false">Sheet1!R$10*10/Sheet1!R$11*1000*AU39/(Sheet1!R$10*10/Sheet1!R$11*1000-AU39)</f>
        <v>67413.179200989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102.01947977454</v>
      </c>
      <c r="T40" s="37" t="n">
        <v>0</v>
      </c>
      <c r="U40" s="39" t="n">
        <f aca="false">(X40-X$34)/(X$44-X$34)*(U$44-U$34)+U$34</f>
        <v>102.01947977454</v>
      </c>
      <c r="V40" s="39" t="n">
        <f aca="false">8314.4621*U40/(Sheet1!H$20*Sheet1!H$12*9.80665)</f>
        <v>12524.2091532607</v>
      </c>
      <c r="W40" s="39" t="n">
        <f aca="false">W39-LN(R40/R39)*(V39+V40)/2</f>
        <v>587501.696518378</v>
      </c>
      <c r="X40" s="39" t="n">
        <f aca="false">Sheet1!H$10*10/Sheet1!H$11*1000*W40/(Sheet1!H$10*10/Sheet1!H$11*1000-W40)</f>
        <v>593112.885348801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126.806494891476</v>
      </c>
      <c r="AR40" s="37" t="n">
        <f aca="false">(AV40-AV$31)/(AV$51-AV$31)*(AR$51-AR$31)+AR$31</f>
        <v>-0.026647156303323</v>
      </c>
      <c r="AS40" s="39" t="n">
        <f aca="false">(AV40-AV$31)/(AV$41-AV$31)*(AS$41-AS$31)+AS$31</f>
        <v>125.956922660558</v>
      </c>
      <c r="AT40" s="39" t="n">
        <f aca="false">8314.4621*AS40/(Sheet1!R$22*Sheet1!R$12*9.80665)</f>
        <v>8848.80201715336</v>
      </c>
      <c r="AU40" s="39" t="n">
        <f aca="false">AU39-LN(AP40/AP39)*(AT39+AT40)/2</f>
        <v>68754.2952945923</v>
      </c>
      <c r="AV40" s="39" t="n">
        <f aca="false">Sheet1!R$10*10/Sheet1!R$11*1000*AU40/(Sheet1!R$10*10/Sheet1!R$11*1000-AU40)</f>
        <v>69445.2737107314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92.986491340841</v>
      </c>
      <c r="T41" s="37" t="n">
        <v>0</v>
      </c>
      <c r="U41" s="39" t="n">
        <f aca="false">(X41-X$34)/(X$44-X$34)*(U$44-U$34)+U$34</f>
        <v>92.986491340841</v>
      </c>
      <c r="V41" s="39" t="n">
        <f aca="false">8314.4621*U41/(Sheet1!H$20*Sheet1!H$12*9.80665)</f>
        <v>11415.2931239628</v>
      </c>
      <c r="W41" s="39" t="n">
        <f aca="false">W40-LN(R41/R40)*(V40+V41)/2</f>
        <v>590257.833572239</v>
      </c>
      <c r="X41" s="39" t="n">
        <f aca="false">Sheet1!H$10*10/Sheet1!H$11*1000*W41/(Sheet1!H$10*10/Sheet1!H$11*1000-W41)</f>
        <v>595922.047041883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125.60095659159</v>
      </c>
      <c r="AR41" s="37" t="n">
        <f aca="false">(AV41-AV$31)/(AV$51-AV$31)*(AR$51-AR$31)+AR$31</f>
        <v>-0.0241593356048855</v>
      </c>
      <c r="AS41" s="39" t="n">
        <f aca="false">Sheet1!R16+0.84*(AS61-Sheet1!R16)+0.03*Sheet1!R18</f>
        <v>124.830701769135</v>
      </c>
      <c r="AT41" s="39" t="n">
        <f aca="false">8314.4621*AS41/(Sheet1!R$22*Sheet1!R$12*9.80665)</f>
        <v>8769.68206498813</v>
      </c>
      <c r="AU41" s="39" t="n">
        <f aca="false">AU40-LN(AP41/AP40)*(AT40+AT41)/2</f>
        <v>70728.9230209123</v>
      </c>
      <c r="AV41" s="39" t="n">
        <f aca="false">Sheet1!R$10*10/Sheet1!R$11*1000*AU41/(Sheet1!R$10*10/Sheet1!R$11*1000-AU41)</f>
        <v>71460.3723954717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84.7526262372894</v>
      </c>
      <c r="T42" s="37" t="n">
        <v>0</v>
      </c>
      <c r="U42" s="39" t="n">
        <f aca="false">(X42-X$34)/(X$44-X$34)*(U$44-U$34)+U$34</f>
        <v>84.7526262372894</v>
      </c>
      <c r="V42" s="39" t="n">
        <f aca="false">8314.4621*U42/(Sheet1!H$20*Sheet1!H$12*9.80665)</f>
        <v>10404.4798074813</v>
      </c>
      <c r="W42" s="39" t="n">
        <f aca="false">W41-LN(R42/R41)*(V41+V42)/2</f>
        <v>592769.927766462</v>
      </c>
      <c r="X42" s="39" t="n">
        <f aca="false">Sheet1!H$10*10/Sheet1!H$11*1000*W42/(Sheet1!H$10*10/Sheet1!H$11*1000-W42)</f>
        <v>598482.690101095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124.825150265717</v>
      </c>
      <c r="AR42" s="37" t="n">
        <f aca="false">(AV42-AV$31)/(AV$51-AV$31)*(AR$51-AR$31)+AR$31</f>
        <v>-0.0216881801709018</v>
      </c>
      <c r="AS42" s="39" t="n">
        <f aca="false">(AV42-AV$41)/(AV$51-AV$41)*(AS$51-AS$41)+AS$41</f>
        <v>124.133681525015</v>
      </c>
      <c r="AT42" s="39" t="n">
        <f aca="false">8314.4621*AS42/(Sheet1!R$22*Sheet1!R$12*9.80665)</f>
        <v>8720.71457664464</v>
      </c>
      <c r="AU42" s="39" t="n">
        <f aca="false">AU41-LN(AP42/AP41)*(AT41+AT42)/2</f>
        <v>72689.1950847223</v>
      </c>
      <c r="AV42" s="39" t="n">
        <f aca="false">Sheet1!R$10*10/Sheet1!R$11*1000*AU42/(Sheet1!R$10*10/Sheet1!R$11*1000-AU42)</f>
        <v>73461.9724577015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77.247809643857</v>
      </c>
      <c r="T43" s="37" t="n">
        <v>0</v>
      </c>
      <c r="U43" s="39" t="n">
        <f aca="false">(X43-X$34)/(X$44-X$34)*(U$44-U$34)+U$34</f>
        <v>77.247809643857</v>
      </c>
      <c r="V43" s="39" t="n">
        <f aca="false">8314.4621*U43/(Sheet1!H$20*Sheet1!H$12*9.80665)</f>
        <v>9483.16661434675</v>
      </c>
      <c r="W43" s="39" t="n">
        <f aca="false">W42-LN(R43/R42)*(V42+V43)/2</f>
        <v>595059.577675744</v>
      </c>
      <c r="X43" s="39" t="n">
        <f aca="false">Sheet1!H$10*10/Sheet1!H$11*1000*W43/(Sheet1!H$10*10/Sheet1!H$11*1000-W43)</f>
        <v>600816.772114959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124.053235823205</v>
      </c>
      <c r="AR43" s="37" t="n">
        <f aca="false">(AV43-AV$31)/(AV$51-AV$31)*(AR$51-AR$31)+AR$31</f>
        <v>-0.0192294213889356</v>
      </c>
      <c r="AS43" s="39" t="n">
        <f aca="false">(AV43-AV$41)/(AV$51-AV$41)*(AS$51-AS$41)+AS$41</f>
        <v>123.440157930664</v>
      </c>
      <c r="AT43" s="39" t="n">
        <f aca="false">8314.4621*AS43/(Sheet1!R$22*Sheet1!R$12*9.80665)</f>
        <v>8671.99273705845</v>
      </c>
      <c r="AU43" s="39" t="n">
        <f aca="false">AU42-LN(AP43/AP42)*(AT42+AT43)/2</f>
        <v>74638.5184168142</v>
      </c>
      <c r="AV43" s="39" t="n">
        <f aca="false">Sheet1!R$10*10/Sheet1!R$11*1000*AU43/(Sheet1!R$10*10/Sheet1!R$11*1000-AU43)</f>
        <v>75453.5314115866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70.4059839009004</v>
      </c>
      <c r="T44" s="37" t="n">
        <v>0</v>
      </c>
      <c r="U44" s="39" t="n">
        <f aca="false">Sheet1!H16*1.03</f>
        <v>70.4059839009004</v>
      </c>
      <c r="V44" s="39" t="n">
        <f aca="false">8314.4621*U44/(Sheet1!H$20*Sheet1!H$12*9.80665)</f>
        <v>8643.24411342514</v>
      </c>
      <c r="W44" s="39" t="n">
        <f aca="false">W43-LN(R44/R43)*(V43+V44)/2</f>
        <v>597146.457832307</v>
      </c>
      <c r="X44" s="39" t="n">
        <f aca="false">Sheet1!H$10*10/Sheet1!H$11*1000*W44/(Sheet1!H$10*10/Sheet1!H$11*1000-W44)</f>
        <v>602944.300884535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70.4059839009004</v>
      </c>
      <c r="AA44" s="39" t="n">
        <f aca="false">IF(Y44=LOG(Sheet1!H$17*101325),(LOG(Sheet1!H$17*101325)-Q54)/(Q44-Q54)*(X44-X54)+X54,IF(Y44=0,0,X44))</f>
        <v>602944.300884535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123.285198525357</v>
      </c>
      <c r="AR44" s="37" t="n">
        <f aca="false">(AV44-AV$31)/(AV$51-AV$31)*(AR$51-AR$31)+AR$31</f>
        <v>-0.0167830123054448</v>
      </c>
      <c r="AS44" s="39" t="n">
        <f aca="false">(AV44-AV$41)/(AV$51-AV$41)*(AS$51-AS$41)+AS$41</f>
        <v>122.75011774437</v>
      </c>
      <c r="AT44" s="39" t="n">
        <f aca="false">8314.4621*AS44/(Sheet1!R$22*Sheet1!R$12*9.80665)</f>
        <v>8623.51561596483</v>
      </c>
      <c r="AU44" s="39" t="n">
        <f aca="false">AU43-LN(AP44/AP43)*(AT43+AT44)/2</f>
        <v>76576.9479761028</v>
      </c>
      <c r="AV44" s="39" t="n">
        <f aca="false">Sheet1!R$10*10/Sheet1!R$11*1000*AU44/(Sheet1!R$10*10/Sheet1!R$11*1000-AU44)</f>
        <v>77435.0872888149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70.2772203378018</v>
      </c>
      <c r="T45" s="37" t="n">
        <f aca="false">(X45-X$44)/(X$54-X$44)*(T$54-T$44)+T$44</f>
        <v>0.0999708758161033</v>
      </c>
      <c r="U45" s="39" t="n">
        <f aca="false">(X45-X$44)/(X$54-X$44)*(U$54-U$44)+U$44</f>
        <v>70.4059839009004</v>
      </c>
      <c r="V45" s="39" t="n">
        <f aca="false">8314.4621*U45/(Sheet1!H$20*Sheet1!H$12*9.80665)</f>
        <v>8643.24411342514</v>
      </c>
      <c r="W45" s="39" t="n">
        <f aca="false">W44-LN(R45/R44)*(V44+V45)/2</f>
        <v>599136.638337375</v>
      </c>
      <c r="X45" s="39" t="n">
        <f aca="false">Sheet1!H$10*10/Sheet1!H$11*1000*W45/(Sheet1!H$10*10/Sheet1!H$11*1000-W45)</f>
        <v>604973.380974422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122.521023637495</v>
      </c>
      <c r="AR45" s="37" t="n">
        <f aca="false">(AV45-AV$31)/(AV$51-AV$31)*(AR$51-AR$31)+AR$31</f>
        <v>-0.0143489059797161</v>
      </c>
      <c r="AS45" s="39" t="n">
        <f aca="false">(AV45-AV$41)/(AV$51-AV$41)*(AS$51-AS$41)+AS$41</f>
        <v>122.063547728034</v>
      </c>
      <c r="AT45" s="39" t="n">
        <f aca="false">8314.4621*AS45/(Sheet1!R$22*Sheet1!R$12*9.80665)</f>
        <v>8575.28228335282</v>
      </c>
      <c r="AU45" s="39" t="n">
        <f aca="false">AU44-LN(AP45/AP44)*(AT44+AT45)/2</f>
        <v>78504.5385130089</v>
      </c>
      <c r="AV45" s="39" t="n">
        <f aca="false">Sheet1!R$10*10/Sheet1!R$11*1000*AU45/(Sheet1!R$10*10/Sheet1!R$11*1000-AU45)</f>
        <v>79406.6781106833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70.1484484408031</v>
      </c>
      <c r="T46" s="37" t="n">
        <f aca="false">(X46-X$44)/(X$54-X$44)*(T$54-T$44)+T$44</f>
        <v>0.199948221997513</v>
      </c>
      <c r="U46" s="39" t="n">
        <f aca="false">(X46-X$44)/(X$54-X$44)*(U$54-U$44)+U$44</f>
        <v>70.4059839009004</v>
      </c>
      <c r="V46" s="39" t="n">
        <f aca="false">8314.4621*U46/(Sheet1!H$20*Sheet1!H$12*9.80665)</f>
        <v>8643.24411342514</v>
      </c>
      <c r="W46" s="39" t="n">
        <f aca="false">W45-LN(R46/R45)*(V45+V46)/2</f>
        <v>601126.818842443</v>
      </c>
      <c r="X46" s="39" t="n">
        <f aca="false">Sheet1!H$10*10/Sheet1!H$11*1000*W46/(Sheet1!H$10*10/Sheet1!H$11*1000-W46)</f>
        <v>607002.592391451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121.76069642961</v>
      </c>
      <c r="AR46" s="37" t="n">
        <f aca="false">(AV46-AV$31)/(AV$51-AV$31)*(AR$51-AR$31)+AR$31</f>
        <v>-0.0119270554859143</v>
      </c>
      <c r="AS46" s="39" t="n">
        <f aca="false">(AV46-AV$41)/(AV$51-AV$41)*(AS$51-AS$41)+AS$41</f>
        <v>121.380434647748</v>
      </c>
      <c r="AT46" s="39" t="n">
        <f aca="false">8314.4621*AS46/(Sheet1!R$22*Sheet1!R$12*9.80665)</f>
        <v>8527.29180950592</v>
      </c>
      <c r="AU46" s="39" t="n">
        <f aca="false">AU45-LN(AP46/AP45)*(AT45+AT46)/2</f>
        <v>80421.3445695205</v>
      </c>
      <c r="AV46" s="39" t="n">
        <f aca="false">Sheet1!R$10*10/Sheet1!R$11*1000*AU46/(Sheet1!R$10*10/Sheet1!R$11*1000-AU46)</f>
        <v>81368.341886438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70.0196682090951</v>
      </c>
      <c r="T47" s="37" t="n">
        <f aca="false">(X47-X$44)/(X$54-X$44)*(T$54-T$44)+T$44</f>
        <v>0.299932039172439</v>
      </c>
      <c r="U47" s="39" t="n">
        <f aca="false">(X47-X$44)/(X$54-X$44)*(U$54-U$44)+U$44</f>
        <v>70.4059839009004</v>
      </c>
      <c r="V47" s="39" t="n">
        <f aca="false">8314.4621*U47/(Sheet1!H$20*Sheet1!H$12*9.80665)</f>
        <v>8643.24411342514</v>
      </c>
      <c r="W47" s="39" t="n">
        <f aca="false">W46-LN(R47/R46)*(V46+V47)/2</f>
        <v>603116.999347511</v>
      </c>
      <c r="X47" s="39" t="n">
        <f aca="false">Sheet1!H$10*10/Sheet1!H$11*1000*W47/(Sheet1!H$10*10/Sheet1!H$11*1000-W47)</f>
        <v>609031.935148372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121.004202176992</v>
      </c>
      <c r="AR47" s="37" t="n">
        <f aca="false">(AV47-AV$31)/(AV$51-AV$31)*(AR$51-AR$31)+AR$31</f>
        <v>-0.0095174139151095</v>
      </c>
      <c r="AS47" s="39" t="n">
        <f aca="false">(AV47-AV$41)/(AV$51-AV$41)*(AS$51-AS$41)+AS$41</f>
        <v>120.700765274368</v>
      </c>
      <c r="AT47" s="39" t="n">
        <f aca="false">8314.4621*AS47/(Sheet1!R$22*Sheet1!R$12*9.80665)</f>
        <v>8479.54326504226</v>
      </c>
      <c r="AU47" s="39" t="n">
        <f aca="false">AU46-LN(AP47/AP46)*(AT46+AT47)/2</f>
        <v>82327.4204792632</v>
      </c>
      <c r="AV47" s="39" t="n">
        <f aca="false">Sheet1!R$10*10/Sheet1!R$11*1000*AU47/(Sheet1!R$10*10/Sheet1!R$11*1000-AU47)</f>
        <v>83320.1166116318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69.8908796418687</v>
      </c>
      <c r="T48" s="37" t="n">
        <f aca="false">(X48-X$44)/(X$54-X$44)*(T$54-T$44)+T$44</f>
        <v>0.399922327969151</v>
      </c>
      <c r="U48" s="39" t="n">
        <f aca="false">(X48-X$44)/(X$54-X$44)*(U$54-U$44)+U$44</f>
        <v>70.4059839009004</v>
      </c>
      <c r="V48" s="39" t="n">
        <f aca="false">8314.4621*U48/(Sheet1!H$20*Sheet1!H$12*9.80665)</f>
        <v>8643.24411342514</v>
      </c>
      <c r="W48" s="39" t="n">
        <f aca="false">W47-LN(R48/R47)*(V47+V48)/2</f>
        <v>605107.179852579</v>
      </c>
      <c r="X48" s="39" t="n">
        <f aca="false">Sheet1!H$10*10/Sheet1!H$11*1000*W48/(Sheet1!H$10*10/Sheet1!H$11*1000-W48)</f>
        <v>611061.409257939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120.251526160867</v>
      </c>
      <c r="AR48" s="37" t="n">
        <f aca="false">(AV48-AV$31)/(AV$51-AV$31)*(AR$51-AR$31)+AR$31</f>
        <v>-0.00711993437728254</v>
      </c>
      <c r="AS48" s="39" t="n">
        <f aca="false">(AV48-AV$41)/(AV$51-AV$41)*(AS$51-AS$41)+AS$41</f>
        <v>120.024526384079</v>
      </c>
      <c r="AT48" s="39" t="n">
        <f aca="false">8314.4621*AS48/(Sheet1!R$22*Sheet1!R$12*9.80665)</f>
        <v>8432.03572095442</v>
      </c>
      <c r="AU48" s="39" t="n">
        <f aca="false">AU47-LN(AP48/AP47)*(AT47+AT48)/2</f>
        <v>84222.8203675798</v>
      </c>
      <c r="AV48" s="39" t="n">
        <f aca="false">Sheet1!R$10*10/Sheet1!R$11*1000*AU48/(Sheet1!R$10*10/Sheet1!R$11*1000-AU48)</f>
        <v>85262.0402665001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69.7620827383145</v>
      </c>
      <c r="T49" s="37" t="n">
        <f aca="false">(X49-X$44)/(X$54-X$44)*(T$54-T$44)+T$44</f>
        <v>0.49991908901598</v>
      </c>
      <c r="U49" s="39" t="n">
        <f aca="false">(X49-X$44)/(X$54-X$44)*(U$54-U$44)+U$44</f>
        <v>70.4059839009004</v>
      </c>
      <c r="V49" s="39" t="n">
        <f aca="false">8314.4621*U49/(Sheet1!H$20*Sheet1!H$12*9.80665)</f>
        <v>8643.24411342514</v>
      </c>
      <c r="W49" s="39" t="n">
        <f aca="false">W48-LN(R49/R48)*(V48+V49)/2</f>
        <v>607097.360357647</v>
      </c>
      <c r="X49" s="39" t="n">
        <f aca="false">Sheet1!H$10*10/Sheet1!H$11*1000*W49/(Sheet1!H$10*10/Sheet1!H$11*1000-W49)</f>
        <v>613091.014732902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119.502653669016</v>
      </c>
      <c r="AR49" s="37" t="n">
        <f aca="false">(AV49-AV$31)/(AV$51-AV$31)*(AR$51-AR$31)+AR$31</f>
        <v>-0.00473457000330988</v>
      </c>
      <c r="AS49" s="39" t="n">
        <f aca="false">(AV49-AV$41)/(AV$51-AV$41)*(AS$51-AS$41)+AS$41</f>
        <v>119.351704758957</v>
      </c>
      <c r="AT49" s="39" t="n">
        <f aca="false">8314.4621*AS49/(Sheet1!R$22*Sheet1!R$12*9.80665)</f>
        <v>8384.76824864878</v>
      </c>
      <c r="AU49" s="39" t="n">
        <f aca="false">AU48-LN(AP49/AP48)*(AT48+AT49)/2</f>
        <v>86107.598151619</v>
      </c>
      <c r="AV49" s="39" t="n">
        <f aca="false">Sheet1!R$10*10/Sheet1!R$11*1000*AU49/(Sheet1!R$10*10/Sheet1!R$11*1000-AU49)</f>
        <v>87194.1508143532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69.6332774976232</v>
      </c>
      <c r="T50" s="37" t="n">
        <f aca="false">(X50-X$44)/(X$54-X$44)*(T$54-T$44)+T$44</f>
        <v>0.599922322941367</v>
      </c>
      <c r="U50" s="39" t="n">
        <f aca="false">(X50-X$44)/(X$54-X$44)*(U$54-U$44)+U$44</f>
        <v>70.4059839009004</v>
      </c>
      <c r="V50" s="39" t="n">
        <f aca="false">8314.4621*U50/(Sheet1!H$20*Sheet1!H$12*9.80665)</f>
        <v>8643.24411342514</v>
      </c>
      <c r="W50" s="39" t="n">
        <f aca="false">W49-LN(R50/R49)*(V49+V50)/2</f>
        <v>609087.540862716</v>
      </c>
      <c r="X50" s="39" t="n">
        <f aca="false">Sheet1!H$10*10/Sheet1!H$11*1000*W50/(Sheet1!H$10*10/Sheet1!H$11*1000-W50)</f>
        <v>615120.751586019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118.757569996393</v>
      </c>
      <c r="AR50" s="37" t="n">
        <f aca="false">(AV50-AV$31)/(AV$51-AV$31)*(AR$51-AR$31)+AR$31</f>
        <v>-0.00236127394692612</v>
      </c>
      <c r="AS50" s="39" t="n">
        <f aca="false">(AV50-AV$41)/(AV$51-AV$41)*(AS$51-AS$41)+AS$41</f>
        <v>118.682287187523</v>
      </c>
      <c r="AT50" s="39" t="n">
        <f aca="false">8314.4621*AS50/(Sheet1!R$22*Sheet1!R$12*9.80665)</f>
        <v>8337.73991998446</v>
      </c>
      <c r="AU50" s="39" t="n">
        <f aca="false">AU49-LN(AP50/AP49)*(AT49+AT50)/2</f>
        <v>87981.8075404316</v>
      </c>
      <c r="AV50" s="39" t="n">
        <f aca="false">Sheet1!R$10*10/Sheet1!R$11*1000*AU50/(Sheet1!R$10*10/Sheet1!R$11*1000-AU50)</f>
        <v>89116.4861999869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69.5044639189851</v>
      </c>
      <c r="T51" s="37" t="n">
        <f aca="false">(X51-X$44)/(X$54-X$44)*(T$54-T$44)+T$44</f>
        <v>0.699932030373827</v>
      </c>
      <c r="U51" s="39" t="n">
        <f aca="false">(X51-X$44)/(X$54-X$44)*(U$54-U$44)+U$44</f>
        <v>70.4059839009004</v>
      </c>
      <c r="V51" s="39" t="n">
        <f aca="false">8314.4621*U51/(Sheet1!H$20*Sheet1!H$12*9.80665)</f>
        <v>8643.24411342514</v>
      </c>
      <c r="W51" s="39" t="n">
        <f aca="false">W50-LN(R51/R50)*(V50+V51)/2</f>
        <v>611077.721367784</v>
      </c>
      <c r="X51" s="39" t="n">
        <f aca="false">Sheet1!H$10*10/Sheet1!H$11*1000*W51/(Sheet1!H$10*10/Sheet1!H$11*1000-W51)</f>
        <v>617150.619830045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118.016199000286</v>
      </c>
      <c r="AR51" s="37" t="n">
        <v>0</v>
      </c>
      <c r="AS51" s="39" t="n">
        <f aca="false">Sheet1!R16+0.96*(AS61-Sheet1!R16)</f>
        <v>118.016199000286</v>
      </c>
      <c r="AT51" s="39" t="n">
        <f aca="false">8314.4621*AS51/(Sheet1!R$22*Sheet1!R$12*9.80665)</f>
        <v>8290.94548923522</v>
      </c>
      <c r="AU51" s="39" t="n">
        <f aca="false">AU50-LN(AP51/AP50)*(AT50+AT51)/2</f>
        <v>89845.5015511202</v>
      </c>
      <c r="AV51" s="39" t="n">
        <f aca="false">Sheet1!R$10*10/Sheet1!R$11*1000*AU51/(Sheet1!R$10*10/Sheet1!R$11*1000-AU51)</f>
        <v>91029.0838513171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69.3756420015907</v>
      </c>
      <c r="T52" s="37" t="n">
        <f aca="false">(X52-X$44)/(X$54-X$44)*(T$54-T$44)+T$44</f>
        <v>0.799948211941955</v>
      </c>
      <c r="U52" s="39" t="n">
        <f aca="false">(X52-X$44)/(X$54-X$44)*(U$54-U$44)+U$44</f>
        <v>70.4059839009004</v>
      </c>
      <c r="V52" s="39" t="n">
        <f aca="false">8314.4621*U52/(Sheet1!H$20*Sheet1!H$12*9.80665)</f>
        <v>8643.24411342514</v>
      </c>
      <c r="W52" s="39" t="n">
        <f aca="false">W51-LN(R52/R51)*(V51+V52)/2</f>
        <v>613067.901872852</v>
      </c>
      <c r="X52" s="39" t="n">
        <f aca="false">Sheet1!H$10*10/Sheet1!H$11*1000*W52/(Sheet1!H$10*10/Sheet1!H$11*1000-W52)</f>
        <v>619180.61947774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117.745749987284</v>
      </c>
      <c r="AR52" s="37" t="n">
        <f aca="false">(AV52-AV$51)/(AV$116-AV$51)*(AR$116-AR$51)+AR$51</f>
        <v>0.00185412726406734</v>
      </c>
      <c r="AS52" s="39" t="n">
        <f aca="false">(AV52-AV$51)/(AV$61-AV$51)*(AS$61-AS$51)+AS$51</f>
        <v>117.804863801089</v>
      </c>
      <c r="AT52" s="39" t="n">
        <f aca="false">8314.4621*AS52/(Sheet1!R$22*Sheet1!R$12*9.80665)</f>
        <v>8276.09864082507</v>
      </c>
      <c r="AU52" s="39" t="n">
        <f aca="false">AU51-LN(AP52/AP51)*(AT51+AT52)/2</f>
        <v>91702.2869890651</v>
      </c>
      <c r="AV52" s="39" t="n">
        <f aca="false">Sheet1!R$10*10/Sheet1!R$11*1000*AU52/(Sheet1!R$10*10/Sheet1!R$11*1000-AU52)</f>
        <v>92935.6314091801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69.2468117446302</v>
      </c>
      <c r="T53" s="37" t="n">
        <f aca="false">(X53-X$44)/(X$54-X$44)*(T$54-T$44)+T$44</f>
        <v>0.899970868274428</v>
      </c>
      <c r="U53" s="39" t="n">
        <f aca="false">(X53-X$44)/(X$54-X$44)*(U$54-U$44)+U$44</f>
        <v>70.4059839009004</v>
      </c>
      <c r="V53" s="39" t="n">
        <f aca="false">8314.4621*U53/(Sheet1!H$20*Sheet1!H$12*9.80665)</f>
        <v>8643.24411342514</v>
      </c>
      <c r="W53" s="39" t="n">
        <f aca="false">W52-LN(R53/R52)*(V52+V53)/2</f>
        <v>615058.08237792</v>
      </c>
      <c r="X53" s="39" t="n">
        <f aca="false">Sheet1!H$10*10/Sheet1!H$11*1000*W53/(Sheet1!H$10*10/Sheet1!H$11*1000-W53)</f>
        <v>621210.750541862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117.475634520676</v>
      </c>
      <c r="AR53" s="37" t="n">
        <f aca="false">(AV53-AV$51)/(AV$116-AV$51)*(AR$116-AR$51)+AR$51</f>
        <v>0.00370594076151719</v>
      </c>
      <c r="AS53" s="39" t="n">
        <f aca="false">(AV53-AV$51)/(AV$61-AV$51)*(AS$61-AS$51)+AS$51</f>
        <v>117.593788380119</v>
      </c>
      <c r="AT53" s="39" t="n">
        <f aca="false">8314.4621*AS53/(Sheet1!R$22*Sheet1!R$12*9.80665)</f>
        <v>8261.27004251226</v>
      </c>
      <c r="AU53" s="39" t="n">
        <f aca="false">AU52-LN(AP53/AP52)*(AT52+AT53)/2</f>
        <v>93555.7464904755</v>
      </c>
      <c r="AV53" s="39" t="n">
        <f aca="false">Sheet1!R$10*10/Sheet1!R$11*1000*AU53/(Sheet1!R$10*10/Sheet1!R$11*1000-AU53)</f>
        <v>94839.7997851069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69.1179731472937</v>
      </c>
      <c r="T54" s="37" t="n">
        <v>1</v>
      </c>
      <c r="U54" s="39" t="n">
        <f aca="false">Sheet1!H16*1.03</f>
        <v>70.4059839009004</v>
      </c>
      <c r="V54" s="39" t="n">
        <f aca="false">8314.4621*U54/(Sheet1!H$20*Sheet1!H$12*9.80665)</f>
        <v>8643.24411342514</v>
      </c>
      <c r="W54" s="39" t="n">
        <f aca="false">W53-LN(R54/R53)*(V53+V54)/2</f>
        <v>617048.262882988</v>
      </c>
      <c r="X54" s="39" t="n">
        <f aca="false">Sheet1!H$10*10/Sheet1!H$11*1000*W54/(Sheet1!H$10*10/Sheet1!H$11*1000-W54)</f>
        <v>623241.013035175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69.1179731472937</v>
      </c>
      <c r="AA54" s="39" t="n">
        <f aca="false">IF(Y54=LOG(Sheet1!H$17*101325),(LOG(Sheet1!H$17*101325)-Q64)/(Q54-Q64)*(X54-X64)+X64,IF(Y54=0,0,X54))</f>
        <v>623241.013035175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117.205858588764</v>
      </c>
      <c r="AR54" s="37" t="n">
        <f aca="false">(AV54-AV$51)/(AV$116-AV$51)*(AR$116-AR$51)+AR$51</f>
        <v>0.00555544003059875</v>
      </c>
      <c r="AS54" s="39" t="n">
        <f aca="false">(AV54-AV$51)/(AV$61-AV$51)*(AS$61-AS$51)+AS$51</f>
        <v>117.382978710956</v>
      </c>
      <c r="AT54" s="39" t="n">
        <f aca="false">8314.4621*AS54/(Sheet1!R$22*Sheet1!R$12*9.80665)</f>
        <v>8246.46011395638</v>
      </c>
      <c r="AU54" s="39" t="n">
        <f aca="false">AU53-LN(AP54/AP53)*(AT53+AT54)/2</f>
        <v>95405.8841932199</v>
      </c>
      <c r="AV54" s="39" t="n">
        <f aca="false">Sheet1!R$10*10/Sheet1!R$11*1000*AU54/(Sheet1!R$10*10/Sheet1!R$11*1000-AU54)</f>
        <v>96741.5885042921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71.2606295217376</v>
      </c>
      <c r="T55" s="37" t="n">
        <f aca="false">(X55-X$54)/(X$100-X$54)*(T$100-T$54)+T$54</f>
        <v>1.01276822113981</v>
      </c>
      <c r="U55" s="39" t="n">
        <f aca="false">(X55-X$54)/(X$77-X$54)*(U$77-U$54)+U$54</f>
        <v>72.5650858814768</v>
      </c>
      <c r="V55" s="39" t="n">
        <f aca="false">8314.4621*U55/(Sheet1!H$20*Sheet1!H$12*9.80665)</f>
        <v>8908.30177542968</v>
      </c>
      <c r="W55" s="39" t="n">
        <f aca="false">W54-LN(R55/R54)*(V54+V55)/2</f>
        <v>619068.959279122</v>
      </c>
      <c r="X55" s="39" t="n">
        <f aca="false">Sheet1!H$10*10/Sheet1!H$11*1000*W55/(Sheet1!H$10*10/Sheet1!H$11*1000-W55)</f>
        <v>625302.540486425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116.93642027969</v>
      </c>
      <c r="AR55" s="37" t="n">
        <f aca="false">(AV55-AV$51)/(AV$116-AV$51)*(AR$116-AR$51)+AR$51</f>
        <v>0.00740262465221621</v>
      </c>
      <c r="AS55" s="39" t="n">
        <f aca="false">(AV55-AV$51)/(AV$61-AV$51)*(AS$61-AS$51)+AS$51</f>
        <v>117.172432868382</v>
      </c>
      <c r="AT55" s="39" t="n">
        <f aca="false">8314.4621*AS55/(Sheet1!R$22*Sheet1!R$12*9.80665)</f>
        <v>8231.66871990581</v>
      </c>
      <c r="AU55" s="39" t="n">
        <f aca="false">AU54-LN(AP55/AP54)*(AT54+AT55)/2</f>
        <v>97252.7042670423</v>
      </c>
      <c r="AV55" s="39" t="n">
        <f aca="false">Sheet1!R$10*10/Sheet1!R$11*1000*AU55/(Sheet1!R$10*10/Sheet1!R$11*1000-AU55)</f>
        <v>98640.997135791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73.4690009637579</v>
      </c>
      <c r="T56" s="37" t="n">
        <f aca="false">(X56-X$54)/(X$100-X$54)*(T$100-T$54)+T$54</f>
        <v>1.0259288774674</v>
      </c>
      <c r="U56" s="39" t="n">
        <f aca="false">(X56-X$54)/(X$77-X$54)*(U$77-U$54)+U$54</f>
        <v>74.7904083903716</v>
      </c>
      <c r="V56" s="39" t="n">
        <f aca="false">8314.4621*U56/(Sheet1!H$20*Sheet1!H$12*9.80665)</f>
        <v>9181.48886280211</v>
      </c>
      <c r="W56" s="39" t="n">
        <f aca="false">W55-LN(R56/R55)*(V55+V56)/2</f>
        <v>621151.623392071</v>
      </c>
      <c r="X56" s="39" t="n">
        <f aca="false">Sheet1!H$10*10/Sheet1!H$11*1000*W56/(Sheet1!H$10*10/Sheet1!H$11*1000-W56)</f>
        <v>627427.429615361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116.667319655218</v>
      </c>
      <c r="AR56" s="37" t="n">
        <f aca="false">(AV56-AV$51)/(AV$116-AV$51)*(AR$116-AR$51)+AR$51</f>
        <v>0.00924749420331628</v>
      </c>
      <c r="AS56" s="39" t="n">
        <f aca="false">(AV56-AV$51)/(AV$61-AV$51)*(AS$61-AS$51)+AS$51</f>
        <v>116.962150900672</v>
      </c>
      <c r="AT56" s="39" t="n">
        <f aca="false">8314.4621*AS56/(Sheet1!R$22*Sheet1!R$12*9.80665)</f>
        <v>8216.89586375192</v>
      </c>
      <c r="AU56" s="39" t="n">
        <f aca="false">AU55-LN(AP56/AP55)*(AT55+AT56)/2</f>
        <v>99096.2108669079</v>
      </c>
      <c r="AV56" s="39" t="n">
        <f aca="false">Sheet1!R$10*10/Sheet1!R$11*1000*AU56/(Sheet1!R$10*10/Sheet1!R$11*1000-AU56)</f>
        <v>100538.02524459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75.7453264563474</v>
      </c>
      <c r="T57" s="37" t="n">
        <f aca="false">(X57-X$54)/(X$100-X$54)*(T$100-T$54)+T$54</f>
        <v>1.03949407988696</v>
      </c>
      <c r="U57" s="39" t="n">
        <f aca="false">(X57-X$54)/(X$77-X$54)*(U$77-U$54)+U$54</f>
        <v>77.0842060095524</v>
      </c>
      <c r="V57" s="39" t="n">
        <f aca="false">8314.4621*U57/(Sheet1!H$20*Sheet1!H$12*9.80665)</f>
        <v>9463.08215460637</v>
      </c>
      <c r="W57" s="39" t="n">
        <f aca="false">W56-LN(R57/R56)*(V56+V57)/2</f>
        <v>623298.158956569</v>
      </c>
      <c r="X57" s="39" t="n">
        <f aca="false">Sheet1!H$10*10/Sheet1!H$11*1000*W57/(Sheet1!H$10*10/Sheet1!H$11*1000-W57)</f>
        <v>629617.635820554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116.398556775422</v>
      </c>
      <c r="AR57" s="37" t="n">
        <f aca="false">(AV57-AV$51)/(AV$116-AV$51)*(AR$116-AR$51)+AR$51</f>
        <v>0.0110900482724037</v>
      </c>
      <c r="AS57" s="39" t="n">
        <f aca="false">(AV57-AV$51)/(AV$61-AV$51)*(AS$61-AS$51)+AS$51</f>
        <v>116.75213285478</v>
      </c>
      <c r="AT57" s="39" t="n">
        <f aca="false">8314.4621*AS57/(Sheet1!R$22*Sheet1!R$12*9.80665)</f>
        <v>8202.14154879352</v>
      </c>
      <c r="AU57" s="39" t="n">
        <f aca="false">AU56-LN(AP57/AP56)*(AT56+AT57)/2</f>
        <v>100936.408148532</v>
      </c>
      <c r="AV57" s="39" t="n">
        <f aca="false">Sheet1!R$10*10/Sheet1!R$11*1000*AU57/(Sheet1!R$10*10/Sheet1!R$11*1000-AU57)</f>
        <v>102432.672407559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78.0916348970947</v>
      </c>
      <c r="T58" s="37" t="n">
        <f aca="false">(X58-X$54)/(X$100-X$54)*(T$100-T$54)+T$54</f>
        <v>1.05347632921984</v>
      </c>
      <c r="U58" s="39" t="n">
        <f aca="false">(X58-X$54)/(X$77-X$54)*(U$77-U$54)+U$54</f>
        <v>79.4485237378</v>
      </c>
      <c r="V58" s="39" t="n">
        <f aca="false">8314.4621*U58/(Sheet1!H$20*Sheet1!H$12*9.80665)</f>
        <v>9753.3327008626</v>
      </c>
      <c r="W58" s="39" t="n">
        <f aca="false">W57-LN(R58/R57)*(V57+V58)/2</f>
        <v>625510.530475918</v>
      </c>
      <c r="X58" s="39" t="n">
        <f aca="false">Sheet1!H$10*10/Sheet1!H$11*1000*W58/(Sheet1!H$10*10/Sheet1!H$11*1000-W58)</f>
        <v>631875.177455707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116.130131698694</v>
      </c>
      <c r="AR58" s="37" t="n">
        <f aca="false">(AV58-AV$51)/(AV$116-AV$51)*(AR$116-AR$51)+AR$51</f>
        <v>0.0129302864595246</v>
      </c>
      <c r="AS58" s="39" t="n">
        <f aca="false">(AV58-AV$51)/(AV$61-AV$51)*(AS$61-AS$51)+AS$51</f>
        <v>116.542378776348</v>
      </c>
      <c r="AT58" s="39" t="n">
        <f aca="false">8314.4621*AS58/(Sheet1!R$22*Sheet1!R$12*9.80665)</f>
        <v>8187.40577823698</v>
      </c>
      <c r="AU58" s="39" t="n">
        <f aca="false">AU57-LN(AP58/AP57)*(AT57+AT58)/2</f>
        <v>102773.30026836</v>
      </c>
      <c r="AV58" s="39" t="n">
        <f aca="false">Sheet1!R$10*10/Sheet1!R$11*1000*AU58/(Sheet1!R$10*10/Sheet1!R$11*1000-AU58)</f>
        <v>104324.938213437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80.510088376174</v>
      </c>
      <c r="T59" s="37" t="n">
        <f aca="false">(X59-X$54)/(X$100-X$54)*(T$100-T$54)+T$54</f>
        <v>1.06788850982277</v>
      </c>
      <c r="U59" s="39" t="n">
        <f aca="false">(X59-X$54)/(X$77-X$54)*(U$77-U$54)+U$54</f>
        <v>81.8855402604788</v>
      </c>
      <c r="V59" s="39" t="n">
        <f aca="false">8314.4621*U59/(Sheet1!H$20*Sheet1!H$12*9.80665)</f>
        <v>10052.5079633461</v>
      </c>
      <c r="W59" s="39" t="n">
        <f aca="false">W58-LN(R59/R58)*(V58+V59)/2</f>
        <v>627790.762149299</v>
      </c>
      <c r="X59" s="39" t="n">
        <f aca="false">Sheet1!H$10*10/Sheet1!H$11*1000*W59/(Sheet1!H$10*10/Sheet1!H$11*1000-W59)</f>
        <v>634202.134799256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115.862044481746</v>
      </c>
      <c r="AR59" s="37" t="n">
        <f aca="false">(AV59-AV$51)/(AV$116-AV$51)*(AR$116-AR$51)+AR$51</f>
        <v>0.0147682083762502</v>
      </c>
      <c r="AS59" s="39" t="n">
        <f aca="false">(AV59-AV$51)/(AV$61-AV$51)*(AS$61-AS$51)+AS$51</f>
        <v>116.332888709703</v>
      </c>
      <c r="AT59" s="39" t="n">
        <f aca="false">8314.4621*AS59/(Sheet1!R$22*Sheet1!R$12*9.80665)</f>
        <v>8172.68855519638</v>
      </c>
      <c r="AU59" s="39" t="n">
        <f aca="false">AU58-LN(AP59/AP58)*(AT58+AT59)/2</f>
        <v>104606.891383543</v>
      </c>
      <c r="AV59" s="39" t="n">
        <f aca="false">Sheet1!R$10*10/Sheet1!R$11*1000*AU59/(Sheet1!R$10*10/Sheet1!R$11*1000-AU59)</f>
        <v>106214.822262815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83.0029164377275</v>
      </c>
      <c r="T60" s="37" t="n">
        <f aca="false">(X60-X$54)/(X$100-X$54)*(T$100-T$54)+T$54</f>
        <v>1.08274390802099</v>
      </c>
      <c r="U60" s="39" t="n">
        <f aca="false">(X60-X$54)/(X$77-X$54)*(U$77-U$54)+U$54</f>
        <v>84.3975022346607</v>
      </c>
      <c r="V60" s="39" t="n">
        <f aca="false">8314.4621*U60/(Sheet1!H$20*Sheet1!H$12*9.80665)</f>
        <v>10360.8837482376</v>
      </c>
      <c r="W60" s="39" t="n">
        <f aca="false">W59-LN(R60/R59)*(V59+V60)/2</f>
        <v>630140.940721926</v>
      </c>
      <c r="X60" s="39" t="n">
        <f aca="false">Sheet1!H$10*10/Sheet1!H$11*1000*W60/(Sheet1!H$10*10/Sheet1!H$11*1000-W60)</f>
        <v>636600.653030539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115.59429517961</v>
      </c>
      <c r="AR60" s="37" t="n">
        <f aca="false">(AV60-AV$51)/(AV$116-AV$51)*(AR$116-AR$51)+AR$51</f>
        <v>0.0166038136456603</v>
      </c>
      <c r="AS60" s="39" t="n">
        <f aca="false">(AV60-AV$51)/(AV$61-AV$51)*(AS$61-AS$51)+AS$51</f>
        <v>116.123662697859</v>
      </c>
      <c r="AT60" s="39" t="n">
        <f aca="false">8314.4621*AS60/(Sheet1!R$22*Sheet1!R$12*9.80665)</f>
        <v>8157.98988269362</v>
      </c>
      <c r="AU60" s="39" t="n">
        <f aca="false">AU59-LN(AP60/AP59)*(AT59+AT60)/2</f>
        <v>106437.185651922</v>
      </c>
      <c r="AV60" s="39" t="n">
        <f aca="false">Sheet1!R$10*10/Sheet1!R$11*1000*AU60/(Sheet1!R$10*10/Sheet1!R$11*1000-AU60)</f>
        <v>108102.324168114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85.5724182252373</v>
      </c>
      <c r="T61" s="37" t="n">
        <f aca="false">(X61-X$54)/(X$100-X$54)*(T$100-T$54)+T$54</f>
        <v>1.09805622489281</v>
      </c>
      <c r="U61" s="39" t="n">
        <f aca="false">(X61-X$54)/(X$77-X$54)*(U$77-U$54)+U$54</f>
        <v>86.986726450964</v>
      </c>
      <c r="V61" s="39" t="n">
        <f aca="false">8314.4621*U61/(Sheet1!H$20*Sheet1!H$12*9.80665)</f>
        <v>10678.7444715165</v>
      </c>
      <c r="W61" s="39" t="n">
        <f aca="false">W60-LN(R61/R60)*(V60+V61)/2</f>
        <v>632563.217436973</v>
      </c>
      <c r="X61" s="39" t="n">
        <f aca="false">Sheet1!H$10*10/Sheet1!H$11*1000*W61/(Sheet1!H$10*10/Sheet1!H$11*1000-W61)</f>
        <v>639072.94429397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115.327073975536</v>
      </c>
      <c r="AR61" s="37" t="n">
        <f aca="false">(AV61-AV$51)/(AV$116-AV$51)*(AR$116-AR$51)+AR$51</f>
        <v>0.0184310535566112</v>
      </c>
      <c r="AS61" s="39" t="n">
        <f aca="false">MIN(IF(Sheet1!R15&gt;1,36*LOG(Sheet1!R15)+30,30),(Sheet1!R15*(1-MAX(Sheet1!R14,0.56707137))/(4*0.000000056704))^0.25)</f>
        <v>115.914698077336</v>
      </c>
      <c r="AT61" s="39" t="n">
        <f aca="false">8314.4621*AS61/(Sheet1!R$22*Sheet1!R$12*9.80665)</f>
        <v>8143.30957361222</v>
      </c>
      <c r="AU61" s="39" t="n">
        <f aca="false">AU60-LN(AP61/AP60)*(AT60+AT61)/2</f>
        <v>108264.187210705</v>
      </c>
      <c r="AV61" s="39" t="n">
        <f aca="false">Sheet1!R$10*10/Sheet1!R$11*1000*AU61/(Sheet1!R$10*10/Sheet1!R$11*1000-AU61)</f>
        <v>109987.443531592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88.2209646976713</v>
      </c>
      <c r="T62" s="37" t="n">
        <f aca="false">(X62-X$54)/(X$100-X$54)*(T$100-T$54)+T$54</f>
        <v>1.11383958947611</v>
      </c>
      <c r="U62" s="39" t="n">
        <f aca="false">(X62-X$54)/(X$77-X$54)*(U$77-U$54)+U$54</f>
        <v>89.6556020667094</v>
      </c>
      <c r="V62" s="39" t="n">
        <f aca="false">8314.4621*U62/(Sheet1!H$20*Sheet1!H$12*9.80665)</f>
        <v>11006.3834331099</v>
      </c>
      <c r="W62" s="39" t="n">
        <f aca="false">W61-LN(R62/R61)*(V61+V62)/2</f>
        <v>635059.810049617</v>
      </c>
      <c r="X62" s="39" t="n">
        <f aca="false">Sheet1!H$10*10/Sheet1!H$11*1000*W62/(Sheet1!H$10*10/Sheet1!H$11*1000-W62)</f>
        <v>641621.289831325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115.251851263216</v>
      </c>
      <c r="AR62" s="37" t="n">
        <f aca="false">(AV62-AV$51)/(AV$116-AV$51)*(AR$116-AR$51)+AR$51</f>
        <v>0.0207904425524113</v>
      </c>
      <c r="AS62" s="39" t="n">
        <f aca="false">(AV62-AV$61)/(AV$69-AV$61)*(AS$69-AS$61)+AS$61</f>
        <v>115.914698077336</v>
      </c>
      <c r="AT62" s="39" t="n">
        <f aca="false">8314.4621*AS62/(Sheet1!R$22*Sheet1!R$12*9.80665)</f>
        <v>8143.30957361222</v>
      </c>
      <c r="AU62" s="39" t="n">
        <f aca="false">AU61-LN(AP62/AP61)*(AT61+AT62)/2</f>
        <v>110608.020114684</v>
      </c>
      <c r="AV62" s="39" t="n">
        <f aca="false">Sheet1!R$10*10/Sheet1!R$11*1000*AU62/(Sheet1!R$10*10/Sheet1!R$11*1000-AU62)</f>
        <v>112407.318368099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90.9803701069557</v>
      </c>
      <c r="T63" s="37" t="n">
        <f aca="false">(X63-X$54)/(X$100-X$54)*(T$100-T$54)+T$54</f>
        <v>1.13011119723874</v>
      </c>
      <c r="U63" s="39" t="n">
        <f aca="false">(X63-X$54)/(X$77-X$54)*(U$77-U$54)+U$54</f>
        <v>92.4359654817705</v>
      </c>
      <c r="V63" s="39" t="n">
        <f aca="false">8314.4621*U63/(Sheet1!H$20*Sheet1!H$12*9.80665)</f>
        <v>11347.7089624035</v>
      </c>
      <c r="W63" s="39" t="n">
        <f aca="false">W62-LN(R63/R62)*(V62+V63)/2</f>
        <v>637633.420045482</v>
      </c>
      <c r="X63" s="39" t="n">
        <f aca="false">Sheet1!H$10*10/Sheet1!H$11*1000*W63/(Sheet1!H$10*10/Sheet1!H$11*1000-W63)</f>
        <v>644248.465983064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115.17676964004</v>
      </c>
      <c r="AR63" s="37" t="n">
        <f aca="false">(AV63-AV$51)/(AV$116-AV$51)*(AR$116-AR$51)+AR$51</f>
        <v>0.0231454062335049</v>
      </c>
      <c r="AS63" s="39" t="n">
        <f aca="false">(AV63-AV$61)/(AV$69-AV$61)*(AS$69-AS$61)+AS$61</f>
        <v>115.914698077336</v>
      </c>
      <c r="AT63" s="39" t="n">
        <f aca="false">8314.4621*AS63/(Sheet1!R$22*Sheet1!R$12*9.80665)</f>
        <v>8143.30957361222</v>
      </c>
      <c r="AU63" s="39" t="n">
        <f aca="false">AU62-LN(AP63/AP62)*(AT62+AT63)/2</f>
        <v>112951.853018664</v>
      </c>
      <c r="AV63" s="39" t="n">
        <f aca="false">Sheet1!R$10*10/Sheet1!R$11*1000*AU63/(Sheet1!R$10*10/Sheet1!R$11*1000-AU63)</f>
        <v>114828.862100322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93.7659438554654</v>
      </c>
      <c r="T64" s="37" t="n">
        <f aca="false">(X64-X$54)/(X$100-X$54)*(T$100-T$54)+T$54</f>
        <v>1.14688353078388</v>
      </c>
      <c r="U64" s="39" t="n">
        <f aca="false">(X64-X$54)/(X$77-X$54)*(U$77-U$54)+U$54</f>
        <v>95.2431421762495</v>
      </c>
      <c r="V64" s="39" t="n">
        <f aca="false">8314.4621*U64/(Sheet1!H$20*Sheet1!H$12*9.80665)</f>
        <v>11692.3261681519</v>
      </c>
      <c r="W64" s="39" t="n">
        <f aca="false">W63-LN(R64/R63)*(V63+V64)/2</f>
        <v>640286.002117166</v>
      </c>
      <c r="X64" s="39" t="n">
        <f aca="false">Sheet1!H$10*10/Sheet1!H$11*1000*W64/(Sheet1!H$10*10/Sheet1!H$11*1000-W64)</f>
        <v>646956.488161428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115.10163621806</v>
      </c>
      <c r="AR64" s="37" t="n">
        <f aca="false">(AV64-AV$51)/(AV$116-AV$51)*(AR$116-AR$51)+AR$51</f>
        <v>0.0255019946038</v>
      </c>
      <c r="AS64" s="39" t="n">
        <f aca="false">(AV64-AV$61)/(AV$69-AV$61)*(AS$69-AS$61)+AS$61</f>
        <v>115.914698077336</v>
      </c>
      <c r="AT64" s="39" t="n">
        <f aca="false">8314.4621*AS64/(Sheet1!R$22*Sheet1!R$12*9.80665)</f>
        <v>8143.30957361222</v>
      </c>
      <c r="AU64" s="39" t="n">
        <f aca="false">AU63-LN(AP64/AP63)*(AT63+AT64)/2</f>
        <v>115295.685922643</v>
      </c>
      <c r="AV64" s="39" t="n">
        <f aca="false">Sheet1!R$10*10/Sheet1!R$11*1000*AU64/(Sheet1!R$10*10/Sheet1!R$11*1000-AU64)</f>
        <v>117252.076455316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96.6666304480057</v>
      </c>
      <c r="T65" s="37" t="n">
        <f aca="false">(X65-X$54)/(X$100-X$54)*(T$100-T$54)+T$54</f>
        <v>1.16416946392963</v>
      </c>
      <c r="U65" s="39" t="n">
        <f aca="false">(X65-X$54)/(X$77-X$54)*(U$77-U$54)+U$54</f>
        <v>98.1660932365676</v>
      </c>
      <c r="V65" s="39" t="n">
        <f aca="false">8314.4621*U65/(Sheet1!H$20*Sheet1!H$12*9.80665)</f>
        <v>12051.1561730203</v>
      </c>
      <c r="W65" s="39" t="n">
        <f aca="false">W64-LN(R65/R64)*(V64+V65)/2</f>
        <v>643019.571541894</v>
      </c>
      <c r="X65" s="39" t="n">
        <f aca="false">Sheet1!H$10*10/Sheet1!H$11*1000*W65/(Sheet1!H$10*10/Sheet1!H$11*1000-W65)</f>
        <v>649747.434943306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115.026450943653</v>
      </c>
      <c r="AR65" s="37" t="n">
        <f aca="false">(AV65-AV$51)/(AV$116-AV$51)*(AR$116-AR$51)+AR$51</f>
        <v>0.0278602093451862</v>
      </c>
      <c r="AS65" s="39" t="n">
        <f aca="false">(AV65-AV$61)/(AV$69-AV$61)*(AS$69-AS$61)+AS$61</f>
        <v>115.914698077336</v>
      </c>
      <c r="AT65" s="39" t="n">
        <f aca="false">8314.4621*AS65/(Sheet1!R$22*Sheet1!R$12*9.80665)</f>
        <v>8143.30957361222</v>
      </c>
      <c r="AU65" s="39" t="n">
        <f aca="false">AU64-LN(AP65/AP64)*(AT64+AT65)/2</f>
        <v>117639.518826623</v>
      </c>
      <c r="AV65" s="39" t="n">
        <f aca="false">Sheet1!R$10*10/Sheet1!R$11*1000*AU65/(Sheet1!R$10*10/Sheet1!R$11*1000-AU65)</f>
        <v>119676.963162523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99.6566114989539</v>
      </c>
      <c r="T66" s="37" t="n">
        <f aca="false">(X66-X$54)/(X$100-X$54)*(T$100-T$54)+T$54</f>
        <v>1.18198752532133</v>
      </c>
      <c r="U66" s="39" t="n">
        <f aca="false">(X66-X$54)/(X$77-X$54)*(U$77-U$54)+U$54</f>
        <v>101.179024142197</v>
      </c>
      <c r="V66" s="39" t="n">
        <f aca="false">8314.4621*U66/(Sheet1!H$20*Sheet1!H$12*9.80665)</f>
        <v>12421.0323663691</v>
      </c>
      <c r="W66" s="39" t="n">
        <f aca="false">W65-LN(R66/R65)*(V65+V66)/2</f>
        <v>645837.036368081</v>
      </c>
      <c r="X66" s="39" t="n">
        <f aca="false">Sheet1!H$10*10/Sheet1!H$11*1000*W66/(Sheet1!H$10*10/Sheet1!H$11*1000-W66)</f>
        <v>652624.297920916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114.951213763123</v>
      </c>
      <c r="AR66" s="37" t="n">
        <f aca="false">(AV66-AV$51)/(AV$116-AV$51)*(AR$116-AR$51)+AR$51</f>
        <v>0.0302200521418753</v>
      </c>
      <c r="AS66" s="39" t="n">
        <f aca="false">(AV66-AV$61)/(AV$69-AV$61)*(AS$69-AS$61)+AS$61</f>
        <v>115.914698077336</v>
      </c>
      <c r="AT66" s="39" t="n">
        <f aca="false">8314.4621*AS66/(Sheet1!R$22*Sheet1!R$12*9.80665)</f>
        <v>8143.30957361222</v>
      </c>
      <c r="AU66" s="39" t="n">
        <f aca="false">AU65-LN(AP66/AP65)*(AT65+AT66)/2</f>
        <v>119983.351730602</v>
      </c>
      <c r="AV66" s="39" t="n">
        <f aca="false">Sheet1!R$10*10/Sheet1!R$11*1000*AU66/(Sheet1!R$10*10/Sheet1!R$11*1000-AU66)</f>
        <v>122103.52395377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102.73865297049</v>
      </c>
      <c r="T67" s="37" t="n">
        <f aca="false">(X67-X$54)/(X$100-X$54)*(T$100-T$54)+T$54</f>
        <v>1.20035419788253</v>
      </c>
      <c r="U67" s="39" t="n">
        <f aca="false">(X67-X$54)/(X$77-X$54)*(U$77-U$54)+U$54</f>
        <v>104.2847220855</v>
      </c>
      <c r="V67" s="39" t="n">
        <f aca="false">8314.4621*U67/(Sheet1!H$20*Sheet1!H$12*9.80665)</f>
        <v>12802.2969120689</v>
      </c>
      <c r="W67" s="39" t="n">
        <f aca="false">W66-LN(R67/R66)*(V66+V67)/2</f>
        <v>648740.979467691</v>
      </c>
      <c r="X67" s="39" t="n">
        <f aca="false">Sheet1!H$10*10/Sheet1!H$11*1000*W67/(Sheet1!H$10*10/Sheet1!H$11*1000-W67)</f>
        <v>655589.73838897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114.875924622699</v>
      </c>
      <c r="AR67" s="37" t="n">
        <f aca="false">(AV67-AV$51)/(AV$116-AV$51)*(AR$116-AR$51)+AR$51</f>
        <v>0.0325815246804054</v>
      </c>
      <c r="AS67" s="39" t="n">
        <f aca="false">(AV67-AV$61)/(AV$69-AV$61)*(AS$69-AS$61)+AS$61</f>
        <v>115.914698077336</v>
      </c>
      <c r="AT67" s="39" t="n">
        <f aca="false">8314.4621*AS67/(Sheet1!R$22*Sheet1!R$12*9.80665)</f>
        <v>8143.30957361222</v>
      </c>
      <c r="AU67" s="39" t="n">
        <f aca="false">AU66-LN(AP67/AP66)*(AT66+AT67)/2</f>
        <v>122327.184634581</v>
      </c>
      <c r="AV67" s="39" t="n">
        <f aca="false">Sheet1!R$10*10/Sheet1!R$11*1000*AU67/(Sheet1!R$10*10/Sheet1!R$11*1000-AU67)</f>
        <v>124531.760563278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105.91560757087</v>
      </c>
      <c r="T68" s="37" t="n">
        <f aca="false">(X68-X$54)/(X$100-X$54)*(T$100-T$54)+T$54</f>
        <v>1.21928648147066</v>
      </c>
      <c r="U68" s="39" t="n">
        <f aca="false">(X68-X$54)/(X$77-X$54)*(U$77-U$54)+U$54</f>
        <v>107.486061670731</v>
      </c>
      <c r="V68" s="39" t="n">
        <f aca="false">8314.4621*U68/(Sheet1!H$20*Sheet1!H$12*9.80665)</f>
        <v>13195.3027049299</v>
      </c>
      <c r="W68" s="39" t="n">
        <f aca="false">W67-LN(R68/R67)*(V67+V68)/2</f>
        <v>651734.063734278</v>
      </c>
      <c r="X68" s="39" t="n">
        <f aca="false">Sheet1!H$10*10/Sheet1!H$11*1000*W68/(Sheet1!H$10*10/Sheet1!H$11*1000-W68)</f>
        <v>658646.501105125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114.800583468537</v>
      </c>
      <c r="AR68" s="37" t="n">
        <f aca="false">(AV68-AV$51)/(AV$116-AV$51)*(AR$116-AR$51)+AR$51</f>
        <v>0.0349446286496449</v>
      </c>
      <c r="AS68" s="39" t="n">
        <f aca="false">(AV68-AV$61)/(AV$69-AV$61)*(AS$69-AS$61)+AS$61</f>
        <v>115.914698077336</v>
      </c>
      <c r="AT68" s="39" t="n">
        <f aca="false">8314.4621*AS68/(Sheet1!R$22*Sheet1!R$12*9.80665)</f>
        <v>8143.30957361222</v>
      </c>
      <c r="AU68" s="39" t="n">
        <f aca="false">AU67-LN(AP68/AP67)*(AT67+AT68)/2</f>
        <v>124671.017538561</v>
      </c>
      <c r="AV68" s="39" t="n">
        <f aca="false">Sheet1!R$10*10/Sheet1!R$11*1000*AU68/(Sheet1!R$10*10/Sheet1!R$11*1000-AU68)</f>
        <v>126961.674727663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109.190417541544</v>
      </c>
      <c r="T69" s="37" t="n">
        <f aca="false">(X69-X$54)/(X$100-X$54)*(T$100-T$54)+T$54</f>
        <v>1.23880190948596</v>
      </c>
      <c r="U69" s="39" t="n">
        <f aca="false">(X69-X$54)/(X$77-X$54)*(U$77-U$54)+U$54</f>
        <v>110.78600772255</v>
      </c>
      <c r="V69" s="39" t="n">
        <f aca="false">8314.4621*U69/(Sheet1!H$20*Sheet1!H$12*9.80665)</f>
        <v>13600.4137154819</v>
      </c>
      <c r="W69" s="39" t="n">
        <f aca="false">W68-LN(R69/R68)*(V68+V69)/2</f>
        <v>654819.034593565</v>
      </c>
      <c r="X69" s="39" t="n">
        <f aca="false">Sheet1!H$10*10/Sheet1!H$11*1000*W69/(Sheet1!H$10*10/Sheet1!H$11*1000-W69)</f>
        <v>661797.41697163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114.725190246716</v>
      </c>
      <c r="AR69" s="37" t="n">
        <f aca="false">(AV69-AV$51)/(AV$116-AV$51)*(AR$116-AR$51)+AR$51</f>
        <v>0.0373093657407965</v>
      </c>
      <c r="AS69" s="39" t="n">
        <f aca="false">MIN(IF(Sheet1!R15&gt;1,36*LOG(Sheet1!R15)+30,30),(Sheet1!R15*(1-MAX(Sheet1!R14,0.56707137))/(4*0.000000056704))^0.25)</f>
        <v>115.914698077336</v>
      </c>
      <c r="AT69" s="39" t="n">
        <f aca="false">8314.4621*AS69/(Sheet1!R$22*Sheet1!R$12*9.80665)</f>
        <v>8143.30957361222</v>
      </c>
      <c r="AU69" s="39" t="n">
        <f aca="false">AU68-LN(AP69/AP68)*(AT68+AT69)/2</f>
        <v>127014.85044254</v>
      </c>
      <c r="AV69" s="39" t="n">
        <f aca="false">Sheet1!R$10*10/Sheet1!R$11*1000*AU69/(Sheet1!R$10*10/Sheet1!R$11*1000-AU69)</f>
        <v>129393.268185942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112.566117537964</v>
      </c>
      <c r="T70" s="37" t="n">
        <f aca="false">(X70-X$54)/(X$100-X$54)*(T$100-T$54)+T$54</f>
        <v>1.25891856603893</v>
      </c>
      <c r="U70" s="39" t="n">
        <f aca="false">(X70-X$54)/(X$77-X$54)*(U$77-U$54)+U$54</f>
        <v>114.187618188938</v>
      </c>
      <c r="V70" s="39" t="n">
        <f aca="false">8314.4621*U70/(Sheet1!H$20*Sheet1!H$12*9.80665)</f>
        <v>14018.005346346</v>
      </c>
      <c r="W70" s="39" t="n">
        <f aca="false">W69-LN(R70/R69)*(V69+V70)/2</f>
        <v>657998.722594756</v>
      </c>
      <c r="X70" s="39" t="n">
        <f aca="false">Sheet1!H$10*10/Sheet1!H$11*1000*W70/(Sheet1!H$10*10/Sheet1!H$11*1000-W70)</f>
        <v>665045.405807133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115.327596858625</v>
      </c>
      <c r="AR70" s="37" t="n">
        <f aca="false">(AV70-AV$51)/(AV$116-AV$51)*(AR$116-AR$51)+AR$51</f>
        <v>0.0392077469626886</v>
      </c>
      <c r="AS70" s="39" t="n">
        <f aca="false">(AV70-AV$69)/(AV$77-AV$69)*(AS$77-AS$69)+AS$69</f>
        <v>116.577629420344</v>
      </c>
      <c r="AT70" s="39" t="n">
        <f aca="false">8314.4621*AS70/(Sheet1!R$22*Sheet1!R$12*9.80665)</f>
        <v>8189.88222782867</v>
      </c>
      <c r="AU70" s="39" t="n">
        <f aca="false">AU69-LN(AP70/AP69)*(AT69+AT70)/2</f>
        <v>128895.278640691</v>
      </c>
      <c r="AV70" s="39" t="n">
        <f aca="false">Sheet1!R$10*10/Sheet1!R$11*1000*AU70/(Sheet1!R$10*10/Sheet1!R$11*1000-AU70)</f>
        <v>131345.320859259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116.045837607485</v>
      </c>
      <c r="T71" s="37" t="n">
        <f aca="false">(X71-X$54)/(X$100-X$54)*(T$100-T$54)+T$54</f>
        <v>1.27965510369616</v>
      </c>
      <c r="U71" s="39" t="n">
        <f aca="false">(X71-X$54)/(X$77-X$54)*(U$77-U$54)+U$54</f>
        <v>117.694047141953</v>
      </c>
      <c r="V71" s="39" t="n">
        <f aca="false">8314.4621*U71/(Sheet1!H$20*Sheet1!H$12*9.80665)</f>
        <v>14448.4648006156</v>
      </c>
      <c r="W71" s="39" t="n">
        <f aca="false">W70-LN(R71/R70)*(V70+V71)/2</f>
        <v>661276.046085284</v>
      </c>
      <c r="X71" s="39" t="n">
        <f aca="false">Sheet1!H$10*10/Sheet1!H$11*1000*W71/(Sheet1!H$10*10/Sheet1!H$11*1000-W71)</f>
        <v>668393.479211893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115.933786629795</v>
      </c>
      <c r="AR71" s="37" t="n">
        <f aca="false">(AV71-AV$51)/(AV$116-AV$51)*(AR$116-AR$51)+AR$51</f>
        <v>0.0411180505179645</v>
      </c>
      <c r="AS71" s="39" t="n">
        <f aca="false">(AV71-AV$69)/(AV$77-AV$69)*(AS$77-AS$69)+AS$69</f>
        <v>117.244724033843</v>
      </c>
      <c r="AT71" s="39" t="n">
        <f aca="false">8314.4621*AS71/(Sheet1!R$22*Sheet1!R$12*9.80665)</f>
        <v>8236.74736264526</v>
      </c>
      <c r="AU71" s="39" t="n">
        <f aca="false">AU70-LN(AP71/AP70)*(AT70+AT71)/2</f>
        <v>130786.464261849</v>
      </c>
      <c r="AV71" s="39" t="n">
        <f aca="false">Sheet1!R$10*10/Sheet1!R$11*1000*AU71/(Sheet1!R$10*10/Sheet1!R$11*1000-AU71)</f>
        <v>133309.63293679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119.632806267892</v>
      </c>
      <c r="T72" s="37" t="n">
        <f aca="false">(X72-X$54)/(X$100-X$54)*(T$100-T$54)+T$54</f>
        <v>1.30103076182607</v>
      </c>
      <c r="U72" s="39" t="n">
        <f aca="false">(X72-X$54)/(X$77-X$54)*(U$77-U$54)+U$54</f>
        <v>121.308547879898</v>
      </c>
      <c r="V72" s="39" t="n">
        <f aca="false">8314.4621*U72/(Sheet1!H$20*Sheet1!H$12*9.80665)</f>
        <v>14892.1914626871</v>
      </c>
      <c r="W72" s="39" t="n">
        <f aca="false">W71-LN(R72/R71)*(V71+V72)/2</f>
        <v>664654.013971811</v>
      </c>
      <c r="X72" s="39" t="n">
        <f aca="false">Sheet1!H$10*10/Sheet1!H$11*1000*W72/(Sheet1!H$10*10/Sheet1!H$11*1000-W72)</f>
        <v>671844.74352983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116.543818557577</v>
      </c>
      <c r="AR72" s="37" t="n">
        <f aca="false">(AV72-AV$51)/(AV$116-AV$51)*(AR$116-AR$51)+AR$51</f>
        <v>0.0430403640731693</v>
      </c>
      <c r="AS72" s="39" t="n">
        <f aca="false">(AV72-AV$69)/(AV$77-AV$69)*(AS$77-AS$69)+AS$69</f>
        <v>117.916043710195</v>
      </c>
      <c r="AT72" s="39" t="n">
        <f aca="false">8314.4621*AS72/(Sheet1!R$22*Sheet1!R$12*9.80665)</f>
        <v>8283.90931913626</v>
      </c>
      <c r="AU72" s="39" t="n">
        <f aca="false">AU71-LN(AP72/AP71)*(AT71+AT72)/2</f>
        <v>132688.475151946</v>
      </c>
      <c r="AV72" s="39" t="n">
        <f aca="false">Sheet1!R$10*10/Sheet1!R$11*1000*AU72/(Sheet1!R$10*10/Sheet1!R$11*1000-AU72)</f>
        <v>135286.29456361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123.33270389984</v>
      </c>
      <c r="T73" s="37" t="n">
        <f aca="false">(X73-X$54)/(X$100-X$54)*(T$100-T$54)+T$54</f>
        <v>1.3230655958213</v>
      </c>
      <c r="U73" s="39" t="n">
        <f aca="false">(X73-X$54)/(X$77-X$54)*(U$77-U$54)+U$54</f>
        <v>125.036826614985</v>
      </c>
      <c r="V73" s="39" t="n">
        <f aca="false">8314.4621*U73/(Sheet1!H$20*Sheet1!H$12*9.80665)</f>
        <v>15349.8858438297</v>
      </c>
      <c r="W73" s="39" t="n">
        <f aca="false">W72-LN(R73/R72)*(V72+V73)/2</f>
        <v>668135.761791169</v>
      </c>
      <c r="X73" s="39" t="n">
        <f aca="false">Sheet1!H$10*10/Sheet1!H$11*1000*W73/(Sheet1!H$10*10/Sheet1!H$11*1000-W73)</f>
        <v>675402.436858253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117.157668959888</v>
      </c>
      <c r="AR73" s="37" t="n">
        <f aca="false">(AV73-AV$51)/(AV$116-AV$51)*(AR$116-AR$51)+AR$51</f>
        <v>0.044974775919723</v>
      </c>
      <c r="AS73" s="39" t="n">
        <f aca="false">(AV73-AV$69)/(AV$77-AV$69)*(AS$77-AS$69)+AS$69</f>
        <v>118.591567582248</v>
      </c>
      <c r="AT73" s="39" t="n">
        <f aca="false">8314.4621*AS73/(Sheet1!R$22*Sheet1!R$12*9.80665)</f>
        <v>8331.36663132994</v>
      </c>
      <c r="AU73" s="39" t="n">
        <f aca="false">AU72-LN(AP73/AP72)*(AT72+AT73)/2</f>
        <v>134601.379487922</v>
      </c>
      <c r="AV73" s="39" t="n">
        <f aca="false">Sheet1!R$10*10/Sheet1!R$11*1000*AU73/(Sheet1!R$10*10/Sheet1!R$11*1000-AU73)</f>
        <v>137275.396527333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127.144459679645</v>
      </c>
      <c r="T74" s="37" t="n">
        <f aca="false">(X74-X$54)/(X$100-X$54)*(T$100-T$54)+T$54</f>
        <v>1.34578009372326</v>
      </c>
      <c r="U74" s="39" t="n">
        <f aca="false">(X74-X$54)/(X$77-X$54)*(U$77-U$54)+U$54</f>
        <v>128.877838912351</v>
      </c>
      <c r="V74" s="39" t="n">
        <f aca="false">8314.4621*U74/(Sheet1!H$20*Sheet1!H$12*9.80665)</f>
        <v>15821.4197261702</v>
      </c>
      <c r="W74" s="39" t="n">
        <f aca="false">W73-LN(R74/R73)*(V73+V74)/2</f>
        <v>671724.490967901</v>
      </c>
      <c r="X74" s="39" t="n">
        <f aca="false">Sheet1!H$10*10/Sheet1!H$11*1000*W74/(Sheet1!H$10*10/Sheet1!H$11*1000-W74)</f>
        <v>679069.867148936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117.7753866949</v>
      </c>
      <c r="AR74" s="37" t="n">
        <f aca="false">(AV74-AV$51)/(AV$116-AV$51)*(AR$116-AR$51)+AR$51</f>
        <v>0.046921374895203</v>
      </c>
      <c r="AS74" s="39" t="n">
        <f aca="false">(AV74-AV$69)/(AV$77-AV$69)*(AS$77-AS$69)+AS$69</f>
        <v>119.271347340521</v>
      </c>
      <c r="AT74" s="39" t="n">
        <f aca="false">8314.4621*AS74/(Sheet1!R$22*Sheet1!R$12*9.80665)</f>
        <v>8379.1229306199</v>
      </c>
      <c r="AU74" s="39" t="n">
        <f aca="false">AU73-LN(AP74/AP73)*(AT73+AT74)/2</f>
        <v>136525.245696021</v>
      </c>
      <c r="AV74" s="39" t="n">
        <f aca="false">Sheet1!R$10*10/Sheet1!R$11*1000*AU74/(Sheet1!R$10*10/Sheet1!R$11*1000-AU74)</f>
        <v>139277.030177172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131.071182648803</v>
      </c>
      <c r="T75" s="37" t="n">
        <f aca="false">(X75-X$54)/(X$100-X$54)*(T$100-T$54)+T$54</f>
        <v>1.36919494717086</v>
      </c>
      <c r="U75" s="39" t="n">
        <f aca="false">(X75-X$54)/(X$77-X$54)*(U$77-U$54)+U$54</f>
        <v>132.834720464543</v>
      </c>
      <c r="V75" s="39" t="n">
        <f aca="false">8314.4621*U75/(Sheet1!H$20*Sheet1!H$12*9.80665)</f>
        <v>16307.1780564799</v>
      </c>
      <c r="W75" s="39" t="n">
        <f aca="false">W74-LN(R75/R74)*(V74+V75)/2</f>
        <v>675423.432483558</v>
      </c>
      <c r="X75" s="39" t="n">
        <f aca="false">Sheet1!H$10*10/Sheet1!H$11*1000*W75/(Sheet1!H$10*10/Sheet1!H$11*1000-W75)</f>
        <v>682850.375226035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118.397000263313</v>
      </c>
      <c r="AR75" s="37" t="n">
        <f aca="false">(AV75-AV$51)/(AV$116-AV$51)*(AR$116-AR$51)+AR$51</f>
        <v>0.0488802508149436</v>
      </c>
      <c r="AS75" s="39" t="n">
        <f aca="false">(AV75-AV$69)/(AV$77-AV$69)*(AS$77-AS$69)+AS$69</f>
        <v>119.955414349229</v>
      </c>
      <c r="AT75" s="39" t="n">
        <f aca="false">8314.4621*AS75/(Sheet1!R$22*Sheet1!R$12*9.80665)</f>
        <v>8427.18042042406</v>
      </c>
      <c r="AU75" s="39" t="n">
        <f aca="false">AU74-LN(AP75/AP74)*(AT74+AT75)/2</f>
        <v>138460.142874243</v>
      </c>
      <c r="AV75" s="39" t="n">
        <f aca="false">Sheet1!R$10*10/Sheet1!R$11*1000*AU75/(Sheet1!R$10*10/Sheet1!R$11*1000-AU75)</f>
        <v>141291.287867739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135.12151736599</v>
      </c>
      <c r="T76" s="37" t="n">
        <f aca="false">(X76-X$54)/(X$100-X$54)*(T$100-T$54)+T$54</f>
        <v>1.39333192176518</v>
      </c>
      <c r="U76" s="39" t="n">
        <f aca="false">(X76-X$54)/(X$77-X$54)*(U$77-U$54)+U$54</f>
        <v>136.916143864567</v>
      </c>
      <c r="V76" s="39" t="n">
        <f aca="false">8314.4621*U76/(Sheet1!H$20*Sheet1!H$12*9.80665)</f>
        <v>16808.2255075929</v>
      </c>
      <c r="W76" s="39" t="n">
        <f aca="false">W75-LN(R76/R75)*(V75+V76)/2</f>
        <v>679235.984213313</v>
      </c>
      <c r="X76" s="39" t="n">
        <f aca="false">Sheet1!H$10*10/Sheet1!H$11*1000*W76/(Sheet1!H$10*10/Sheet1!H$11*1000-W76)</f>
        <v>686747.475313158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119.022538425604</v>
      </c>
      <c r="AR76" s="37" t="n">
        <f aca="false">(AV76-AV$51)/(AV$116-AV$51)*(AR$116-AR$51)+AR$51</f>
        <v>0.0508514943128594</v>
      </c>
      <c r="AS76" s="39" t="n">
        <f aca="false">(AV76-AV$69)/(AV$77-AV$69)*(AS$77-AS$69)+AS$69</f>
        <v>120.643800258467</v>
      </c>
      <c r="AT76" s="39" t="n">
        <f aca="false">8314.4621*AS76/(Sheet1!R$22*Sheet1!R$12*9.80665)</f>
        <v>8475.54132424402</v>
      </c>
      <c r="AU76" s="39" t="n">
        <f aca="false">AU75-LN(AP76/AP75)*(AT75+AT76)/2</f>
        <v>140406.140630258</v>
      </c>
      <c r="AV76" s="39" t="n">
        <f aca="false">Sheet1!R$10*10/Sheet1!R$11*1000*AU76/(Sheet1!R$10*10/Sheet1!R$11*1000-AU76)</f>
        <v>143318.262795372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137.193528075503</v>
      </c>
      <c r="T77" s="37" t="n">
        <f aca="false">(X77-X$54)/(X$100-X$54)*(T$100-T$54)+T$54</f>
        <v>1.40567757950877</v>
      </c>
      <c r="U77" s="39" t="n">
        <f aca="false">70/610*(U$170-U$54)+U$54</f>
        <v>139.004055914015</v>
      </c>
      <c r="V77" s="39" t="n">
        <f aca="false">8314.4621*U77/(Sheet1!H$20*Sheet1!H$12*9.80665)</f>
        <v>17064.5436858338</v>
      </c>
      <c r="W77" s="39" t="n">
        <f aca="false">W76-LN(R77/R76)*(V76+V77)/2</f>
        <v>681185.857548394</v>
      </c>
      <c r="X77" s="39" t="n">
        <f aca="false">Sheet1!H$10*10/Sheet1!H$11*1000*W77/(Sheet1!H$10*10/Sheet1!H$11*1000-W77)</f>
        <v>688740.77665588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137.193528075503</v>
      </c>
      <c r="AA77" s="39" t="n">
        <f aca="false">IF(Y77=LOG(Sheet1!H$17*101325),(LOG(Sheet1!H$17*101325)-Q87)/(Q77-Q87)*(X77-X87)+X87,IF(Y77=0,0,X77))</f>
        <v>688740.77665588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119.652026719701</v>
      </c>
      <c r="AR77" s="37" t="n">
        <f aca="false">(AV77-AV$51)/(AV$116-AV$51)*(AR$116-AR$51)+AR$51</f>
        <v>0.05283519682223</v>
      </c>
      <c r="AS77" s="39" t="n">
        <f aca="false">AS69+0.05*(AS116-AS69)</f>
        <v>121.336533521264</v>
      </c>
      <c r="AT77" s="39" t="n">
        <f aca="false">8314.4621*AS77/(Sheet1!R$22*Sheet1!R$12*9.80665)</f>
        <v>8524.20764097925</v>
      </c>
      <c r="AU77" s="39" t="n">
        <f aca="false">AU76-LN(AP77/AP76)*(AT76+AT77)/2</f>
        <v>142363.309057857</v>
      </c>
      <c r="AV77" s="39" t="n">
        <f aca="false">Sheet1!R$10*10/Sheet1!R$11*1000*AU77/(Sheet1!R$10*10/Sheet1!R$11*1000-AU77)</f>
        <v>145358.048978371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137.177586436802</v>
      </c>
      <c r="T78" s="37" t="n">
        <f aca="false">(X78-X$54)/(X$100-X$54)*(T$100-T$54)+T$54</f>
        <v>1.41811745436539</v>
      </c>
      <c r="U78" s="39" t="n">
        <f aca="false">(X78-X$77)/(X$90-X$77)*(U$90-U$77)+U$77</f>
        <v>139.004136967902</v>
      </c>
      <c r="V78" s="39" t="n">
        <f aca="false">8314.4621*U78/(Sheet1!H$20*Sheet1!H$12*9.80665)</f>
        <v>17064.5536362456</v>
      </c>
      <c r="W78" s="39" t="n">
        <f aca="false">W77-LN(R78/R77)*(V77+V78)/2</f>
        <v>683150.486316673</v>
      </c>
      <c r="X78" s="39" t="n">
        <f aca="false">Sheet1!H$10*10/Sheet1!H$11*1000*W78/(Sheet1!H$10*10/Sheet1!H$11*1000-W78)</f>
        <v>690749.290075741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122.135892444588</v>
      </c>
      <c r="AR78" s="37" t="n">
        <f aca="false">(AV78-AV$51)/(AV$116-AV$51)*(AR$116-AR$51)+AR$51</f>
        <v>0.0546230333950889</v>
      </c>
      <c r="AS78" s="39" t="n">
        <f aca="false">(AV78-AV$77)/(AV$86-AV$77)*(AS$86-AS$77)+AS$77</f>
        <v>123.877399561248</v>
      </c>
      <c r="AT78" s="39" t="n">
        <f aca="false">8314.4621*AS78/(Sheet1!R$22*Sheet1!R$12*9.80665)</f>
        <v>8702.71010090769</v>
      </c>
      <c r="AU78" s="39" t="n">
        <f aca="false">AU77-LN(AP78/AP77)*(AT77+AT78)/2</f>
        <v>144126.26212411</v>
      </c>
      <c r="AV78" s="39" t="n">
        <f aca="false">Sheet1!R$10*10/Sheet1!R$11*1000*AU78/(Sheet1!R$10*10/Sheet1!R$11*1000-AU78)</f>
        <v>147196.431660024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137.145700071631</v>
      </c>
      <c r="T79" s="37" t="n">
        <f aca="false">(X79-X$54)/(X$100-X$54)*(T$100-T$54)+T$54</f>
        <v>1.44299961359014</v>
      </c>
      <c r="U79" s="39" t="n">
        <f aca="false">(X79-X$77)/(X$90-X$77)*(U$90-U$77)+U$77</f>
        <v>139.004299091385</v>
      </c>
      <c r="V79" s="39" t="n">
        <f aca="false">8314.4621*U79/(Sheet1!H$20*Sheet1!H$12*9.80665)</f>
        <v>17064.5735389977</v>
      </c>
      <c r="W79" s="39" t="n">
        <f aca="false">W78-LN(R79/R78)*(V78+V79)/2</f>
        <v>687079.747290203</v>
      </c>
      <c r="X79" s="39" t="n">
        <f aca="false">Sheet1!H$10*10/Sheet1!H$11*1000*W79/(Sheet1!H$10*10/Sheet1!H$11*1000-W79)</f>
        <v>694766.705949616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124.673122145779</v>
      </c>
      <c r="AR79" s="37" t="n">
        <f aca="false">(AV79-AV$51)/(AV$116-AV$51)*(AR$116-AR$51)+AR$51</f>
        <v>0.056449279930821</v>
      </c>
      <c r="AS79" s="39" t="n">
        <f aca="false">(AV79-AV$77)/(AV$86-AV$77)*(AS$86-AS$77)+AS$77</f>
        <v>126.472854174917</v>
      </c>
      <c r="AT79" s="39" t="n">
        <f aca="false">8314.4621*AS79/(Sheet1!R$22*Sheet1!R$12*9.80665)</f>
        <v>8885.04755037647</v>
      </c>
      <c r="AU79" s="39" t="n">
        <f aca="false">AU78-LN(AP79/AP78)*(AT78+AT79)/2</f>
        <v>145926.142505756</v>
      </c>
      <c r="AV79" s="39" t="n">
        <f aca="false">Sheet1!R$10*10/Sheet1!R$11*1000*AU79/(Sheet1!R$10*10/Sheet1!R$11*1000-AU79)</f>
        <v>149074.310239469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137.113809588763</v>
      </c>
      <c r="T80" s="37" t="n">
        <f aca="false">(X80-X$54)/(X$100-X$54)*(T$100-T$54)+T$54</f>
        <v>1.46788498601824</v>
      </c>
      <c r="U80" s="39" t="n">
        <f aca="false">(X80-X$77)/(X$90-X$77)*(U$90-U$77)+U$77</f>
        <v>139.004461235813</v>
      </c>
      <c r="V80" s="39" t="n">
        <f aca="false">8314.4621*U80/(Sheet1!H$20*Sheet1!H$12*9.80665)</f>
        <v>17064.5934443209</v>
      </c>
      <c r="W80" s="39" t="n">
        <f aca="false">W79-LN(R80/R79)*(V79+V80)/2</f>
        <v>691009.012846808</v>
      </c>
      <c r="X80" s="39" t="n">
        <f aca="false">Sheet1!H$10*10/Sheet1!H$11*1000*W80/(Sheet1!H$10*10/Sheet1!H$11*1000-W80)</f>
        <v>698784.640619872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127.26493928783</v>
      </c>
      <c r="AR80" s="37" t="n">
        <f aca="false">(AV80-AV$51)/(AV$116-AV$51)*(AR$116-AR$51)+AR$51</f>
        <v>0.0583148032185977</v>
      </c>
      <c r="AS80" s="39" t="n">
        <f aca="false">(AV80-AV$77)/(AV$86-AV$77)*(AS$86-AS$77)+AS$77</f>
        <v>129.124148462048</v>
      </c>
      <c r="AT80" s="39" t="n">
        <f aca="false">8314.4621*AS80/(Sheet1!R$22*Sheet1!R$12*9.80665)</f>
        <v>9071.3078824049</v>
      </c>
      <c r="AU80" s="39" t="n">
        <f aca="false">AU79-LN(AP80/AP79)*(AT79+AT80)/2</f>
        <v>147763.744121046</v>
      </c>
      <c r="AV80" s="39" t="n">
        <f aca="false">Sheet1!R$10*10/Sheet1!R$11*1000*AU80/(Sheet1!R$10*10/Sheet1!R$11*1000-AU80)</f>
        <v>150992.57601193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137.081914987398</v>
      </c>
      <c r="T81" s="37" t="n">
        <f aca="false">(X81-X$54)/(X$100-X$54)*(T$100-T$54)+T$54</f>
        <v>1.49277357227585</v>
      </c>
      <c r="U81" s="39" t="n">
        <f aca="false">(X81-X$77)/(X$90-X$77)*(U$90-U$77)+U$77</f>
        <v>139.004623401189</v>
      </c>
      <c r="V81" s="39" t="n">
        <f aca="false">8314.4621*U81/(Sheet1!H$20*Sheet1!H$12*9.80665)</f>
        <v>17064.6133522159</v>
      </c>
      <c r="W81" s="39" t="n">
        <f aca="false">W80-LN(R81/R80)*(V80+V81)/2</f>
        <v>694938.282987079</v>
      </c>
      <c r="X81" s="39" t="n">
        <f aca="false">Sheet1!H$10*10/Sheet1!H$11*1000*W81/(Sheet1!H$10*10/Sheet1!H$11*1000-W81)</f>
        <v>702803.094187606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129.912544697515</v>
      </c>
      <c r="AR81" s="37" t="n">
        <f aca="false">(AV81-AV$51)/(AV$116-AV$51)*(AR$116-AR$51)+AR$51</f>
        <v>0.0602204912800617</v>
      </c>
      <c r="AS81" s="39" t="n">
        <f aca="false">(AV81-AV$77)/(AV$86-AV$77)*(AS$86-AS$77)+AS$77</f>
        <v>131.832511561574</v>
      </c>
      <c r="AT81" s="39" t="n">
        <f aca="false">8314.4621*AS81/(Sheet1!R$22*Sheet1!R$12*9.80665)</f>
        <v>9261.57744720567</v>
      </c>
      <c r="AU81" s="39" t="n">
        <f aca="false">AU80-LN(AP81/AP80)*(AT80+AT81)/2</f>
        <v>149639.878719781</v>
      </c>
      <c r="AV81" s="39" t="n">
        <f aca="false">Sheet1!R$10*10/Sheet1!R$11*1000*AU81/(Sheet1!R$10*10/Sheet1!R$11*1000-AU81)</f>
        <v>152952.142105393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137.050016266731</v>
      </c>
      <c r="T82" s="37" t="n">
        <f aca="false">(X82-X$54)/(X$100-X$54)*(T$100-T$54)+T$54</f>
        <v>1.51766537298929</v>
      </c>
      <c r="U82" s="39" t="n">
        <f aca="false">(X82-X$77)/(X$90-X$77)*(U$90-U$77)+U$77</f>
        <v>139.004785587518</v>
      </c>
      <c r="V82" s="39" t="n">
        <f aca="false">8314.4621*U82/(Sheet1!H$20*Sheet1!H$12*9.80665)</f>
        <v>17064.6332626831</v>
      </c>
      <c r="W82" s="39" t="n">
        <f aca="false">W81-LN(R82/R81)*(V81+V82)/2</f>
        <v>698867.557711608</v>
      </c>
      <c r="X82" s="39" t="n">
        <f aca="false">Sheet1!H$10*10/Sheet1!H$11*1000*W82/(Sheet1!H$10*10/Sheet1!H$11*1000-W82)</f>
        <v>706822.066753943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132.61721568373</v>
      </c>
      <c r="AR82" s="37" t="n">
        <f aca="false">(AV82-AV$51)/(AV$116-AV$51)*(AR$116-AR$51)+AR$51</f>
        <v>0.0621672539241976</v>
      </c>
      <c r="AS82" s="39" t="n">
        <f aca="false">(AV82-AV$77)/(AV$86-AV$77)*(AS$86-AS$77)+AS$77</f>
        <v>134.599249789179</v>
      </c>
      <c r="AT82" s="39" t="n">
        <f aca="false">8314.4621*AS82/(Sheet1!R$22*Sheet1!R$12*9.80665)</f>
        <v>9455.94801685942</v>
      </c>
      <c r="AU82" s="39" t="n">
        <f aca="false">AU81-LN(AP82/AP81)*(AT81+AT82)/2</f>
        <v>151555.376280283</v>
      </c>
      <c r="AV82" s="39" t="n">
        <f aca="false">Sheet1!R$10*10/Sheet1!R$11*1000*AU82/(Sheet1!R$10*10/Sheet1!R$11*1000-AU82)</f>
        <v>154953.944051164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137.01811342596</v>
      </c>
      <c r="T83" s="37" t="n">
        <f aca="false">(X83-X$54)/(X$100-X$54)*(T$100-T$54)+T$54</f>
        <v>1.54256038878503</v>
      </c>
      <c r="U83" s="39" t="n">
        <f aca="false">(X83-X$77)/(X$90-X$77)*(U$90-U$77)+U$77</f>
        <v>139.004947794803</v>
      </c>
      <c r="V83" s="39" t="n">
        <f aca="false">8314.4621*U83/(Sheet1!H$20*Sheet1!H$12*9.80665)</f>
        <v>17064.653175723</v>
      </c>
      <c r="W83" s="39" t="n">
        <f aca="false">W82-LN(R83/R82)*(V82+V83)/2</f>
        <v>702796.837020988</v>
      </c>
      <c r="X83" s="39" t="n">
        <f aca="false">Sheet1!H$10*10/Sheet1!H$11*1000*W83/(Sheet1!H$10*10/Sheet1!H$11*1000-W83)</f>
        <v>710841.558420033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135.3802477296</v>
      </c>
      <c r="AR83" s="37" t="n">
        <f aca="false">(AV83-AV$51)/(AV$116-AV$51)*(AR$116-AR$51)+AR$51</f>
        <v>0.0641560236082499</v>
      </c>
      <c r="AS83" s="39" t="n">
        <f aca="false">(AV83-AV$77)/(AV$86-AV$77)*(AS$86-AS$77)+AS$77</f>
        <v>137.425688356857</v>
      </c>
      <c r="AT83" s="39" t="n">
        <f aca="false">8314.4621*AS83/(Sheet1!R$22*Sheet1!R$12*9.80665)</f>
        <v>9654.51269096178</v>
      </c>
      <c r="AU83" s="39" t="n">
        <f aca="false">AU82-LN(AP83/AP82)*(AT82+AT83)/2</f>
        <v>153511.085700109</v>
      </c>
      <c r="AV83" s="39" t="n">
        <f aca="false">Sheet1!R$10*10/Sheet1!R$11*1000*AU83/(Sheet1!R$10*10/Sheet1!R$11*1000-AU83)</f>
        <v>156998.940669122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136.986206464283</v>
      </c>
      <c r="T84" s="37" t="n">
        <f aca="false">(X84-X$54)/(X$100-X$54)*(T$100-T$54)+T$54</f>
        <v>1.56745862028972</v>
      </c>
      <c r="U84" s="39" t="n">
        <f aca="false">(X84-X$77)/(X$90-X$77)*(U$90-U$77)+U$77</f>
        <v>139.00511002305</v>
      </c>
      <c r="V84" s="39" t="n">
        <f aca="false">8314.4621*U84/(Sheet1!H$20*Sheet1!H$12*9.80665)</f>
        <v>17064.6730913361</v>
      </c>
      <c r="W84" s="39" t="n">
        <f aca="false">W83-LN(R84/R83)*(V83+V84)/2</f>
        <v>706726.120915811</v>
      </c>
      <c r="X84" s="39" t="n">
        <f aca="false">Sheet1!H$10*10/Sheet1!H$11*1000*W84/(Sheet1!H$10*10/Sheet1!H$11*1000-W84)</f>
        <v>714861.569287051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138.202968542795</v>
      </c>
      <c r="AR84" s="37" t="n">
        <f aca="false">(AV84-AV$51)/(AV$116-AV$51)*(AR$116-AR$51)+AR$51</f>
        <v>0.0661877559837471</v>
      </c>
      <c r="AS84" s="39" t="n">
        <f aca="false">(AV84-AV$77)/(AV$86-AV$77)*(AS$86-AS$77)+AS$77</f>
        <v>140.313185440632</v>
      </c>
      <c r="AT84" s="39" t="n">
        <f aca="false">8314.4621*AS84/(Sheet1!R$22*Sheet1!R$12*9.80665)</f>
        <v>9857.36688491734</v>
      </c>
      <c r="AU84" s="39" t="n">
        <f aca="false">AU83-LN(AP84/AP83)*(AT83+AT84)/2</f>
        <v>155507.875168896</v>
      </c>
      <c r="AV84" s="39" t="n">
        <f aca="false">Sheet1!R$10*10/Sheet1!R$11*1000*AU84/(Sheet1!R$10*10/Sheet1!R$11*1000-AU84)</f>
        <v>159088.114629187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136.954295380896</v>
      </c>
      <c r="T85" s="37" t="n">
        <f aca="false">(X85-X$54)/(X$100-X$54)*(T$100-T$54)+T$54</f>
        <v>1.59236006813018</v>
      </c>
      <c r="U85" s="39" t="n">
        <f aca="false">(X85-X$77)/(X$90-X$77)*(U$90-U$77)+U$77</f>
        <v>139.005272272261</v>
      </c>
      <c r="V85" s="39" t="n">
        <f aca="false">8314.4621*U85/(Sheet1!H$20*Sheet1!H$12*9.80665)</f>
        <v>17064.693009523</v>
      </c>
      <c r="W85" s="39" t="n">
        <f aca="false">W84-LN(R85/R84)*(V84+V85)/2</f>
        <v>710655.40939667</v>
      </c>
      <c r="X85" s="39" t="n">
        <f aca="false">Sheet1!H$10*10/Sheet1!H$11*1000*W85/(Sheet1!H$10*10/Sheet1!H$11*1000-W85)</f>
        <v>718882.099456203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141.086738977751</v>
      </c>
      <c r="AR85" s="37" t="n">
        <f aca="false">(AV85-AV$51)/(AV$116-AV$51)*(AR$116-AR$51)+AR$51</f>
        <v>0.0682634305603008</v>
      </c>
      <c r="AS85" s="39" t="n">
        <f aca="false">(AV85-AV$77)/(AV$86-AV$77)*(AS$86-AS$77)+AS$77</f>
        <v>143.263133123944</v>
      </c>
      <c r="AT85" s="39" t="n">
        <f aca="false">8314.4621*AS85/(Sheet1!R$22*Sheet1!R$12*9.80665)</f>
        <v>10064.6083962151</v>
      </c>
      <c r="AU85" s="39" t="n">
        <f aca="false">AU84-LN(AP85/AP84)*(AT84+AT85)/2</f>
        <v>157546.632649133</v>
      </c>
      <c r="AV85" s="39" t="n">
        <f aca="false">Sheet1!R$10*10/Sheet1!R$11*1000*AU85/(Sheet1!R$10*10/Sheet1!R$11*1000-AU85)</f>
        <v>161222.473133881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136.922380174995</v>
      </c>
      <c r="T86" s="37" t="n">
        <f aca="false">(X86-X$54)/(X$100-X$54)*(T$100-T$54)+T$54</f>
        <v>1.61726473293337</v>
      </c>
      <c r="U86" s="39" t="n">
        <f aca="false">(X86-X$77)/(X$90-X$77)*(U$90-U$77)+U$77</f>
        <v>139.005434542442</v>
      </c>
      <c r="V86" s="39" t="n">
        <f aca="false">8314.4621*U86/(Sheet1!H$20*Sheet1!H$12*9.80665)</f>
        <v>17064.712930284</v>
      </c>
      <c r="W86" s="39" t="n">
        <f aca="false">W85-LN(R86/R85)*(V85+V86)/2</f>
        <v>714584.702464157</v>
      </c>
      <c r="X86" s="39" t="n">
        <f aca="false">Sheet1!H$10*10/Sheet1!H$11*1000*W86/(Sheet1!H$10*10/Sheet1!H$11*1000-W86)</f>
        <v>722903.149028716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144.03297217522</v>
      </c>
      <c r="AR86" s="37" t="n">
        <f aca="false">(AV86-AV$51)/(AV$116-AV$51)*(AR$116-AR$51)+AR$51</f>
        <v>0.070384051525341</v>
      </c>
      <c r="AS86" s="39" t="n">
        <f aca="false">AS69+0.28*(AS116-AS69)</f>
        <v>146.276976563334</v>
      </c>
      <c r="AT86" s="39" t="n">
        <f aca="false">8314.4621*AS86/(Sheet1!R$22*Sheet1!R$12*9.80665)</f>
        <v>10276.3387508676</v>
      </c>
      <c r="AU86" s="39" t="n">
        <f aca="false">AU85-LN(AP86/AP85)*(AT85+AT86)/2</f>
        <v>159628.266501499</v>
      </c>
      <c r="AV86" s="39" t="n">
        <f aca="false">Sheet1!R$10*10/Sheet1!R$11*1000*AU86/(Sheet1!R$10*10/Sheet1!R$11*1000-AU86)</f>
        <v>163403.048761241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136.890446854808</v>
      </c>
      <c r="T87" s="37" t="n">
        <f aca="false">(X87-X$54)/(X$100-X$54)*(T$100-T$54)+T$54</f>
        <v>1.64217261407271</v>
      </c>
      <c r="U87" s="39" t="n">
        <f aca="false">(X87-X$77)/(X$90-X$77)*(U$90-U$77)+U$77</f>
        <v>139.005582841012</v>
      </c>
      <c r="V87" s="39" t="n">
        <f aca="false">8314.4621*U87/(Sheet1!H$20*Sheet1!H$12*9.80665)</f>
        <v>17064.7311358494</v>
      </c>
      <c r="W87" s="39" t="n">
        <f aca="false">W86-LN(R87/R86)*(V86+V87)/2</f>
        <v>718513.9999211</v>
      </c>
      <c r="X87" s="39" t="n">
        <f aca="false">Sheet1!H$10*10/Sheet1!H$11*1000*W87/(Sheet1!H$10*10/Sheet1!H$11*1000-W87)</f>
        <v>726924.717903423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148.146907035359</v>
      </c>
      <c r="AR87" s="37" t="n">
        <f aca="false">(AV87-AV$51)/(AV$116-AV$51)*(AR$116-AR$51)+AR$51</f>
        <v>0.0723411656297172</v>
      </c>
      <c r="AS87" s="39" t="n">
        <f aca="false">(AV87-AV$86)/(AV$96-AV$86)*(AS$96-AS$86)+AS$86</f>
        <v>150.453308693069</v>
      </c>
      <c r="AT87" s="39" t="n">
        <f aca="false">8314.4621*AS87/(Sheet1!R$22*Sheet1!R$12*9.80665)</f>
        <v>10569.736965061</v>
      </c>
      <c r="AU87" s="39" t="n">
        <f aca="false">AU86-LN(AP87/AP86)*(AT86+AT87)/2</f>
        <v>161548.261029136</v>
      </c>
      <c r="AV87" s="39" t="n">
        <f aca="false">Sheet1!R$10*10/Sheet1!R$11*1000*AU87/(Sheet1!R$10*10/Sheet1!R$11*1000-AU87)</f>
        <v>165415.494826013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136.858521930914</v>
      </c>
      <c r="T88" s="37" t="n">
        <f aca="false">(X88-X$54)/(X$100-X$54)*(T$100-T$54)+T$54</f>
        <v>1.66708371204293</v>
      </c>
      <c r="U88" s="39" t="n">
        <f aca="false">(X88-X$77)/(X$90-X$77)*(U$90-U$77)+U$77</f>
        <v>139.005743679188</v>
      </c>
      <c r="V88" s="39" t="n">
        <f aca="false">8314.4621*U88/(Sheet1!H$20*Sheet1!H$12*9.80665)</f>
        <v>17064.7508808134</v>
      </c>
      <c r="W88" s="39" t="n">
        <f aca="false">W87-LN(R88/R87)*(V87+V88)/2</f>
        <v>722443.301747258</v>
      </c>
      <c r="X88" s="39" t="n">
        <f aca="false">Sheet1!H$10*10/Sheet1!H$11*1000*W88/(Sheet1!H$10*10/Sheet1!H$11*1000-W88)</f>
        <v>730946.806160205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152.380775406449</v>
      </c>
      <c r="AR88" s="37" t="n">
        <f aca="false">(AV88-AV$51)/(AV$116-AV$51)*(AR$116-AR$51)+AR$51</f>
        <v>0.0743553357269978</v>
      </c>
      <c r="AS88" s="39" t="n">
        <f aca="false">(AV88-AV$86)/(AV$96-AV$86)*(AS$96-AS$86)+AS$86</f>
        <v>154.75139340918</v>
      </c>
      <c r="AT88" s="39" t="n">
        <f aca="false">8314.4621*AS88/(Sheet1!R$22*Sheet1!R$12*9.80665)</f>
        <v>10871.6886156925</v>
      </c>
      <c r="AU88" s="39" t="n">
        <f aca="false">AU87-LN(AP88/AP87)*(AT87+AT88)/2</f>
        <v>163523.089305728</v>
      </c>
      <c r="AV88" s="39" t="n">
        <f aca="false">Sheet1!R$10*10/Sheet1!R$11*1000*AU88/(Sheet1!R$10*10/Sheet1!R$11*1000-AU88)</f>
        <v>167486.609983269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136.826747243872</v>
      </c>
      <c r="T89" s="37" t="n">
        <f aca="false">(X89-X$54)/(X$100-X$54)*(T$100-T$54)+T$54</f>
        <v>1.69199804242866</v>
      </c>
      <c r="U89" s="39" t="n">
        <f aca="false">(X89-X$77)/(X$90-X$77)*(U$90-U$77)+U$77</f>
        <v>139.006058917602</v>
      </c>
      <c r="V89" s="39" t="n">
        <f aca="false">8314.4621*U89/(Sheet1!H$20*Sheet1!H$12*9.80665)</f>
        <v>17064.7895804013</v>
      </c>
      <c r="W89" s="39" t="n">
        <f aca="false">W88-LN(R89/R88)*(V88+V89)/2</f>
        <v>726372.610302095</v>
      </c>
      <c r="X89" s="39" t="n">
        <f aca="false">Sheet1!H$10*10/Sheet1!H$11*1000*W89/(Sheet1!H$10*10/Sheet1!H$11*1000-W89)</f>
        <v>734969.416315318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156.738193498997</v>
      </c>
      <c r="AR89" s="37" t="n">
        <f aca="false">(AV89-AV$51)/(AV$116-AV$51)*(AR$116-AR$51)+AR$51</f>
        <v>0.0764282937425333</v>
      </c>
      <c r="AS89" s="39" t="n">
        <f aca="false">(AV89-AV$86)/(AV$96-AV$86)*(AS$96-AS$86)+AS$86</f>
        <v>159.174902139912</v>
      </c>
      <c r="AT89" s="39" t="n">
        <f aca="false">8314.4621*AS89/(Sheet1!R$22*Sheet1!R$12*9.80665)</f>
        <v>11182.4516301628</v>
      </c>
      <c r="AU89" s="39" t="n">
        <f aca="false">AU88-LN(AP89/AP88)*(AT88+AT89)/2</f>
        <v>165554.350688484</v>
      </c>
      <c r="AV89" s="39" t="n">
        <f aca="false">Sheet1!R$10*10/Sheet1!R$11*1000*AU89/(Sheet1!R$10*10/Sheet1!R$11*1000-AU89)</f>
        <v>169618.175123734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136.794683108947</v>
      </c>
      <c r="T90" s="37" t="n">
        <f aca="false">(X90-X$54)/(X$100-X$54)*(T$100-T$54)+T$54</f>
        <v>1.71691559412612</v>
      </c>
      <c r="U90" s="39" t="n">
        <f aca="false">70/610*(U$170-U$54)+U$54</f>
        <v>139.006088857217</v>
      </c>
      <c r="V90" s="39" t="n">
        <f aca="false">8314.4621*U90/(Sheet1!H$20*Sheet1!H$12*9.80665)</f>
        <v>17064.7932558759</v>
      </c>
      <c r="W90" s="39" t="n">
        <f aca="false">W89-LN(R90/R89)*(V89+V90)/2</f>
        <v>730301.923735541</v>
      </c>
      <c r="X90" s="39" t="n">
        <f aca="false">Sheet1!H$10*10/Sheet1!H$11*1000*W90/(Sheet1!H$10*10/Sheet1!H$11*1000-W90)</f>
        <v>738992.54657597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136.794683108947</v>
      </c>
      <c r="AA90" s="39" t="n">
        <f aca="false">IF(Y90=LOG(Sheet1!H$17*101325),(LOG(Sheet1!H$17*101325)-Q100)/(Q90-Q100)*(X90-X100)+X100,IF(Y90=0,0,X90))</f>
        <v>738992.54657597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161.222962649585</v>
      </c>
      <c r="AR90" s="37" t="n">
        <f aca="false">(AV90-AV$51)/(AV$116-AV$51)*(AR$116-AR$51)+AR$51</f>
        <v>0.0785618283194063</v>
      </c>
      <c r="AS90" s="39" t="n">
        <f aca="false">(AV90-AV$86)/(AV$96-AV$86)*(AS$96-AS$86)+AS$86</f>
        <v>163.727693247874</v>
      </c>
      <c r="AT90" s="39" t="n">
        <f aca="false">8314.4621*AS90/(Sheet1!R$22*Sheet1!R$12*9.80665)</f>
        <v>11502.2970684987</v>
      </c>
      <c r="AU90" s="39" t="n">
        <f aca="false">AU89-LN(AP90/AP89)*(AT89+AT90)/2</f>
        <v>167643.693256158</v>
      </c>
      <c r="AV90" s="39" t="n">
        <f aca="false">Sheet1!R$10*10/Sheet1!R$11*1000*AU90/(Sheet1!R$10*10/Sheet1!R$11*1000-AU90)</f>
        <v>171812.029459401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140.256698445635</v>
      </c>
      <c r="T91" s="37" t="n">
        <f aca="false">(X91-X$54)/(X$100-X$54)*(T$100-T$54)+T$54</f>
        <v>1.74214960496873</v>
      </c>
      <c r="U91" s="39" t="n">
        <f aca="false">(X91-X$90)/(X$100-X$90)*(U$100-U$90)+U$90</f>
        <v>142.500605871227</v>
      </c>
      <c r="V91" s="39" t="n">
        <f aca="false">8314.4621*U91/(Sheet1!H$20*Sheet1!H$12*9.80665)</f>
        <v>17493.7903657397</v>
      </c>
      <c r="W91" s="39" t="n">
        <f aca="false">W90-LN(R91/R90)*(V90+V91)/2</f>
        <v>734280.627709647</v>
      </c>
      <c r="X91" s="39" t="n">
        <f aca="false">Sheet1!H$10*10/Sheet1!H$11*1000*W91/(Sheet1!H$10*10/Sheet1!H$11*1000-W91)</f>
        <v>743066.771598203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165.838949597195</v>
      </c>
      <c r="AR91" s="37" t="n">
        <f aca="false">(AV91-AV$51)/(AV$116-AV$51)*(AR$116-AR$51)+AR$51</f>
        <v>0.0807577869580973</v>
      </c>
      <c r="AS91" s="39" t="n">
        <f aca="false">(AV91-AV$86)/(AV$96-AV$86)*(AS$96-AS$86)+AS$86</f>
        <v>168.413692374586</v>
      </c>
      <c r="AT91" s="39" t="n">
        <f aca="false">8314.4621*AS91/(Sheet1!R$22*Sheet1!R$12*9.80665)</f>
        <v>11831.500717246</v>
      </c>
      <c r="AU91" s="39" t="n">
        <f aca="false">AU90-LN(AP91/AP90)*(AT90+AT91)/2</f>
        <v>169792.815453934</v>
      </c>
      <c r="AV91" s="39" t="n">
        <f aca="false">Sheet1!R$10*10/Sheet1!R$11*1000*AU91/(Sheet1!R$10*10/Sheet1!R$11*1000-AU91)</f>
        <v>174070.072723692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143.80570577326</v>
      </c>
      <c r="T92" s="37" t="n">
        <f aca="false">(X92-X$54)/(X$100-X$54)*(T$100-T$54)+T$54</f>
        <v>1.76802137494078</v>
      </c>
      <c r="U92" s="39" t="n">
        <f aca="false">(X92-X$90)/(X$100-X$90)*(U$100-U$90)+U$90</f>
        <v>146.082936316791</v>
      </c>
      <c r="V92" s="39" t="n">
        <f aca="false">8314.4621*U92/(Sheet1!H$20*Sheet1!H$12*9.80665)</f>
        <v>17933.5677088068</v>
      </c>
      <c r="W92" s="39" t="n">
        <f aca="false">W91-LN(R92/R91)*(V91+V92)/2</f>
        <v>738359.353038978</v>
      </c>
      <c r="X92" s="39" t="n">
        <f aca="false">Sheet1!H$10*10/Sheet1!H$11*1000*W92/(Sheet1!H$10*10/Sheet1!H$11*1000-W92)</f>
        <v>747243.967734284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170.590165570156</v>
      </c>
      <c r="AR92" s="37" t="n">
        <f aca="false">(AV92-AV$51)/(AV$116-AV$51)*(AR$116-AR$51)+AR$51</f>
        <v>0.0830180779185229</v>
      </c>
      <c r="AS92" s="39" t="n">
        <f aca="false">(AV92-AV$86)/(AV$96-AV$86)*(AS$96-AS$86)+AS$86</f>
        <v>173.236971588064</v>
      </c>
      <c r="AT92" s="39" t="n">
        <f aca="false">8314.4621*AS92/(Sheet1!R$22*Sheet1!R$12*9.80665)</f>
        <v>12170.348649793</v>
      </c>
      <c r="AU92" s="39" t="n">
        <f aca="false">AU91-LN(AP92/AP91)*(AT91+AT92)/2</f>
        <v>172003.467476207</v>
      </c>
      <c r="AV92" s="39" t="n">
        <f aca="false">Sheet1!R$10*10/Sheet1!R$11*1000*AU92/(Sheet1!R$10*10/Sheet1!R$11*1000-AU92)</f>
        <v>176394.267127266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147.444687440237</v>
      </c>
      <c r="T93" s="37" t="n">
        <f aca="false">(X93-X$54)/(X$100-X$54)*(T$100-T$54)+T$54</f>
        <v>1.79454717535042</v>
      </c>
      <c r="U93" s="39" t="n">
        <f aca="false">(X93-X$90)/(X$100-X$90)*(U$100-U$90)+U$90</f>
        <v>149.756083499943</v>
      </c>
      <c r="V93" s="39" t="n">
        <f aca="false">8314.4621*U93/(Sheet1!H$20*Sheet1!H$12*9.80665)</f>
        <v>18384.4939796932</v>
      </c>
      <c r="W93" s="39" t="n">
        <f aca="false">W92-LN(R93/R92)*(V92+V93)/2</f>
        <v>742540.624411496</v>
      </c>
      <c r="X93" s="39" t="n">
        <f aca="false">Sheet1!H$10*10/Sheet1!H$11*1000*W93/(Sheet1!H$10*10/Sheet1!H$11*1000-W93)</f>
        <v>751526.762111989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175.480754517445</v>
      </c>
      <c r="AR93" s="37" t="n">
        <f aca="false">(AV93-AV$51)/(AV$116-AV$51)*(AR$116-AR$51)+AR$51</f>
        <v>0.085344672599957</v>
      </c>
      <c r="AS93" s="39" t="n">
        <f aca="false">(AV93-AV$86)/(AV$96-AV$86)*(AS$96-AS$86)+AS$86</f>
        <v>178.201737689998</v>
      </c>
      <c r="AT93" s="39" t="n">
        <f aca="false">8314.4621*AS93/(Sheet1!R$22*Sheet1!R$12*9.80665)</f>
        <v>12519.13640492</v>
      </c>
      <c r="AU93" s="39" t="n">
        <f aca="false">AU92-LN(AP93/AP92)*(AT92+AT93)/2</f>
        <v>174277.453085834</v>
      </c>
      <c r="AV93" s="39" t="n">
        <f aca="false">Sheet1!R$10*10/Sheet1!R$11*1000*AU93/(Sheet1!R$10*10/Sheet1!R$11*1000-AU93)</f>
        <v>178786.639805231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151.175689400955</v>
      </c>
      <c r="T94" s="37" t="n">
        <f aca="false">(X94-X$54)/(X$100-X$54)*(T$100-T$54)+T$54</f>
        <v>1.82174374751907</v>
      </c>
      <c r="U94" s="39" t="n">
        <f aca="false">(X94-X$90)/(X$100-X$90)*(U$100-U$90)+U$90</f>
        <v>153.522114938075</v>
      </c>
      <c r="V94" s="39" t="n">
        <f aca="false">8314.4621*U94/(Sheet1!H$20*Sheet1!H$12*9.80665)</f>
        <v>18846.8229928696</v>
      </c>
      <c r="W94" s="39" t="n">
        <f aca="false">W93-LN(R94/R93)*(V93+V94)/2</f>
        <v>746827.038184174</v>
      </c>
      <c r="X94" s="39" t="n">
        <f aca="false">Sheet1!H$10*10/Sheet1!H$11*1000*W94/(Sheet1!H$10*10/Sheet1!H$11*1000-W94)</f>
        <v>755917.857746352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180.514998092149</v>
      </c>
      <c r="AR94" s="37" t="n">
        <f aca="false">(AV94-AV$51)/(AV$116-AV$51)*(AR$116-AR$51)+AR$51</f>
        <v>0.0877396079118123</v>
      </c>
      <c r="AS94" s="39" t="n">
        <f aca="false">(AV94-AV$86)/(AV$96-AV$86)*(AS$96-AS$86)+AS$86</f>
        <v>183.3123372748</v>
      </c>
      <c r="AT94" s="39" t="n">
        <f aca="false">8314.4621*AS94/(Sheet1!R$22*Sheet1!R$12*9.80665)</f>
        <v>12878.1693422103</v>
      </c>
      <c r="AU94" s="39" t="n">
        <f aca="false">AU93-LN(AP94/AP93)*(AT93+AT94)/2</f>
        <v>176616.631390457</v>
      </c>
      <c r="AV94" s="39" t="n">
        <f aca="false">Sheet1!R$10*10/Sheet1!R$11*1000*AU94/(Sheet1!R$10*10/Sheet1!R$11*1000-AU94)</f>
        <v>181249.285254951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155.001064864432</v>
      </c>
      <c r="T95" s="37" t="n">
        <f aca="false">(X95-X$54)/(X$100-X$54)*(T$100-T$54)+T$54</f>
        <v>1.8496282473324</v>
      </c>
      <c r="U95" s="39" t="n">
        <f aca="false">(X95-X$90)/(X$100-X$90)*(U$100-U$90)+U$90</f>
        <v>157.383405937171</v>
      </c>
      <c r="V95" s="39" t="n">
        <f aca="false">8314.4621*U95/(Sheet1!H$20*Sheet1!H$12*9.80665)</f>
        <v>19320.8463478323</v>
      </c>
      <c r="W95" s="39" t="n">
        <f aca="false">W94-LN(R95/R94)*(V94+V95)/2</f>
        <v>751221.253507086</v>
      </c>
      <c r="X95" s="39" t="n">
        <f aca="false">Sheet1!H$10*10/Sheet1!H$11*1000*W95/(Sheet1!H$10*10/Sheet1!H$11*1000-W95)</f>
        <v>760420.024586991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185.697320856225</v>
      </c>
      <c r="AR95" s="37" t="n">
        <f aca="false">(AV95-AV$51)/(AV$116-AV$51)*(AR$116-AR$51)+AR$51</f>
        <v>0.0902049887497292</v>
      </c>
      <c r="AS95" s="39" t="n">
        <f aca="false">(AV95-AV$86)/(AV$96-AV$86)*(AS$96-AS$86)+AS$86</f>
        <v>188.573262013312</v>
      </c>
      <c r="AT95" s="39" t="n">
        <f aca="false">8314.4621*AS95/(Sheet1!R$22*Sheet1!R$12*9.80665)</f>
        <v>13247.7630132441</v>
      </c>
      <c r="AU95" s="39" t="n">
        <f aca="false">AU94-LN(AP95/AP94)*(AT94+AT95)/2</f>
        <v>179022.918685746</v>
      </c>
      <c r="AV95" s="39" t="n">
        <f aca="false">Sheet1!R$10*10/Sheet1!R$11*1000*AU95/(Sheet1!R$10*10/Sheet1!R$11*1000-AU95)</f>
        <v>183784.367882139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158.921206606131</v>
      </c>
      <c r="T96" s="37" t="n">
        <f aca="false">(X96-X$54)/(X$100-X$54)*(T$100-T$54)+T$54</f>
        <v>1.87821809789282</v>
      </c>
      <c r="U96" s="39" t="n">
        <f aca="false">(X96-X$90)/(X$100-X$90)*(U$100-U$90)+U$90</f>
        <v>161.340371713836</v>
      </c>
      <c r="V96" s="39" t="n">
        <f aca="false">8314.4621*U96/(Sheet1!H$20*Sheet1!H$12*9.80665)</f>
        <v>19806.6150177841</v>
      </c>
      <c r="W96" s="39" t="n">
        <f aca="false">W95-LN(R96/R95)*(V95+V96)/2</f>
        <v>755725.968970444</v>
      </c>
      <c r="X96" s="39" t="n">
        <f aca="false">Sheet1!H$10*10/Sheet1!H$11*1000*W96/(Sheet1!H$10*10/Sheet1!H$11*1000-W96)</f>
        <v>765036.075727718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191.032270020564</v>
      </c>
      <c r="AR96" s="37" t="n">
        <f aca="false">(AV96-AV$51)/(AV$116-AV$51)*(AR$116-AR$51)+AR$51</f>
        <v>0.0927429904119903</v>
      </c>
      <c r="AS96" s="39" t="n">
        <f aca="false">AS69+0.72*(AS116-AS69)</f>
        <v>193.989128469903</v>
      </c>
      <c r="AT96" s="39" t="n">
        <f aca="false">8314.4621*AS96/(Sheet1!R$22*Sheet1!R$12*9.80665)</f>
        <v>13628.2417436976</v>
      </c>
      <c r="AU96" s="39" t="n">
        <f aca="false">AU95-LN(AP96/AP95)*(AT95+AT96)/2</f>
        <v>181498.290202249</v>
      </c>
      <c r="AV96" s="39" t="n">
        <f aca="false">Sheet1!R$10*10/Sheet1!R$11*1000*AU96/(Sheet1!R$10*10/Sheet1!R$11*1000-AU96)</f>
        <v>186394.124485589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162.94222144784</v>
      </c>
      <c r="T97" s="37" t="n">
        <f aca="false">(X97-X$54)/(X$100-X$54)*(T$100-T$54)+T$54</f>
        <v>1.90753132720056</v>
      </c>
      <c r="U97" s="39" t="n">
        <f aca="false">(X97-X$90)/(X$100-X$90)*(U$100-U$90)+U$90</f>
        <v>165.399142310116</v>
      </c>
      <c r="V97" s="39" t="n">
        <f aca="false">8314.4621*U97/(Sheet1!H$20*Sheet1!H$12*9.80665)</f>
        <v>20304.8815445812</v>
      </c>
      <c r="W97" s="39" t="n">
        <f aca="false">W96-LN(R97/R96)*(V96+V97)/2</f>
        <v>760343.975672553</v>
      </c>
      <c r="X97" s="39" t="n">
        <f aca="false">Sheet1!H$10*10/Sheet1!H$11*1000*W97/(Sheet1!H$10*10/Sheet1!H$11*1000-W97)</f>
        <v>769768.92192775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193.301787019009</v>
      </c>
      <c r="AR97" s="37" t="n">
        <f aca="false">(AV97-AV$51)/(AV$116-AV$51)*(AR$116-AR$51)+AR$51</f>
        <v>0.0953344521148046</v>
      </c>
      <c r="AS97" s="39" t="n">
        <f aca="false">(AV97-AV$96)/(AV$106-AV$96)*(AS$106-AS$96)+AS$96</f>
        <v>196.341267188847</v>
      </c>
      <c r="AT97" s="39" t="n">
        <f aca="false">8314.4621*AS97/(Sheet1!R$22*Sheet1!R$12*9.80665)</f>
        <v>13793.4856175647</v>
      </c>
      <c r="AU97" s="39" t="n">
        <f aca="false">AU96-LN(AP97/AP96)*(AT96+AT97)/2</f>
        <v>184023.924628097</v>
      </c>
      <c r="AV97" s="39" t="n">
        <f aca="false">Sheet1!R$10*10/Sheet1!R$11*1000*AU97/(Sheet1!R$10*10/Sheet1!R$11*1000-AU97)</f>
        <v>189058.852563616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167.0650279154</v>
      </c>
      <c r="T98" s="37" t="n">
        <f aca="false">(X98-X$54)/(X$100-X$54)*(T$100-T$54)+T$54</f>
        <v>1.93758661656932</v>
      </c>
      <c r="U98" s="39" t="n">
        <f aca="false">(X98-X$90)/(X$100-X$90)*(U$100-U$90)+U$90</f>
        <v>169.560660313586</v>
      </c>
      <c r="V98" s="39" t="n">
        <f aca="false">8314.4621*U98/(Sheet1!H$20*Sheet1!H$12*9.80665)</f>
        <v>20815.7616430262</v>
      </c>
      <c r="W98" s="39" t="n">
        <f aca="false">W97-LN(R98/R97)*(V97+V98)/2</f>
        <v>765078.164673459</v>
      </c>
      <c r="X98" s="39" t="n">
        <f aca="false">Sheet1!H$10*10/Sheet1!H$11*1000*W98/(Sheet1!H$10*10/Sheet1!H$11*1000-W98)</f>
        <v>774621.579428786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195.600632974648</v>
      </c>
      <c r="AR98" s="37" t="n">
        <f aca="false">(AV98-AV$51)/(AV$116-AV$51)*(AR$116-AR$51)+AR$51</f>
        <v>0.0979593305285757</v>
      </c>
      <c r="AS98" s="39" t="n">
        <f aca="false">(AV98-AV$96)/(AV$106-AV$96)*(AS$106-AS$96)+AS$96</f>
        <v>198.723800266087</v>
      </c>
      <c r="AT98" s="39" t="n">
        <f aca="false">8314.4621*AS98/(Sheet1!R$22*Sheet1!R$12*9.80665)</f>
        <v>13960.8647742994</v>
      </c>
      <c r="AU98" s="39" t="n">
        <f aca="false">AU97-LN(AP98/AP97)*(AT97+AT98)/2</f>
        <v>186580.194767218</v>
      </c>
      <c r="AV98" s="39" t="n">
        <f aca="false">Sheet1!R$10*10/Sheet1!R$11*1000*AU98/(Sheet1!R$10*10/Sheet1!R$11*1000-AU98)</f>
        <v>191757.942117202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171.292234156525</v>
      </c>
      <c r="T99" s="37" t="n">
        <f aca="false">(X99-X$54)/(X$100-X$54)*(T$100-T$54)+T$54</f>
        <v>1.96840298791805</v>
      </c>
      <c r="U99" s="39" t="n">
        <f aca="false">(X99-X$90)/(X$100-X$90)*(U$100-U$90)+U$90</f>
        <v>173.827558372395</v>
      </c>
      <c r="V99" s="39" t="n">
        <f aca="false">8314.4621*U99/(Sheet1!H$20*Sheet1!H$12*9.80665)</f>
        <v>21339.5785046909</v>
      </c>
      <c r="W99" s="39" t="n">
        <f aca="false">W98-LN(R99/R98)*(V98+V99)/2</f>
        <v>769931.47756417</v>
      </c>
      <c r="X99" s="39" t="n">
        <f aca="false">Sheet1!H$10*10/Sheet1!H$11*1000*W99/(Sheet1!H$10*10/Sheet1!H$11*1000-W99)</f>
        <v>779597.119465863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197.929133494575</v>
      </c>
      <c r="AR99" s="37" t="n">
        <f aca="false">(AV99-AV$51)/(AV$116-AV$51)*(AR$116-AR$51)+AR$51</f>
        <v>0.100618106301476</v>
      </c>
      <c r="AS99" s="39" t="n">
        <f aca="false">(AV99-AV$96)/(AV$106-AV$96)*(AS$106-AS$96)+AS$96</f>
        <v>201.137068632879</v>
      </c>
      <c r="AT99" s="39" t="n">
        <f aca="false">8314.4621*AS99/(Sheet1!R$22*Sheet1!R$12*9.80665)</f>
        <v>14130.4031652106</v>
      </c>
      <c r="AU99" s="39" t="n">
        <f aca="false">AU98-LN(AP99/AP98)*(AT98+AT99)/2</f>
        <v>189167.496159251</v>
      </c>
      <c r="AV99" s="39" t="n">
        <f aca="false">Sheet1!R$10*10/Sheet1!R$11*1000*AU99/(Sheet1!R$10*10/Sheet1!R$11*1000-AU99)</f>
        <v>194491.887383509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175.626932700009</v>
      </c>
      <c r="T100" s="37" t="n">
        <v>2</v>
      </c>
      <c r="U100" s="39" t="n">
        <f aca="false">110/610*(U$170-U$54)+U$54</f>
        <v>178.202954207223</v>
      </c>
      <c r="V100" s="39" t="n">
        <f aca="false">8314.4621*U100/(Sheet1!H$20*Sheet1!H$12*9.80665)</f>
        <v>21876.7148700673</v>
      </c>
      <c r="W100" s="39" t="n">
        <f aca="false">W99-LN(R100/R99)*(V99+V100)/2</f>
        <v>774906.937209129</v>
      </c>
      <c r="X100" s="39" t="n">
        <f aca="false">Sheet1!H$10*10/Sheet1!H$11*1000*W100/(Sheet1!H$10*10/Sheet1!H$11*1000-W100)</f>
        <v>784698.699950035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175.626932700009</v>
      </c>
      <c r="AA100" s="39" t="n">
        <f aca="false">IF(Y100=LOG(Sheet1!H$17*101325),(LOG(Sheet1!H$17*101325)-Q110)/(Q100-Q110)*(X100-X110)+X110,IF(Y100=0,0,X100))</f>
        <v>784698.699950035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200.287725162117</v>
      </c>
      <c r="AR100" s="37" t="n">
        <f aca="false">(AV100-AV$51)/(AV$116-AV$51)*(AR$116-AR$51)+AR$51</f>
        <v>0.103311267658836</v>
      </c>
      <c r="AS100" s="39" t="n">
        <f aca="false">(AV100-AV$96)/(AV$106-AV$96)*(AS$106-AS$96)+AS$96</f>
        <v>203.581524438288</v>
      </c>
      <c r="AT100" s="39" t="n">
        <f aca="false">8314.4621*AS100/(Sheet1!R$22*Sheet1!R$12*9.80665)</f>
        <v>14302.1325549484</v>
      </c>
      <c r="AU100" s="39" t="n">
        <f aca="false">AU99-LN(AP100/AP99)*(AT99+AT100)/2</f>
        <v>191786.229475461</v>
      </c>
      <c r="AV100" s="39" t="n">
        <f aca="false">Sheet1!R$10*10/Sheet1!R$11*1000*AU100/(Sheet1!R$10*10/Sheet1!R$11*1000-AU100)</f>
        <v>197261.190391083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183.545565888002</v>
      </c>
      <c r="T101" s="37" t="n">
        <f aca="false">(X101-X$100)/(X$170-X$100)*(T$170-T$100)+T$100</f>
        <v>2.00981732501435</v>
      </c>
      <c r="U101" s="39" t="n">
        <f aca="false">(X101-X$100)/(X$125-X$100)*(U$125-U$100)+U$100</f>
        <v>186.134232215405</v>
      </c>
      <c r="V101" s="39" t="n">
        <f aca="false">8314.4621*U101/(Sheet1!H$20*Sheet1!H$12*9.80665)</f>
        <v>22850.3817114065</v>
      </c>
      <c r="W101" s="39" t="n">
        <f aca="false">W100-LN(R101/R100)*(V100+V101)/2</f>
        <v>780056.334501199</v>
      </c>
      <c r="X101" s="39" t="n">
        <f aca="false">Sheet1!H$10*10/Sheet1!H$11*1000*W101/(Sheet1!H$10*10/Sheet1!H$11*1000-W101)</f>
        <v>789979.498950188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202.676883584571</v>
      </c>
      <c r="AR101" s="37" t="n">
        <f aca="false">(AV101-AV$51)/(AV$116-AV$51)*(AR$116-AR$51)+AR$51</f>
        <v>0.106039311473767</v>
      </c>
      <c r="AS101" s="39" t="n">
        <f aca="false">(AV101-AV$96)/(AV$106-AV$96)*(AS$106-AS$96)+AS$96</f>
        <v>206.057659131062</v>
      </c>
      <c r="AT101" s="39" t="n">
        <f aca="false">8314.4621*AS101/(Sheet1!R$22*Sheet1!R$12*9.80665)</f>
        <v>14476.0874690678</v>
      </c>
      <c r="AU101" s="39" t="n">
        <f aca="false">AU100-LN(AP101/AP100)*(AT100+AT101)/2</f>
        <v>194436.801492669</v>
      </c>
      <c r="AV101" s="39" t="n">
        <f aca="false">Sheet1!R$10*10/Sheet1!R$11*1000*AU101/(Sheet1!R$10*10/Sheet1!R$11*1000-AU101)</f>
        <v>200066.36206074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191.818160174681</v>
      </c>
      <c r="T102" s="37" t="n">
        <f aca="false">(X102-X$100)/(X$170-X$100)*(T$170-T$100)+T$100</f>
        <v>2.02007339157365</v>
      </c>
      <c r="U102" s="39" t="n">
        <f aca="false">(X102-X$100)/(X$125-X$100)*(U$125-U$100)+U$100</f>
        <v>194.420036426102</v>
      </c>
      <c r="V102" s="39" t="n">
        <f aca="false">8314.4621*U102/(Sheet1!H$20*Sheet1!H$12*9.80665)</f>
        <v>23867.5712243022</v>
      </c>
      <c r="W102" s="39" t="n">
        <f aca="false">W101-LN(R102/R101)*(V101+V102)/2</f>
        <v>785434.937601448</v>
      </c>
      <c r="X102" s="39" t="n">
        <f aca="false">Sheet1!H$10*10/Sheet1!H$11*1000*W102/(Sheet1!H$10*10/Sheet1!H$11*1000-W102)</f>
        <v>795496.299703212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205.097034021905</v>
      </c>
      <c r="AR102" s="37" t="n">
        <f aca="false">(AV102-AV$51)/(AV$116-AV$51)*(AR$116-AR$51)+AR$51</f>
        <v>0.108802743268857</v>
      </c>
      <c r="AS102" s="39" t="n">
        <f aca="false">(AV102-AV$96)/(AV$106-AV$96)*(AS$106-AS$96)+AS$96</f>
        <v>208.565914088384</v>
      </c>
      <c r="AT102" s="39" t="n">
        <f aca="false">8314.4621*AS102/(Sheet1!R$22*Sheet1!R$12*9.80665)</f>
        <v>14652.298915466</v>
      </c>
      <c r="AU102" s="39" t="n">
        <f aca="false">AU101-LN(AP102/AP101)*(AT101+AT102)/2</f>
        <v>197119.625023549</v>
      </c>
      <c r="AV102" s="39" t="n">
        <f aca="false">Sheet1!R$10*10/Sheet1!R$11*1000*AU102/(Sheet1!R$10*10/Sheet1!R$11*1000-AU102)</f>
        <v>202907.922207314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200.46049894829</v>
      </c>
      <c r="T103" s="37" t="n">
        <f aca="false">(X103-X$100)/(X$170-X$100)*(T$170-T$100)+T$100</f>
        <v>2.03078797072543</v>
      </c>
      <c r="U103" s="39" t="n">
        <f aca="false">(X103-X$100)/(X$125-X$100)*(U$125-U$100)+U$100</f>
        <v>203.07617569288</v>
      </c>
      <c r="V103" s="39" t="n">
        <f aca="false">8314.4621*U103/(Sheet1!H$20*Sheet1!H$12*9.80665)</f>
        <v>24930.2241497676</v>
      </c>
      <c r="W103" s="39" t="n">
        <f aca="false">W102-LN(R103/R102)*(V102+V103)/2</f>
        <v>791052.991411413</v>
      </c>
      <c r="X103" s="39" t="n">
        <f aca="false">Sheet1!H$10*10/Sheet1!H$11*1000*W103/(Sheet1!H$10*10/Sheet1!H$11*1000-W103)</f>
        <v>801259.737176159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207.548626694232</v>
      </c>
      <c r="AR103" s="37" t="n">
        <f aca="false">(AV103-AV$51)/(AV$116-AV$51)*(AR$116-AR$51)+AR$51</f>
        <v>0.111602077125544</v>
      </c>
      <c r="AS103" s="39" t="n">
        <f aca="false">(AV103-AV$96)/(AV$106-AV$96)*(AS$106-AS$96)+AS$96</f>
        <v>211.106755920458</v>
      </c>
      <c r="AT103" s="39" t="n">
        <f aca="false">8314.4621*AS103/(Sheet1!R$22*Sheet1!R$12*9.80665)</f>
        <v>14830.7996747257</v>
      </c>
      <c r="AU103" s="39" t="n">
        <f aca="false">AU102-LN(AP103/AP102)*(AT102+AT103)/2</f>
        <v>199835.118755911</v>
      </c>
      <c r="AV103" s="39" t="n">
        <f aca="false">Sheet1!R$10*10/Sheet1!R$11*1000*AU103/(Sheet1!R$10*10/Sheet1!R$11*1000-AU103)</f>
        <v>205786.399446466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209.489389267644</v>
      </c>
      <c r="T104" s="37" t="n">
        <f aca="false">(X104-X$100)/(X$170-X$100)*(T$170-T$100)+T$100</f>
        <v>2.0419817385064</v>
      </c>
      <c r="U104" s="39" t="n">
        <f aca="false">(X104-X$100)/(X$125-X$100)*(U$125-U$100)+U$100</f>
        <v>212.119483705509</v>
      </c>
      <c r="V104" s="39" t="n">
        <f aca="false">8314.4621*U104/(Sheet1!H$20*Sheet1!H$12*9.80665)</f>
        <v>26040.4070407</v>
      </c>
      <c r="W104" s="39" t="n">
        <f aca="false">W103-LN(R104/R103)*(V103+V104)/2</f>
        <v>796921.202189396</v>
      </c>
      <c r="X104" s="39" t="n">
        <f aca="false">Sheet1!H$10*10/Sheet1!H$11*1000*W104/(Sheet1!H$10*10/Sheet1!H$11*1000-W104)</f>
        <v>807280.93313527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210.03211957874</v>
      </c>
      <c r="AR104" s="37" t="n">
        <f aca="false">(AV104-AV$51)/(AV$116-AV$51)*(AR$116-AR$51)+AR$51</f>
        <v>0.114437835982674</v>
      </c>
      <c r="AS104" s="39" t="n">
        <f aca="false">(AV104-AV$96)/(AV$106-AV$96)*(AS$106-AS$96)+AS$96</f>
        <v>213.680659276956</v>
      </c>
      <c r="AT104" s="39" t="n">
        <f aca="false">8314.4621*AS104/(Sheet1!R$22*Sheet1!R$12*9.80665)</f>
        <v>15011.6230922231</v>
      </c>
      <c r="AU104" s="39" t="n">
        <f aca="false">AU103-LN(AP104/AP103)*(AT103+AT104)/2</f>
        <v>202583.707467991</v>
      </c>
      <c r="AV104" s="39" t="n">
        <f aca="false">Sheet1!R$10*10/Sheet1!R$11*1000*AU104/(Sheet1!R$10*10/Sheet1!R$11*1000-AU104)</f>
        <v>208702.331501685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218.92223797841</v>
      </c>
      <c r="T105" s="37" t="n">
        <f aca="false">(X105-X$100)/(X$170-X$100)*(T$170-T$100)+T$100</f>
        <v>2.05367632225278</v>
      </c>
      <c r="U105" s="39" t="n">
        <f aca="false">(X105-X$100)/(X$125-X$100)*(U$125-U$100)+U$100</f>
        <v>221.567395165899</v>
      </c>
      <c r="V105" s="39" t="n">
        <f aca="false">8314.4621*U105/(Sheet1!H$20*Sheet1!H$12*9.80665)</f>
        <v>27200.2602320015</v>
      </c>
      <c r="W105" s="39" t="n">
        <f aca="false">W104-LN(R105/R104)*(V104+V105)/2</f>
        <v>803050.760529555</v>
      </c>
      <c r="X105" s="39" t="n">
        <f aca="false">Sheet1!H$10*10/Sheet1!H$11*1000*W105/(Sheet1!H$10*10/Sheet1!H$11*1000-W105)</f>
        <v>813571.521056603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212.547978775135</v>
      </c>
      <c r="AR105" s="37" t="n">
        <f aca="false">(AV105-AV$51)/(AV$116-AV$51)*(AR$116-AR$51)+AR$51</f>
        <v>0.117310551825672</v>
      </c>
      <c r="AS105" s="39" t="n">
        <f aca="false">(AV105-AV$96)/(AV$106-AV$96)*(AS$106-AS$96)+AS$96</f>
        <v>216.288107218497</v>
      </c>
      <c r="AT105" s="39" t="n">
        <f aca="false">8314.4621*AS105/(Sheet1!R$22*Sheet1!R$12*9.80665)</f>
        <v>15194.8031042254</v>
      </c>
      <c r="AU105" s="39" t="n">
        <f aca="false">AU104-LN(AP105/AP104)*(AT104+AT105)/2</f>
        <v>205365.822134894</v>
      </c>
      <c r="AV105" s="39" t="n">
        <f aca="false">Sheet1!R$10*10/Sheet1!R$11*1000*AU105/(Sheet1!R$10*10/Sheet1!R$11*1000-AU105)</f>
        <v>211656.265398805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228.777232988849</v>
      </c>
      <c r="T106" s="37" t="n">
        <f aca="false">(X106-X$100)/(X$170-X$100)*(T$170-T$100)+T$100</f>
        <v>2.06589434061115</v>
      </c>
      <c r="U106" s="39" t="n">
        <f aca="false">(X106-X$100)/(X$125-X$100)*(U$125-U$100)+U$100</f>
        <v>231.438127115372</v>
      </c>
      <c r="V106" s="39" t="n">
        <f aca="false">8314.4621*U106/(Sheet1!H$20*Sheet1!H$12*9.80665)</f>
        <v>28412.0201008439</v>
      </c>
      <c r="W106" s="39" t="n">
        <f aca="false">W105-LN(R106/R105)*(V105+V106)/2</f>
        <v>809453.360913646</v>
      </c>
      <c r="X106" s="39" t="n">
        <f aca="false">Sheet1!H$10*10/Sheet1!H$11*1000*W106/(Sheet1!H$10*10/Sheet1!H$11*1000-W106)</f>
        <v>820143.667648103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215.096658798983</v>
      </c>
      <c r="AR106" s="37" t="n">
        <f aca="false">(AV106-AV$51)/(AV$116-AV$51)*(AR$116-AR$51)+AR$51</f>
        <v>0.120220765748964</v>
      </c>
      <c r="AS106" s="39" t="n">
        <f aca="false">AS69+0.95*(AS116-AS69)</f>
        <v>218.929571511973</v>
      </c>
      <c r="AT106" s="39" t="n">
        <f aca="false">8314.4621*AS106/(Sheet1!R$22*Sheet1!R$12*9.80665)</f>
        <v>15380.3728535859</v>
      </c>
      <c r="AU106" s="39" t="n">
        <f aca="false">AU105-LN(AP106/AP105)*(AT105+AT106)/2</f>
        <v>208181.899909939</v>
      </c>
      <c r="AV106" s="39" t="n">
        <f aca="false">Sheet1!R$10*10/Sheet1!R$11*1000*AU106/(Sheet1!R$10*10/Sheet1!R$11*1000-AU106)</f>
        <v>214648.757530191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239.073560717811</v>
      </c>
      <c r="T107" s="37" t="n">
        <f aca="false">(X107-X$100)/(X$170-X$100)*(T$170-T$100)+T$100</f>
        <v>2.07865945456331</v>
      </c>
      <c r="U107" s="39" t="n">
        <f aca="false">(X107-X$100)/(X$125-X$100)*(U$125-U$100)+U$100</f>
        <v>241.750896448375</v>
      </c>
      <c r="V107" s="39" t="n">
        <f aca="false">8314.4621*U107/(Sheet1!H$20*Sheet1!H$12*9.80665)</f>
        <v>29678.0457692879</v>
      </c>
      <c r="W107" s="39" t="n">
        <f aca="false">W106-LN(R107/R106)*(V106+V107)/2</f>
        <v>816141.226899826</v>
      </c>
      <c r="X107" s="39" t="n">
        <f aca="false">Sheet1!H$10*10/Sheet1!H$11*1000*W107/(Sheet1!H$10*10/Sheet1!H$11*1000-W107)</f>
        <v>827010.100296192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215.537284868326</v>
      </c>
      <c r="AR107" s="37" t="n">
        <f aca="false">(AV107-AV$51)/(AV$116-AV$51)*(AR$116-AR$51)+AR$51</f>
        <v>0.123154688082376</v>
      </c>
      <c r="AS107" s="39" t="n">
        <f aca="false">(AV107-AV$106)/(AV$116-AV$106)*(AS$116-AS$106)+AS$106</f>
        <v>219.463737729231</v>
      </c>
      <c r="AT107" s="39" t="n">
        <f aca="false">8314.4621*AS107/(Sheet1!R$22*Sheet1!R$12*9.80665)</f>
        <v>15417.899422201</v>
      </c>
      <c r="AU107" s="39" t="n">
        <f aca="false">AU106-LN(AP107/AP106)*(AT106+AT107)/2</f>
        <v>211018.525615227</v>
      </c>
      <c r="AV107" s="39" t="n">
        <f aca="false">Sheet1!R$10*10/Sheet1!R$11*1000*AU107/(Sheet1!R$10*10/Sheet1!R$11*1000-AU107)</f>
        <v>217665.628361083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249.831141483492</v>
      </c>
      <c r="T108" s="37" t="n">
        <f aca="false">(X108-X$100)/(X$170-X$100)*(T$170-T$100)+T$100</f>
        <v>2.09199641747084</v>
      </c>
      <c r="U108" s="39" t="n">
        <f aca="false">(X108-X$100)/(X$125-X$100)*(U$125-U$100)+U$100</f>
        <v>252.525655365701</v>
      </c>
      <c r="V108" s="39" t="n">
        <f aca="false">8314.4621*U108/(Sheet1!H$20*Sheet1!H$12*9.80665)</f>
        <v>31000.7866277472</v>
      </c>
      <c r="W108" s="39" t="n">
        <f aca="false">W107-LN(R108/R107)*(V107+V108)/2</f>
        <v>823127.135646711</v>
      </c>
      <c r="X108" s="39" t="n">
        <f aca="false">Sheet1!H$10*10/Sheet1!H$11*1000*W108/(Sheet1!H$10*10/Sheet1!H$11*1000-W108)</f>
        <v>834184.133985021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215.979361142309</v>
      </c>
      <c r="AR108" s="37" t="n">
        <f aca="false">(AV108-AV$51)/(AV$116-AV$51)*(AR$116-AR$51)+AR$51</f>
        <v>0.126098266787625</v>
      </c>
      <c r="AS108" s="39" t="n">
        <f aca="false">(AV108-AV$106)/(AV$116-AV$106)*(AS$116-AS$106)+AS$106</f>
        <v>219.999662018328</v>
      </c>
      <c r="AT108" s="39" t="n">
        <f aca="false">8314.4621*AS108/(Sheet1!R$22*Sheet1!R$12*9.80665)</f>
        <v>15455.5494999438</v>
      </c>
      <c r="AU108" s="39" t="n">
        <f aca="false">AU107-LN(AP108/AP107)*(AT107+AT108)/2</f>
        <v>213862.075345525</v>
      </c>
      <c r="AV108" s="39" t="n">
        <f aca="false">Sheet1!R$10*10/Sheet1!R$11*1000*AU108/(Sheet1!R$10*10/Sheet1!R$11*1000-AU108)</f>
        <v>220692.428570881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261.070909606775</v>
      </c>
      <c r="T109" s="37" t="n">
        <f aca="false">(X109-X$100)/(X$170-X$100)*(T$170-T$100)+T$100</f>
        <v>2.10593112585283</v>
      </c>
      <c r="U109" s="39" t="n">
        <f aca="false">(X109-X$100)/(X$125-X$100)*(U$125-U$100)+U$100</f>
        <v>263.783371543229</v>
      </c>
      <c r="V109" s="39" t="n">
        <f aca="false">8314.4621*U109/(Sheet1!H$20*Sheet1!H$12*9.80665)</f>
        <v>32382.8167293219</v>
      </c>
      <c r="W109" s="39" t="n">
        <f aca="false">W108-LN(R109/R108)*(V108+V109)/2</f>
        <v>830424.442658223</v>
      </c>
      <c r="X109" s="39" t="n">
        <f aca="false">Sheet1!H$10*10/Sheet1!H$11*1000*W109/(Sheet1!H$10*10/Sheet1!H$11*1000-W109)</f>
        <v>841679.698610157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216.422894391062</v>
      </c>
      <c r="AR109" s="37" t="n">
        <f aca="false">(AV109-AV$51)/(AV$116-AV$51)*(AR$116-AR$51)+AR$51</f>
        <v>0.129051546943665</v>
      </c>
      <c r="AS109" s="39" t="n">
        <f aca="false">(AV109-AV$106)/(AV$116-AV$106)*(AS$116-AS$106)+AS$106</f>
        <v>220.537352586613</v>
      </c>
      <c r="AT109" s="39" t="n">
        <f aca="false">8314.4621*AS109/(Sheet1!R$22*Sheet1!R$12*9.80665)</f>
        <v>15493.3236634018</v>
      </c>
      <c r="AU109" s="39" t="n">
        <f aca="false">AU108-LN(AP109/AP108)*(AT108+AT109)/2</f>
        <v>216712.57190516</v>
      </c>
      <c r="AV109" s="39" t="n">
        <f aca="false">Sheet1!R$10*10/Sheet1!R$11*1000*AU109/(Sheet1!R$10*10/Sheet1!R$11*1000-AU109)</f>
        <v>223729.20451302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272.814629899168</v>
      </c>
      <c r="T110" s="37" t="n">
        <f aca="false">(X110-X$100)/(X$170-X$100)*(T$170-T$100)+T$100</f>
        <v>2.12049067311361</v>
      </c>
      <c r="U110" s="39" t="n">
        <f aca="false">(X110-X$100)/(X$125-X$100)*(U$125-U$100)+U$100</f>
        <v>275.545844689061</v>
      </c>
      <c r="V110" s="39" t="n">
        <f aca="false">8314.4621*U110/(Sheet1!H$20*Sheet1!H$12*9.80665)</f>
        <v>33826.8122698165</v>
      </c>
      <c r="W110" s="39" t="n">
        <f aca="false">W109-LN(R110/R109)*(V109+V110)/2</f>
        <v>838047.107895527</v>
      </c>
      <c r="X110" s="39" t="n">
        <f aca="false">Sheet1!H$10*10/Sheet1!H$11*1000*W110/(Sheet1!H$10*10/Sheet1!H$11*1000-W110)</f>
        <v>849511.367879028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216.86789142795</v>
      </c>
      <c r="AR110" s="37" t="n">
        <f aca="false">(AV110-AV$51)/(AV$116-AV$51)*(AR$116-AR$51)+AR$51</f>
        <v>0.132014573917353</v>
      </c>
      <c r="AS110" s="39" t="n">
        <f aca="false">(AV110-AV$106)/(AV$116-AV$106)*(AS$116-AS$106)+AS$106</f>
        <v>221.076817693853</v>
      </c>
      <c r="AT110" s="39" t="n">
        <f aca="false">8314.4621*AS110/(Sheet1!R$22*Sheet1!R$12*9.80665)</f>
        <v>15531.2224928451</v>
      </c>
      <c r="AU110" s="39" t="n">
        <f aca="false">AU109-LN(AP110/AP109)*(AT109+AT110)/2</f>
        <v>219570.038205011</v>
      </c>
      <c r="AV110" s="39" t="n">
        <f aca="false">Sheet1!R$10*10/Sheet1!R$11*1000*AU110/(Sheet1!R$10*10/Sheet1!R$11*1000-AU110)</f>
        <v>226776.002836979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285.085210075936</v>
      </c>
      <c r="T111" s="37" t="n">
        <f aca="false">(X111-X$100)/(X$170-X$100)*(T$170-T$100)+T$100</f>
        <v>2.13570340712612</v>
      </c>
      <c r="U111" s="39" t="n">
        <f aca="false">(X111-X$100)/(X$125-X$100)*(U$125-U$100)+U$100</f>
        <v>287.836019030829</v>
      </c>
      <c r="V111" s="39" t="n">
        <f aca="false">8314.4621*U111/(Sheet1!H$20*Sheet1!H$12*9.80665)</f>
        <v>35335.5899495941</v>
      </c>
      <c r="W111" s="39" t="n">
        <f aca="false">W110-LN(R111/R110)*(V110+V111)/2</f>
        <v>846009.723712831</v>
      </c>
      <c r="X111" s="39" t="n">
        <f aca="false">Sheet1!H$10*10/Sheet1!H$11*1000*W111/(Sheet1!H$10*10/Sheet1!H$11*1000-W111)</f>
        <v>857694.390285381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217.314359109936</v>
      </c>
      <c r="AR111" s="37" t="n">
        <f aca="false">(AV111-AV$51)/(AV$116-AV$51)*(AR$116-AR$51)+AR$51</f>
        <v>0.13498739336581</v>
      </c>
      <c r="AS111" s="39" t="n">
        <f aca="false">(AV111-AV$106)/(AV$116-AV$106)*(AS$116-AS$106)+AS$106</f>
        <v>221.61806565266</v>
      </c>
      <c r="AT111" s="39" t="n">
        <f aca="false">8314.4621*AS111/(Sheet1!R$22*Sheet1!R$12*9.80665)</f>
        <v>15569.2465722567</v>
      </c>
      <c r="AU111" s="39" t="n">
        <f aca="false">AU110-LN(AP111/AP110)*(AT110+AT111)/2</f>
        <v>222434.497263188</v>
      </c>
      <c r="AV111" s="39" t="n">
        <f aca="false">Sheet1!R$10*10/Sheet1!R$11*1000*AU111/(Sheet1!R$10*10/Sheet1!R$11*1000-AU111)</f>
        <v>229832.870490707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297.906578283206</v>
      </c>
      <c r="T112" s="37" t="n">
        <f aca="false">(X112-X$100)/(X$170-X$100)*(T$170-T$100)+T$100</f>
        <v>2.15159899335789</v>
      </c>
      <c r="U112" s="39" t="n">
        <f aca="false">(X112-X$100)/(X$125-X$100)*(U$125-U$100)+U$100</f>
        <v>300.6778609241</v>
      </c>
      <c r="V112" s="39" t="n">
        <f aca="false">8314.4621*U112/(Sheet1!H$20*Sheet1!H$12*9.80665)</f>
        <v>36912.0919484268</v>
      </c>
      <c r="W112" s="39" t="n">
        <f aca="false">W111-LN(R112/R111)*(V111+V112)/2</f>
        <v>854327.545479919</v>
      </c>
      <c r="X112" s="39" t="n">
        <f aca="false">Sheet1!H$10*10/Sheet1!H$11*1000*W112/(Sheet1!H$10*10/Sheet1!H$11*1000-W112)</f>
        <v>866244.723065122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217.762351783592</v>
      </c>
      <c r="AR112" s="37" t="n">
        <f aca="false">(AV112-AV$51)/(AV$116-AV$51)*(AR$116-AR$51)+AR$51</f>
        <v>0.137970051557897</v>
      </c>
      <c r="AS112" s="39" t="n">
        <f aca="false">(AV112-AV$106)/(AV$116-AV$106)*(AS$116-AS$106)+AS$106</f>
        <v>222.161152284766</v>
      </c>
      <c r="AT112" s="39" t="n">
        <f aca="false">8314.4621*AS112/(Sheet1!R$22*Sheet1!R$12*9.80665)</f>
        <v>15607.3998232583</v>
      </c>
      <c r="AU112" s="39" t="n">
        <f aca="false">AU111-LN(AP112/AP111)*(AT111+AT112)/2</f>
        <v>225305.972512783</v>
      </c>
      <c r="AV112" s="39" t="n">
        <f aca="false">Sheet1!R$10*10/Sheet1!R$11*1000*AU112/(Sheet1!R$10*10/Sheet1!R$11*1000-AU112)</f>
        <v>232899.85505119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311.114795949029</v>
      </c>
      <c r="T113" s="37" t="n">
        <f aca="false">(X113-X$100)/(X$170-X$100)*(T$170-T$100)+T$100</f>
        <v>2.16820337103788</v>
      </c>
      <c r="U113" s="39" t="n">
        <f aca="false">(X113-X$100)/(X$125-X$100)*(U$125-U$100)+U$100</f>
        <v>313.907465206932</v>
      </c>
      <c r="V113" s="39" t="n">
        <f aca="false">8314.4621*U113/(Sheet1!H$20*Sheet1!H$12*9.80665)</f>
        <v>38536.1967901612</v>
      </c>
      <c r="W113" s="39" t="n">
        <f aca="false">W112-LN(R113/R112)*(V112+V113)/2</f>
        <v>863013.850726988</v>
      </c>
      <c r="X113" s="39" t="n">
        <f aca="false">Sheet1!H$10*10/Sheet1!H$11*1000*W113/(Sheet1!H$10*10/Sheet1!H$11*1000-W113)</f>
        <v>875176.319087712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218.211789612272</v>
      </c>
      <c r="AR113" s="37" t="n">
        <f aca="false">(AV113-AV$51)/(AV$116-AV$51)*(AR$116-AR$51)+AR$51</f>
        <v>0.140962594793993</v>
      </c>
      <c r="AS113" s="39" t="n">
        <f aca="false">(AV113-AV$106)/(AV$116-AV$106)*(AS$116-AS$106)+AS$106</f>
        <v>222.705999229687</v>
      </c>
      <c r="AT113" s="39" t="n">
        <f aca="false">8314.4621*AS113/(Sheet1!R$22*Sheet1!R$12*9.80665)</f>
        <v>15645.676740822</v>
      </c>
      <c r="AU113" s="39" t="n">
        <f aca="false">AU112-LN(AP113/AP112)*(AT112+AT113)/2</f>
        <v>228184.487241049</v>
      </c>
      <c r="AV113" s="39" t="n">
        <f aca="false">Sheet1!R$10*10/Sheet1!R$11*1000*AU113/(Sheet1!R$10*10/Sheet1!R$11*1000-AU113)</f>
        <v>235977.004127819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325.29458981959</v>
      </c>
      <c r="T114" s="37" t="n">
        <f aca="false">(X114-X$100)/(X$170-X$100)*(T$170-T$100)+T$100</f>
        <v>2.18555390920959</v>
      </c>
      <c r="U114" s="39" t="n">
        <f aca="false">(X114-X$100)/(X$125-X$100)*(U$125-U$100)+U$100</f>
        <v>328.109606757239</v>
      </c>
      <c r="V114" s="39" t="n">
        <f aca="false">8314.4621*U114/(Sheet1!H$20*Sheet1!H$12*9.80665)</f>
        <v>40279.6931458901</v>
      </c>
      <c r="W114" s="39" t="n">
        <f aca="false">W113-LN(R114/R113)*(V113+V114)/2</f>
        <v>872087.865389879</v>
      </c>
      <c r="X114" s="39" t="n">
        <f aca="false">Sheet1!H$10*10/Sheet1!H$11*1000*W114/(Sheet1!H$10*10/Sheet1!H$11*1000-W114)</f>
        <v>884509.279389562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218.662718975772</v>
      </c>
      <c r="AR114" s="37" t="n">
        <f aca="false">(AV114-AV$51)/(AV$116-AV$51)*(AR$116-AR$51)+AR$51</f>
        <v>0.143965069352908</v>
      </c>
      <c r="AS114" s="39" t="n">
        <f aca="false">(AV114-AV$106)/(AV$116-AV$106)*(AS$116-AS$106)+AS$106</f>
        <v>223.25265434269</v>
      </c>
      <c r="AT114" s="39" t="n">
        <f aca="false">8314.4621*AS114/(Sheet1!R$22*Sheet1!R$12*9.80665)</f>
        <v>15684.080686905</v>
      </c>
      <c r="AU114" s="39" t="n">
        <f aca="false">AU113-LN(AP114/AP113)*(AT113+AT114)/2</f>
        <v>231070.064537857</v>
      </c>
      <c r="AV114" s="39" t="n">
        <f aca="false">Sheet1!R$10*10/Sheet1!R$11*1000*AU114/(Sheet1!R$10*10/Sheet1!R$11*1000-AU114)</f>
        <v>239064.36530781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339.922920314773</v>
      </c>
      <c r="T115" s="37" t="n">
        <f aca="false">(X115-X$100)/(X$170-X$100)*(T$170-T$100)+T$100</f>
        <v>2.20368971882873</v>
      </c>
      <c r="U115" s="39" t="n">
        <f aca="false">(X115-X$100)/(X$125-X$100)*(U$125-U$100)+U$100</f>
        <v>342.761296370237</v>
      </c>
      <c r="V115" s="39" t="n">
        <f aca="false">8314.4621*U115/(Sheet1!H$20*Sheet1!H$12*9.80665)</f>
        <v>42078.3773341193</v>
      </c>
      <c r="W115" s="39" t="n">
        <f aca="false">W114-LN(R115/R114)*(V114+V115)/2</f>
        <v>881569.68865863</v>
      </c>
      <c r="X115" s="39" t="n">
        <f aca="false">Sheet1!H$10*10/Sheet1!H$11*1000*W115/(Sheet1!H$10*10/Sheet1!H$11*1000-W115)</f>
        <v>894264.641992278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219.115146532304</v>
      </c>
      <c r="AR115" s="37" t="n">
        <f aca="false">(AV115-AV$51)/(AV$116-AV$51)*(AR$116-AR$51)+AR$51</f>
        <v>0.146977522075435</v>
      </c>
      <c r="AS115" s="39" t="n">
        <f aca="false">(AV115-AV$106)/(AV$116-AV$106)*(AS$116-AS$106)+AS$106</f>
        <v>223.801125775383</v>
      </c>
      <c r="AT115" s="39" t="n">
        <f aca="false">8314.4621*AS115/(Sheet1!R$22*Sheet1!R$12*9.80665)</f>
        <v>15722.6122341788</v>
      </c>
      <c r="AU115" s="39" t="n">
        <f aca="false">AU114-LN(AP115/AP114)*(AT114+AT115)/2</f>
        <v>233962.72785547</v>
      </c>
      <c r="AV115" s="39" t="n">
        <f aca="false">Sheet1!R$10*10/Sheet1!R$11*1000*AU115/(Sheet1!R$10*10/Sheet1!R$11*1000-AU115)</f>
        <v>242161.986756251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355.209425224838</v>
      </c>
      <c r="T116" s="37" t="n">
        <f aca="false">(X116-X$100)/(X$170-X$100)*(T$170-T$100)+T$100</f>
        <v>2.22264151540064</v>
      </c>
      <c r="U116" s="39" t="n">
        <f aca="false">(X116-X$100)/(X$125-X$100)*(U$125-U$100)+U$100</f>
        <v>358.072211398087</v>
      </c>
      <c r="V116" s="39" t="n">
        <f aca="false">8314.4621*U116/(Sheet1!H$20*Sheet1!H$12*9.80665)</f>
        <v>43957.9899586924</v>
      </c>
      <c r="W116" s="39" t="n">
        <f aca="false">W115-LN(R116/R115)*(V115+V116)/2</f>
        <v>891474.991497819</v>
      </c>
      <c r="X116" s="39" t="n">
        <f aca="false">Sheet1!H$10*10/Sheet1!H$11*1000*W116/(Sheet1!H$10*10/Sheet1!H$11*1000-W116)</f>
        <v>904458.928953519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219.569064210315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224.351406955901</v>
      </c>
      <c r="AT116" s="39" t="n">
        <f aca="false">8314.4621*AS116/(Sheet1!R$22*Sheet1!R$12*9.80665)</f>
        <v>15761.270920953</v>
      </c>
      <c r="AU116" s="39" t="n">
        <f aca="false">AU115-LN(AP116/AP115)*(AT115+AT116)/2</f>
        <v>236862.500656373</v>
      </c>
      <c r="AV116" s="39" t="n">
        <f aca="false">Sheet1!R$10*10/Sheet1!R$11*1000*AU116/(Sheet1!R$10*10/Sheet1!R$11*1000-AU116)</f>
        <v>245269.916841445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371.184170942342</v>
      </c>
      <c r="T117" s="37" t="n">
        <f aca="false">(X117-X$100)/(X$170-X$100)*(T$170-T$100)+T$100</f>
        <v>2.2424465744222</v>
      </c>
      <c r="U117" s="39" t="n">
        <f aca="false">(X117-X$100)/(X$125-X$100)*(U$125-U$100)+U$100</f>
        <v>374.072466244587</v>
      </c>
      <c r="V117" s="39" t="n">
        <f aca="false">8314.4621*U117/(Sheet1!H$20*Sheet1!H$12*9.80665)</f>
        <v>45922.2279517296</v>
      </c>
      <c r="W117" s="39" t="n">
        <f aca="false">W116-LN(R117/R116)*(V116+V117)/2</f>
        <v>901822.833993599</v>
      </c>
      <c r="X117" s="39" t="n">
        <f aca="false">Sheet1!H$10*10/Sheet1!H$11*1000*W117/(Sheet1!H$10*10/Sheet1!H$11*1000-W117)</f>
        <v>915112.190990395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387.878694864713</v>
      </c>
      <c r="T118" s="37" t="n">
        <f aca="false">(X118-X$100)/(X$170-X$100)*(T$170-T$100)+T$100</f>
        <v>2.26314392722255</v>
      </c>
      <c r="U118" s="39" t="n">
        <f aca="false">(X118-X$100)/(X$125-X$100)*(U$125-U$100)+U$100</f>
        <v>390.793648579935</v>
      </c>
      <c r="V118" s="39" t="n">
        <f aca="false">8314.4621*U118/(Sheet1!H$20*Sheet1!H$12*9.80665)</f>
        <v>47974.9691078355</v>
      </c>
      <c r="W118" s="39" t="n">
        <f aca="false">W117-LN(R118/R117)*(V117+V118)/2</f>
        <v>912633.148304763</v>
      </c>
      <c r="X118" s="39" t="n">
        <f aca="false">Sheet1!H$10*10/Sheet1!H$11*1000*W118/(Sheet1!H$10*10/Sheet1!H$11*1000-W118)</f>
        <v>926245.423292889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405.32585890945</v>
      </c>
      <c r="T119" s="37" t="n">
        <f aca="false">(X119-X$100)/(X$170-X$100)*(T$170-T$100)+T$100</f>
        <v>2.28477444540988</v>
      </c>
      <c r="U119" s="39" t="n">
        <f aca="false">(X119-X$100)/(X$125-X$100)*(U$125-U$100)+U$100</f>
        <v>408.268672964704</v>
      </c>
      <c r="V119" s="39" t="n">
        <f aca="false">8314.4621*U119/(Sheet1!H$20*Sheet1!H$12*9.80665)</f>
        <v>50120.2541145504</v>
      </c>
      <c r="W119" s="39" t="n">
        <f aca="false">W118-LN(R119/R118)*(V118+V119)/2</f>
        <v>923926.778239052</v>
      </c>
      <c r="X119" s="39" t="n">
        <f aca="false">Sheet1!H$10*10/Sheet1!H$11*1000*W119/(Sheet1!H$10*10/Sheet1!H$11*1000-W119)</f>
        <v>937880.610948333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423.560239031971</v>
      </c>
      <c r="T120" s="37" t="n">
        <f aca="false">(X120-X$100)/(X$170-X$100)*(T$170-T$100)+T$100</f>
        <v>2.30738093274879</v>
      </c>
      <c r="U120" s="39" t="n">
        <f aca="false">(X120-X$100)/(X$125-X$100)*(U$125-U$100)+U$100</f>
        <v>426.532170486018</v>
      </c>
      <c r="V120" s="39" t="n">
        <f aca="false">8314.4621*U120/(Sheet1!H$20*Sheet1!H$12*9.80665)</f>
        <v>52362.3343852252</v>
      </c>
      <c r="W120" s="39" t="n">
        <f aca="false">W119-LN(R120/R119)*(V119+V120)/2</f>
        <v>935725.522267603</v>
      </c>
      <c r="X120" s="39" t="n">
        <f aca="false">Sheet1!H$10*10/Sheet1!H$11*1000*W120/(Sheet1!H$10*10/Sheet1!H$11*1000-W120)</f>
        <v>950040.778362757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442.617999829843</v>
      </c>
      <c r="T121" s="37" t="n">
        <f aca="false">(X121-X$100)/(X$170-X$100)*(T$170-T$100)+T$100</f>
        <v>2.33100822513016</v>
      </c>
      <c r="U121" s="39" t="n">
        <f aca="false">(X121-X$100)/(X$125-X$100)*(U$125-U$100)+U$100</f>
        <v>445.620363490556</v>
      </c>
      <c r="V121" s="39" t="n">
        <f aca="false">8314.4621*U121/(Sheet1!H$20*Sheet1!H$12*9.80665)</f>
        <v>54705.6566808785</v>
      </c>
      <c r="W121" s="39" t="n">
        <f aca="false">W120-LN(R121/R120)*(V120+V121)/2</f>
        <v>948052.180275885</v>
      </c>
      <c r="X121" s="39" t="n">
        <f aca="false">Sheet1!H$10*10/Sheet1!H$11*1000*W121/(Sheet1!H$10*10/Sheet1!H$11*1000-W121)</f>
        <v>962750.043035311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462.537026628404</v>
      </c>
      <c r="T122" s="37" t="n">
        <f aca="false">(X122-X$100)/(X$170-X$100)*(T$170-T$100)+T$100</f>
        <v>2.35570329175651</v>
      </c>
      <c r="U122" s="39" t="n">
        <f aca="false">(X122-X$100)/(X$125-X$100)*(U$125-U$100)+U$100</f>
        <v>465.571197800493</v>
      </c>
      <c r="V122" s="39" t="n">
        <f aca="false">8314.4621*U122/(Sheet1!H$20*Sheet1!H$12*9.80665)</f>
        <v>57154.8793414127</v>
      </c>
      <c r="W122" s="39" t="n">
        <f aca="false">W121-LN(R122/R121)*(V121+V122)/2</f>
        <v>960930.600412848</v>
      </c>
      <c r="X122" s="39" t="n">
        <f aca="false">Sheet1!H$10*10/Sheet1!H$11*1000*W122/(Sheet1!H$10*10/Sheet1!H$11*1000-W122)</f>
        <v>976033.669986491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483.357012802774</v>
      </c>
      <c r="T123" s="37" t="n">
        <f aca="false">(X123-X$100)/(X$170-X$100)*(T$170-T$100)+T$100</f>
        <v>2.38151534340144</v>
      </c>
      <c r="U123" s="39" t="n">
        <f aca="false">(X123-X$100)/(X$125-X$100)*(U$125-U$100)+U$100</f>
        <v>486.424430174954</v>
      </c>
      <c r="V123" s="39" t="n">
        <f aca="false">8314.4621*U123/(Sheet1!H$20*Sheet1!H$12*9.80665)</f>
        <v>59714.8830226359</v>
      </c>
      <c r="W123" s="39" t="n">
        <f aca="false">W122-LN(R123/R122)*(V122+V123)/2</f>
        <v>974385.729044908</v>
      </c>
      <c r="X123" s="39" t="n">
        <f aca="false">Sheet1!H$10*10/Sheet1!H$11*1000*W123/(Sheet1!H$10*10/Sheet1!H$11*1000-W123)</f>
        <v>989918.129991552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505.119523528761</v>
      </c>
      <c r="T124" s="37" t="n">
        <f aca="false">(X124-X$100)/(X$170-X$100)*(T$170-T$100)+T$100</f>
        <v>2.40849594600485</v>
      </c>
      <c r="U124" s="39" t="n">
        <f aca="false">(X124-X$100)/(X$125-X$100)*(U$125-U$100)+U$100</f>
        <v>508.221692207233</v>
      </c>
      <c r="V124" s="39" t="n">
        <f aca="false">8314.4621*U124/(Sheet1!H$20*Sheet1!H$12*9.80665)</f>
        <v>62390.7785404722</v>
      </c>
      <c r="W124" s="39" t="n">
        <f aca="false">W123-LN(R124/R123)*(V123+V124)/2</f>
        <v>988443.662849178</v>
      </c>
      <c r="X124" s="39" t="n">
        <f aca="false">Sheet1!H$10*10/Sheet1!H$11*1000*W124/(Sheet1!H$10*10/Sheet1!H$11*1000-W124)</f>
        <v>1004431.16068406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527.868193908453</v>
      </c>
      <c r="T125" s="37" t="n">
        <f aca="false">(X125-X$100)/(X$170-X$100)*(T$170-T$100)+T$100</f>
        <v>2.43669914273242</v>
      </c>
      <c r="U125" s="39" t="n">
        <f aca="false">470/610*(U$170-U$54)+U$54</f>
        <v>531.006688607596</v>
      </c>
      <c r="V125" s="39" t="n">
        <f aca="false">8314.4621*U125/(Sheet1!H$20*Sheet1!H$12*9.80665)</f>
        <v>65187.9312127373</v>
      </c>
      <c r="W125" s="39" t="n">
        <f aca="false">W124-LN(R125/R124)*(V124+V125)/2</f>
        <v>1003131.70461224</v>
      </c>
      <c r="X125" s="39" t="n">
        <f aca="false">Sheet1!H$10*10/Sheet1!H$11*1000*W125/(Sheet1!H$10*10/Sheet1!H$11*1000-W125)</f>
        <v>1019601.83221245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527.868193908453</v>
      </c>
      <c r="AA125" s="39" t="n">
        <f aca="false">IF(Y125=LOG(Sheet1!H$17*101325),(LOG(Sheet1!H$17*101325)-Q135)/(Q125-Q135)*(X125-X135)+X135,IF(Y125=0,0,X125))</f>
        <v>1019601.83221245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533.840809945184</v>
      </c>
      <c r="T126" s="37" t="n">
        <f aca="false">(X126-X$100)/(X$170-X$100)*(T$170-T$100)+T$100</f>
        <v>2.46569792698507</v>
      </c>
      <c r="U126" s="39" t="n">
        <f aca="false">(X126-X$125)/(X$140-X$125)*(U$140-U$125)+U$125</f>
        <v>537.016655390286</v>
      </c>
      <c r="V126" s="39" t="n">
        <f aca="false">8314.4621*U126/(Sheet1!H$20*Sheet1!H$12*9.80665)</f>
        <v>65925.7322793267</v>
      </c>
      <c r="W126" s="39" t="n">
        <f aca="false">W125-LN(R126/R125)*(V125+V126)/2</f>
        <v>1018226.72296447</v>
      </c>
      <c r="X126" s="39" t="n">
        <f aca="false">Sheet1!H$10*10/Sheet1!H$11*1000*W126/(Sheet1!H$10*10/Sheet1!H$11*1000-W126)</f>
        <v>1035200.45512278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539.879002166409</v>
      </c>
      <c r="T127" s="37" t="n">
        <f aca="false">(X127-X$100)/(X$170-X$100)*(T$170-T$100)+T$100</f>
        <v>2.49503944756059</v>
      </c>
      <c r="U127" s="39" t="n">
        <f aca="false">(X127-X$125)/(X$140-X$125)*(U$140-U$125)+U$125</f>
        <v>543.092639805539</v>
      </c>
      <c r="V127" s="39" t="n">
        <f aca="false">8314.4621*U127/(Sheet1!H$20*Sheet1!H$12*9.80665)</f>
        <v>66671.6378632089</v>
      </c>
      <c r="W127" s="39" t="n">
        <f aca="false">W126-LN(R127/R126)*(V126+V127)/2</f>
        <v>1033492.55935749</v>
      </c>
      <c r="X127" s="39" t="n">
        <f aca="false">Sheet1!H$10*10/Sheet1!H$11*1000*W127/(Sheet1!H$10*10/Sheet1!H$11*1000-W127)</f>
        <v>1050983.4379915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545.991240230414</v>
      </c>
      <c r="T128" s="37" t="n">
        <f aca="false">(X128-X$100)/(X$170-X$100)*(T$170-T$100)+T$100</f>
        <v>2.52472802775007</v>
      </c>
      <c r="U128" s="39" t="n">
        <f aca="false">(X128-X$125)/(X$140-X$125)*(U$140-U$125)+U$125</f>
        <v>549.243117080089</v>
      </c>
      <c r="V128" s="39" t="n">
        <f aca="false">8314.4621*U128/(Sheet1!H$20*Sheet1!H$12*9.80665)</f>
        <v>67426.6884079585</v>
      </c>
      <c r="W128" s="39" t="n">
        <f aca="false">W127-LN(R128/R127)*(V127+V128)/2</f>
        <v>1048931.19971086</v>
      </c>
      <c r="X128" s="39" t="n">
        <f aca="false">Sheet1!H$10*10/Sheet1!H$11*1000*W128/(Sheet1!H$10*10/Sheet1!H$11*1000-W128)</f>
        <v>1066953.10634326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552.175792507362</v>
      </c>
      <c r="T129" s="37" t="n">
        <f aca="false">(X129-X$100)/(X$170-X$100)*(T$170-T$100)+T$100</f>
        <v>2.55476818851423</v>
      </c>
      <c r="U129" s="39" t="n">
        <f aca="false">(X129-X$125)/(X$140-X$125)*(U$140-U$125)+U$125</f>
        <v>555.46636140714</v>
      </c>
      <c r="V129" s="39" t="n">
        <f aca="false">8314.4621*U129/(Sheet1!H$20*Sheet1!H$12*9.80665)</f>
        <v>68190.6720484954</v>
      </c>
      <c r="W129" s="39" t="n">
        <f aca="false">W128-LN(R129/R128)*(V128+V129)/2</f>
        <v>1064544.72533777</v>
      </c>
      <c r="X129" s="39" t="n">
        <f aca="false">Sheet1!H$10*10/Sheet1!H$11*1000*W129/(Sheet1!H$10*10/Sheet1!H$11*1000-W129)</f>
        <v>1083111.89203039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558.433656634459</v>
      </c>
      <c r="T130" s="37" t="n">
        <f aca="false">(X130-X$100)/(X$170-X$100)*(T$170-T$100)+T$100</f>
        <v>2.58516444587786</v>
      </c>
      <c r="U130" s="39" t="n">
        <f aca="false">(X130-X$125)/(X$140-X$125)*(U$140-U$125)+U$125</f>
        <v>561.763376240591</v>
      </c>
      <c r="V130" s="39" t="n">
        <f aca="false">8314.4621*U130/(Sheet1!H$20*Sheet1!H$12*9.80665)</f>
        <v>68963.7119717494</v>
      </c>
      <c r="W130" s="39" t="n">
        <f aca="false">W129-LN(R130/R129)*(V129+V130)/2</f>
        <v>1080335.20734196</v>
      </c>
      <c r="X130" s="39" t="n">
        <f aca="false">Sheet1!H$10*10/Sheet1!H$11*1000*W130/(Sheet1!H$10*10/Sheet1!H$11*1000-W130)</f>
        <v>1099462.22425017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564.765776379627</v>
      </c>
      <c r="T131" s="37" t="n">
        <f aca="false">(X131-X$100)/(X$170-X$100)*(T$170-T$100)+T$100</f>
        <v>2.61592138399693</v>
      </c>
      <c r="U131" s="39" t="n">
        <f aca="false">(X131-X$125)/(X$140-X$125)*(U$140-U$125)+U$125</f>
        <v>568.135111252805</v>
      </c>
      <c r="V131" s="39" t="n">
        <f aca="false">8314.4621*U131/(Sheet1!H$20*Sheet1!H$12*9.80665)</f>
        <v>69745.9247622722</v>
      </c>
      <c r="W131" s="39" t="n">
        <f aca="false">W130-LN(R131/R130)*(V130+V131)/2</f>
        <v>1096304.74443188</v>
      </c>
      <c r="X131" s="39" t="n">
        <f aca="false">Sheet1!H$10*10/Sheet1!H$11*1000*W131/(Sheet1!H$10*10/Sheet1!H$11*1000-W131)</f>
        <v>1116006.56884807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571.173109399354</v>
      </c>
      <c r="T132" s="37" t="n">
        <f aca="false">(X132-X$100)/(X$170-X$100)*(T$170-T$100)+T$100</f>
        <v>2.64704365448833</v>
      </c>
      <c r="U132" s="39" t="n">
        <f aca="false">(X132-X$125)/(X$140-X$125)*(U$140-U$125)+U$125</f>
        <v>574.582530091602</v>
      </c>
      <c r="V132" s="39" t="n">
        <f aca="false">8314.4621*U132/(Sheet1!H$20*Sheet1!H$12*9.80665)</f>
        <v>70537.4287202831</v>
      </c>
      <c r="W132" s="39" t="n">
        <f aca="false">W131-LN(R132/R131)*(V131+V132)/2</f>
        <v>1112455.46235809</v>
      </c>
      <c r="X132" s="39" t="n">
        <f aca="false">Sheet1!H$10*10/Sheet1!H$11*1000*W132/(Sheet1!H$10*10/Sheet1!H$11*1000-W132)</f>
        <v>1132747.42795717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577.656627483507</v>
      </c>
      <c r="T133" s="37" t="n">
        <f aca="false">(X133-X$100)/(X$170-X$100)*(T$170-T$100)+T$100</f>
        <v>2.67853597761901</v>
      </c>
      <c r="U133" s="39" t="n">
        <f aca="false">(X133-X$125)/(X$140-X$125)*(U$140-U$125)+U$125</f>
        <v>581.106610626602</v>
      </c>
      <c r="V133" s="39" t="n">
        <f aca="false">8314.4621*U133/(Sheet1!H$20*Sheet1!H$12*9.80665)</f>
        <v>71338.3438919115</v>
      </c>
      <c r="W133" s="39" t="n">
        <f aca="false">W132-LN(R133/R132)*(V132+V133)/2</f>
        <v>1128789.51431178</v>
      </c>
      <c r="X133" s="39" t="n">
        <f aca="false">Sheet1!H$10*10/Sheet1!H$11*1000*W133/(Sheet1!H$10*10/Sheet1!H$11*1000-W133)</f>
        <v>1149687.34063785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584.21731680539</v>
      </c>
      <c r="T134" s="37" t="n">
        <f aca="false">(X134-X$100)/(X$170-X$100)*(T$170-T$100)+T$100</f>
        <v>2.71040314352055</v>
      </c>
      <c r="U134" s="39" t="n">
        <f aca="false">(X134-X$125)/(X$140-X$125)*(U$140-U$125)+U$125</f>
        <v>587.708345200854</v>
      </c>
      <c r="V134" s="39" t="n">
        <f aca="false">8314.4621*U134/(Sheet1!H$20*Sheet1!H$12*9.80665)</f>
        <v>72148.7921000866</v>
      </c>
      <c r="W134" s="39" t="n">
        <f aca="false">W133-LN(R134/R133)*(V133+V134)/2</f>
        <v>1145309.08133036</v>
      </c>
      <c r="X134" s="39" t="n">
        <f aca="false">Sheet1!H$10*10/Sheet1!H$11*1000*W134/(Sheet1!H$10*10/Sheet1!H$11*1000-W134)</f>
        <v>1166828.88353111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590.856099460644</v>
      </c>
      <c r="T135" s="37" t="n">
        <f aca="false">(X135-X$100)/(X$170-X$100)*(T$170-T$100)+T$100</f>
        <v>2.74265001128199</v>
      </c>
      <c r="U135" s="39" t="n">
        <f aca="false">(X135-X$125)/(X$140-X$125)*(U$140-U$125)+U$125</f>
        <v>594.388662168555</v>
      </c>
      <c r="V135" s="39" t="n">
        <f aca="false">8314.4621*U135/(Sheet1!H$20*Sheet1!H$12*9.80665)</f>
        <v>72968.88731228</v>
      </c>
      <c r="W135" s="39" t="n">
        <f aca="false">W134-LN(R135/R134)*(V134+V135)/2</f>
        <v>1162016.3715976</v>
      </c>
      <c r="X135" s="39" t="n">
        <f aca="false">Sheet1!H$10*10/Sheet1!H$11*1000*W135/(Sheet1!H$10*10/Sheet1!H$11*1000-W135)</f>
        <v>1184174.67037058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597.574138804575</v>
      </c>
      <c r="T136" s="37" t="n">
        <f aca="false">(X136-X$100)/(X$170-X$100)*(T$170-T$100)+T$100</f>
        <v>2.77528151424234</v>
      </c>
      <c r="U136" s="39" t="n">
        <f aca="false">(X136-X$125)/(X$140-X$125)*(U$140-U$125)+U$125</f>
        <v>601.148731239205</v>
      </c>
      <c r="V136" s="39" t="n">
        <f aca="false">8314.4621*U136/(Sheet1!H$20*Sheet1!H$12*9.80665)</f>
        <v>73798.7731254445</v>
      </c>
      <c r="W136" s="39" t="n">
        <f aca="false">W135-LN(R136/R135)*(V135+V136)/2</f>
        <v>1178913.62295048</v>
      </c>
      <c r="X136" s="39" t="n">
        <f aca="false">Sheet1!H$10*10/Sheet1!H$11*1000*W136/(Sheet1!H$10*10/Sheet1!H$11*1000-W136)</f>
        <v>1201727.35482939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604.3723965066</v>
      </c>
      <c r="T137" s="37" t="n">
        <f aca="false">(X137-X$100)/(X$170-X$100)*(T$170-T$100)+T$100</f>
        <v>2.80830266155072</v>
      </c>
      <c r="U137" s="39" t="n">
        <f aca="false">(X137-X$125)/(X$140-X$125)*(U$140-U$125)+U$125</f>
        <v>607.98952053406</v>
      </c>
      <c r="V137" s="39" t="n">
        <f aca="false">8314.4621*U137/(Sheet1!H$20*Sheet1!H$12*9.80665)</f>
        <v>74638.5683889716</v>
      </c>
      <c r="W137" s="39" t="n">
        <f aca="false">W136-LN(R137/R136)*(V136+V137)/2</f>
        <v>1196003.10344121</v>
      </c>
      <c r="X137" s="39" t="n">
        <f aca="false">Sheet1!H$10*10/Sheet1!H$11*1000*W137/(Sheet1!H$10*10/Sheet1!H$11*1000-W137)</f>
        <v>1219489.63135942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611.251918880112</v>
      </c>
      <c r="T138" s="37" t="n">
        <f aca="false">(X138-X$100)/(X$170-X$100)*(T$170-T$100)+T$100</f>
        <v>2.8417185354601</v>
      </c>
      <c r="U138" s="39" t="n">
        <f aca="false">(X138-X$125)/(X$140-X$125)*(U$140-U$125)+U$125</f>
        <v>614.912082912508</v>
      </c>
      <c r="V138" s="39" t="n">
        <f aca="false">8314.4621*U138/(Sheet1!H$20*Sheet1!H$12*9.80665)</f>
        <v>75488.4023549532</v>
      </c>
      <c r="W138" s="39" t="n">
        <f aca="false">W137-LN(R138/R137)*(V137+V138)/2</f>
        <v>1213287.10968578</v>
      </c>
      <c r="X138" s="39" t="n">
        <f aca="false">Sheet1!H$10*10/Sheet1!H$11*1000*W138/(Sheet1!H$10*10/Sheet1!H$11*1000-W138)</f>
        <v>1237464.23373551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618.213767156766</v>
      </c>
      <c r="T139" s="37" t="n">
        <f aca="false">(X139-X$100)/(X$170-X$100)*(T$170-T$100)+T$100</f>
        <v>2.875534294545</v>
      </c>
      <c r="U139" s="39" t="n">
        <f aca="false">(X139-X$125)/(X$140-X$125)*(U$140-U$125)+U$125</f>
        <v>621.917486250505</v>
      </c>
      <c r="V139" s="39" t="n">
        <f aca="false">8314.4621*U139/(Sheet1!H$20*Sheet1!H$12*9.80665)</f>
        <v>76348.4061189591</v>
      </c>
      <c r="W139" s="39" t="n">
        <f aca="false">W138-LN(R139/R138)*(V138+V139)/2</f>
        <v>1230767.96827377</v>
      </c>
      <c r="X139" s="39" t="n">
        <f aca="false">Sheet1!H$10*10/Sheet1!H$11*1000*W139/(Sheet1!H$10*10/Sheet1!H$11*1000-W139)</f>
        <v>1255653.93678639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625.259042588502</v>
      </c>
      <c r="T140" s="37" t="n">
        <f aca="false">(X140-X$100)/(X$170-X$100)*(T$170-T$100)+T$100</f>
        <v>2.90975517571883</v>
      </c>
      <c r="U140" s="39" t="n">
        <f aca="false">570/610*(U$170-U$54)+U$54</f>
        <v>629.006838545191</v>
      </c>
      <c r="V140" s="39" t="n">
        <f aca="false">8314.4621*U140/(Sheet1!H$20*Sheet1!H$12*9.80665)</f>
        <v>77218.7157019526</v>
      </c>
      <c r="W140" s="39" t="n">
        <f aca="false">W139-LN(R140/R139)*(V139+V140)/2</f>
        <v>1248448.03654771</v>
      </c>
      <c r="X140" s="39" t="n">
        <f aca="false">Sheet1!H$10*10/Sheet1!H$11*1000*W140/(Sheet1!H$10*10/Sheet1!H$11*1000-W140)</f>
        <v>1274061.5574797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625.259042588502</v>
      </c>
      <c r="AA140" s="39" t="n">
        <f aca="false">IF(Y140=LOG(Sheet1!H$17*101325),(LOG(Sheet1!H$17*101325)-Q150)/(Q140-Q150)*(X140-X150)+X150,IF(Y140=0,0,X140))</f>
        <v>1274061.5574797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627.699081967463</v>
      </c>
      <c r="T141" s="37" t="n">
        <f aca="false">(X141-X$100)/(X$170-X$100)*(T$170-T$100)+T$100</f>
        <v>2.94425808331076</v>
      </c>
      <c r="U141" s="39" t="n">
        <f aca="false">(X141-X$140)/(X$155-X$140)*(U$155-U$140)+U$140</f>
        <v>631.491318040161</v>
      </c>
      <c r="V141" s="39" t="n">
        <f aca="false">8314.4621*U141/(Sheet1!H$20*Sheet1!H$12*9.80665)</f>
        <v>77523.717657469</v>
      </c>
      <c r="W141" s="39" t="n">
        <f aca="false">W140-LN(R141/R140)*(V140+V141)/2</f>
        <v>1266263.41756306</v>
      </c>
      <c r="X141" s="39" t="n">
        <f aca="false">Sheet1!H$10*10/Sheet1!H$11*1000*W141/(Sheet1!H$10*10/Sheet1!H$11*1000-W141)</f>
        <v>1292620.88190336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630.150199937865</v>
      </c>
      <c r="T142" s="37" t="n">
        <f aca="false">(X142-X$100)/(X$170-X$100)*(T$170-T$100)+T$100</f>
        <v>2.9789176467023</v>
      </c>
      <c r="U142" s="39" t="n">
        <f aca="false">(X142-X$140)/(X$155-X$140)*(U$155-U$140)+U$140</f>
        <v>633.987077900926</v>
      </c>
      <c r="V142" s="39" t="n">
        <f aca="false">8314.4621*U142/(Sheet1!H$20*Sheet1!H$12*9.80665)</f>
        <v>77830.10442362</v>
      </c>
      <c r="W142" s="39" t="n">
        <f aca="false">W141-LN(R142/R141)*(V141+V142)/2</f>
        <v>1284149.18730624</v>
      </c>
      <c r="X142" s="39" t="n">
        <f aca="false">Sheet1!H$10*10/Sheet1!H$11*1000*W142/(Sheet1!H$10*10/Sheet1!H$11*1000-W142)</f>
        <v>1311264.47243706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632.613357926458</v>
      </c>
      <c r="T143" s="37" t="n">
        <f aca="false">(X143-X$100)/(X$170-X$100)*(T$170-T$100)+T$100</f>
        <v>3.01373476937049</v>
      </c>
      <c r="U143" s="39" t="n">
        <f aca="false">(X143-X$140)/(X$155-X$140)*(U$155-U$140)+U$140</f>
        <v>636.495080717926</v>
      </c>
      <c r="V143" s="39" t="n">
        <f aca="false">8314.4621*U143/(Sheet1!H$20*Sheet1!H$12*9.80665)</f>
        <v>78137.9941708181</v>
      </c>
      <c r="W143" s="39" t="n">
        <f aca="false">W142-LN(R143/R142)*(V142+V143)/2</f>
        <v>1302105.67824655</v>
      </c>
      <c r="X143" s="39" t="n">
        <f aca="false">Sheet1!H$10*10/Sheet1!H$11*1000*W143/(Sheet1!H$10*10/Sheet1!H$11*1000-W143)</f>
        <v>1329992.81506661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635.086858642122</v>
      </c>
      <c r="T144" s="37" t="n">
        <f aca="false">(X144-X$100)/(X$170-X$100)*(T$170-T$100)+T$100</f>
        <v>3.04871033759722</v>
      </c>
      <c r="U144" s="39" t="n">
        <f aca="false">(X144-X$140)/(X$155-X$140)*(U$155-U$140)+U$140</f>
        <v>639.01363034158</v>
      </c>
      <c r="V144" s="39" t="n">
        <f aca="false">8314.4621*U144/(Sheet1!H$20*Sheet1!H$12*9.80665)</f>
        <v>78447.1786747895</v>
      </c>
      <c r="W144" s="39" t="n">
        <f aca="false">W143-LN(R144/R143)*(V143+V144)/2</f>
        <v>1320133.21248546</v>
      </c>
      <c r="X144" s="39" t="n">
        <f aca="false">Sheet1!H$10*10/Sheet1!H$11*1000*W144/(Sheet1!H$10*10/Sheet1!H$11*1000-W144)</f>
        <v>1348806.38652843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637.57182711873</v>
      </c>
      <c r="T145" s="37" t="n">
        <f aca="false">(X145-X$100)/(X$170-X$100)*(T$170-T$100)+T$100</f>
        <v>3.08384522492201</v>
      </c>
      <c r="U145" s="39" t="n">
        <f aca="false">(X145-X$140)/(X$155-X$140)*(U$155-U$140)+U$140</f>
        <v>641.543852930889</v>
      </c>
      <c r="V145" s="39" t="n">
        <f aca="false">8314.4621*U145/(Sheet1!H$20*Sheet1!H$12*9.80665)</f>
        <v>78757.7961861005</v>
      </c>
      <c r="W145" s="39" t="n">
        <f aca="false">W144-LN(R145/R144)*(V144+V145)/2</f>
        <v>1338232.10406842</v>
      </c>
      <c r="X145" s="39" t="n">
        <f aca="false">Sheet1!H$10*10/Sheet1!H$11*1000*W145/(Sheet1!H$10*10/Sheet1!H$11*1000-W145)</f>
        <v>1367705.65670479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640.068127572015</v>
      </c>
      <c r="T146" s="37" t="n">
        <f aca="false">(X146-X$100)/(X$170-X$100)*(T$170-T$100)+T$100</f>
        <v>3.11914033500076</v>
      </c>
      <c r="U146" s="39" t="n">
        <f aca="false">(X146-X$140)/(X$155-X$140)*(U$155-U$140)+U$140</f>
        <v>644.085613865504</v>
      </c>
      <c r="V146" s="39" t="n">
        <f aca="false">8314.4621*U146/(Sheet1!H$20*Sheet1!H$12*9.80665)</f>
        <v>79069.8301783642</v>
      </c>
      <c r="W146" s="39" t="n">
        <f aca="false">W145-LN(R146/R145)*(V145+V146)/2</f>
        <v>1356402.68105489</v>
      </c>
      <c r="X146" s="39" t="n">
        <f aca="false">Sheet1!H$10*10/Sheet1!H$11*1000*W146/(Sheet1!H$10*10/Sheet1!H$11*1000-W146)</f>
        <v>1386691.11167767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642.575823989972</v>
      </c>
      <c r="T147" s="37" t="n">
        <f aca="false">(X147-X$100)/(X$170-X$100)*(T$170-T$100)+T$100</f>
        <v>3.15459657255579</v>
      </c>
      <c r="U147" s="39" t="n">
        <f aca="false">(X147-X$140)/(X$155-X$140)*(U$155-U$140)+U$140</f>
        <v>646.638978298715</v>
      </c>
      <c r="V147" s="39" t="n">
        <f aca="false">8314.4621*U147/(Sheet1!H$20*Sheet1!H$12*9.80665)</f>
        <v>79383.2886499884</v>
      </c>
      <c r="W147" s="39" t="n">
        <f aca="false">W146-LN(R147/R146)*(V146+V147)/2</f>
        <v>1374645.27052252</v>
      </c>
      <c r="X147" s="39" t="n">
        <f aca="false">Sheet1!H$10*10/Sheet1!H$11*1000*W147/(Sheet1!H$10*10/Sheet1!H$11*1000-W147)</f>
        <v>1405763.23810275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645.094980826713</v>
      </c>
      <c r="T148" s="37" t="n">
        <f aca="false">(X148-X$100)/(X$170-X$100)*(T$170-T$100)+T$100</f>
        <v>3.1902148488998</v>
      </c>
      <c r="U148" s="39" t="n">
        <f aca="false">(X148-X$140)/(X$155-X$140)*(U$155-U$140)+U$140</f>
        <v>649.204011858411</v>
      </c>
      <c r="V148" s="39" t="n">
        <f aca="false">8314.4621*U148/(Sheet1!H$20*Sheet1!H$12*9.80665)</f>
        <v>79698.1796576447</v>
      </c>
      <c r="W148" s="39" t="n">
        <f aca="false">W147-LN(R148/R147)*(V147+V148)/2</f>
        <v>1392960.20139736</v>
      </c>
      <c r="X148" s="39" t="n">
        <f aca="false">Sheet1!H$10*10/Sheet1!H$11*1000*W148/(Sheet1!H$10*10/Sheet1!H$11*1000-W148)</f>
        <v>1424922.52618068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647.625796816127</v>
      </c>
      <c r="T149" s="37" t="n">
        <f aca="false">(X149-X$100)/(X$170-X$100)*(T$170-T$100)+T$100</f>
        <v>3.22599608567838</v>
      </c>
      <c r="U149" s="39" t="n">
        <f aca="false">(X149-X$140)/(X$155-X$140)*(U$155-U$140)+U$140</f>
        <v>651.780914465574</v>
      </c>
      <c r="V149" s="39" t="n">
        <f aca="false">8314.4621*U149/(Sheet1!H$20*Sheet1!H$12*9.80665)</f>
        <v>80014.5277442161</v>
      </c>
      <c r="W149" s="39" t="n">
        <f aca="false">W148-LN(R149/R148)*(V148+V149)/2</f>
        <v>1411347.80635862</v>
      </c>
      <c r="X149" s="39" t="n">
        <f aca="false">Sheet1!H$10*10/Sheet1!H$11*1000*W149/(Sheet1!H$10*10/Sheet1!H$11*1000-W149)</f>
        <v>1444169.47167025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650.168085665142</v>
      </c>
      <c r="T150" s="37" t="n">
        <f aca="false">(X150-X$100)/(X$170-X$100)*(T$170-T$100)+T$100</f>
        <v>3.26194120801444</v>
      </c>
      <c r="U150" s="39" t="n">
        <f aca="false">(X150-X$140)/(X$155-X$140)*(U$155-U$140)+U$140</f>
        <v>654.369501018697</v>
      </c>
      <c r="V150" s="39" t="n">
        <f aca="false">8314.4621*U150/(Sheet1!H$20*Sheet1!H$12*9.80665)</f>
        <v>80332.3101861015</v>
      </c>
      <c r="W150" s="39" t="n">
        <f aca="false">W149-LN(R150/R149)*(V149+V150)/2</f>
        <v>1429808.41829498</v>
      </c>
      <c r="X150" s="39" t="n">
        <f aca="false">Sheet1!H$10*10/Sheet1!H$11*1000*W150/(Sheet1!H$10*10/Sheet1!H$11*1000-W150)</f>
        <v>1463504.5722007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652.722031296909</v>
      </c>
      <c r="T151" s="37" t="n">
        <f aca="false">(X151-X$100)/(X$170-X$100)*(T$170-T$100)+T$100</f>
        <v>3.29805114412644</v>
      </c>
      <c r="U151" s="39" t="n">
        <f aca="false">(X151-X$140)/(X$155-X$140)*(U$155-U$140)+U$140</f>
        <v>656.969956636489</v>
      </c>
      <c r="V151" s="39" t="n">
        <f aca="false">8314.4621*U151/(Sheet1!H$20*Sheet1!H$12*9.80665)</f>
        <v>80651.5497090139</v>
      </c>
      <c r="W151" s="39" t="n">
        <f aca="false">W150-LN(R151/R150)*(V150+V151)/2</f>
        <v>1448342.37009533</v>
      </c>
      <c r="X151" s="39" t="n">
        <f aca="false">Sheet1!H$10*10/Sheet1!H$11*1000*W151/(Sheet1!H$10*10/Sheet1!H$11*1000-W151)</f>
        <v>1482928.32706643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655.287700074732</v>
      </c>
      <c r="T152" s="37" t="n">
        <f aca="false">(X152-X$100)/(X$170-X$100)*(T$170-T$100)+T$100</f>
        <v>3.33432683231752</v>
      </c>
      <c r="U152" s="39" t="n">
        <f aca="false">(X152-X$140)/(X$155-X$140)*(U$155-U$140)+U$140</f>
        <v>659.582348890796</v>
      </c>
      <c r="V152" s="39" t="n">
        <f aca="false">8314.4621*U152/(Sheet1!H$20*Sheet1!H$12*9.80665)</f>
        <v>80972.2546082705</v>
      </c>
      <c r="W152" s="39" t="n">
        <f aca="false">W151-LN(R152/R151)*(V151+V152)/2</f>
        <v>1466949.99822003</v>
      </c>
      <c r="X152" s="39" t="n">
        <f aca="false">Sheet1!H$10*10/Sheet1!H$11*1000*W152/(Sheet1!H$10*10/Sheet1!H$11*1000-W152)</f>
        <v>1502441.24098639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657.865158850152</v>
      </c>
      <c r="T153" s="37" t="n">
        <f aca="false">(X153-X$100)/(X$170-X$100)*(T$170-T$100)+T$100</f>
        <v>3.37076921779396</v>
      </c>
      <c r="U153" s="39" t="n">
        <f aca="false">(X153-X$140)/(X$155-X$140)*(U$155-U$140)+U$140</f>
        <v>662.206745850597</v>
      </c>
      <c r="V153" s="39" t="n">
        <f aca="false">8314.4621*U153/(Sheet1!H$20*Sheet1!H$12*9.80665)</f>
        <v>81294.4332402177</v>
      </c>
      <c r="W153" s="39" t="n">
        <f aca="false">W152-LN(R153/R152)*(V152+V153)/2</f>
        <v>1485631.6410465</v>
      </c>
      <c r="X153" s="39" t="n">
        <f aca="false">Sheet1!H$10*10/Sheet1!H$11*1000*W153/(Sheet1!H$10*10/Sheet1!H$11*1000-W153)</f>
        <v>1522043.82239282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660.45074486889</v>
      </c>
      <c r="T154" s="37" t="n">
        <f aca="false">(X154-X$100)/(X$170-X$100)*(T$170-T$100)+T$100</f>
        <v>3.40737914979021</v>
      </c>
      <c r="U154" s="39" t="n">
        <f aca="false">(X154-X$140)/(X$155-X$140)*(U$155-U$140)+U$140</f>
        <v>664.839485855435</v>
      </c>
      <c r="V154" s="39" t="n">
        <f aca="false">8314.4621*U154/(Sheet1!H$20*Sheet1!H$12*9.80665)</f>
        <v>81617.6360887288</v>
      </c>
      <c r="W154" s="39" t="n">
        <f aca="false">W153-LN(R154/R153)*(V153+V154)/2</f>
        <v>1504387.58616179</v>
      </c>
      <c r="X154" s="39" t="n">
        <f aca="false">Sheet1!H$10*10/Sheet1!H$11*1000*W154/(Sheet1!H$10*10/Sheet1!H$11*1000-W154)</f>
        <v>1541736.5280941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663.0554185199</v>
      </c>
      <c r="T155" s="37" t="n">
        <f aca="false">(X155-X$100)/(X$170-X$100)*(T$170-T$100)+T$100</f>
        <v>3.44434653410535</v>
      </c>
      <c r="U155" s="39" t="n">
        <f aca="false">150*LOG(Sheet1!H15)+530</f>
        <v>667.491773894976</v>
      </c>
      <c r="V155" s="39" t="n">
        <f aca="false">8314.4621*U155/(Sheet1!H$20*Sheet1!H$12*9.80665)</f>
        <v>81943.2387110448</v>
      </c>
      <c r="W155" s="39" t="n">
        <f aca="false">W154-LN(R155/R154)*(V154+V155)/2</f>
        <v>1523218.22776734</v>
      </c>
      <c r="X155" s="39" t="n">
        <f aca="false">Sheet1!H$10*10/Sheet1!H$11*1000*W155/(Sheet1!H$10*10/Sheet1!H$11*1000-W155)</f>
        <v>1561519.92854316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663.0554185199</v>
      </c>
      <c r="AA155" s="39" t="n">
        <f aca="false">IF(Y155=LOG(Sheet1!H$17*101325),(LOG(Sheet1!H$17*101325)-Q165)/(Q155-Q165)*(X155-X165)+X165,IF(Y155=0,0,X155))</f>
        <v>1561519.92854316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663.055628668708</v>
      </c>
      <c r="T156" s="37" t="n">
        <f aca="false">(X156-X$100)/(X$170-X$100)*(T$170-T$100)+T$100</f>
        <v>3.48103369587138</v>
      </c>
      <c r="U156" s="39" t="n">
        <f aca="false">(X156-X$155)/(X$170-X$155)*(U$170-U$155)+U$155</f>
        <v>667.539237502658</v>
      </c>
      <c r="V156" s="39" t="n">
        <f aca="false">8314.4621*U156/(Sheet1!H$20*Sheet1!H$12*9.80665)</f>
        <v>81949.06548208</v>
      </c>
      <c r="W156" s="39" t="n">
        <f aca="false">W155-LN(R156/R155)*(V155+V156)/2</f>
        <v>1542087.02659191</v>
      </c>
      <c r="X156" s="39" t="n">
        <f aca="false">Sheet1!H$10*10/Sheet1!H$11*1000*W156/(Sheet1!H$10*10/Sheet1!H$11*1000-W156)</f>
        <v>1581355.75764325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663.055595571633</v>
      </c>
      <c r="T157" s="37" t="n">
        <f aca="false">(X157-X$100)/(X$170-X$100)*(T$170-T$100)+T$100</f>
        <v>3.51793531537298</v>
      </c>
      <c r="U157" s="39" t="n">
        <f aca="false">(X157-X$155)/(X$170-X$155)*(U$170-U$155)+U$155</f>
        <v>667.586734088326</v>
      </c>
      <c r="V157" s="39" t="n">
        <f aca="false">8314.4621*U157/(Sheet1!H$20*Sheet1!H$12*9.80665)</f>
        <v>81954.8963015891</v>
      </c>
      <c r="W157" s="39" t="n">
        <f aca="false">W156-LN(R157/R156)*(V156+V157)/2</f>
        <v>1560957.1675462</v>
      </c>
      <c r="X157" s="39" t="n">
        <f aca="false">Sheet1!H$10*10/Sheet1!H$11*1000*W157/(Sheet1!H$10*10/Sheet1!H$11*1000-W157)</f>
        <v>1601205.36383264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663.055562463443</v>
      </c>
      <c r="T158" s="37" t="n">
        <f aca="false">(X158-X$100)/(X$170-X$100)*(T$170-T$100)+T$100</f>
        <v>3.55486257555614</v>
      </c>
      <c r="U158" s="39" t="n">
        <f aca="false">(X158-X$155)/(X$170-X$155)*(U$170-U$155)+U$155</f>
        <v>667.634263688353</v>
      </c>
      <c r="V158" s="39" t="n">
        <f aca="false">8314.4621*U158/(Sheet1!H$20*Sheet1!H$12*9.80665)</f>
        <v>81960.7311740372</v>
      </c>
      <c r="W158" s="39" t="n">
        <f aca="false">W157-LN(R158/R157)*(V157+V158)/2</f>
        <v>1579828.65156291</v>
      </c>
      <c r="X158" s="39" t="n">
        <f aca="false">Sheet1!H$10*10/Sheet1!H$11*1000*W158/(Sheet1!H$10*10/Sheet1!H$11*1000-W158)</f>
        <v>1621068.76230102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663.055529344139</v>
      </c>
      <c r="T159" s="37" t="n">
        <f aca="false">(X159-X$100)/(X$170-X$100)*(T$170-T$100)+T$100</f>
        <v>3.59181550470234</v>
      </c>
      <c r="U159" s="39" t="n">
        <f aca="false">(X159-X$155)/(X$170-X$155)*(U$170-U$155)+U$155</f>
        <v>667.681826339167</v>
      </c>
      <c r="V159" s="39" t="n">
        <f aca="false">8314.4621*U159/(Sheet1!H$20*Sheet1!H$12*9.80665)</f>
        <v>81966.5701038964</v>
      </c>
      <c r="W159" s="39" t="n">
        <f aca="false">W158-LN(R159/R158)*(V158+V159)/2</f>
        <v>1598701.47957577</v>
      </c>
      <c r="X159" s="39" t="n">
        <f aca="false">Sheet1!H$10*10/Sheet1!H$11*1000*W159/(Sheet1!H$10*10/Sheet1!H$11*1000-W159)</f>
        <v>1640945.96826117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663.055496213722</v>
      </c>
      <c r="T160" s="37" t="n">
        <f aca="false">(X160-X$100)/(X$170-X$100)*(T$170-T$100)+T$100</f>
        <v>3.62879413113608</v>
      </c>
      <c r="U160" s="39" t="n">
        <f aca="false">(X160-X$155)/(X$170-X$155)*(U$170-U$155)+U$155</f>
        <v>667.72942207725</v>
      </c>
      <c r="V160" s="39" t="n">
        <f aca="false">8314.4621*U160/(Sheet1!H$20*Sheet1!H$12*9.80665)</f>
        <v>81972.4130956453</v>
      </c>
      <c r="W160" s="39" t="n">
        <f aca="false">W159-LN(R160/R159)*(V159+V160)/2</f>
        <v>1617575.65251957</v>
      </c>
      <c r="X160" s="39" t="n">
        <f aca="false">Sheet1!H$10*10/Sheet1!H$11*1000*W160/(Sheet1!H$10*10/Sheet1!H$11*1000-W160)</f>
        <v>1660836.99694901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663.055463072192</v>
      </c>
      <c r="T161" s="37" t="n">
        <f aca="false">(X161-X$100)/(X$170-X$100)*(T$170-T$100)+T$100</f>
        <v>3.66579848322496</v>
      </c>
      <c r="U161" s="39" t="n">
        <f aca="false">(X161-X$155)/(X$170-X$155)*(U$170-U$155)+U$155</f>
        <v>667.777050939141</v>
      </c>
      <c r="V161" s="39" t="n">
        <f aca="false">8314.4621*U161/(Sheet1!H$20*Sheet1!H$12*9.80665)</f>
        <v>81978.2601537697</v>
      </c>
      <c r="W161" s="39" t="n">
        <f aca="false">W160-LN(R161/R160)*(V160+V161)/2</f>
        <v>1636451.17133009</v>
      </c>
      <c r="X161" s="39" t="n">
        <f aca="false">Sheet1!H$10*10/Sheet1!H$11*1000*W161/(Sheet1!H$10*10/Sheet1!H$11*1000-W161)</f>
        <v>1680741.86362365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663.055429919551</v>
      </c>
      <c r="T162" s="37" t="n">
        <f aca="false">(X162-X$100)/(X$170-X$100)*(T$170-T$100)+T$100</f>
        <v>3.7028285893798</v>
      </c>
      <c r="U162" s="39" t="n">
        <f aca="false">(X162-X$155)/(X$170-X$155)*(U$170-U$155)+U$155</f>
        <v>667.824712961435</v>
      </c>
      <c r="V162" s="39" t="n">
        <f aca="false">8314.4621*U162/(Sheet1!H$20*Sheet1!H$12*9.80665)</f>
        <v>81984.1112827618</v>
      </c>
      <c r="W162" s="39" t="n">
        <f aca="false">W161-LN(R162/R161)*(V161+V162)/2</f>
        <v>1655328.03694417</v>
      </c>
      <c r="X162" s="39" t="n">
        <f aca="false">Sheet1!H$10*10/Sheet1!H$11*1000*W162/(Sheet1!H$10*10/Sheet1!H$11*1000-W162)</f>
        <v>1700660.58356744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663.0553967558</v>
      </c>
      <c r="T163" s="37" t="n">
        <f aca="false">(X163-X$100)/(X$170-X$100)*(T$170-T$100)+T$100</f>
        <v>3.73988447805465</v>
      </c>
      <c r="U163" s="39" t="n">
        <f aca="false">(X163-X$155)/(X$170-X$155)*(U$170-U$155)+U$155</f>
        <v>667.872408180781</v>
      </c>
      <c r="V163" s="39" t="n">
        <f aca="false">8314.4621*U163/(Sheet1!H$20*Sheet1!H$12*9.80665)</f>
        <v>81989.9664871211</v>
      </c>
      <c r="W163" s="39" t="n">
        <f aca="false">W162-LN(R163/R162)*(V162+V163)/2</f>
        <v>1674206.25029969</v>
      </c>
      <c r="X163" s="39" t="n">
        <f aca="false">Sheet1!H$10*10/Sheet1!H$11*1000*W163/(Sheet1!H$10*10/Sheet1!H$11*1000-W163)</f>
        <v>1720593.17208599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663.055363580939</v>
      </c>
      <c r="T164" s="37" t="n">
        <f aca="false">(X164-X$100)/(X$170-X$100)*(T$170-T$100)+T$100</f>
        <v>3.77696617774694</v>
      </c>
      <c r="U164" s="39" t="n">
        <f aca="false">(X164-X$155)/(X$170-X$155)*(U$170-U$155)+U$155</f>
        <v>667.920136633886</v>
      </c>
      <c r="V164" s="39" t="n">
        <f aca="false">8314.4621*U164/(Sheet1!H$20*Sheet1!H$12*9.80665)</f>
        <v>81995.8257713535</v>
      </c>
      <c r="W164" s="39" t="n">
        <f aca="false">W163-LN(R164/R163)*(V163+V164)/2</f>
        <v>1693085.81233555</v>
      </c>
      <c r="X164" s="39" t="n">
        <f aca="false">Sheet1!H$10*10/Sheet1!H$11*1000*W164/(Sheet1!H$10*10/Sheet1!H$11*1000-W164)</f>
        <v>1740539.64450825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663.055330394969</v>
      </c>
      <c r="T165" s="37" t="n">
        <f aca="false">(X165-X$100)/(X$170-X$100)*(T$170-T$100)+T$100</f>
        <v>3.81407371699755</v>
      </c>
      <c r="U165" s="39" t="n">
        <f aca="false">(X165-X$155)/(X$170-X$155)*(U$170-U$155)+U$155</f>
        <v>667.967898357511</v>
      </c>
      <c r="V165" s="39" t="n">
        <f aca="false">8314.4621*U165/(Sheet1!H$20*Sheet1!H$12*9.80665)</f>
        <v>82001.6891399722</v>
      </c>
      <c r="W165" s="39" t="n">
        <f aca="false">W164-LN(R165/R164)*(V164+V165)/2</f>
        <v>1711966.7239917</v>
      </c>
      <c r="X165" s="39" t="n">
        <f aca="false">Sheet1!H$10*10/Sheet1!H$11*1000*W165/(Sheet1!H$10*10/Sheet1!H$11*1000-W165)</f>
        <v>1760500.01618651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663.055297197892</v>
      </c>
      <c r="T166" s="37" t="n">
        <f aca="false">(X166-X$100)/(X$170-X$100)*(T$170-T$100)+T$100</f>
        <v>3.85120712439087</v>
      </c>
      <c r="U166" s="39" t="n">
        <f aca="false">(X166-X$155)/(X$170-X$155)*(U$170-U$155)+U$155</f>
        <v>668.015693388475</v>
      </c>
      <c r="V166" s="39" t="n">
        <f aca="false">8314.4621*U166/(Sheet1!H$20*Sheet1!H$12*9.80665)</f>
        <v>82007.5565974969</v>
      </c>
      <c r="W166" s="39" t="n">
        <f aca="false">W165-LN(R166/R165)*(V165+V166)/2</f>
        <v>1730848.98620911</v>
      </c>
      <c r="X166" s="39" t="n">
        <f aca="false">Sheet1!H$10*10/Sheet1!H$11*1000*W166/(Sheet1!H$10*10/Sheet1!H$11*1000-W166)</f>
        <v>1780474.30249651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663.055263989709</v>
      </c>
      <c r="T167" s="37" t="n">
        <f aca="false">(X167-X$100)/(X$170-X$100)*(T$170-T$100)+T$100</f>
        <v>3.88836642855491</v>
      </c>
      <c r="U167" s="39" t="n">
        <f aca="false">(X167-X$155)/(X$170-X$155)*(U$170-U$155)+U$155</f>
        <v>668.063521763651</v>
      </c>
      <c r="V167" s="39" t="n">
        <f aca="false">8314.4621*U167/(Sheet1!H$20*Sheet1!H$12*9.80665)</f>
        <v>82013.4281484545</v>
      </c>
      <c r="W167" s="39" t="n">
        <f aca="false">W166-LN(R167/R166)*(V166+V167)/2</f>
        <v>1749732.59992982</v>
      </c>
      <c r="X167" s="39" t="n">
        <f aca="false">Sheet1!H$10*10/Sheet1!H$11*1000*W167/(Sheet1!H$10*10/Sheet1!H$11*1000-W167)</f>
        <v>1800462.51883742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663.055230770419</v>
      </c>
      <c r="T168" s="37" t="n">
        <f aca="false">(X168-X$100)/(X$170-X$100)*(T$170-T$100)+T$100</f>
        <v>3.92555165816137</v>
      </c>
      <c r="U168" s="39" t="n">
        <f aca="false">(X168-X$155)/(X$170-X$155)*(U$170-U$155)+U$155</f>
        <v>668.11138351997</v>
      </c>
      <c r="V168" s="39" t="n">
        <f aca="false">8314.4621*U168/(Sheet1!H$20*Sheet1!H$12*9.80665)</f>
        <v>82019.3037973787</v>
      </c>
      <c r="W168" s="39" t="n">
        <f aca="false">W167-LN(R168/R167)*(V167+V168)/2</f>
        <v>1768617.5660969</v>
      </c>
      <c r="X168" s="39" t="n">
        <f aca="false">Sheet1!H$10*10/Sheet1!H$11*1000*W168/(Sheet1!H$10*10/Sheet1!H$11*1000-W168)</f>
        <v>1820464.68063192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663.055197540026</v>
      </c>
      <c r="T169" s="37" t="n">
        <f aca="false">(X169-X$100)/(X$170-X$100)*(T$170-T$100)+T$100</f>
        <v>3.96276284192574</v>
      </c>
      <c r="U169" s="39" t="n">
        <f aca="false">(X169-X$155)/(X$170-X$155)*(U$170-U$155)+U$155</f>
        <v>668.159278694419</v>
      </c>
      <c r="V169" s="39" t="n">
        <f aca="false">8314.4621*U169/(Sheet1!H$20*Sheet1!H$12*9.80665)</f>
        <v>82025.1835488101</v>
      </c>
      <c r="W169" s="39" t="n">
        <f aca="false">W168-LN(R169/R168)*(V168+V169)/2</f>
        <v>1787503.88565446</v>
      </c>
      <c r="X169" s="39" t="n">
        <f aca="false">Sheet1!H$10*10/Sheet1!H$11*1000*W169/(Sheet1!H$10*10/Sheet1!H$11*1000-W169)</f>
        <v>1840480.80332625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663.0554185199</v>
      </c>
      <c r="T170" s="37" t="n">
        <v>4</v>
      </c>
      <c r="U170" s="39" t="n">
        <f aca="false">U155+(T170-T155)*((Sheet1!H$18-Sheet1!H$19)*COS(RADIANS(38))+Sheet1!H$19)/2</f>
        <v>668.207461534327</v>
      </c>
      <c r="V170" s="39" t="n">
        <f aca="false">8314.4621*U170/(Sheet1!H$20*Sheet1!H$12*9.80665)</f>
        <v>82031.0294976387</v>
      </c>
      <c r="W170" s="39" t="n">
        <f aca="false">W169-LN(R170/R169)*(V169+V170)/2</f>
        <v>1806391.55518315</v>
      </c>
      <c r="X170" s="39" t="n">
        <f aca="false">Sheet1!H$10*10/Sheet1!H$11*1000*W170/(Sheet1!H$10*10/Sheet1!H$11*1000-W170)</f>
        <v>1860510.89776029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663.0554185199</v>
      </c>
      <c r="AA170" s="39" t="n">
        <f aca="false">IF(Y170=LOG(Sheet1!H$17*101325),(LOG(Sheet1!H$17*101325)-Q180)/(Q170-Q180)*(X170-X180)+X180,IF(Y170=0,0,X170))</f>
        <v>1860510.89776029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2022-08-17T11:24:53Z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