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80" yWindow="255" windowWidth="15180" windowHeight="8355" tabRatio="522" activeTab="1"/>
  </bookViews>
  <sheets>
    <sheet name="Product Backlog" sheetId="8" r:id="rId1"/>
    <sheet name="Release Plan" sheetId="7" r:id="rId2"/>
    <sheet name="PB Burndown" sheetId="20" r:id="rId3"/>
    <sheet name="Sp1" sheetId="19" r:id="rId4"/>
    <sheet name="Sprint Sheet Template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'Sprint Sheet Template'!$D$11</definedName>
    <definedName name="DoneDays">#REF!</definedName>
    <definedName name="ImplementationDays" localSheetId="3">'Sp1'!$B$9</definedName>
    <definedName name="ImplementationDays" localSheetId="4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0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OFFSET('Sprint Sheet Template'!$F$10,0,0,1,'Sprint Sheet Template'!DoneDays)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'Sprint Sheet Template'!$A$14:$AD$63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'Sprint Sheet Template'!$B$11</definedName>
    <definedName name="TaskRows">#REF!</definedName>
    <definedName name="TaskStatus" localSheetId="3">'Sp1'!$D$14:$D$58</definedName>
    <definedName name="TaskStatus">'Sprint Sheet Template'!$D$14:$D$58</definedName>
    <definedName name="TaskStoryID" localSheetId="3">'Sp1'!$B$14:$B$53</definedName>
    <definedName name="TaskStoryID">'Sprint Sheet Template'!$B$14:$B$53</definedName>
    <definedName name="TotalEffort" localSheetId="3">'Sp1'!$E$10</definedName>
    <definedName name="TotalEffort" localSheetId="4">'Sprint Sheet Template'!$E$10</definedName>
    <definedName name="TotalEffort">#REF!</definedName>
    <definedName name="TrendDays" localSheetId="3">'Sp1'!$D$13</definedName>
    <definedName name="TrendDays">'Sprint Sheet Template'!$D$13</definedName>
    <definedName name="TrendOffset">'PB Burndown'!$G$5</definedName>
    <definedName name="TrendSprintCount">'PB Burndown'!$G$4</definedName>
  </definedNames>
  <calcPr calcId="125725"/>
</workbook>
</file>

<file path=xl/calcChain.xml><?xml version="1.0" encoding="utf-8"?>
<calcChain xmlns="http://schemas.openxmlformats.org/spreadsheetml/2006/main">
  <c r="A29" i="21"/>
  <c r="A21"/>
  <c r="A13"/>
  <c r="A5"/>
  <c r="G4" i="20"/>
  <c r="D10" s="1"/>
  <c r="P36" s="1"/>
  <c r="E16" i="7"/>
  <c r="E4" s="1"/>
  <c r="E17"/>
  <c r="E18"/>
  <c r="E19"/>
  <c r="E20"/>
  <c r="B17"/>
  <c r="D16"/>
  <c r="B29" i="20"/>
  <c r="B30" s="1"/>
  <c r="B31" s="1"/>
  <c r="B28"/>
  <c r="F18" i="19"/>
  <c r="D18"/>
  <c r="F17"/>
  <c r="F16"/>
  <c r="F15"/>
  <c r="E21" i="7"/>
  <c r="F28" i="20"/>
  <c r="K28" s="1"/>
  <c r="G5"/>
  <c r="G14" i="19"/>
  <c r="H14" s="1"/>
  <c r="F18" i="7"/>
  <c r="F19" s="1"/>
  <c r="F20" s="1"/>
  <c r="F21" s="1"/>
  <c r="F22" s="1"/>
  <c r="F23" s="1"/>
  <c r="F24" s="1"/>
  <c r="F25" s="1"/>
  <c r="F26" s="1"/>
  <c r="F27" s="1"/>
  <c r="F28" s="1"/>
  <c r="F29" s="1"/>
  <c r="F30" s="1"/>
  <c r="B4"/>
  <c r="B5" s="1"/>
  <c r="G17" i="20"/>
  <c r="A18"/>
  <c r="A8"/>
  <c r="D15"/>
  <c r="D17"/>
  <c r="D16"/>
  <c r="E28"/>
  <c r="G28"/>
  <c r="H28"/>
  <c r="E31" i="7"/>
  <c r="B11" i="19"/>
  <c r="G10" s="1"/>
  <c r="I10"/>
  <c r="J10"/>
  <c r="K10"/>
  <c r="Q10"/>
  <c r="R10"/>
  <c r="S10"/>
  <c r="Y10"/>
  <c r="Z10"/>
  <c r="AA1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H62"/>
  <c r="D63"/>
  <c r="F63"/>
  <c r="G63"/>
  <c r="D64"/>
  <c r="B11" i="16"/>
  <c r="AB10" s="1"/>
  <c r="F15"/>
  <c r="F16"/>
  <c r="F17"/>
  <c r="F18"/>
  <c r="E10" i="7"/>
  <c r="E9"/>
  <c r="E8"/>
  <c r="E7"/>
  <c r="E6"/>
  <c r="C4"/>
  <c r="C5"/>
  <c r="C6"/>
  <c r="D6" s="1"/>
  <c r="C7"/>
  <c r="D7" s="1"/>
  <c r="C8"/>
  <c r="D8" s="1"/>
  <c r="C9"/>
  <c r="D9" s="1"/>
  <c r="C10"/>
  <c r="D10" s="1"/>
  <c r="G14" i="16"/>
  <c r="G58" s="1"/>
  <c r="AD10"/>
  <c r="Z10"/>
  <c r="Y10"/>
  <c r="X10"/>
  <c r="R10"/>
  <c r="Q10"/>
  <c r="P10"/>
  <c r="J10"/>
  <c r="I10"/>
  <c r="H10"/>
  <c r="E10"/>
  <c r="D15"/>
  <c r="D16"/>
  <c r="D17"/>
  <c r="D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4"/>
  <c r="G59" l="1"/>
  <c r="H14"/>
  <c r="D5" i="7"/>
  <c r="D4"/>
  <c r="I29" i="20"/>
  <c r="F29"/>
  <c r="G29" s="1"/>
  <c r="E5" i="7"/>
  <c r="B32" i="20"/>
  <c r="G6"/>
  <c r="D8" s="1"/>
  <c r="B18" i="7"/>
  <c r="D17"/>
  <c r="P30" i="20"/>
  <c r="P38"/>
  <c r="P46"/>
  <c r="P32"/>
  <c r="P40"/>
  <c r="P48"/>
  <c r="P45"/>
  <c r="P34"/>
  <c r="P42"/>
  <c r="P50"/>
  <c r="P35"/>
  <c r="P43"/>
  <c r="P51"/>
  <c r="P31"/>
  <c r="P29"/>
  <c r="P37"/>
  <c r="P39"/>
  <c r="D11"/>
  <c r="P33"/>
  <c r="P41"/>
  <c r="P49"/>
  <c r="P47"/>
  <c r="E30"/>
  <c r="E31" s="1"/>
  <c r="F30"/>
  <c r="I30"/>
  <c r="I31" s="1"/>
  <c r="H31" s="1"/>
  <c r="G11" i="16"/>
  <c r="F11"/>
  <c r="I14" i="19"/>
  <c r="H63"/>
  <c r="P44" i="20"/>
  <c r="P28"/>
  <c r="K10" i="16"/>
  <c r="S10"/>
  <c r="AA10"/>
  <c r="F10"/>
  <c r="G62" i="19"/>
  <c r="X10"/>
  <c r="P10"/>
  <c r="H10"/>
  <c r="H29" i="20"/>
  <c r="W10" i="16"/>
  <c r="U10" i="19"/>
  <c r="E10"/>
  <c r="F11" s="1"/>
  <c r="V10" i="16"/>
  <c r="M10" i="19"/>
  <c r="U10" i="16"/>
  <c r="V10" i="19"/>
  <c r="N10"/>
  <c r="F10"/>
  <c r="E29" i="20"/>
  <c r="G10" i="16"/>
  <c r="O10"/>
  <c r="AB10" i="19"/>
  <c r="T10"/>
  <c r="L10"/>
  <c r="N10" i="16"/>
  <c r="M10"/>
  <c r="AC10"/>
  <c r="L10"/>
  <c r="T10"/>
  <c r="W10" i="19"/>
  <c r="O10"/>
  <c r="K29" i="20" l="1"/>
  <c r="H58" i="16"/>
  <c r="I14"/>
  <c r="H59"/>
  <c r="H11"/>
  <c r="D11"/>
  <c r="N48" i="20"/>
  <c r="N31"/>
  <c r="N34"/>
  <c r="N42"/>
  <c r="N50"/>
  <c r="N41"/>
  <c r="N40"/>
  <c r="N47"/>
  <c r="N46"/>
  <c r="H30"/>
  <c r="N33"/>
  <c r="N49"/>
  <c r="N32"/>
  <c r="N39"/>
  <c r="N38"/>
  <c r="N36"/>
  <c r="N44"/>
  <c r="N28"/>
  <c r="N30"/>
  <c r="N37"/>
  <c r="N29"/>
  <c r="N45"/>
  <c r="Q35"/>
  <c r="Q43"/>
  <c r="Q51"/>
  <c r="Q34"/>
  <c r="Q50"/>
  <c r="Q32"/>
  <c r="Q40"/>
  <c r="Q48"/>
  <c r="Q29"/>
  <c r="Q45"/>
  <c r="Q31"/>
  <c r="Q39"/>
  <c r="Q47"/>
  <c r="Q37"/>
  <c r="Q42"/>
  <c r="Q44"/>
  <c r="Q30"/>
  <c r="Q38"/>
  <c r="Q46"/>
  <c r="Q28"/>
  <c r="Q36"/>
  <c r="Q49"/>
  <c r="Q41"/>
  <c r="Q33"/>
  <c r="B19" i="7"/>
  <c r="D18"/>
  <c r="N51" i="20"/>
  <c r="N43"/>
  <c r="H11" i="19"/>
  <c r="F31" i="20"/>
  <c r="F32" s="1"/>
  <c r="I11" i="19"/>
  <c r="J14"/>
  <c r="I63"/>
  <c r="I62"/>
  <c r="N35" i="20"/>
  <c r="G11" i="19"/>
  <c r="E32" i="20"/>
  <c r="B33"/>
  <c r="K30"/>
  <c r="G30"/>
  <c r="I58" i="16" l="1"/>
  <c r="I59"/>
  <c r="I11"/>
  <c r="J14"/>
  <c r="L37" i="20"/>
  <c r="F13" i="16"/>
  <c r="D13"/>
  <c r="K31" i="20"/>
  <c r="G31"/>
  <c r="L41"/>
  <c r="L28"/>
  <c r="M28" s="1"/>
  <c r="L51"/>
  <c r="L29"/>
  <c r="L44"/>
  <c r="L34"/>
  <c r="L43"/>
  <c r="L33"/>
  <c r="L46"/>
  <c r="L35"/>
  <c r="L38"/>
  <c r="M38" s="1"/>
  <c r="L36"/>
  <c r="L49"/>
  <c r="L48"/>
  <c r="L32"/>
  <c r="L39"/>
  <c r="L45"/>
  <c r="L40"/>
  <c r="L47"/>
  <c r="L31"/>
  <c r="L50"/>
  <c r="M50" s="1"/>
  <c r="L42"/>
  <c r="K12" i="16"/>
  <c r="G32" i="20"/>
  <c r="E33"/>
  <c r="F33"/>
  <c r="B34"/>
  <c r="I33"/>
  <c r="H33" s="1"/>
  <c r="K14" i="19"/>
  <c r="J63"/>
  <c r="J62"/>
  <c r="J11"/>
  <c r="B20" i="7"/>
  <c r="D19"/>
  <c r="I32" i="20"/>
  <c r="H32" s="1"/>
  <c r="L30"/>
  <c r="M30" s="1"/>
  <c r="J59" i="16" l="1"/>
  <c r="J58"/>
  <c r="K14"/>
  <c r="J11"/>
  <c r="M49" i="20"/>
  <c r="M44"/>
  <c r="I12" i="16"/>
  <c r="S12"/>
  <c r="N12"/>
  <c r="AA12"/>
  <c r="M47" i="20"/>
  <c r="L12" i="16"/>
  <c r="T12"/>
  <c r="U12"/>
  <c r="M42" i="20"/>
  <c r="M48"/>
  <c r="M34"/>
  <c r="X12" i="16"/>
  <c r="AD12"/>
  <c r="F12"/>
  <c r="G12"/>
  <c r="J12"/>
  <c r="M36" i="20"/>
  <c r="V12" i="16"/>
  <c r="W12"/>
  <c r="R12"/>
  <c r="P12"/>
  <c r="M32" i="20"/>
  <c r="Q12" i="16"/>
  <c r="M12"/>
  <c r="O12"/>
  <c r="M29" i="20"/>
  <c r="D12" s="1"/>
  <c r="H12" i="16"/>
  <c r="AC12"/>
  <c r="Y12"/>
  <c r="M39" i="20"/>
  <c r="AB12" i="16"/>
  <c r="Z12"/>
  <c r="M51" i="20"/>
  <c r="M37"/>
  <c r="M43"/>
  <c r="K32"/>
  <c r="M31"/>
  <c r="L14" i="19"/>
  <c r="K63"/>
  <c r="K62"/>
  <c r="K11"/>
  <c r="I34" i="20"/>
  <c r="H34" s="1"/>
  <c r="B35"/>
  <c r="E34"/>
  <c r="F34"/>
  <c r="M45"/>
  <c r="M46"/>
  <c r="M41"/>
  <c r="K33"/>
  <c r="G33"/>
  <c r="B21" i="7"/>
  <c r="D20"/>
  <c r="M33" i="20"/>
  <c r="M40"/>
  <c r="M35"/>
  <c r="K59" i="16" l="1"/>
  <c r="L14"/>
  <c r="K11"/>
  <c r="K58"/>
  <c r="G9" i="20"/>
  <c r="D22"/>
  <c r="G34"/>
  <c r="K34"/>
  <c r="L63" i="19"/>
  <c r="L62"/>
  <c r="L11"/>
  <c r="M14"/>
  <c r="D21" i="7"/>
  <c r="B22"/>
  <c r="I35" i="20"/>
  <c r="H35" s="1"/>
  <c r="B36"/>
  <c r="E35"/>
  <c r="F35"/>
  <c r="L59" i="16" l="1"/>
  <c r="M14"/>
  <c r="L58"/>
  <c r="L11"/>
  <c r="B23" i="7"/>
  <c r="A22"/>
  <c r="E22" s="1"/>
  <c r="D22"/>
  <c r="M62" i="19"/>
  <c r="M11"/>
  <c r="M63"/>
  <c r="N14"/>
  <c r="B37" i="20"/>
  <c r="F36"/>
  <c r="E36"/>
  <c r="I36"/>
  <c r="H36" s="1"/>
  <c r="G35"/>
  <c r="K35"/>
  <c r="M11" i="16" l="1"/>
  <c r="M58"/>
  <c r="N14"/>
  <c r="M59"/>
  <c r="A23" i="7"/>
  <c r="E23" s="1"/>
  <c r="D23"/>
  <c r="B24"/>
  <c r="G36" i="20"/>
  <c r="K36"/>
  <c r="E37"/>
  <c r="F37"/>
  <c r="B38"/>
  <c r="I37"/>
  <c r="H37" s="1"/>
  <c r="N62" i="19"/>
  <c r="N11"/>
  <c r="O14"/>
  <c r="N63"/>
  <c r="N11" i="16" l="1"/>
  <c r="N59"/>
  <c r="N58"/>
  <c r="O14"/>
  <c r="A24" i="7"/>
  <c r="E24" s="1"/>
  <c r="B25"/>
  <c r="D24"/>
  <c r="O11" i="19"/>
  <c r="P14"/>
  <c r="O63"/>
  <c r="O62"/>
  <c r="G37" i="20"/>
  <c r="K37"/>
  <c r="E38"/>
  <c r="F38"/>
  <c r="I38"/>
  <c r="H38" s="1"/>
  <c r="B39"/>
  <c r="G3" s="1"/>
  <c r="P14" i="16" l="1"/>
  <c r="O58"/>
  <c r="O11"/>
  <c r="O59"/>
  <c r="D9" i="20"/>
  <c r="G20"/>
  <c r="D20"/>
  <c r="G19"/>
  <c r="D21"/>
  <c r="D18"/>
  <c r="P11" i="19"/>
  <c r="Q14"/>
  <c r="P63"/>
  <c r="P62"/>
  <c r="B26" i="7"/>
  <c r="D25"/>
  <c r="A25"/>
  <c r="E25" s="1"/>
  <c r="G38" i="20"/>
  <c r="K38"/>
  <c r="I39"/>
  <c r="H39" s="1"/>
  <c r="B40"/>
  <c r="E39"/>
  <c r="F39"/>
  <c r="Q14" i="16" l="1"/>
  <c r="P59"/>
  <c r="P11"/>
  <c r="P58"/>
  <c r="E40" i="20"/>
  <c r="F40"/>
  <c r="I40"/>
  <c r="H40" s="1"/>
  <c r="B41"/>
  <c r="O33"/>
  <c r="O41"/>
  <c r="O49"/>
  <c r="D23"/>
  <c r="O40"/>
  <c r="O50"/>
  <c r="O30"/>
  <c r="O38"/>
  <c r="O46"/>
  <c r="D24"/>
  <c r="O35"/>
  <c r="O43"/>
  <c r="O51"/>
  <c r="O42"/>
  <c r="O32"/>
  <c r="O48"/>
  <c r="O29"/>
  <c r="O37"/>
  <c r="O45"/>
  <c r="O34"/>
  <c r="O28"/>
  <c r="O36"/>
  <c r="O44"/>
  <c r="O31"/>
  <c r="D19"/>
  <c r="O47"/>
  <c r="O39"/>
  <c r="K39"/>
  <c r="G39"/>
  <c r="D26" i="7"/>
  <c r="A26"/>
  <c r="E26" s="1"/>
  <c r="B27"/>
  <c r="Q11" i="19"/>
  <c r="R14"/>
  <c r="Q63"/>
  <c r="Q62"/>
  <c r="Q11" i="16" l="1"/>
  <c r="Q58"/>
  <c r="R14"/>
  <c r="Q59"/>
  <c r="R63" i="19"/>
  <c r="S14"/>
  <c r="R62"/>
  <c r="R11"/>
  <c r="K40" i="20"/>
  <c r="G40"/>
  <c r="F41"/>
  <c r="I41"/>
  <c r="H41" s="1"/>
  <c r="B42"/>
  <c r="E41"/>
  <c r="D27" i="7"/>
  <c r="A27"/>
  <c r="E27" s="1"/>
  <c r="B28"/>
  <c r="R59" i="16" l="1"/>
  <c r="R11"/>
  <c r="S14"/>
  <c r="R58"/>
  <c r="T14" i="19"/>
  <c r="S63"/>
  <c r="S62"/>
  <c r="S11"/>
  <c r="A28" i="7"/>
  <c r="E28" s="1"/>
  <c r="D28"/>
  <c r="B29"/>
  <c r="E42" i="20"/>
  <c r="I42"/>
  <c r="H42" s="1"/>
  <c r="B43"/>
  <c r="F42"/>
  <c r="G41"/>
  <c r="K41"/>
  <c r="S58" i="16" l="1"/>
  <c r="S59"/>
  <c r="T14"/>
  <c r="S11"/>
  <c r="T63" i="19"/>
  <c r="T62"/>
  <c r="T11"/>
  <c r="U14"/>
  <c r="I43" i="20"/>
  <c r="H43" s="1"/>
  <c r="B44"/>
  <c r="E43"/>
  <c r="F43"/>
  <c r="G42"/>
  <c r="K42"/>
  <c r="B30" i="7"/>
  <c r="A29"/>
  <c r="E29" s="1"/>
  <c r="D29"/>
  <c r="U14" i="16" l="1"/>
  <c r="T58"/>
  <c r="T59"/>
  <c r="T11"/>
  <c r="U62" i="19"/>
  <c r="U11"/>
  <c r="U63"/>
  <c r="V14"/>
  <c r="E44" i="20"/>
  <c r="F44"/>
  <c r="B45"/>
  <c r="I44"/>
  <c r="H44" s="1"/>
  <c r="A30" i="7"/>
  <c r="E30" s="1"/>
  <c r="D30"/>
  <c r="K43" i="20"/>
  <c r="G43"/>
  <c r="U59" i="16" l="1"/>
  <c r="V14"/>
  <c r="U11"/>
  <c r="U58"/>
  <c r="V62" i="19"/>
  <c r="V11"/>
  <c r="W14"/>
  <c r="V63"/>
  <c r="F45" i="20"/>
  <c r="B46"/>
  <c r="E45"/>
  <c r="I45"/>
  <c r="H45" s="1"/>
  <c r="K44"/>
  <c r="G44"/>
  <c r="V58" i="16" l="1"/>
  <c r="W14"/>
  <c r="V11"/>
  <c r="V59"/>
  <c r="G45" i="20"/>
  <c r="K45"/>
  <c r="B47"/>
  <c r="E46"/>
  <c r="F46"/>
  <c r="I46"/>
  <c r="H46" s="1"/>
  <c r="W11" i="19"/>
  <c r="X14"/>
  <c r="W63"/>
  <c r="W62"/>
  <c r="W11" i="16" l="1"/>
  <c r="X14"/>
  <c r="W59"/>
  <c r="W58"/>
  <c r="F47" i="20"/>
  <c r="I47"/>
  <c r="H47" s="1"/>
  <c r="B48"/>
  <c r="E47"/>
  <c r="G46"/>
  <c r="K46"/>
  <c r="X11" i="19"/>
  <c r="X63"/>
  <c r="Y14"/>
  <c r="X62"/>
  <c r="X58" i="16" l="1"/>
  <c r="X11"/>
  <c r="Y14"/>
  <c r="X59"/>
  <c r="K47" i="20"/>
  <c r="G47"/>
  <c r="E48"/>
  <c r="F48"/>
  <c r="I48"/>
  <c r="H48" s="1"/>
  <c r="B49"/>
  <c r="Y11" i="19"/>
  <c r="Z14"/>
  <c r="Y63"/>
  <c r="Y62"/>
  <c r="Z14" i="16" l="1"/>
  <c r="Y58"/>
  <c r="Y59"/>
  <c r="Y11"/>
  <c r="F49" i="20"/>
  <c r="I49"/>
  <c r="H49" s="1"/>
  <c r="B50"/>
  <c r="E49"/>
  <c r="AA14" i="19"/>
  <c r="Z63"/>
  <c r="Z62"/>
  <c r="Z11"/>
  <c r="G48" i="20"/>
  <c r="K48"/>
  <c r="Z59" i="16" l="1"/>
  <c r="Z58"/>
  <c r="Z11"/>
  <c r="AA14"/>
  <c r="AB14" i="19"/>
  <c r="AA62"/>
  <c r="AA63"/>
  <c r="AA11"/>
  <c r="G49" i="20"/>
  <c r="K49"/>
  <c r="E50"/>
  <c r="I50"/>
  <c r="H50" s="1"/>
  <c r="B51"/>
  <c r="F50"/>
  <c r="AA59" i="16" l="1"/>
  <c r="AA58"/>
  <c r="AB14"/>
  <c r="AA11"/>
  <c r="I51" i="20"/>
  <c r="H51" s="1"/>
  <c r="E51"/>
  <c r="F51"/>
  <c r="G50"/>
  <c r="K50"/>
  <c r="AB63" i="19"/>
  <c r="AB11"/>
  <c r="AB62"/>
  <c r="AC14"/>
  <c r="AC14" i="16" l="1"/>
  <c r="AB59"/>
  <c r="AB58"/>
  <c r="AB11"/>
  <c r="K51" i="20"/>
  <c r="G51"/>
  <c r="AC39" i="19"/>
  <c r="AC20"/>
  <c r="AC30"/>
  <c r="AC27"/>
  <c r="AC41"/>
  <c r="AC43"/>
  <c r="AC47"/>
  <c r="AC49"/>
  <c r="AC53"/>
  <c r="AC59"/>
  <c r="AC19"/>
  <c r="AC29"/>
  <c r="AC62"/>
  <c r="AC40"/>
  <c r="AC17"/>
  <c r="AC10" s="1"/>
  <c r="AC45"/>
  <c r="AC51"/>
  <c r="AC57"/>
  <c r="AC61"/>
  <c r="AC37"/>
  <c r="AC11"/>
  <c r="AD14"/>
  <c r="AC36"/>
  <c r="AC28"/>
  <c r="AC55"/>
  <c r="AC21"/>
  <c r="AC31"/>
  <c r="AC34"/>
  <c r="AC42"/>
  <c r="AC44"/>
  <c r="AC46"/>
  <c r="AC48"/>
  <c r="AC50"/>
  <c r="AC52"/>
  <c r="AC54"/>
  <c r="AC56"/>
  <c r="AC58"/>
  <c r="AC60"/>
  <c r="AC63"/>
  <c r="AC26"/>
  <c r="AC23"/>
  <c r="AC33"/>
  <c r="AC38"/>
  <c r="AC32"/>
  <c r="AC24"/>
  <c r="AC22"/>
  <c r="AC32" i="16" l="1"/>
  <c r="AC54"/>
  <c r="AC50"/>
  <c r="AC29"/>
  <c r="AC51"/>
  <c r="AC30"/>
  <c r="AC52"/>
  <c r="AC42"/>
  <c r="AC11"/>
  <c r="AC43"/>
  <c r="AC21"/>
  <c r="AC49"/>
  <c r="AC37"/>
  <c r="AC24"/>
  <c r="AC44"/>
  <c r="AC58"/>
  <c r="AC41"/>
  <c r="AC27"/>
  <c r="AC53"/>
  <c r="AC28"/>
  <c r="AC48"/>
  <c r="AC34"/>
  <c r="AC57"/>
  <c r="AC19"/>
  <c r="AC45"/>
  <c r="AC26"/>
  <c r="AC46"/>
  <c r="AC22"/>
  <c r="AC55"/>
  <c r="AC33"/>
  <c r="AC20"/>
  <c r="AC40"/>
  <c r="AC17"/>
  <c r="AC23"/>
  <c r="AC47"/>
  <c r="AC36"/>
  <c r="AC59"/>
  <c r="AC35"/>
  <c r="AC31"/>
  <c r="AC18"/>
  <c r="AC38"/>
  <c r="AD14"/>
  <c r="AC16"/>
  <c r="AC25"/>
  <c r="AC39"/>
  <c r="AC56"/>
  <c r="AD21" i="19"/>
  <c r="AD31"/>
  <c r="AD62"/>
  <c r="AD19"/>
  <c r="AD43"/>
  <c r="AD49"/>
  <c r="AD55"/>
  <c r="AD61"/>
  <c r="AD36"/>
  <c r="AD17"/>
  <c r="AD10" s="1"/>
  <c r="D11" s="1"/>
  <c r="AD28"/>
  <c r="AD11"/>
  <c r="AD24"/>
  <c r="AD37"/>
  <c r="AD39"/>
  <c r="AD20"/>
  <c r="AD30"/>
  <c r="AD29"/>
  <c r="AD41"/>
  <c r="AD47"/>
  <c r="AD51"/>
  <c r="AD57"/>
  <c r="AD45"/>
  <c r="AD53"/>
  <c r="AD59"/>
  <c r="AD40"/>
  <c r="AD38"/>
  <c r="AD22"/>
  <c r="AD32"/>
  <c r="AD27"/>
  <c r="AD26"/>
  <c r="AD54"/>
  <c r="AD46"/>
  <c r="AD52"/>
  <c r="AD58"/>
  <c r="AD63"/>
  <c r="AD33"/>
  <c r="AD50"/>
  <c r="AD23"/>
  <c r="AD34"/>
  <c r="AD56"/>
  <c r="AD48"/>
  <c r="AD44"/>
  <c r="AD60"/>
  <c r="AD42"/>
  <c r="AD32" i="16" l="1"/>
  <c r="AD20"/>
  <c r="AD48"/>
  <c r="AD21"/>
  <c r="AD18"/>
  <c r="AD57"/>
  <c r="AD28"/>
  <c r="AD23"/>
  <c r="AD46"/>
  <c r="AD31"/>
  <c r="AD45"/>
  <c r="AD49"/>
  <c r="AD29"/>
  <c r="AD44"/>
  <c r="AD30"/>
  <c r="AD59"/>
  <c r="AD17"/>
  <c r="AD24"/>
  <c r="AD11"/>
  <c r="AD42"/>
  <c r="AD25"/>
  <c r="AD51"/>
  <c r="AD41"/>
  <c r="AD16"/>
  <c r="AD54"/>
  <c r="AD38"/>
  <c r="AD19"/>
  <c r="AD43"/>
  <c r="AD33"/>
  <c r="AD50"/>
  <c r="AD34"/>
  <c r="AD58"/>
  <c r="AD55"/>
  <c r="AD39"/>
  <c r="AD40"/>
  <c r="AD26"/>
  <c r="AD56"/>
  <c r="AD35"/>
  <c r="AD53"/>
  <c r="AD36"/>
  <c r="AD22"/>
  <c r="AD52"/>
  <c r="AD27"/>
  <c r="AD37"/>
  <c r="AD47"/>
  <c r="F13" i="19"/>
  <c r="Q12" s="1"/>
  <c r="D13"/>
  <c r="F12" l="1"/>
  <c r="K12"/>
  <c r="AA12"/>
  <c r="X12"/>
  <c r="H12"/>
  <c r="J12"/>
  <c r="P12"/>
  <c r="V12"/>
  <c r="AD12"/>
  <c r="T12"/>
  <c r="M12"/>
  <c r="Z12"/>
  <c r="U12"/>
  <c r="I12"/>
  <c r="AC12"/>
  <c r="G12"/>
  <c r="O12"/>
  <c r="AB12"/>
  <c r="W12"/>
  <c r="R12"/>
  <c r="S12"/>
  <c r="N12"/>
  <c r="Y12"/>
  <c r="L12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<sst xmlns="http://schemas.openxmlformats.org/spreadsheetml/2006/main" count="182" uniqueCount="110">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</sst>
</file>

<file path=xl/styles.xml><?xml version="1.0" encoding="utf-8"?>
<styleSheet xmlns="http://schemas.openxmlformats.org/spreadsheetml/2006/main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2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Velocity and Remaining Work</a:t>
            </a:r>
          </a:p>
        </c:rich>
      </c:tx>
      <c:layout>
        <c:manualLayout>
          <c:xMode val="edge"/>
          <c:yMode val="edge"/>
          <c:x val="0.20739240506329121"/>
          <c:y val="1.582280925943381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8295776413084365E-2"/>
          <c:y val="0.12658247407547046"/>
          <c:w val="0.88295776413084348"/>
          <c:h val="0.76582396815659659"/>
        </c:manualLayout>
      </c:layout>
      <c:lineChart>
        <c:grouping val="standard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96617216"/>
        <c:axId val="96618752"/>
      </c:lineChart>
      <c:catAx>
        <c:axId val="96617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6618752"/>
        <c:crosses val="autoZero"/>
        <c:auto val="1"/>
        <c:lblAlgn val="ctr"/>
        <c:lblOffset val="200"/>
        <c:tickLblSkip val="1"/>
        <c:tickMarkSkip val="1"/>
      </c:catAx>
      <c:valAx>
        <c:axId val="96618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661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349166562225844E-2"/>
          <c:y val="0.13753600904370891"/>
          <c:w val="0.87885098383256044"/>
          <c:h val="0.65043070943587356"/>
        </c:manualLayout>
      </c:layout>
      <c:barChart>
        <c:barDir val="col"/>
        <c:grouping val="clustered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gapWidth val="50"/>
        <c:axId val="96658560"/>
        <c:axId val="96660096"/>
      </c:barChart>
      <c:lineChart>
        <c:grouping val="standard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marker val="1"/>
        <c:axId val="96658560"/>
        <c:axId val="96660096"/>
      </c:lineChart>
      <c:catAx>
        <c:axId val="966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6660096"/>
        <c:crosses val="autoZero"/>
        <c:auto val="1"/>
        <c:lblAlgn val="ctr"/>
        <c:lblOffset val="100"/>
        <c:tickLblSkip val="1"/>
        <c:tickMarkSkip val="1"/>
      </c:catAx>
      <c:valAx>
        <c:axId val="96660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66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79E-2"/>
          <c:y val="0.87392672413190053"/>
          <c:w val="0.852156911893721"/>
          <c:h val="0.106017340304525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68"/>
          <c:y val="8.8235610910252879E-2"/>
          <c:w val="0.81942977824709617"/>
          <c:h val="0.83088533607154791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5426432"/>
        <c:axId val="115427968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11.700000000000003</c:v>
                </c:pt>
                <c:pt idx="6">
                  <c:v>7.4000000000000021</c:v>
                </c:pt>
                <c:pt idx="7">
                  <c:v>3.1000000000000014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5426432"/>
        <c:axId val="115427968"/>
      </c:lineChart>
      <c:catAx>
        <c:axId val="115426432"/>
        <c:scaling>
          <c:orientation val="minMax"/>
        </c:scaling>
        <c:delete val="1"/>
        <c:axPos val="b"/>
        <c:tickLblPos val="none"/>
        <c:crossAx val="115427968"/>
        <c:crosses val="autoZero"/>
        <c:auto val="1"/>
        <c:lblAlgn val="ctr"/>
        <c:lblOffset val="100"/>
      </c:catAx>
      <c:valAx>
        <c:axId val="1154279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7"/>
              <c:y val="0.139706383941233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542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28E-3"/>
          <c:y val="6.6176708182689656E-2"/>
          <c:w val="0.11404435058078143"/>
          <c:h val="0.42647211939955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845828933474131"/>
          <c:y val="8.8235610910252879E-2"/>
          <c:w val="0.81731784582893341"/>
          <c:h val="0.83088533607154791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8916224"/>
        <c:axId val="118917760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8916224"/>
        <c:axId val="118917760"/>
      </c:lineChart>
      <c:catAx>
        <c:axId val="118916224"/>
        <c:scaling>
          <c:orientation val="minMax"/>
        </c:scaling>
        <c:delete val="1"/>
        <c:axPos val="b"/>
        <c:tickLblPos val="none"/>
        <c:crossAx val="118917760"/>
        <c:crosses val="autoZero"/>
        <c:auto val="1"/>
        <c:lblAlgn val="ctr"/>
        <c:lblOffset val="100"/>
      </c:catAx>
      <c:valAx>
        <c:axId val="11891776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7"/>
              <c:y val="0.139706383941233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891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28E-3"/>
          <c:y val="6.6176708182689656E-2"/>
          <c:w val="0.11404435058078143"/>
          <c:h val="0.42647211939955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53"/>
  <sheetViews>
    <sheetView workbookViewId="0">
      <pane ySplit="4" topLeftCell="A5" activePane="bottomLeft" state="frozen"/>
      <selection pane="bottomLeft" activeCell="E42" sqref="E42"/>
    </sheetView>
  </sheetViews>
  <sheetFormatPr defaultRowHeight="12.75"/>
  <cols>
    <col min="1" max="1" width="9.140625" style="34"/>
    <col min="2" max="2" width="39.28515625" style="32" customWidth="1"/>
    <col min="3" max="3" width="10.85546875" style="34" customWidth="1"/>
    <col min="4" max="6" width="9.140625" style="34"/>
    <col min="7" max="7" width="39.5703125" style="32" customWidth="1"/>
    <col min="8" max="16384" width="9.140625" style="35"/>
  </cols>
  <sheetData>
    <row r="1" spans="1:7" ht="18">
      <c r="A1" s="54" t="s">
        <v>5</v>
      </c>
      <c r="C1" s="33" t="s">
        <v>78</v>
      </c>
    </row>
    <row r="2" spans="1:7">
      <c r="D2" s="78"/>
    </row>
    <row r="4" spans="1:7" ht="13.5" thickBot="1">
      <c r="A4" s="45" t="s">
        <v>21</v>
      </c>
      <c r="B4" s="46" t="s">
        <v>6</v>
      </c>
      <c r="C4" s="45" t="s">
        <v>3</v>
      </c>
      <c r="D4" s="45" t="s">
        <v>18</v>
      </c>
      <c r="E4" s="45" t="s">
        <v>13</v>
      </c>
      <c r="F4" s="45" t="s">
        <v>76</v>
      </c>
      <c r="G4" s="46" t="s">
        <v>28</v>
      </c>
    </row>
    <row r="5" spans="1:7">
      <c r="A5" s="34">
        <v>1</v>
      </c>
      <c r="B5" s="32" t="s">
        <v>87</v>
      </c>
      <c r="C5" s="34" t="s">
        <v>79</v>
      </c>
      <c r="D5" s="34">
        <v>3</v>
      </c>
      <c r="E5" s="34">
        <v>1</v>
      </c>
    </row>
    <row r="6" spans="1:7" ht="38.25">
      <c r="A6" s="34">
        <v>2</v>
      </c>
      <c r="B6" s="32" t="s">
        <v>88</v>
      </c>
      <c r="C6" s="34" t="s">
        <v>82</v>
      </c>
      <c r="D6" s="34">
        <v>5</v>
      </c>
      <c r="E6" s="34">
        <v>1</v>
      </c>
      <c r="G6" s="32" t="s">
        <v>89</v>
      </c>
    </row>
    <row r="7" spans="1:7">
      <c r="A7" s="34">
        <v>3</v>
      </c>
      <c r="B7" s="32" t="s">
        <v>90</v>
      </c>
      <c r="C7" s="34" t="s">
        <v>19</v>
      </c>
      <c r="D7" s="34">
        <v>3</v>
      </c>
      <c r="E7" s="34">
        <v>2</v>
      </c>
    </row>
    <row r="8" spans="1:7">
      <c r="A8" s="34">
        <v>4</v>
      </c>
      <c r="B8" s="32" t="s">
        <v>91</v>
      </c>
      <c r="C8" s="34" t="s">
        <v>19</v>
      </c>
      <c r="D8" s="34">
        <v>8</v>
      </c>
      <c r="E8" s="34">
        <v>3</v>
      </c>
    </row>
    <row r="9" spans="1:7">
      <c r="A9" s="34">
        <v>5</v>
      </c>
      <c r="B9" s="32" t="s">
        <v>92</v>
      </c>
      <c r="C9" s="34" t="s">
        <v>19</v>
      </c>
      <c r="D9" s="34">
        <v>13</v>
      </c>
    </row>
    <row r="10" spans="1:7" ht="26.25" customHeight="1">
      <c r="A10" s="34">
        <v>6</v>
      </c>
      <c r="B10" s="32" t="s">
        <v>93</v>
      </c>
      <c r="C10" s="34" t="s">
        <v>94</v>
      </c>
      <c r="D10" s="34">
        <v>5</v>
      </c>
    </row>
    <row r="11" spans="1:7" ht="26.25" customHeight="1"/>
    <row r="29" spans="2:2">
      <c r="B29" s="35"/>
    </row>
    <row r="37" spans="7:10">
      <c r="J37" s="76"/>
    </row>
    <row r="42" spans="7:10">
      <c r="G42" s="77"/>
    </row>
    <row r="53" spans="1:6">
      <c r="A53" s="35"/>
      <c r="B53" s="35"/>
      <c r="C53" s="35"/>
      <c r="D53" s="35"/>
      <c r="E53" s="35"/>
      <c r="F53" s="35"/>
    </row>
  </sheetData>
  <phoneticPr fontId="2" type="noConversion"/>
  <conditionalFormatting sqref="G44:G52 C45:C46 A11:A52 G23:G41 B11:F44 A54:G163 B47:F52 G11:G21 A4:G10">
    <cfRule type="expression" dxfId="20" priority="1" stopIfTrue="1">
      <formula>$C4="Done"</formula>
    </cfRule>
    <cfRule type="expression" dxfId="19" priority="2" stopIfTrue="1">
      <formula>$C4="Ongoing"</formula>
    </cfRule>
    <cfRule type="expression" dxfId="18" priority="3" stopIfTrue="1">
      <formula>$C4="Removed"</formula>
    </cfRule>
  </conditionalFormatting>
  <conditionalFormatting sqref="G53">
    <cfRule type="expression" dxfId="17" priority="4" stopIfTrue="1">
      <formula>$C43="Done"</formula>
    </cfRule>
    <cfRule type="expression" dxfId="16" priority="5" stopIfTrue="1">
      <formula>$C43="Ongoing"</formula>
    </cfRule>
    <cfRule type="expression" dxfId="15" priority="6" stopIfTrue="1">
      <formula>$C43="Removed"</formula>
    </cfRule>
  </conditionalFormatting>
  <conditionalFormatting sqref="G42:G43">
    <cfRule type="expression" dxfId="14" priority="7" stopIfTrue="1">
      <formula>#REF!="Done"</formula>
    </cfRule>
    <cfRule type="expression" dxfId="13" priority="8" stopIfTrue="1">
      <formula>#REF!="Ongoing"</formula>
    </cfRule>
    <cfRule type="expression" dxfId="12" priority="9" stopIfTrue="1">
      <formula>#REF!="Removed"</formula>
    </cfRule>
  </conditionalFormatting>
  <conditionalFormatting sqref="G22">
    <cfRule type="expression" dxfId="11" priority="10" stopIfTrue="1">
      <formula>#REF!="Done"</formula>
    </cfRule>
    <cfRule type="expression" dxfId="10" priority="11" stopIfTrue="1">
      <formula>#REF!="Ongoing"</formula>
    </cfRule>
    <cfRule type="expression" dxfId="9" priority="12" stopIfTrue="1">
      <formula>#REF!="Removed"</formula>
    </cfRule>
  </conditionalFormatting>
  <dataValidations count="1">
    <dataValidation type="list" allowBlank="1" showInputMessage="1" sqref="C54:C163 C4 C6:C52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J31"/>
  <sheetViews>
    <sheetView tabSelected="1" workbookViewId="0">
      <selection activeCell="B18" sqref="B18:B20"/>
    </sheetView>
  </sheetViews>
  <sheetFormatPr defaultRowHeight="12.75"/>
  <cols>
    <col min="1" max="1" width="7.85546875" customWidth="1"/>
    <col min="2" max="2" width="10.42578125" customWidth="1"/>
    <col min="3" max="3" width="9.5703125" customWidth="1"/>
    <col min="4" max="5" width="10.7109375" customWidth="1"/>
    <col min="7" max="7" width="13.7109375" style="2" customWidth="1"/>
    <col min="8" max="8" width="59.140625" customWidth="1"/>
    <col min="9" max="9" width="10.7109375" customWidth="1"/>
  </cols>
  <sheetData>
    <row r="1" spans="1:10" ht="18">
      <c r="A1" s="15" t="s">
        <v>15</v>
      </c>
    </row>
    <row r="3" spans="1:10">
      <c r="A3" s="9" t="s">
        <v>16</v>
      </c>
      <c r="B3" s="47" t="s">
        <v>1</v>
      </c>
      <c r="C3" s="48" t="s">
        <v>30</v>
      </c>
      <c r="D3" s="48" t="s">
        <v>2</v>
      </c>
      <c r="E3" s="47" t="s">
        <v>18</v>
      </c>
      <c r="F3" s="10" t="s">
        <v>3</v>
      </c>
      <c r="G3" s="47" t="s">
        <v>4</v>
      </c>
      <c r="H3" s="11" t="s">
        <v>0</v>
      </c>
      <c r="I3" s="1"/>
      <c r="J3" s="1"/>
    </row>
    <row r="4" spans="1:10">
      <c r="A4" s="12">
        <v>1</v>
      </c>
      <c r="B4" s="44">
        <f>IF(OR(B16="",A4=""),"",B16)</f>
        <v>38881</v>
      </c>
      <c r="C4" s="25">
        <f t="shared" ref="C4:C10" si="0">IF(A4="","",SUMIF(I$16:I$30,A4,C$16:C$30))</f>
        <v>42</v>
      </c>
      <c r="D4" s="44">
        <f>IF(OR(B4="",C4=""),"",B4+C4-1)</f>
        <v>38922</v>
      </c>
      <c r="E4" s="22">
        <f>IF(A4="","",SUMIF(I$16:I$30,'Release Plan'!A4,E$16:E$30))</f>
        <v>19</v>
      </c>
      <c r="F4" s="4"/>
      <c r="G4" s="49"/>
      <c r="H4" s="6"/>
    </row>
    <row r="5" spans="1:10">
      <c r="A5" s="13">
        <v>2</v>
      </c>
      <c r="B5" s="41">
        <f>IF(A5="","",B4+C4)</f>
        <v>38923</v>
      </c>
      <c r="C5" s="22">
        <f t="shared" si="0"/>
        <v>42</v>
      </c>
      <c r="D5" s="41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50"/>
      <c r="H5" s="7"/>
    </row>
    <row r="6" spans="1:10">
      <c r="A6" s="13"/>
      <c r="B6" s="41"/>
      <c r="C6" s="22" t="str">
        <f t="shared" si="0"/>
        <v/>
      </c>
      <c r="D6" s="41" t="str">
        <f t="shared" si="1"/>
        <v/>
      </c>
      <c r="E6" s="22" t="str">
        <f>IF(A6="","",SUMIF(I$16:I$30,'Release Plan'!A6,E$16:E$30))</f>
        <v/>
      </c>
      <c r="F6" s="4"/>
      <c r="G6" s="50"/>
      <c r="H6" s="7"/>
    </row>
    <row r="7" spans="1:10">
      <c r="A7" s="13"/>
      <c r="B7" s="41"/>
      <c r="C7" s="22" t="str">
        <f t="shared" si="0"/>
        <v/>
      </c>
      <c r="D7" s="41" t="str">
        <f t="shared" si="1"/>
        <v/>
      </c>
      <c r="E7" s="22" t="str">
        <f>IF(A7="","",SUMIF(I$16:I$30,'Release Plan'!A7,E$16:E$30))</f>
        <v/>
      </c>
      <c r="F7" s="4"/>
      <c r="G7" s="50"/>
      <c r="H7" s="7"/>
    </row>
    <row r="8" spans="1:10">
      <c r="A8" s="13"/>
      <c r="B8" s="41"/>
      <c r="C8" s="22" t="str">
        <f t="shared" si="0"/>
        <v/>
      </c>
      <c r="D8" s="41" t="str">
        <f t="shared" si="1"/>
        <v/>
      </c>
      <c r="E8" s="22" t="str">
        <f>IF(A8="","",SUMIF(I$16:I$30,'Release Plan'!A8,E$16:E$30))</f>
        <v/>
      </c>
      <c r="F8" s="4"/>
      <c r="G8" s="50"/>
      <c r="H8" s="7"/>
    </row>
    <row r="9" spans="1:10">
      <c r="A9" s="13"/>
      <c r="B9" s="41"/>
      <c r="C9" s="22" t="str">
        <f t="shared" si="0"/>
        <v/>
      </c>
      <c r="D9" s="41" t="str">
        <f t="shared" si="1"/>
        <v/>
      </c>
      <c r="E9" s="22" t="str">
        <f>IF(A9="","",SUMIF(I$16:I$30,'Release Plan'!A9,E$16:E$30))</f>
        <v/>
      </c>
      <c r="F9" s="4"/>
      <c r="G9" s="50"/>
      <c r="H9" s="7"/>
    </row>
    <row r="10" spans="1:10">
      <c r="A10" s="14"/>
      <c r="B10" s="42"/>
      <c r="C10" s="43" t="str">
        <f t="shared" si="0"/>
        <v/>
      </c>
      <c r="D10" s="42" t="str">
        <f t="shared" si="1"/>
        <v/>
      </c>
      <c r="E10" s="43" t="str">
        <f>IF(A10="","",SUMIF(I$16:I$30,'Release Plan'!A10,E$16:E$30))</f>
        <v/>
      </c>
      <c r="F10" s="5"/>
      <c r="G10" s="51"/>
      <c r="H10" s="8"/>
    </row>
    <row r="11" spans="1:10">
      <c r="A11" s="38" t="s">
        <v>31</v>
      </c>
    </row>
    <row r="13" spans="1:10" ht="18">
      <c r="A13" s="15" t="s">
        <v>14</v>
      </c>
    </row>
    <row r="15" spans="1:10">
      <c r="A15" s="9" t="s">
        <v>13</v>
      </c>
      <c r="B15" s="47" t="s">
        <v>1</v>
      </c>
      <c r="C15" s="47" t="s">
        <v>30</v>
      </c>
      <c r="D15" s="47" t="s">
        <v>2</v>
      </c>
      <c r="E15" s="47" t="s">
        <v>18</v>
      </c>
      <c r="F15" s="10" t="s">
        <v>3</v>
      </c>
      <c r="G15" s="47" t="s">
        <v>4</v>
      </c>
      <c r="H15" s="75" t="s">
        <v>0</v>
      </c>
      <c r="I15" s="53" t="s">
        <v>32</v>
      </c>
      <c r="J15" s="1"/>
    </row>
    <row r="16" spans="1:10">
      <c r="A16" s="22">
        <v>1</v>
      </c>
      <c r="B16" s="79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8</v>
      </c>
      <c r="F16" s="4" t="s">
        <v>19</v>
      </c>
      <c r="G16" s="27"/>
      <c r="H16" s="28" t="s">
        <v>77</v>
      </c>
      <c r="I16" s="74">
        <v>1</v>
      </c>
    </row>
    <row r="17" spans="1:9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9">
        <v>1</v>
      </c>
    </row>
    <row r="18" spans="1:9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9">
        <v>1</v>
      </c>
    </row>
    <row r="19" spans="1:9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9">
        <v>2</v>
      </c>
    </row>
    <row r="20" spans="1:9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9">
        <v>2</v>
      </c>
    </row>
    <row r="21" spans="1:9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9">
        <v>2</v>
      </c>
    </row>
    <row r="22" spans="1:9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9"/>
    </row>
    <row r="23" spans="1:9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9"/>
    </row>
    <row r="24" spans="1:9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9"/>
    </row>
    <row r="25" spans="1:9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9"/>
    </row>
    <row r="26" spans="1:9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9"/>
    </row>
    <row r="27" spans="1:9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9"/>
    </row>
    <row r="28" spans="1:9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9"/>
    </row>
    <row r="29" spans="1:9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9"/>
    </row>
    <row r="30" spans="1:9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40"/>
    </row>
    <row r="31" spans="1:9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2"/>
      <c r="H31" s="23"/>
    </row>
  </sheetData>
  <phoneticPr fontId="2" type="noConversion"/>
  <conditionalFormatting sqref="G4:H10 E31 E5:E10 A4:D10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F4:F10 F16:F30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E4 G16:H30 A16:E30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51"/>
  <sheetViews>
    <sheetView workbookViewId="0">
      <selection activeCell="D5" sqref="D5"/>
    </sheetView>
  </sheetViews>
  <sheetFormatPr defaultRowHeight="12.75"/>
  <cols>
    <col min="1" max="1" width="11.8554687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</cols>
  <sheetData>
    <row r="1" spans="1:26" ht="18">
      <c r="A1" s="54" t="s">
        <v>33</v>
      </c>
    </row>
    <row r="3" spans="1:26">
      <c r="A3" t="s">
        <v>37</v>
      </c>
      <c r="D3">
        <v>137</v>
      </c>
      <c r="F3" t="s">
        <v>39</v>
      </c>
      <c r="G3" s="55">
        <f>IF(COUNT(B28:B39)=0,1,COUNT(B28:B39))</f>
        <v>5</v>
      </c>
    </row>
    <row r="4" spans="1:26">
      <c r="A4" t="s">
        <v>40</v>
      </c>
      <c r="D4">
        <v>3</v>
      </c>
      <c r="E4" t="s">
        <v>41</v>
      </c>
      <c r="F4" t="s">
        <v>58</v>
      </c>
      <c r="G4" s="55">
        <f>IF(COUNT(D28:D51)=0,1,COUNT(D28:D51)+1)</f>
        <v>3</v>
      </c>
    </row>
    <row r="5" spans="1:26">
      <c r="F5" t="s">
        <v>42</v>
      </c>
      <c r="G5" s="55">
        <f>IF(G4&gt;D4,G4-D4,0)</f>
        <v>0</v>
      </c>
      <c r="Z5" s="38" t="s">
        <v>95</v>
      </c>
    </row>
    <row r="6" spans="1:26">
      <c r="A6" s="1" t="s">
        <v>72</v>
      </c>
      <c r="F6" t="s">
        <v>43</v>
      </c>
      <c r="G6" s="55">
        <f>TrendSprintCount-TrendOffset</f>
        <v>3</v>
      </c>
      <c r="Z6" s="38" t="s">
        <v>96</v>
      </c>
    </row>
    <row r="7" spans="1:26">
      <c r="A7" t="s">
        <v>46</v>
      </c>
      <c r="D7">
        <v>30</v>
      </c>
      <c r="Z7" s="38" t="s">
        <v>99</v>
      </c>
    </row>
    <row r="8" spans="1:26">
      <c r="A8" s="102">
        <f>D$4</f>
        <v>3</v>
      </c>
      <c r="B8" s="102"/>
      <c r="D8" s="58">
        <f ca="1">IF(D28="","",AVERAGE(OFFSET(D27,TrendOffset,0,SprintsInTrend,1)))</f>
        <v>25</v>
      </c>
      <c r="Z8" s="38" t="s">
        <v>100</v>
      </c>
    </row>
    <row r="9" spans="1:26">
      <c r="A9" t="s">
        <v>59</v>
      </c>
      <c r="D9" s="58">
        <f ca="1">IF(D28="","",AVERAGE(OFFSET(D27,1,0,SprintCount,1)))</f>
        <v>25</v>
      </c>
      <c r="F9" t="s">
        <v>51</v>
      </c>
      <c r="G9" s="55">
        <f ca="1">IF(M28="",1,COUNT(M28:M110))</f>
        <v>7</v>
      </c>
      <c r="Z9" s="38" t="s">
        <v>101</v>
      </c>
    </row>
    <row r="10" spans="1:26">
      <c r="A10" t="s">
        <v>48</v>
      </c>
      <c r="D10" s="58">
        <f ca="1">IF(D28="","",AVERAGE(LastEight))</f>
        <v>25</v>
      </c>
      <c r="Z10" s="38" t="s">
        <v>97</v>
      </c>
    </row>
    <row r="11" spans="1:26">
      <c r="A11" t="s">
        <v>49</v>
      </c>
      <c r="D11" s="58">
        <f ca="1">IF(D28="","",IF(TrendSprintCount&lt;4,D10,AVERAGE(SMALL(LastEight,1),SMALL(LastEight,2),SMALL(LastEight,3))))</f>
        <v>25</v>
      </c>
      <c r="Z11" s="38" t="s">
        <v>98</v>
      </c>
    </row>
    <row r="12" spans="1:26">
      <c r="A12" t="s">
        <v>24</v>
      </c>
      <c r="D12" s="58">
        <f ca="1">IF(M29="","",M28-M29)</f>
        <v>25</v>
      </c>
      <c r="Z12" s="38" t="s">
        <v>102</v>
      </c>
    </row>
    <row r="13" spans="1:26">
      <c r="F13" s="56" t="s">
        <v>52</v>
      </c>
      <c r="Z13" s="38" t="s">
        <v>103</v>
      </c>
    </row>
    <row r="14" spans="1:26">
      <c r="A14" s="1" t="s">
        <v>53</v>
      </c>
    </row>
    <row r="15" spans="1:26">
      <c r="A15" t="s">
        <v>54</v>
      </c>
      <c r="D15" s="59">
        <f>IF(D7="",0,ROUNDUP(D3/D7*0.6,0))</f>
        <v>3</v>
      </c>
    </row>
    <row r="16" spans="1:26">
      <c r="A16" t="s">
        <v>56</v>
      </c>
      <c r="D16" s="59">
        <f>IF(D7="",0,ROUNDUP(D3/D7,0))</f>
        <v>5</v>
      </c>
    </row>
    <row r="17" spans="1:17">
      <c r="A17" t="s">
        <v>55</v>
      </c>
      <c r="D17" s="59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>
      <c r="A18" s="102">
        <f>D$4</f>
        <v>3</v>
      </c>
      <c r="B18" s="102"/>
      <c r="D18" s="59">
        <f ca="1">IF(D8="","",IF(LastRealized="",ROUNDUP(LastPlanned/D8,0)+SprintCount-1,ROUNDUP((LastPlanned-LastRealized)/D8+SprintCount,0)))</f>
        <v>6</v>
      </c>
    </row>
    <row r="19" spans="1:17">
      <c r="A19" t="s">
        <v>47</v>
      </c>
      <c r="D19" s="59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>
      <c r="A20" t="s">
        <v>48</v>
      </c>
      <c r="D20" s="59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>
      <c r="A21" t="s">
        <v>49</v>
      </c>
      <c r="D21" s="59">
        <f ca="1">IF(D11="","",IF(LastRealized="",ROUNDUP(LastPlanned/D11+SprintCount-1,0),ROUNDUP((LastPlanned-LastRealized)/D11,0)+SprintCount))</f>
        <v>6</v>
      </c>
    </row>
    <row r="22" spans="1:17">
      <c r="A22" t="s">
        <v>24</v>
      </c>
      <c r="D22" s="59">
        <f ca="1">IF(COUNT(M28:M51)-1&gt;0,COUNT(M28:M51)-1,"")</f>
        <v>6</v>
      </c>
    </row>
    <row r="23" spans="1:17">
      <c r="A23" t="s">
        <v>61</v>
      </c>
      <c r="D23" s="59">
        <f ca="1">IF(D9="","",IF(LastRealized="",ROUNDUP(LastPlanned/(D9+G17)+SprintCount-1,0),ROUNDUP((LastPlanned-LastRealized)/(D9+G17)+SprintCount,0)))</f>
        <v>6</v>
      </c>
    </row>
    <row r="24" spans="1:17">
      <c r="A24" t="s">
        <v>62</v>
      </c>
      <c r="D24" s="59">
        <f ca="1">IF(D9="","",IF(LastRealized="",ROUNDUP(LastPlanned/(D9-G17)+SprintCount-1,0),ROUNDUP((LastPlanned-LastRealized)/(D9-G17)+SprintCount,0)))</f>
        <v>6</v>
      </c>
    </row>
    <row r="26" spans="1:17" ht="12.75" customHeight="1">
      <c r="F26" s="104" t="s">
        <v>24</v>
      </c>
      <c r="G26" s="104"/>
      <c r="H26" s="104"/>
      <c r="I26" s="104"/>
      <c r="J26" s="104"/>
      <c r="K26" s="104"/>
      <c r="L26" s="104"/>
      <c r="M26" s="104"/>
      <c r="N26" s="104"/>
      <c r="O26" s="104" t="s">
        <v>69</v>
      </c>
      <c r="P26" s="104"/>
      <c r="Q26" s="104"/>
    </row>
    <row r="27" spans="1:17" s="3" customFormat="1" ht="26.25" thickBot="1">
      <c r="A27" s="60" t="s">
        <v>13</v>
      </c>
      <c r="B27" s="61" t="s">
        <v>65</v>
      </c>
      <c r="C27" s="61" t="s">
        <v>66</v>
      </c>
      <c r="D27" s="62" t="s">
        <v>67</v>
      </c>
      <c r="E27" s="62" t="s">
        <v>68</v>
      </c>
      <c r="F27" s="63" t="s">
        <v>35</v>
      </c>
      <c r="G27" s="103" t="s">
        <v>38</v>
      </c>
      <c r="H27" s="103"/>
      <c r="I27" s="63" t="s">
        <v>36</v>
      </c>
      <c r="J27" s="64"/>
      <c r="K27" s="63" t="s">
        <v>57</v>
      </c>
      <c r="L27" s="63" t="s">
        <v>50</v>
      </c>
      <c r="M27" s="63" t="s">
        <v>45</v>
      </c>
      <c r="N27" s="65" t="s">
        <v>44</v>
      </c>
      <c r="O27" s="63" t="s">
        <v>34</v>
      </c>
      <c r="P27" s="63" t="s">
        <v>70</v>
      </c>
      <c r="Q27" s="63" t="s">
        <v>71</v>
      </c>
    </row>
    <row r="28" spans="1:17">
      <c r="A28" s="57">
        <v>1</v>
      </c>
      <c r="B28" s="2">
        <f>D3</f>
        <v>137</v>
      </c>
      <c r="C28" s="2">
        <v>23</v>
      </c>
      <c r="D28" s="2">
        <v>23</v>
      </c>
      <c r="E28" s="57">
        <f>B28</f>
        <v>137</v>
      </c>
      <c r="F28" s="55">
        <f>B28</f>
        <v>137</v>
      </c>
      <c r="G28" s="55">
        <f t="shared" ref="G28:G51" si="0">F28</f>
        <v>137</v>
      </c>
      <c r="H28" s="55">
        <f t="shared" ref="H28:H33" si="1">I28</f>
        <v>0</v>
      </c>
      <c r="I28" s="55">
        <v>0</v>
      </c>
      <c r="K28">
        <f t="shared" ref="K28:K33" si="2">IF(F28&lt;I28,I28,F28)</f>
        <v>137</v>
      </c>
      <c r="L28" s="5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5">
        <f ca="1">L28</f>
        <v>137.66666666666669</v>
      </c>
      <c r="N28" s="55">
        <f t="shared" ref="N28:N51" ca="1" si="4">OFFSET($I$27,TrendSprintCount,0,1,1)</f>
        <v>0</v>
      </c>
      <c r="O28" s="66">
        <f t="shared" ref="O28:O51" ca="1" si="5">D$9</f>
        <v>25</v>
      </c>
      <c r="P28" s="66">
        <f t="shared" ref="P28:P51" ca="1" si="6">D$10</f>
        <v>25</v>
      </c>
      <c r="Q28" s="66">
        <f t="shared" ref="Q28:Q51" ca="1" si="7">D$11</f>
        <v>25</v>
      </c>
    </row>
    <row r="29" spans="1:17">
      <c r="A29" s="57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7">
        <f>IF(B29="","",IF(D28="",E28,B29+SUM(D$28:D28)))</f>
        <v>137</v>
      </c>
      <c r="F29" s="55">
        <f t="shared" ref="F29:F34" si="9">IF(B29="",IF(B28="","",IF(D28="","",I28)),IF(AND(D28="",C28=""),"",IF(AND(D28="",C28&lt;&gt;""),IF(I28&gt;F28,F28,I28),F28-D28)))</f>
        <v>114</v>
      </c>
      <c r="G29" s="55">
        <f t="shared" si="0"/>
        <v>114</v>
      </c>
      <c r="H29" s="55">
        <f t="shared" si="1"/>
        <v>0</v>
      </c>
      <c r="I29" s="55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5">
        <f t="shared" ca="1" si="3"/>
        <v>112.66666666666669</v>
      </c>
      <c r="M29" s="55">
        <f ca="1">IF(L29=L28,"",L29)</f>
        <v>112.66666666666669</v>
      </c>
      <c r="N29" s="55">
        <f t="shared" ca="1" si="4"/>
        <v>0</v>
      </c>
      <c r="O29" s="66">
        <f t="shared" ca="1" si="5"/>
        <v>25</v>
      </c>
      <c r="P29" s="66">
        <f t="shared" ca="1" si="6"/>
        <v>25</v>
      </c>
      <c r="Q29" s="66">
        <f t="shared" ca="1" si="7"/>
        <v>25</v>
      </c>
    </row>
    <row r="30" spans="1:17">
      <c r="A30" s="57">
        <v>3</v>
      </c>
      <c r="B30" s="2">
        <f t="shared" si="8"/>
        <v>87</v>
      </c>
      <c r="C30" s="2">
        <v>31</v>
      </c>
      <c r="D30" s="2"/>
      <c r="E30" s="57">
        <f>IF(B30="","",IF(D29="",E29,B30+SUM(D$28:D29)))</f>
        <v>137</v>
      </c>
      <c r="F30" s="55">
        <f t="shared" si="9"/>
        <v>87</v>
      </c>
      <c r="G30" s="55">
        <f t="shared" si="0"/>
        <v>87</v>
      </c>
      <c r="H30" s="55">
        <f t="shared" si="1"/>
        <v>0</v>
      </c>
      <c r="I30" s="55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5">
        <f t="shared" ca="1" si="3"/>
        <v>87.666666666666686</v>
      </c>
      <c r="M30" s="55">
        <f t="shared" ref="M30:M51" ca="1" si="10">IF(L30=L29,"",L30)</f>
        <v>87.666666666666686</v>
      </c>
      <c r="N30" s="55">
        <f t="shared" ca="1" si="4"/>
        <v>0</v>
      </c>
      <c r="O30" s="66">
        <f t="shared" ca="1" si="5"/>
        <v>25</v>
      </c>
      <c r="P30" s="66">
        <f t="shared" ca="1" si="6"/>
        <v>25</v>
      </c>
      <c r="Q30" s="66">
        <f t="shared" ca="1" si="7"/>
        <v>25</v>
      </c>
    </row>
    <row r="31" spans="1:17">
      <c r="A31" s="57">
        <v>4</v>
      </c>
      <c r="B31" s="2">
        <f t="shared" si="8"/>
        <v>56</v>
      </c>
      <c r="C31" s="2">
        <v>28</v>
      </c>
      <c r="D31" s="2"/>
      <c r="E31" s="57">
        <f>IF(B31="","",IF(D30="",E30,B31+SUM(D$28:D30)))</f>
        <v>137</v>
      </c>
      <c r="F31" s="55">
        <f t="shared" si="9"/>
        <v>0</v>
      </c>
      <c r="G31" s="55">
        <f t="shared" si="0"/>
        <v>0</v>
      </c>
      <c r="H31" s="55">
        <f t="shared" si="1"/>
        <v>56</v>
      </c>
      <c r="I31" s="55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5">
        <f t="shared" ca="1" si="3"/>
        <v>62.666666666666686</v>
      </c>
      <c r="M31" s="55">
        <f t="shared" ca="1" si="10"/>
        <v>62.666666666666686</v>
      </c>
      <c r="N31" s="55">
        <f t="shared" ca="1" si="4"/>
        <v>0</v>
      </c>
      <c r="O31" s="66">
        <f t="shared" ca="1" si="5"/>
        <v>25</v>
      </c>
      <c r="P31" s="66">
        <f t="shared" ca="1" si="6"/>
        <v>25</v>
      </c>
      <c r="Q31" s="66">
        <f t="shared" ca="1" si="7"/>
        <v>25</v>
      </c>
    </row>
    <row r="32" spans="1:17">
      <c r="A32" s="57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7">
        <f>IF(B32="","",IF(D31="",E31,B32+SUM(D$28:D31)))</f>
        <v>137</v>
      </c>
      <c r="F32" s="55">
        <f t="shared" si="9"/>
        <v>0</v>
      </c>
      <c r="G32" s="55">
        <f t="shared" si="0"/>
        <v>0</v>
      </c>
      <c r="H32" s="55">
        <f t="shared" si="1"/>
        <v>28</v>
      </c>
      <c r="I32" s="55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5">
        <f t="shared" ca="1" si="3"/>
        <v>37.666666666666686</v>
      </c>
      <c r="M32" s="55">
        <f t="shared" ca="1" si="10"/>
        <v>37.666666666666686</v>
      </c>
      <c r="N32" s="55">
        <f t="shared" ca="1" si="4"/>
        <v>0</v>
      </c>
      <c r="O32" s="66">
        <f t="shared" ca="1" si="5"/>
        <v>25</v>
      </c>
      <c r="P32" s="66">
        <f t="shared" ca="1" si="6"/>
        <v>25</v>
      </c>
      <c r="Q32" s="66">
        <f t="shared" ca="1" si="7"/>
        <v>25</v>
      </c>
    </row>
    <row r="33" spans="1:17">
      <c r="A33" s="57">
        <v>6</v>
      </c>
      <c r="B33" s="2" t="str">
        <f>IF(OR(B32="",C32=""),"",IF(D32="",IF(B32-C32&lt;=0,"",B32-C32),IF(B32-D32&lt;=0,"",B32-D32)))</f>
        <v/>
      </c>
      <c r="C33" s="2"/>
      <c r="D33" s="2"/>
      <c r="E33" s="57" t="str">
        <f>IF(B33="","",IF(D32="",E32,B33+SUM(D$28:D32)))</f>
        <v/>
      </c>
      <c r="F33" s="55" t="str">
        <f t="shared" si="9"/>
        <v/>
      </c>
      <c r="G33" s="55" t="str">
        <f t="shared" si="0"/>
        <v/>
      </c>
      <c r="H33" s="55" t="str">
        <f t="shared" si="1"/>
        <v/>
      </c>
      <c r="I33" s="5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5">
        <f t="shared" ca="1" si="3"/>
        <v>12.666666666666686</v>
      </c>
      <c r="M33" s="55">
        <f t="shared" ca="1" si="10"/>
        <v>12.666666666666686</v>
      </c>
      <c r="N33" s="55">
        <f t="shared" ca="1" si="4"/>
        <v>0</v>
      </c>
      <c r="O33" s="66">
        <f t="shared" ca="1" si="5"/>
        <v>25</v>
      </c>
      <c r="P33" s="66">
        <f t="shared" ca="1" si="6"/>
        <v>25</v>
      </c>
      <c r="Q33" s="66">
        <f t="shared" ca="1" si="7"/>
        <v>25</v>
      </c>
    </row>
    <row r="34" spans="1:17">
      <c r="A34" s="57">
        <v>7</v>
      </c>
      <c r="B34" s="2" t="str">
        <f>IF(OR(B33="",C33=""),"",IF(D33="",IF(B33-C33&lt;=0,"",B33-C33),IF(B33-D33&lt;=0,"",B33-D33)))</f>
        <v/>
      </c>
      <c r="C34" s="2"/>
      <c r="D34" s="2"/>
      <c r="E34" s="57" t="str">
        <f>IF(B34="","",IF(D33="",E33,B34+SUM(D$28:D33)))</f>
        <v/>
      </c>
      <c r="F34" s="55" t="str">
        <f t="shared" si="9"/>
        <v/>
      </c>
      <c r="G34" s="55" t="str">
        <f t="shared" si="0"/>
        <v/>
      </c>
      <c r="H34" s="55" t="str">
        <f t="shared" ref="H34:H51" si="11">I34</f>
        <v/>
      </c>
      <c r="I34" s="5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5">
        <f t="shared" ca="1" si="3"/>
        <v>0</v>
      </c>
      <c r="M34" s="55">
        <f t="shared" ca="1" si="10"/>
        <v>0</v>
      </c>
      <c r="N34" s="55">
        <f t="shared" ca="1" si="4"/>
        <v>0</v>
      </c>
      <c r="O34" s="66">
        <f t="shared" ca="1" si="5"/>
        <v>25</v>
      </c>
      <c r="P34" s="66">
        <f t="shared" ca="1" si="6"/>
        <v>25</v>
      </c>
      <c r="Q34" s="66">
        <f t="shared" ca="1" si="7"/>
        <v>25</v>
      </c>
    </row>
    <row r="35" spans="1:17">
      <c r="A35" s="57">
        <v>8</v>
      </c>
      <c r="B35" s="2" t="str">
        <f t="shared" si="8"/>
        <v/>
      </c>
      <c r="C35" s="2"/>
      <c r="D35" s="2"/>
      <c r="E35" s="57" t="str">
        <f>IF(B35="","",IF(D34="",E34,B35+SUM(D$28:D34)))</f>
        <v/>
      </c>
      <c r="F35" s="55" t="str">
        <f t="shared" ref="F35:F51" si="13">IF(B35="",IF(B34="","",IF(D34="","",I34)),IF(AND(D34="",C34=""),"",IF(AND(D34="",C34&lt;&gt;""),IF(I34&gt;F34,F34,I34),F34-D34)))</f>
        <v/>
      </c>
      <c r="G35" s="55" t="str">
        <f t="shared" si="0"/>
        <v/>
      </c>
      <c r="H35" s="55" t="str">
        <f t="shared" si="11"/>
        <v/>
      </c>
      <c r="I35" s="5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5">
        <f t="shared" ca="1" si="3"/>
        <v>0</v>
      </c>
      <c r="M35" s="55" t="str">
        <f t="shared" ca="1" si="10"/>
        <v/>
      </c>
      <c r="N35" s="55">
        <f t="shared" ca="1" si="4"/>
        <v>0</v>
      </c>
      <c r="O35" s="66">
        <f t="shared" ca="1" si="5"/>
        <v>25</v>
      </c>
      <c r="P35" s="66">
        <f t="shared" ca="1" si="6"/>
        <v>25</v>
      </c>
      <c r="Q35" s="66">
        <f t="shared" ca="1" si="7"/>
        <v>25</v>
      </c>
    </row>
    <row r="36" spans="1:17">
      <c r="A36" s="57">
        <v>9</v>
      </c>
      <c r="B36" s="2" t="str">
        <f t="shared" si="8"/>
        <v/>
      </c>
      <c r="C36" s="2"/>
      <c r="D36" s="2"/>
      <c r="E36" s="57" t="str">
        <f>IF(B36="","",IF(D35="",E35,B36+SUM(D$28:D35)))</f>
        <v/>
      </c>
      <c r="F36" s="55" t="str">
        <f t="shared" si="13"/>
        <v/>
      </c>
      <c r="G36" s="55" t="str">
        <f t="shared" si="0"/>
        <v/>
      </c>
      <c r="H36" s="55" t="str">
        <f t="shared" si="11"/>
        <v/>
      </c>
      <c r="I36" s="5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5">
        <f t="shared" ca="1" si="3"/>
        <v>0</v>
      </c>
      <c r="M36" s="55" t="str">
        <f t="shared" ca="1" si="10"/>
        <v/>
      </c>
      <c r="N36" s="55">
        <f t="shared" ca="1" si="4"/>
        <v>0</v>
      </c>
      <c r="O36" s="66">
        <f t="shared" ca="1" si="5"/>
        <v>25</v>
      </c>
      <c r="P36" s="66">
        <f t="shared" ca="1" si="6"/>
        <v>25</v>
      </c>
      <c r="Q36" s="66">
        <f t="shared" ca="1" si="7"/>
        <v>25</v>
      </c>
    </row>
    <row r="37" spans="1:17">
      <c r="A37" s="57">
        <v>10</v>
      </c>
      <c r="B37" s="2" t="str">
        <f t="shared" si="8"/>
        <v/>
      </c>
      <c r="C37" s="2"/>
      <c r="D37" s="2"/>
      <c r="E37" s="57" t="str">
        <f>IF(B37="","",IF(D36="",E36,B37+SUM(D$28:D36)))</f>
        <v/>
      </c>
      <c r="F37" s="55" t="str">
        <f t="shared" si="13"/>
        <v/>
      </c>
      <c r="G37" s="55" t="str">
        <f t="shared" si="0"/>
        <v/>
      </c>
      <c r="H37" s="55" t="str">
        <f t="shared" si="11"/>
        <v/>
      </c>
      <c r="I37" s="5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5">
        <f t="shared" ca="1" si="3"/>
        <v>0</v>
      </c>
      <c r="M37" s="55" t="str">
        <f t="shared" ca="1" si="10"/>
        <v/>
      </c>
      <c r="N37" s="55">
        <f t="shared" ca="1" si="4"/>
        <v>0</v>
      </c>
      <c r="O37" s="66">
        <f t="shared" ca="1" si="5"/>
        <v>25</v>
      </c>
      <c r="P37" s="66">
        <f t="shared" ca="1" si="6"/>
        <v>25</v>
      </c>
      <c r="Q37" s="66">
        <f t="shared" ca="1" si="7"/>
        <v>25</v>
      </c>
    </row>
    <row r="38" spans="1:17">
      <c r="A38" s="57">
        <v>11</v>
      </c>
      <c r="B38" s="2" t="str">
        <f t="shared" si="8"/>
        <v/>
      </c>
      <c r="C38" s="2"/>
      <c r="D38" s="2"/>
      <c r="E38" s="57" t="str">
        <f>IF(B38="","",IF(D37="",E37,B38+SUM(D$28:D37)))</f>
        <v/>
      </c>
      <c r="F38" s="55" t="str">
        <f t="shared" si="13"/>
        <v/>
      </c>
      <c r="G38" s="55" t="str">
        <f t="shared" si="0"/>
        <v/>
      </c>
      <c r="H38" s="55" t="str">
        <f t="shared" si="11"/>
        <v/>
      </c>
      <c r="I38" s="5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5">
        <f t="shared" ca="1" si="3"/>
        <v>0</v>
      </c>
      <c r="M38" s="55" t="str">
        <f t="shared" ca="1" si="10"/>
        <v/>
      </c>
      <c r="N38" s="55">
        <f t="shared" ca="1" si="4"/>
        <v>0</v>
      </c>
      <c r="O38" s="66">
        <f t="shared" ca="1" si="5"/>
        <v>25</v>
      </c>
      <c r="P38" s="66">
        <f t="shared" ca="1" si="6"/>
        <v>25</v>
      </c>
      <c r="Q38" s="66">
        <f t="shared" ca="1" si="7"/>
        <v>25</v>
      </c>
    </row>
    <row r="39" spans="1:17">
      <c r="A39" s="57">
        <v>12</v>
      </c>
      <c r="B39" s="2" t="str">
        <f t="shared" si="8"/>
        <v/>
      </c>
      <c r="C39" s="2"/>
      <c r="D39" s="2"/>
      <c r="E39" s="57" t="str">
        <f>IF(B39="","",IF(D38="",E38,B39+SUM(D$28:D38)))</f>
        <v/>
      </c>
      <c r="F39" s="55" t="str">
        <f t="shared" si="13"/>
        <v/>
      </c>
      <c r="G39" s="55" t="str">
        <f t="shared" si="0"/>
        <v/>
      </c>
      <c r="H39" s="55" t="str">
        <f t="shared" si="11"/>
        <v/>
      </c>
      <c r="I39" s="5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5">
        <f t="shared" ca="1" si="3"/>
        <v>0</v>
      </c>
      <c r="M39" s="55" t="str">
        <f t="shared" ca="1" si="10"/>
        <v/>
      </c>
      <c r="N39" s="55">
        <f t="shared" ca="1" si="4"/>
        <v>0</v>
      </c>
      <c r="O39" s="66">
        <f t="shared" ca="1" si="5"/>
        <v>25</v>
      </c>
      <c r="P39" s="66">
        <f t="shared" ca="1" si="6"/>
        <v>25</v>
      </c>
      <c r="Q39" s="66">
        <f t="shared" ca="1" si="7"/>
        <v>25</v>
      </c>
    </row>
    <row r="40" spans="1:17">
      <c r="A40" s="57">
        <v>13</v>
      </c>
      <c r="B40" s="2" t="str">
        <f t="shared" si="8"/>
        <v/>
      </c>
      <c r="C40" s="2"/>
      <c r="E40" s="57" t="str">
        <f>IF(B40="","",IF(D39="",E39,B40+SUM(D$28:D39)))</f>
        <v/>
      </c>
      <c r="F40" s="55" t="str">
        <f t="shared" si="13"/>
        <v/>
      </c>
      <c r="G40" s="55" t="str">
        <f t="shared" si="0"/>
        <v/>
      </c>
      <c r="H40" s="55" t="str">
        <f t="shared" si="11"/>
        <v/>
      </c>
      <c r="I40" s="5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5">
        <f t="shared" ca="1" si="3"/>
        <v>0</v>
      </c>
      <c r="M40" s="55" t="str">
        <f t="shared" ca="1" si="10"/>
        <v/>
      </c>
      <c r="N40" s="55">
        <f t="shared" ca="1" si="4"/>
        <v>0</v>
      </c>
      <c r="O40" s="66">
        <f t="shared" ca="1" si="5"/>
        <v>25</v>
      </c>
      <c r="P40" s="66">
        <f t="shared" ca="1" si="6"/>
        <v>25</v>
      </c>
      <c r="Q40" s="66">
        <f t="shared" ca="1" si="7"/>
        <v>25</v>
      </c>
    </row>
    <row r="41" spans="1:17">
      <c r="A41" s="57">
        <v>14</v>
      </c>
      <c r="B41" s="2" t="str">
        <f t="shared" si="8"/>
        <v/>
      </c>
      <c r="C41" s="2"/>
      <c r="E41" s="57" t="str">
        <f>IF(B41="","",IF(D40="",E40,B41+SUM(D$28:D40)))</f>
        <v/>
      </c>
      <c r="F41" s="55" t="str">
        <f t="shared" si="13"/>
        <v/>
      </c>
      <c r="G41" s="55" t="str">
        <f t="shared" si="0"/>
        <v/>
      </c>
      <c r="H41" s="55" t="str">
        <f t="shared" si="11"/>
        <v/>
      </c>
      <c r="I41" s="5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5">
        <f t="shared" ca="1" si="3"/>
        <v>0</v>
      </c>
      <c r="M41" s="55" t="str">
        <f t="shared" ca="1" si="10"/>
        <v/>
      </c>
      <c r="N41" s="55">
        <f t="shared" ca="1" si="4"/>
        <v>0</v>
      </c>
      <c r="O41" s="66">
        <f t="shared" ca="1" si="5"/>
        <v>25</v>
      </c>
      <c r="P41" s="66">
        <f t="shared" ca="1" si="6"/>
        <v>25</v>
      </c>
      <c r="Q41" s="66">
        <f t="shared" ca="1" si="7"/>
        <v>25</v>
      </c>
    </row>
    <row r="42" spans="1:17">
      <c r="A42" s="57">
        <v>15</v>
      </c>
      <c r="B42" s="2" t="str">
        <f t="shared" si="8"/>
        <v/>
      </c>
      <c r="C42" s="2"/>
      <c r="E42" s="57" t="str">
        <f>IF(B42="","",IF(D41="",E41,B42+SUM(D$28:D41)))</f>
        <v/>
      </c>
      <c r="F42" s="55" t="str">
        <f t="shared" si="13"/>
        <v/>
      </c>
      <c r="G42" s="55" t="str">
        <f t="shared" si="0"/>
        <v/>
      </c>
      <c r="H42" s="55" t="str">
        <f t="shared" si="11"/>
        <v/>
      </c>
      <c r="I42" s="5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5">
        <f t="shared" ca="1" si="3"/>
        <v>0</v>
      </c>
      <c r="M42" s="55" t="str">
        <f t="shared" ca="1" si="10"/>
        <v/>
      </c>
      <c r="N42" s="55">
        <f t="shared" ca="1" si="4"/>
        <v>0</v>
      </c>
      <c r="O42" s="66">
        <f t="shared" ca="1" si="5"/>
        <v>25</v>
      </c>
      <c r="P42" s="66">
        <f t="shared" ca="1" si="6"/>
        <v>25</v>
      </c>
      <c r="Q42" s="66">
        <f t="shared" ca="1" si="7"/>
        <v>25</v>
      </c>
    </row>
    <row r="43" spans="1:17">
      <c r="A43" s="57">
        <v>16</v>
      </c>
      <c r="B43" s="2" t="str">
        <f t="shared" si="8"/>
        <v/>
      </c>
      <c r="C43" s="2"/>
      <c r="E43" s="57" t="str">
        <f>IF(B43="","",IF(D42="",E42,B43+SUM(D$28:D42)))</f>
        <v/>
      </c>
      <c r="F43" s="55" t="str">
        <f t="shared" si="13"/>
        <v/>
      </c>
      <c r="G43" s="55" t="str">
        <f t="shared" si="0"/>
        <v/>
      </c>
      <c r="H43" s="55" t="str">
        <f t="shared" si="11"/>
        <v/>
      </c>
      <c r="I43" s="5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5">
        <f t="shared" ca="1" si="3"/>
        <v>0</v>
      </c>
      <c r="M43" s="55" t="str">
        <f t="shared" ca="1" si="10"/>
        <v/>
      </c>
      <c r="N43" s="55">
        <f t="shared" ca="1" si="4"/>
        <v>0</v>
      </c>
      <c r="O43" s="66">
        <f t="shared" ca="1" si="5"/>
        <v>25</v>
      </c>
      <c r="P43" s="66">
        <f t="shared" ca="1" si="6"/>
        <v>25</v>
      </c>
      <c r="Q43" s="66">
        <f t="shared" ca="1" si="7"/>
        <v>25</v>
      </c>
    </row>
    <row r="44" spans="1:17">
      <c r="A44" s="57">
        <v>17</v>
      </c>
      <c r="B44" s="2" t="str">
        <f t="shared" si="8"/>
        <v/>
      </c>
      <c r="C44" s="2"/>
      <c r="E44" s="57" t="str">
        <f>IF(B44="","",IF(D43="",E43,B44+SUM(D$28:D43)))</f>
        <v/>
      </c>
      <c r="F44" s="55" t="str">
        <f t="shared" si="13"/>
        <v/>
      </c>
      <c r="G44" s="55" t="str">
        <f t="shared" si="0"/>
        <v/>
      </c>
      <c r="H44" s="55" t="str">
        <f t="shared" si="11"/>
        <v/>
      </c>
      <c r="I44" s="5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5">
        <f t="shared" ca="1" si="3"/>
        <v>0</v>
      </c>
      <c r="M44" s="55" t="str">
        <f t="shared" ca="1" si="10"/>
        <v/>
      </c>
      <c r="N44" s="55">
        <f t="shared" ca="1" si="4"/>
        <v>0</v>
      </c>
      <c r="O44" s="66">
        <f t="shared" ca="1" si="5"/>
        <v>25</v>
      </c>
      <c r="P44" s="66">
        <f t="shared" ca="1" si="6"/>
        <v>25</v>
      </c>
      <c r="Q44" s="66">
        <f t="shared" ca="1" si="7"/>
        <v>25</v>
      </c>
    </row>
    <row r="45" spans="1:17">
      <c r="A45" s="57">
        <v>18</v>
      </c>
      <c r="B45" s="2" t="str">
        <f t="shared" si="8"/>
        <v/>
      </c>
      <c r="C45" s="2"/>
      <c r="E45" s="57" t="str">
        <f>IF(B45="","",IF(D44="",E44,B45+SUM(D$28:D44)))</f>
        <v/>
      </c>
      <c r="F45" s="55" t="str">
        <f t="shared" si="13"/>
        <v/>
      </c>
      <c r="G45" s="55" t="str">
        <f t="shared" si="0"/>
        <v/>
      </c>
      <c r="H45" s="55" t="str">
        <f t="shared" si="11"/>
        <v/>
      </c>
      <c r="I45" s="5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5">
        <f t="shared" ca="1" si="3"/>
        <v>0</v>
      </c>
      <c r="M45" s="55" t="str">
        <f t="shared" ca="1" si="10"/>
        <v/>
      </c>
      <c r="N45" s="55">
        <f t="shared" ca="1" si="4"/>
        <v>0</v>
      </c>
      <c r="O45" s="66">
        <f t="shared" ca="1" si="5"/>
        <v>25</v>
      </c>
      <c r="P45" s="66">
        <f t="shared" ca="1" si="6"/>
        <v>25</v>
      </c>
      <c r="Q45" s="66">
        <f t="shared" ca="1" si="7"/>
        <v>25</v>
      </c>
    </row>
    <row r="46" spans="1:17">
      <c r="A46" s="57">
        <v>19</v>
      </c>
      <c r="B46" s="2" t="str">
        <f t="shared" si="8"/>
        <v/>
      </c>
      <c r="C46" s="2"/>
      <c r="E46" s="57" t="str">
        <f>IF(B46="","",IF(D45="",E45,B46+SUM(D$28:D45)))</f>
        <v/>
      </c>
      <c r="F46" s="55" t="str">
        <f t="shared" si="13"/>
        <v/>
      </c>
      <c r="G46" s="55" t="str">
        <f t="shared" si="0"/>
        <v/>
      </c>
      <c r="H46" s="55" t="str">
        <f t="shared" si="11"/>
        <v/>
      </c>
      <c r="I46" s="5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5">
        <f t="shared" ca="1" si="3"/>
        <v>0</v>
      </c>
      <c r="M46" s="55" t="str">
        <f t="shared" ca="1" si="10"/>
        <v/>
      </c>
      <c r="N46" s="55">
        <f t="shared" ca="1" si="4"/>
        <v>0</v>
      </c>
      <c r="O46" s="66">
        <f t="shared" ca="1" si="5"/>
        <v>25</v>
      </c>
      <c r="P46" s="66">
        <f t="shared" ca="1" si="6"/>
        <v>25</v>
      </c>
      <c r="Q46" s="66">
        <f t="shared" ca="1" si="7"/>
        <v>25</v>
      </c>
    </row>
    <row r="47" spans="1:17">
      <c r="A47" s="57">
        <v>20</v>
      </c>
      <c r="B47" s="2" t="str">
        <f t="shared" si="8"/>
        <v/>
      </c>
      <c r="C47" s="2"/>
      <c r="E47" s="57" t="str">
        <f>IF(B47="","",IF(D46="",E46,B47+SUM(D$28:D46)))</f>
        <v/>
      </c>
      <c r="F47" s="55" t="str">
        <f t="shared" si="13"/>
        <v/>
      </c>
      <c r="G47" s="55" t="str">
        <f t="shared" si="0"/>
        <v/>
      </c>
      <c r="H47" s="55" t="str">
        <f t="shared" si="11"/>
        <v/>
      </c>
      <c r="I47" s="5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5">
        <f t="shared" ca="1" si="3"/>
        <v>0</v>
      </c>
      <c r="M47" s="55" t="str">
        <f t="shared" ca="1" si="10"/>
        <v/>
      </c>
      <c r="N47" s="55">
        <f t="shared" ca="1" si="4"/>
        <v>0</v>
      </c>
      <c r="O47" s="66">
        <f t="shared" ca="1" si="5"/>
        <v>25</v>
      </c>
      <c r="P47" s="66">
        <f t="shared" ca="1" si="6"/>
        <v>25</v>
      </c>
      <c r="Q47" s="66">
        <f t="shared" ca="1" si="7"/>
        <v>25</v>
      </c>
    </row>
    <row r="48" spans="1:17">
      <c r="A48" s="57">
        <v>21</v>
      </c>
      <c r="B48" s="2" t="str">
        <f t="shared" si="8"/>
        <v/>
      </c>
      <c r="C48" s="2"/>
      <c r="E48" s="57" t="str">
        <f>IF(B48="","",IF(D47="",E47,B48+SUM(D$28:D47)))</f>
        <v/>
      </c>
      <c r="F48" s="55" t="str">
        <f t="shared" si="13"/>
        <v/>
      </c>
      <c r="G48" s="55" t="str">
        <f t="shared" si="0"/>
        <v/>
      </c>
      <c r="H48" s="55" t="str">
        <f t="shared" si="11"/>
        <v/>
      </c>
      <c r="I48" s="5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5">
        <f t="shared" ca="1" si="3"/>
        <v>0</v>
      </c>
      <c r="M48" s="55" t="str">
        <f t="shared" ca="1" si="10"/>
        <v/>
      </c>
      <c r="N48" s="55">
        <f t="shared" ca="1" si="4"/>
        <v>0</v>
      </c>
      <c r="O48" s="66">
        <f t="shared" ca="1" si="5"/>
        <v>25</v>
      </c>
      <c r="P48" s="66">
        <f t="shared" ca="1" si="6"/>
        <v>25</v>
      </c>
      <c r="Q48" s="66">
        <f t="shared" ca="1" si="7"/>
        <v>25</v>
      </c>
    </row>
    <row r="49" spans="1:17">
      <c r="A49" s="57">
        <v>22</v>
      </c>
      <c r="B49" s="2" t="str">
        <f t="shared" si="8"/>
        <v/>
      </c>
      <c r="C49" s="2"/>
      <c r="E49" s="57" t="str">
        <f>IF(B49="","",IF(D48="",E48,B49+SUM(D$28:D48)))</f>
        <v/>
      </c>
      <c r="F49" s="55" t="str">
        <f t="shared" si="13"/>
        <v/>
      </c>
      <c r="G49" s="55" t="str">
        <f t="shared" si="0"/>
        <v/>
      </c>
      <c r="H49" s="55" t="str">
        <f t="shared" si="11"/>
        <v/>
      </c>
      <c r="I49" s="5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5">
        <f t="shared" ca="1" si="3"/>
        <v>0</v>
      </c>
      <c r="M49" s="55" t="str">
        <f t="shared" ca="1" si="10"/>
        <v/>
      </c>
      <c r="N49" s="55">
        <f t="shared" ca="1" si="4"/>
        <v>0</v>
      </c>
      <c r="O49" s="66">
        <f t="shared" ca="1" si="5"/>
        <v>25</v>
      </c>
      <c r="P49" s="66">
        <f t="shared" ca="1" si="6"/>
        <v>25</v>
      </c>
      <c r="Q49" s="66">
        <f t="shared" ca="1" si="7"/>
        <v>25</v>
      </c>
    </row>
    <row r="50" spans="1:17">
      <c r="A50" s="57">
        <v>23</v>
      </c>
      <c r="B50" s="2" t="str">
        <f t="shared" si="8"/>
        <v/>
      </c>
      <c r="C50" s="2"/>
      <c r="E50" s="57" t="str">
        <f>IF(B50="","",IF(D49="",E49,B50+SUM(D$28:D49)))</f>
        <v/>
      </c>
      <c r="F50" s="55" t="str">
        <f t="shared" si="13"/>
        <v/>
      </c>
      <c r="G50" s="55" t="str">
        <f t="shared" si="0"/>
        <v/>
      </c>
      <c r="H50" s="55" t="str">
        <f t="shared" si="11"/>
        <v/>
      </c>
      <c r="I50" s="5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5">
        <f t="shared" ca="1" si="3"/>
        <v>0</v>
      </c>
      <c r="M50" s="55" t="str">
        <f t="shared" ca="1" si="10"/>
        <v/>
      </c>
      <c r="N50" s="55">
        <f t="shared" ca="1" si="4"/>
        <v>0</v>
      </c>
      <c r="O50" s="66">
        <f t="shared" ca="1" si="5"/>
        <v>25</v>
      </c>
      <c r="P50" s="66">
        <f t="shared" ca="1" si="6"/>
        <v>25</v>
      </c>
      <c r="Q50" s="66">
        <f t="shared" ca="1" si="7"/>
        <v>25</v>
      </c>
    </row>
    <row r="51" spans="1:17">
      <c r="A51" s="57">
        <v>24</v>
      </c>
      <c r="B51" s="2" t="str">
        <f t="shared" si="8"/>
        <v/>
      </c>
      <c r="C51" s="2"/>
      <c r="E51" s="57" t="str">
        <f>IF(B51="","",IF(D50="",E50,B51+SUM(D$28:D50)))</f>
        <v/>
      </c>
      <c r="F51" s="55" t="str">
        <f t="shared" si="13"/>
        <v/>
      </c>
      <c r="G51" s="55" t="str">
        <f t="shared" si="0"/>
        <v/>
      </c>
      <c r="H51" s="55" t="str">
        <f t="shared" si="11"/>
        <v/>
      </c>
      <c r="I51" s="5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5">
        <f t="shared" ca="1" si="3"/>
        <v>0</v>
      </c>
      <c r="M51" s="55" t="str">
        <f t="shared" ca="1" si="10"/>
        <v/>
      </c>
      <c r="N51" s="55">
        <f t="shared" ca="1" si="4"/>
        <v>0</v>
      </c>
      <c r="O51" s="66">
        <f t="shared" ca="1" si="5"/>
        <v>25</v>
      </c>
      <c r="P51" s="66">
        <f t="shared" ca="1" si="6"/>
        <v>25</v>
      </c>
      <c r="Q51" s="66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AD87"/>
  <sheetViews>
    <sheetView workbookViewId="0">
      <pane ySplit="14" topLeftCell="A15" activePane="bottomLeft" state="frozen"/>
      <selection pane="bottomLeft" activeCell="A8" sqref="A8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24.6</v>
      </c>
      <c r="I12" s="2">
        <f t="shared" ca="1" si="2"/>
        <v>20.3</v>
      </c>
      <c r="J12" s="2">
        <f t="shared" ca="1" si="2"/>
        <v>16</v>
      </c>
      <c r="K12" s="2">
        <f t="shared" ca="1" si="2"/>
        <v>11.700000000000003</v>
      </c>
      <c r="L12" s="2">
        <f t="shared" ca="1" si="2"/>
        <v>7.4000000000000021</v>
      </c>
      <c r="M12" s="2">
        <f t="shared" ca="1" si="2"/>
        <v>3.1000000000000014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40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F63" si="7">IF(OR(F$14="",$E41=""),"",E41)</f>
        <v/>
      </c>
      <c r="AC41" s="34" t="str">
        <f t="shared" ref="AC41:AD59" si="8">IF(OR(AC$14="",$E41=""),"",AB41)</f>
        <v/>
      </c>
      <c r="AD41" s="34" t="str">
        <f t="shared" si="8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8"/>
        <v/>
      </c>
      <c r="AD42" s="34" t="str">
        <f t="shared" si="8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8"/>
        <v/>
      </c>
      <c r="AD43" s="34" t="str">
        <f t="shared" si="8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8"/>
        <v/>
      </c>
      <c r="AD44" s="34" t="str">
        <f t="shared" si="8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8"/>
        <v/>
      </c>
      <c r="AD45" s="34" t="str">
        <f t="shared" si="8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8"/>
        <v/>
      </c>
      <c r="AD46" s="34" t="str">
        <f t="shared" si="8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8"/>
        <v/>
      </c>
      <c r="AD47" s="34" t="str">
        <f t="shared" si="8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8"/>
        <v/>
      </c>
      <c r="AD48" s="34" t="str">
        <f t="shared" si="8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8"/>
        <v/>
      </c>
      <c r="AD49" s="34" t="str">
        <f t="shared" si="8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8"/>
        <v/>
      </c>
      <c r="AD50" s="34" t="str">
        <f t="shared" si="8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8"/>
        <v/>
      </c>
      <c r="AD51" s="34" t="str">
        <f t="shared" si="8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si="8"/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ref="AC60:AD63" si="9">IF(OR(AC$14="",$E60=""),"",AB60)</f>
        <v/>
      </c>
      <c r="AD60" s="34" t="str">
        <f t="shared" si="9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9"/>
        <v/>
      </c>
      <c r="AD61" s="34" t="str">
        <f t="shared" si="9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ref="G62:AB62" si="10">IF(OR(G$14="",$E62=""),"",F62)</f>
        <v/>
      </c>
      <c r="H62" s="34" t="str">
        <f t="shared" si="10"/>
        <v/>
      </c>
      <c r="I62" s="34" t="str">
        <f t="shared" si="10"/>
        <v/>
      </c>
      <c r="J62" s="34" t="str">
        <f t="shared" si="10"/>
        <v/>
      </c>
      <c r="K62" s="34" t="str">
        <f t="shared" si="10"/>
        <v/>
      </c>
      <c r="L62" s="34" t="str">
        <f t="shared" si="10"/>
        <v/>
      </c>
      <c r="M62" s="34" t="str">
        <f t="shared" si="10"/>
        <v/>
      </c>
      <c r="N62" s="34" t="str">
        <f t="shared" si="10"/>
        <v/>
      </c>
      <c r="O62" s="34" t="str">
        <f t="shared" si="10"/>
        <v/>
      </c>
      <c r="P62" s="34" t="str">
        <f t="shared" si="10"/>
        <v/>
      </c>
      <c r="Q62" s="34" t="str">
        <f t="shared" si="10"/>
        <v/>
      </c>
      <c r="R62" s="34" t="str">
        <f t="shared" si="10"/>
        <v/>
      </c>
      <c r="S62" s="34" t="str">
        <f t="shared" si="10"/>
        <v/>
      </c>
      <c r="T62" s="34" t="str">
        <f t="shared" si="10"/>
        <v/>
      </c>
      <c r="U62" s="34" t="str">
        <f t="shared" si="10"/>
        <v/>
      </c>
      <c r="V62" s="34" t="str">
        <f t="shared" si="10"/>
        <v/>
      </c>
      <c r="W62" s="34" t="str">
        <f t="shared" si="10"/>
        <v/>
      </c>
      <c r="X62" s="34" t="str">
        <f t="shared" si="10"/>
        <v/>
      </c>
      <c r="Y62" s="34" t="str">
        <f t="shared" si="10"/>
        <v/>
      </c>
      <c r="Z62" s="34" t="str">
        <f t="shared" si="10"/>
        <v/>
      </c>
      <c r="AA62" s="34" t="str">
        <f t="shared" si="10"/>
        <v/>
      </c>
      <c r="AB62" s="34" t="str">
        <f t="shared" si="10"/>
        <v/>
      </c>
      <c r="AC62" s="34" t="str">
        <f t="shared" si="9"/>
        <v/>
      </c>
      <c r="AD62" s="34" t="str">
        <f t="shared" si="9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ref="G63:AB63" si="11">IF(OR(G$14="",$E63=""),"",F63)</f>
        <v/>
      </c>
      <c r="H63" s="34" t="str">
        <f t="shared" si="11"/>
        <v/>
      </c>
      <c r="I63" s="34" t="str">
        <f t="shared" si="11"/>
        <v/>
      </c>
      <c r="J63" s="34" t="str">
        <f t="shared" si="11"/>
        <v/>
      </c>
      <c r="K63" s="34" t="str">
        <f t="shared" si="11"/>
        <v/>
      </c>
      <c r="L63" s="34" t="str">
        <f t="shared" si="11"/>
        <v/>
      </c>
      <c r="M63" s="34" t="str">
        <f t="shared" si="11"/>
        <v/>
      </c>
      <c r="N63" s="34" t="str">
        <f t="shared" si="11"/>
        <v/>
      </c>
      <c r="O63" s="34" t="str">
        <f t="shared" si="11"/>
        <v/>
      </c>
      <c r="P63" s="34" t="str">
        <f t="shared" si="11"/>
        <v/>
      </c>
      <c r="Q63" s="34" t="str">
        <f t="shared" si="11"/>
        <v/>
      </c>
      <c r="R63" s="34" t="str">
        <f t="shared" si="11"/>
        <v/>
      </c>
      <c r="S63" s="34" t="str">
        <f t="shared" si="11"/>
        <v/>
      </c>
      <c r="T63" s="34" t="str">
        <f t="shared" si="11"/>
        <v/>
      </c>
      <c r="U63" s="34" t="str">
        <f t="shared" si="11"/>
        <v/>
      </c>
      <c r="V63" s="34" t="str">
        <f t="shared" si="11"/>
        <v/>
      </c>
      <c r="W63" s="34" t="str">
        <f t="shared" si="11"/>
        <v/>
      </c>
      <c r="X63" s="34" t="str">
        <f t="shared" si="11"/>
        <v/>
      </c>
      <c r="Y63" s="34" t="str">
        <f t="shared" si="11"/>
        <v/>
      </c>
      <c r="Z63" s="34" t="str">
        <f t="shared" si="11"/>
        <v/>
      </c>
      <c r="AA63" s="34" t="str">
        <f t="shared" si="11"/>
        <v/>
      </c>
      <c r="AB63" s="34" t="str">
        <f t="shared" si="11"/>
        <v/>
      </c>
      <c r="AC63" s="34" t="str">
        <f t="shared" si="9"/>
        <v/>
      </c>
      <c r="AD63" s="34" t="str">
        <f t="shared" si="9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D64"/>
  <sheetViews>
    <sheetView workbookViewId="0">
      <pane ySplit="14" topLeftCell="A15" activePane="bottomLeft" state="frozen"/>
      <selection pane="bottomLeft" activeCell="B25" sqref="B25"/>
    </sheetView>
  </sheetViews>
  <sheetFormatPr defaultRowHeight="12.75"/>
  <cols>
    <col min="1" max="1" width="38.42578125" customWidth="1"/>
    <col min="2" max="2" width="8.5703125" style="2" customWidth="1"/>
    <col min="3" max="3" width="13.7109375" customWidth="1"/>
    <col min="4" max="4" width="10.85546875" customWidth="1"/>
    <col min="5" max="5" width="6.5703125" style="2" customWidth="1"/>
    <col min="6" max="30" width="4.42578125" style="2" customWidth="1"/>
  </cols>
  <sheetData>
    <row r="1" spans="1:30" ht="18">
      <c r="A1" s="31">
        <v>1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18" t="s">
        <v>29</v>
      </c>
      <c r="B10" s="36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F30"/>
  <sheetViews>
    <sheetView workbookViewId="0"/>
  </sheetViews>
  <sheetFormatPr defaultRowHeight="12.75"/>
  <cols>
    <col min="1" max="3" width="9.140625" style="35"/>
    <col min="4" max="4" width="32.7109375" style="35" customWidth="1"/>
    <col min="5" max="5" width="9.140625" style="35"/>
    <col min="6" max="6" width="32.7109375" style="35" customWidth="1"/>
    <col min="7" max="16384" width="9.140625" style="35"/>
  </cols>
  <sheetData>
    <row r="1" spans="1:6">
      <c r="A1" s="84" t="s">
        <v>105</v>
      </c>
      <c r="B1" s="100">
        <v>1</v>
      </c>
      <c r="C1" s="85" t="s">
        <v>106</v>
      </c>
      <c r="D1" s="86" t="s">
        <v>87</v>
      </c>
      <c r="E1" s="86"/>
      <c r="F1" s="87"/>
    </row>
    <row r="2" spans="1:6">
      <c r="A2" s="88" t="s">
        <v>107</v>
      </c>
      <c r="B2" s="81" t="s">
        <v>80</v>
      </c>
      <c r="C2" s="81"/>
      <c r="D2" s="81"/>
      <c r="E2" s="81"/>
      <c r="F2" s="89"/>
    </row>
    <row r="3" spans="1:6">
      <c r="A3" s="90"/>
      <c r="B3" s="82"/>
      <c r="C3" s="82"/>
      <c r="D3" s="82"/>
      <c r="E3" s="82"/>
      <c r="F3" s="91"/>
    </row>
    <row r="4" spans="1:6">
      <c r="A4" s="92"/>
      <c r="B4" s="83"/>
      <c r="C4" s="83"/>
      <c r="D4" s="83"/>
      <c r="E4" s="83"/>
      <c r="F4" s="93"/>
    </row>
    <row r="5" spans="1:6">
      <c r="A5" s="98" t="str">
        <f>CONCATENATE("Responsible Person: ",'Sp1'!C15)</f>
        <v>Responsible Person: Danny Dev</v>
      </c>
      <c r="B5" s="80"/>
      <c r="C5" s="80"/>
      <c r="D5" s="80"/>
      <c r="E5" s="80"/>
      <c r="F5" s="99"/>
    </row>
    <row r="6" spans="1:6" ht="26.25" thickBot="1">
      <c r="A6" s="94" t="s">
        <v>104</v>
      </c>
      <c r="B6" s="101">
        <v>5</v>
      </c>
      <c r="C6" s="96" t="s">
        <v>109</v>
      </c>
      <c r="D6" s="95"/>
      <c r="E6" s="96" t="s">
        <v>108</v>
      </c>
      <c r="F6" s="97"/>
    </row>
    <row r="8" spans="1:6" ht="13.5" thickBot="1"/>
    <row r="9" spans="1:6">
      <c r="A9" s="84" t="s">
        <v>105</v>
      </c>
      <c r="B9" s="100">
        <v>1</v>
      </c>
      <c r="C9" s="85" t="s">
        <v>106</v>
      </c>
      <c r="D9" s="86" t="s">
        <v>87</v>
      </c>
      <c r="E9" s="86"/>
      <c r="F9" s="87"/>
    </row>
    <row r="10" spans="1:6">
      <c r="A10" s="88" t="s">
        <v>107</v>
      </c>
      <c r="B10" s="81" t="s">
        <v>81</v>
      </c>
      <c r="C10" s="81"/>
      <c r="D10" s="81"/>
      <c r="E10" s="81"/>
      <c r="F10" s="89"/>
    </row>
    <row r="11" spans="1:6">
      <c r="A11" s="90"/>
      <c r="B11" s="82"/>
      <c r="C11" s="82"/>
      <c r="D11" s="82"/>
      <c r="E11" s="82"/>
      <c r="F11" s="91"/>
    </row>
    <row r="12" spans="1:6">
      <c r="A12" s="92"/>
      <c r="B12" s="83"/>
      <c r="C12" s="83"/>
      <c r="D12" s="83"/>
      <c r="E12" s="83"/>
      <c r="F12" s="93"/>
    </row>
    <row r="13" spans="1:6">
      <c r="A13" s="98" t="str">
        <f>CONCATENATE("Responsible Person: ",'Sp1'!C16)</f>
        <v>Responsible Person: Tina Tester</v>
      </c>
      <c r="B13" s="80"/>
      <c r="C13" s="80"/>
      <c r="D13" s="80"/>
      <c r="E13" s="80"/>
      <c r="F13" s="99"/>
    </row>
    <row r="14" spans="1:6" ht="26.25" thickBot="1">
      <c r="A14" s="94" t="s">
        <v>104</v>
      </c>
      <c r="B14" s="101">
        <v>7</v>
      </c>
      <c r="C14" s="96" t="s">
        <v>109</v>
      </c>
      <c r="D14" s="95"/>
      <c r="E14" s="96" t="s">
        <v>108</v>
      </c>
      <c r="F14" s="97"/>
    </row>
    <row r="16" spans="1:6" ht="13.5" thickBot="1"/>
    <row r="17" spans="1:6">
      <c r="A17" s="84" t="s">
        <v>105</v>
      </c>
      <c r="B17" s="100">
        <v>2</v>
      </c>
      <c r="C17" s="85" t="s">
        <v>106</v>
      </c>
      <c r="D17" s="86" t="s">
        <v>88</v>
      </c>
      <c r="E17" s="86"/>
      <c r="F17" s="87"/>
    </row>
    <row r="18" spans="1:6">
      <c r="A18" s="88" t="s">
        <v>107</v>
      </c>
      <c r="B18" s="81" t="s">
        <v>83</v>
      </c>
      <c r="C18" s="81"/>
      <c r="D18" s="81"/>
      <c r="E18" s="81"/>
      <c r="F18" s="89"/>
    </row>
    <row r="19" spans="1:6">
      <c r="A19" s="90"/>
      <c r="B19" s="82"/>
      <c r="C19" s="82"/>
      <c r="D19" s="82"/>
      <c r="E19" s="82"/>
      <c r="F19" s="91"/>
    </row>
    <row r="20" spans="1:6">
      <c r="A20" s="92"/>
      <c r="B20" s="83"/>
      <c r="C20" s="83"/>
      <c r="D20" s="83"/>
      <c r="E20" s="83"/>
      <c r="F20" s="93"/>
    </row>
    <row r="21" spans="1:6">
      <c r="A21" s="98" t="str">
        <f>CONCATENATE("Responsible Person: ",'Sp1'!C17)</f>
        <v>Responsible Person: Danny Dev</v>
      </c>
      <c r="B21" s="80"/>
      <c r="C21" s="80"/>
      <c r="D21" s="80"/>
      <c r="E21" s="80"/>
      <c r="F21" s="99"/>
    </row>
    <row r="22" spans="1:6" ht="26.25" thickBot="1">
      <c r="A22" s="94" t="s">
        <v>104</v>
      </c>
      <c r="B22" s="101">
        <v>12</v>
      </c>
      <c r="C22" s="96" t="s">
        <v>109</v>
      </c>
      <c r="D22" s="95"/>
      <c r="E22" s="96" t="s">
        <v>108</v>
      </c>
      <c r="F22" s="97"/>
    </row>
    <row r="24" spans="1:6" ht="13.5" thickBot="1"/>
    <row r="25" spans="1:6">
      <c r="A25" s="84" t="s">
        <v>105</v>
      </c>
      <c r="B25" s="100">
        <v>2</v>
      </c>
      <c r="C25" s="85" t="s">
        <v>106</v>
      </c>
      <c r="D25" s="86" t="s">
        <v>88</v>
      </c>
      <c r="E25" s="86"/>
      <c r="F25" s="87"/>
    </row>
    <row r="26" spans="1:6">
      <c r="A26" s="88" t="s">
        <v>107</v>
      </c>
      <c r="B26" s="81" t="s">
        <v>84</v>
      </c>
      <c r="C26" s="81"/>
      <c r="D26" s="81"/>
      <c r="E26" s="81"/>
      <c r="F26" s="89"/>
    </row>
    <row r="27" spans="1:6">
      <c r="A27" s="90"/>
      <c r="B27" s="82"/>
      <c r="C27" s="82"/>
      <c r="D27" s="82"/>
      <c r="E27" s="82"/>
      <c r="F27" s="91"/>
    </row>
    <row r="28" spans="1:6">
      <c r="A28" s="92"/>
      <c r="B28" s="83"/>
      <c r="C28" s="83"/>
      <c r="D28" s="83"/>
      <c r="E28" s="83"/>
      <c r="F28" s="93"/>
    </row>
    <row r="29" spans="1:6">
      <c r="A29" s="98" t="str">
        <f>CONCATENATE("Responsible Person: ",'Sp1'!C18)</f>
        <v xml:space="preserve">Responsible Person: </v>
      </c>
      <c r="B29" s="80"/>
      <c r="C29" s="80"/>
      <c r="D29" s="80"/>
      <c r="E29" s="80"/>
      <c r="F29" s="99"/>
    </row>
    <row r="30" spans="1:6" ht="26.25" thickBot="1">
      <c r="A30" s="94" t="s">
        <v>104</v>
      </c>
      <c r="B30" s="101">
        <v>9</v>
      </c>
      <c r="C30" s="96" t="s">
        <v>109</v>
      </c>
      <c r="D30" s="95"/>
      <c r="E30" s="96" t="s">
        <v>108</v>
      </c>
      <c r="F30" s="97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Product Backlog</vt:lpstr>
      <vt:lpstr>Release Plan</vt:lpstr>
      <vt:lpstr>PB Burndown</vt:lpstr>
      <vt:lpstr>Sp1</vt:lpstr>
      <vt:lpstr>Sprint Sheet Template</vt:lpstr>
      <vt:lpstr>Task Slips</vt:lpstr>
      <vt:lpstr>'Sp1'!DoneDays</vt:lpstr>
      <vt:lpstr>'Sprint Sheet Template'!DoneDays</vt:lpstr>
      <vt:lpstr>'Sp1'!ImplementationDays</vt:lpstr>
      <vt:lpstr>'Sprint Sheet Template'!ImplementationDays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'Sprint Sheet Template'!TaskRows</vt:lpstr>
      <vt:lpstr>'Sp1'!TaskStatus</vt:lpstr>
      <vt:lpstr>TaskStatus</vt:lpstr>
      <vt:lpstr>'Sp1'!TaskStoryID</vt:lpstr>
      <vt:lpstr>TaskStoryID</vt:lpstr>
      <vt:lpstr>'Sp1'!TotalEffort</vt:lpstr>
      <vt:lpstr>'Sprint Sheet Template'!TotalEffort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dg222cs</cp:lastModifiedBy>
  <cp:revision>1</cp:revision>
  <cp:lastPrinted>2006-09-01T14:59:00Z</cp:lastPrinted>
  <dcterms:created xsi:type="dcterms:W3CDTF">1998-06-05T11:20:44Z</dcterms:created>
  <dcterms:modified xsi:type="dcterms:W3CDTF">2014-04-04T08:01:27Z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