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GREGO\Desktop\"/>
    </mc:Choice>
  </mc:AlternateContent>
  <bookViews>
    <workbookView xWindow="0" yWindow="0" windowWidth="11730" windowHeight="9255"/>
  </bookViews>
  <sheets>
    <sheet name="Documentation" sheetId="9" r:id="rId1"/>
    <sheet name="Desktop Models" sheetId="5" r:id="rId2"/>
    <sheet name="Wall Units" sheetId="10" r:id="rId3"/>
    <sheet name="Custom Clocks" sheetId="11" r:id="rId4"/>
    <sheet name="Custom Clock - Suppliers" sheetId="13" r:id="rId5"/>
    <sheet name="Scenario Summary" sheetId="14" r:id="rId6"/>
    <sheet name="Scenario PivotTable" sheetId="15" r:id="rId7"/>
    <sheet name="All Products" sheetId="8" r:id="rId8"/>
  </sheets>
  <definedNames>
    <definedName name="Fixed_Costs_Custom">'All Products'!$E$12</definedName>
    <definedName name="Fixed_Costs_Desktop">'All Products'!$C$12</definedName>
    <definedName name="Fixed_Costs_Wall_Units">'All Products'!$D$12</definedName>
    <definedName name="Price_Per_Unit_Custom">'All Products'!$E$7</definedName>
    <definedName name="Price_Per_Unit_Desktop">'All Products'!$C$7</definedName>
    <definedName name="Price_Per_Unit_Wall_Units">'All Products'!$D$7</definedName>
    <definedName name="Profit_per_Unit_Sold_Custom">'All Products'!$E$18</definedName>
    <definedName name="Profit_per_Unit_Sold_Desktop">'All Products'!$C$18</definedName>
    <definedName name="Profit_per_Unit_Sold_Wall_Units">'All Products'!$D$18</definedName>
    <definedName name="solver_adj" localSheetId="7" hidden="1">'All Products'!$C$7:$E$7</definedName>
    <definedName name="solver_adj" localSheetId="4" hidden="1">'Custom Clock - Suppliers'!$C$5:$E$5</definedName>
    <definedName name="solver_cvg" localSheetId="7" hidden="1">0.0001</definedName>
    <definedName name="solver_cvg" localSheetId="4" hidden="1">0.0001</definedName>
    <definedName name="solver_cvg" localSheetId="1" hidden="1">0.0001</definedName>
    <definedName name="solver_drv" localSheetId="7" hidden="1">1</definedName>
    <definedName name="solver_drv" localSheetId="4" hidden="1">1</definedName>
    <definedName name="solver_drv" localSheetId="1" hidden="1">1</definedName>
    <definedName name="solver_eng" localSheetId="7" hidden="1">1</definedName>
    <definedName name="solver_eng" localSheetId="4" hidden="1">1</definedName>
    <definedName name="solver_eng" localSheetId="1" hidden="1">1</definedName>
    <definedName name="solver_est" localSheetId="7" hidden="1">1</definedName>
    <definedName name="solver_est" localSheetId="4" hidden="1">1</definedName>
    <definedName name="solver_est" localSheetId="1" hidden="1">1</definedName>
    <definedName name="solver_itr" localSheetId="7" hidden="1">2147483647</definedName>
    <definedName name="solver_itr" localSheetId="4" hidden="1">2147483647</definedName>
    <definedName name="solver_itr" localSheetId="1" hidden="1">2147483647</definedName>
    <definedName name="solver_lhs1" localSheetId="7" hidden="1">'All Products'!$C$6</definedName>
    <definedName name="solver_lhs1" localSheetId="4" hidden="1">'Custom Clock - Suppliers'!$C$5:$E$5</definedName>
    <definedName name="solver_lhs1" localSheetId="1" hidden="1">'Desktop Models'!#REF!</definedName>
    <definedName name="solver_lhs2" localSheetId="7" hidden="1">'All Products'!$D$6</definedName>
    <definedName name="solver_lhs2" localSheetId="4" hidden="1">'Custom Clock - Suppliers'!$C$5:$E$5</definedName>
    <definedName name="solver_lhs2" localSheetId="1" hidden="1">'Desktop Models'!#REF!</definedName>
    <definedName name="solver_lhs3" localSheetId="7" hidden="1">'All Products'!$E$6</definedName>
    <definedName name="solver_lhs3" localSheetId="4" hidden="1">'Custom Clock - Suppliers'!$F$11</definedName>
    <definedName name="solver_lhs4" localSheetId="4" hidden="1">'Custom Clock - Suppliers'!$F$5</definedName>
    <definedName name="solver_lhs5" localSheetId="4" hidden="1">'Custom Clock - Suppliers'!#REF!</definedName>
    <definedName name="solver_lhs6" localSheetId="4" hidden="1">'Custom Clock - Suppliers'!$F$5</definedName>
    <definedName name="solver_lhs7" localSheetId="4" hidden="1">'Custom Clock - Suppliers'!$F$5</definedName>
    <definedName name="solver_lhs8" localSheetId="4" hidden="1">'Custom Clock - Suppliers'!$F$5</definedName>
    <definedName name="solver_lhs9" localSheetId="4" hidden="1">'Custom Clock - Suppliers'!$F$5</definedName>
    <definedName name="solver_mip" localSheetId="7" hidden="1">2147483647</definedName>
    <definedName name="solver_mip" localSheetId="4" hidden="1">2147483647</definedName>
    <definedName name="solver_mip" localSheetId="1" hidden="1">2147483647</definedName>
    <definedName name="solver_mni" localSheetId="7" hidden="1">30</definedName>
    <definedName name="solver_mni" localSheetId="4" hidden="1">30</definedName>
    <definedName name="solver_mni" localSheetId="1" hidden="1">30</definedName>
    <definedName name="solver_mrt" localSheetId="7" hidden="1">0.075</definedName>
    <definedName name="solver_mrt" localSheetId="4" hidden="1">0.075</definedName>
    <definedName name="solver_mrt" localSheetId="1" hidden="1">0.075</definedName>
    <definedName name="solver_msl" localSheetId="7" hidden="1">2</definedName>
    <definedName name="solver_msl" localSheetId="4" hidden="1">2</definedName>
    <definedName name="solver_msl" localSheetId="1" hidden="1">2</definedName>
    <definedName name="solver_neg" localSheetId="7" hidden="1">1</definedName>
    <definedName name="solver_neg" localSheetId="4" hidden="1">1</definedName>
    <definedName name="solver_neg" localSheetId="1" hidden="1">1</definedName>
    <definedName name="solver_nod" localSheetId="7" hidden="1">2147483647</definedName>
    <definedName name="solver_nod" localSheetId="4" hidden="1">2147483647</definedName>
    <definedName name="solver_nod" localSheetId="1" hidden="1">2147483647</definedName>
    <definedName name="solver_num" localSheetId="7" hidden="1">3</definedName>
    <definedName name="solver_num" localSheetId="4" hidden="1">4</definedName>
    <definedName name="solver_num" localSheetId="1" hidden="1">2</definedName>
    <definedName name="solver_nwt" localSheetId="7" hidden="1">1</definedName>
    <definedName name="solver_nwt" localSheetId="4" hidden="1">1</definedName>
    <definedName name="solver_nwt" localSheetId="1" hidden="1">1</definedName>
    <definedName name="solver_opt" localSheetId="7" hidden="1">'All Products'!#REF!</definedName>
    <definedName name="solver_opt" localSheetId="4" hidden="1">'Custom Clock - Suppliers'!$F$11</definedName>
    <definedName name="solver_opt" localSheetId="1" hidden="1">'Desktop Models'!$D$6</definedName>
    <definedName name="solver_pre" localSheetId="7" hidden="1">0.000001</definedName>
    <definedName name="solver_pre" localSheetId="4" hidden="1">0.000001</definedName>
    <definedName name="solver_pre" localSheetId="1" hidden="1">0.000001</definedName>
    <definedName name="solver_rbv" localSheetId="7" hidden="1">1</definedName>
    <definedName name="solver_rbv" localSheetId="4" hidden="1">1</definedName>
    <definedName name="solver_rbv" localSheetId="1" hidden="1">1</definedName>
    <definedName name="solver_rel1" localSheetId="7" hidden="1">1</definedName>
    <definedName name="solver_rel1" localSheetId="4" hidden="1">1</definedName>
    <definedName name="solver_rel1" localSheetId="1" hidden="1">1</definedName>
    <definedName name="solver_rel2" localSheetId="7" hidden="1">1</definedName>
    <definedName name="solver_rel2" localSheetId="4" hidden="1">4</definedName>
    <definedName name="solver_rel2" localSheetId="1" hidden="1">3</definedName>
    <definedName name="solver_rel3" localSheetId="7" hidden="1">1</definedName>
    <definedName name="solver_rel3" localSheetId="4" hidden="1">1</definedName>
    <definedName name="solver_rel4" localSheetId="4" hidden="1">2</definedName>
    <definedName name="solver_rel5" localSheetId="4" hidden="1">2</definedName>
    <definedName name="solver_rel6" localSheetId="4" hidden="1">2</definedName>
    <definedName name="solver_rel7" localSheetId="4" hidden="1">2</definedName>
    <definedName name="solver_rel8" localSheetId="4" hidden="1">2</definedName>
    <definedName name="solver_rel9" localSheetId="4" hidden="1">2</definedName>
    <definedName name="solver_rhs1" localSheetId="7" hidden="1">75000</definedName>
    <definedName name="solver_rhs1" localSheetId="4" hidden="1">3500</definedName>
    <definedName name="solver_rhs1" localSheetId="1" hidden="1">60000</definedName>
    <definedName name="solver_rhs2" localSheetId="7" hidden="1">10000</definedName>
    <definedName name="solver_rhs2" localSheetId="4" hidden="1">integer</definedName>
    <definedName name="solver_rhs2" localSheetId="1" hidden="1">0.05</definedName>
    <definedName name="solver_rhs3" localSheetId="7" hidden="1">12000</definedName>
    <definedName name="solver_rhs3" localSheetId="4" hidden="1">560000</definedName>
    <definedName name="solver_rhs4" localSheetId="4" hidden="1">5500</definedName>
    <definedName name="solver_rhs5" localSheetId="4" hidden="1">60000</definedName>
    <definedName name="solver_rhs6" localSheetId="4" hidden="1">60000</definedName>
    <definedName name="solver_rhs7" localSheetId="4" hidden="1">60000</definedName>
    <definedName name="solver_rhs8" localSheetId="4" hidden="1">60000</definedName>
    <definedName name="solver_rhs9" localSheetId="4" hidden="1">60000</definedName>
    <definedName name="solver_rlx" localSheetId="7" hidden="1">2</definedName>
    <definedName name="solver_rlx" localSheetId="4" hidden="1">2</definedName>
    <definedName name="solver_rlx" localSheetId="1" hidden="1">2</definedName>
    <definedName name="solver_rsd" localSheetId="7" hidden="1">0</definedName>
    <definedName name="solver_rsd" localSheetId="4" hidden="1">0</definedName>
    <definedName name="solver_rsd" localSheetId="1" hidden="1">0</definedName>
    <definedName name="solver_scl" localSheetId="7" hidden="1">1</definedName>
    <definedName name="solver_scl" localSheetId="4" hidden="1">1</definedName>
    <definedName name="solver_scl" localSheetId="1" hidden="1">1</definedName>
    <definedName name="solver_sho" localSheetId="7" hidden="1">2</definedName>
    <definedName name="solver_sho" localSheetId="4" hidden="1">2</definedName>
    <definedName name="solver_sho" localSheetId="1" hidden="1">2</definedName>
    <definedName name="solver_ssz" localSheetId="7" hidden="1">100</definedName>
    <definedName name="solver_ssz" localSheetId="4" hidden="1">100</definedName>
    <definedName name="solver_ssz" localSheetId="1" hidden="1">100</definedName>
    <definedName name="solver_tim" localSheetId="7" hidden="1">2147483647</definedName>
    <definedName name="solver_tim" localSheetId="4" hidden="1">2147483647</definedName>
    <definedName name="solver_tim" localSheetId="1" hidden="1">2147483647</definedName>
    <definedName name="solver_tol" localSheetId="7" hidden="1">0.01</definedName>
    <definedName name="solver_tol" localSheetId="4" hidden="1">0.01</definedName>
    <definedName name="solver_tol" localSheetId="1" hidden="1">0.01</definedName>
    <definedName name="solver_typ" localSheetId="7" hidden="1">1</definedName>
    <definedName name="solver_typ" localSheetId="4" hidden="1">2</definedName>
    <definedName name="solver_typ" localSheetId="1" hidden="1">1</definedName>
    <definedName name="solver_val" localSheetId="7" hidden="1">135000</definedName>
    <definedName name="solver_val" localSheetId="4" hidden="1">0</definedName>
    <definedName name="solver_val" localSheetId="1" hidden="1">135000</definedName>
    <definedName name="solver_ver" localSheetId="7" hidden="1">3</definedName>
    <definedName name="solver_ver" localSheetId="4" hidden="1">3</definedName>
    <definedName name="solver_ver" localSheetId="1" hidden="1">3</definedName>
    <definedName name="Total_Costs_Custom">'All Products'!$E$15</definedName>
    <definedName name="Total_Costs_Desktop">'All Products'!$C$15</definedName>
    <definedName name="Total_Costs_Wall_Units">'All Products'!$D$15</definedName>
    <definedName name="Total_Profit_Custom">'All Products'!$E$17</definedName>
    <definedName name="Total_Profit_Desktop">'All Products'!$C$17</definedName>
    <definedName name="Total_Profit_Wall_Units">'All Products'!$D$17</definedName>
    <definedName name="Total_Sales_Custom">'All Products'!$E$8</definedName>
    <definedName name="Total_Sales_Desktop">'All Products'!$C$8</definedName>
    <definedName name="Total_Sales_Wall_Units">'All Products'!$D$8</definedName>
    <definedName name="Units_Manufactured_Custom">'All Products'!$E$11</definedName>
    <definedName name="Units_Manufactured_Desktop">'All Products'!$C$11</definedName>
    <definedName name="Units_Manufactured_Wall_Units">'All Products'!$D$11</definedName>
    <definedName name="Units_Sold_Custom">'All Products'!$E$6</definedName>
    <definedName name="Units_Sold_Desktop">'All Products'!$C$6</definedName>
    <definedName name="Units_Sold_Wall_Units">'All Products'!$D$6</definedName>
    <definedName name="Variable_Cost_per_Unit_Custom">'All Products'!$E$13</definedName>
    <definedName name="Variable_Cost_per_Unit_Desktop">'All Products'!$C$13</definedName>
    <definedName name="Variable_Cost_per_Unit_Wall_Units">'All Products'!$D$13</definedName>
    <definedName name="Variable_Costs_Custom">'All Products'!$E$14</definedName>
    <definedName name="Variable_Costs_Desktop">'All Products'!$C$14</definedName>
    <definedName name="Variable_Costs_Wall_Units">'All Products'!$D$14</definedName>
    <definedName name="Wall_Unit_Fixed_Cost">'Wall Units'!$C$15</definedName>
    <definedName name="Wall_Unit_Variable_Cost">'Wall Units'!$C$12</definedName>
  </definedNames>
  <calcPr calcId="171027"/>
  <pivotCaches>
    <pivotCache cacheId="0" r:id="rId9"/>
  </pivotCaches>
</workbook>
</file>

<file path=xl/calcChain.xml><?xml version="1.0" encoding="utf-8"?>
<calcChain xmlns="http://schemas.openxmlformats.org/spreadsheetml/2006/main">
  <c r="B22" i="13" l="1"/>
  <c r="B21" i="13"/>
  <c r="B20" i="13"/>
  <c r="B19" i="13"/>
  <c r="B18" i="13" a="1"/>
  <c r="B18" i="13" s="1"/>
  <c r="B17" i="13" a="1"/>
  <c r="B17" i="13" s="1"/>
  <c r="B16" i="13"/>
  <c r="B15" i="13"/>
  <c r="E5" i="5"/>
  <c r="F5" i="13" l="1"/>
  <c r="C8" i="13"/>
  <c r="D8" i="13"/>
  <c r="E8" i="13"/>
  <c r="C9" i="13"/>
  <c r="C11" i="13" s="1"/>
  <c r="D9" i="13"/>
  <c r="D11" i="13" s="1"/>
  <c r="E9" i="13"/>
  <c r="E11" i="13" s="1"/>
  <c r="F11" i="13" l="1"/>
  <c r="E11" i="8"/>
  <c r="D11" i="8"/>
  <c r="C11" i="8"/>
  <c r="C26" i="11"/>
  <c r="C25" i="11"/>
  <c r="C11" i="11"/>
  <c r="C13" i="11" s="1"/>
  <c r="C16" i="11" s="1"/>
  <c r="C7" i="11"/>
  <c r="C20" i="11" s="1"/>
  <c r="E5" i="10"/>
  <c r="C7" i="10"/>
  <c r="C20" i="10" s="1"/>
  <c r="F5" i="10" s="1"/>
  <c r="C11" i="10"/>
  <c r="C13" i="10" s="1"/>
  <c r="C16" i="10" s="1"/>
  <c r="C25" i="10"/>
  <c r="C26" i="10"/>
  <c r="C26" i="5"/>
  <c r="C28" i="10" l="1"/>
  <c r="C28" i="11"/>
  <c r="C21" i="11"/>
  <c r="C22" i="11" s="1"/>
  <c r="E5" i="11" s="1"/>
  <c r="C17" i="11"/>
  <c r="C17" i="10"/>
  <c r="C21" i="10"/>
  <c r="G5" i="10" s="1"/>
  <c r="C11" i="5"/>
  <c r="C22" i="10" l="1"/>
  <c r="H5" i="10" s="1"/>
  <c r="C13" i="5"/>
  <c r="C16" i="5" s="1"/>
  <c r="C25" i="5"/>
  <c r="C28" i="5" s="1"/>
  <c r="C8" i="8"/>
  <c r="C14" i="8"/>
  <c r="C15" i="8" s="1"/>
  <c r="C7" i="5"/>
  <c r="C20" i="5" s="1"/>
  <c r="F5" i="5" s="1"/>
  <c r="E8" i="8"/>
  <c r="E14" i="8"/>
  <c r="E15" i="8" s="1"/>
  <c r="D8" i="8"/>
  <c r="D14" i="8"/>
  <c r="D15" i="8" s="1"/>
  <c r="C17" i="8" l="1"/>
  <c r="C18" i="8" s="1"/>
  <c r="D17" i="8"/>
  <c r="D18" i="8" s="1"/>
  <c r="E17" i="8"/>
  <c r="E18" i="8" s="1"/>
  <c r="C17" i="5"/>
  <c r="C21" i="5"/>
  <c r="C22" i="5" l="1"/>
  <c r="E14" i="5" s="1"/>
  <c r="G5" i="5"/>
  <c r="H5" i="5" l="1"/>
</calcChain>
</file>

<file path=xl/sharedStrings.xml><?xml version="1.0" encoding="utf-8"?>
<sst xmlns="http://schemas.openxmlformats.org/spreadsheetml/2006/main" count="147" uniqueCount="77">
  <si>
    <t>Total</t>
  </si>
  <si>
    <t>Revenues</t>
  </si>
  <si>
    <t>Units Sold</t>
  </si>
  <si>
    <t>Price Per Unit</t>
  </si>
  <si>
    <t>Total Sales</t>
  </si>
  <si>
    <t>Cost of Goods Sold</t>
  </si>
  <si>
    <t>Fixed Costs</t>
  </si>
  <si>
    <t>Total Costs</t>
  </si>
  <si>
    <t>Profit</t>
  </si>
  <si>
    <t>Total Profit</t>
  </si>
  <si>
    <t>Profit per Unit Sold</t>
  </si>
  <si>
    <t>Sales</t>
  </si>
  <si>
    <t>Total Expenses</t>
  </si>
  <si>
    <t>Gross Profit</t>
  </si>
  <si>
    <t>Expenses</t>
  </si>
  <si>
    <t>Variable Expenses</t>
  </si>
  <si>
    <t>Units Manufactured</t>
  </si>
  <si>
    <t>Variable Cost per Unit</t>
  </si>
  <si>
    <t>Total Variable Costs</t>
  </si>
  <si>
    <t>Total Fixed Cost</t>
  </si>
  <si>
    <t>Expenses - Total</t>
  </si>
  <si>
    <t>Total Expense Per Unit Sold</t>
  </si>
  <si>
    <t>Wall Units</t>
  </si>
  <si>
    <t>Custom</t>
  </si>
  <si>
    <t>Desktop Models</t>
  </si>
  <si>
    <t>Firestone Clocks - Desktop Models</t>
  </si>
  <si>
    <t>Firestone Clocks - Wall Units</t>
  </si>
  <si>
    <t>Break-even Analysis</t>
  </si>
  <si>
    <t>Price per Unit</t>
  </si>
  <si>
    <t>Cost Per Unit</t>
  </si>
  <si>
    <t>Variable Costs</t>
  </si>
  <si>
    <t>Firestone Clocks - Product Mix</t>
  </si>
  <si>
    <t>Firestone Clocks - Custom Clocks</t>
  </si>
  <si>
    <t>Author:</t>
  </si>
  <si>
    <t>Gregory Szymanski</t>
  </si>
  <si>
    <t>Note: Do not edit this sheet. If your name does not appear in cell B6, please download a new copy of the file from the SAM website.</t>
  </si>
  <si>
    <t>Firestone Clock Company</t>
  </si>
  <si>
    <t>WHAT-IF ANALYSES AND SCENARIOS</t>
  </si>
  <si>
    <t>Fixed Expenses</t>
  </si>
  <si>
    <t>Desktop Models - Gross Profit Analysis Based on Units Sold and Price Per Unit</t>
  </si>
  <si>
    <t>Desktop Models - Profit Analysis Based on Units Sold</t>
  </si>
  <si>
    <t>Custom Clocks - Net Income Analysis</t>
  </si>
  <si>
    <t>Wall Units - Break-Even Analysis</t>
  </si>
  <si>
    <t>Average Price per Unit</t>
  </si>
  <si>
    <t>Fixed Cost per Unit</t>
  </si>
  <si>
    <t>Units Produced</t>
  </si>
  <si>
    <t>Firestone Clocks - Custom Suppliers</t>
  </si>
  <si>
    <t>Reuter and Sons</t>
  </si>
  <si>
    <t>Gerner's Woodshop</t>
  </si>
  <si>
    <t>Abe's Precision Woodworkers</t>
  </si>
  <si>
    <t>Minimum Total Cost Model</t>
  </si>
  <si>
    <r>
      <t>New Perspectives</t>
    </r>
    <r>
      <rPr>
        <sz val="10"/>
        <rFont val="Century Gothic"/>
        <family val="2"/>
      </rPr>
      <t xml:space="preserve"> Excel 2013</t>
    </r>
  </si>
  <si>
    <t>Tutorial 10: SAM Project 1a</t>
  </si>
  <si>
    <t>Price_Per_Unit_Desktop</t>
  </si>
  <si>
    <t>Price_Per_Unit_Wall_Units</t>
  </si>
  <si>
    <t>Price_Per_Unit_Custom</t>
  </si>
  <si>
    <t>Fixed_Costs_Desktop</t>
  </si>
  <si>
    <t>Fixed_Costs_Wall_Units</t>
  </si>
  <si>
    <t>Fixed_Costs_Custom</t>
  </si>
  <si>
    <t>Variable_Cost_per_Unit_Desktop</t>
  </si>
  <si>
    <t>Variable_Cost_per_Unit_Wall_Uni</t>
  </si>
  <si>
    <t>Variable_Cost_per_Unit_Custom</t>
  </si>
  <si>
    <t>Profit_per_Unit_Sold_Desktop</t>
  </si>
  <si>
    <t>Profit_per_Unit_Sold_Wall_Units</t>
  </si>
  <si>
    <t>Profit_per_Unit_Sold_Custom</t>
  </si>
  <si>
    <t>Status Quo</t>
  </si>
  <si>
    <t>Outsource Manufacturing</t>
  </si>
  <si>
    <t>Raise Prices 5%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</si>
  <si>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</si>
  <si>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</si>
  <si>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</si>
  <si>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</si>
  <si>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</si>
  <si>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</si>
  <si>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</si>
  <si>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Row Labels</t>
  </si>
  <si>
    <t xml:space="preserve">All Products Scenario PivotTable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</si>
</sst>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&quot;$&quot;#,##0.00"/>
    <numFmt numFmtId="167" formatCode="_(&quot;$&quot;* #,##0_);_(&quot;$&quot;* \(#,##0\);_(&quot;$&quot;* &quot;-&quot;??_);_(@_)"/>
    <numFmt numFmtId="168" formatCode="_(&quot;$&quot;* #,##0.00_);_(&quot;$&quot;* \(#,##0.00\);_(&quot;$&quot;* &quot;-&quot;_);_(@_)"/>
    <numFmt numFmtId="169" formatCode="&quot;Units Sold&quot;"/>
    <numFmt numFmtId="170" formatCode="&quot;Units Sold/Price&quot;"/>
  </numFmts>
  <fonts count="21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8"/>
      <color rgb="FF0070C0"/>
      <name val="Century Gothic"/>
      <family val="2"/>
    </font>
    <font>
      <b/>
      <sz val="10"/>
      <color rgb="FF0070C0"/>
      <name val="Century Gothic"/>
      <family val="2"/>
    </font>
    <font>
      <sz val="10"/>
      <color rgb="FF0070C0"/>
      <name val="Century Gothic"/>
      <family val="2"/>
    </font>
    <font>
      <i/>
      <sz val="10"/>
      <color rgb="FFC00000"/>
      <name val="Century Gothic"/>
      <family val="2"/>
    </font>
    <font>
      <i/>
      <sz val="10"/>
      <name val="Century Gothic"/>
      <family val="2"/>
    </font>
    <font>
      <b/>
      <sz val="14"/>
      <color theme="6" tint="-0.249977111117893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2"/>
      <color indexed="9"/>
      <name val="Gill Sans MT"/>
      <family val="2"/>
      <scheme val="minor"/>
    </font>
    <font>
      <b/>
      <sz val="11"/>
      <color indexed="8"/>
      <name val="Gill Sans MT"/>
      <family val="2"/>
      <scheme val="minor"/>
    </font>
    <font>
      <b/>
      <sz val="11"/>
      <color indexed="18"/>
      <name val="Gill Sans MT"/>
      <family val="2"/>
      <scheme val="minor"/>
    </font>
    <font>
      <sz val="10"/>
      <color indexed="9"/>
      <name val="Gill Sans MT"/>
      <family val="2"/>
      <scheme val="minor"/>
    </font>
    <font>
      <sz val="8"/>
      <color theme="1"/>
      <name val="Gill Sans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44" fontId="1" fillId="0" borderId="0" applyFont="0" applyFill="0" applyBorder="0" applyAlignment="0" applyProtection="0"/>
    <xf numFmtId="0" fontId="5" fillId="0" borderId="3" applyNumberFormat="0" applyFill="0" applyAlignment="0" applyProtection="0"/>
    <xf numFmtId="0" fontId="6" fillId="0" borderId="0"/>
    <xf numFmtId="0" fontId="15" fillId="0" borderId="0" applyNumberFormat="0" applyFill="0" applyBorder="0" applyAlignment="0" applyProtection="0"/>
  </cellStyleXfs>
  <cellXfs count="14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2"/>
    <xf numFmtId="0" fontId="3" fillId="0" borderId="2" xfId="3"/>
    <xf numFmtId="0" fontId="3" fillId="0" borderId="2" xfId="3" applyAlignment="1">
      <alignment horizontal="right"/>
    </xf>
    <xf numFmtId="0" fontId="0" fillId="0" borderId="0" xfId="0" applyAlignment="1">
      <alignment horizontal="left" indent="1"/>
    </xf>
    <xf numFmtId="165" fontId="0" fillId="0" borderId="0" xfId="1" applyNumberFormat="1" applyFont="1" applyAlignment="1"/>
    <xf numFmtId="0" fontId="3" fillId="0" borderId="2" xfId="3" applyAlignment="1">
      <alignment horizontal="left"/>
    </xf>
    <xf numFmtId="165" fontId="0" fillId="0" borderId="4" xfId="1" applyNumberFormat="1" applyFont="1" applyBorder="1"/>
    <xf numFmtId="165" fontId="0" fillId="0" borderId="7" xfId="1" applyNumberFormat="1" applyFont="1" applyBorder="1"/>
    <xf numFmtId="0" fontId="0" fillId="0" borderId="8" xfId="0" applyBorder="1" applyAlignment="1">
      <alignment horizontal="left" indent="1"/>
    </xf>
    <xf numFmtId="165" fontId="0" fillId="0" borderId="10" xfId="1" applyNumberFormat="1" applyFont="1" applyBorder="1"/>
    <xf numFmtId="0" fontId="0" fillId="0" borderId="0" xfId="0" applyAlignment="1"/>
    <xf numFmtId="0" fontId="3" fillId="0" borderId="2" xfId="3" applyAlignment="1"/>
    <xf numFmtId="165" fontId="0" fillId="0" borderId="0" xfId="1" applyNumberFormat="1" applyFont="1" applyAlignment="1">
      <alignment horizontal="left" indent="1"/>
    </xf>
    <xf numFmtId="0" fontId="0" fillId="0" borderId="0" xfId="0" applyAlignment="1">
      <alignment horizontal="right"/>
    </xf>
    <xf numFmtId="0" fontId="0" fillId="0" borderId="8" xfId="0" applyBorder="1" applyAlignment="1">
      <alignment horizontal="left"/>
    </xf>
    <xf numFmtId="0" fontId="5" fillId="0" borderId="3" xfId="5" applyAlignment="1">
      <alignment horizontal="left" indent="1"/>
    </xf>
    <xf numFmtId="167" fontId="0" fillId="0" borderId="0" xfId="4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165" fontId="0" fillId="0" borderId="0" xfId="1" applyNumberFormat="1" applyFont="1" applyAlignment="1">
      <alignment horizontal="right"/>
    </xf>
    <xf numFmtId="0" fontId="3" fillId="0" borderId="2" xfId="3" applyFill="1"/>
    <xf numFmtId="0" fontId="0" fillId="0" borderId="0" xfId="0" applyFill="1" applyAlignment="1">
      <alignment horizontal="left" indent="1"/>
    </xf>
    <xf numFmtId="165" fontId="0" fillId="0" borderId="0" xfId="1" applyNumberFormat="1" applyFont="1" applyFill="1"/>
    <xf numFmtId="166" fontId="0" fillId="0" borderId="0" xfId="4" applyNumberFormat="1" applyFont="1" applyAlignment="1">
      <alignment horizontal="right"/>
    </xf>
    <xf numFmtId="0" fontId="0" fillId="0" borderId="0" xfId="0" applyBorder="1"/>
    <xf numFmtId="0" fontId="5" fillId="3" borderId="3" xfId="5" applyFill="1" applyAlignment="1">
      <alignment horizontal="left"/>
    </xf>
    <xf numFmtId="166" fontId="5" fillId="3" borderId="3" xfId="5" applyNumberFormat="1" applyFill="1"/>
    <xf numFmtId="165" fontId="0" fillId="0" borderId="4" xfId="1" applyNumberFormat="1" applyFont="1" applyFill="1" applyBorder="1"/>
    <xf numFmtId="166" fontId="0" fillId="0" borderId="0" xfId="0" applyNumberFormat="1"/>
    <xf numFmtId="0" fontId="6" fillId="0" borderId="0" xfId="6" applyFill="1"/>
    <xf numFmtId="0" fontId="6" fillId="0" borderId="0" xfId="6" applyFill="1" applyAlignment="1">
      <alignment wrapText="1"/>
    </xf>
    <xf numFmtId="0" fontId="10" fillId="4" borderId="11" xfId="6" applyFont="1" applyFill="1" applyBorder="1" applyAlignment="1">
      <alignment horizontal="left"/>
    </xf>
    <xf numFmtId="0" fontId="8" fillId="4" borderId="11" xfId="6" applyFont="1" applyFill="1" applyBorder="1" applyAlignment="1">
      <alignment horizontal="left"/>
    </xf>
    <xf numFmtId="0" fontId="8" fillId="4" borderId="10" xfId="6" applyFont="1" applyFill="1" applyBorder="1" applyAlignment="1">
      <alignment horizontal="left"/>
    </xf>
    <xf numFmtId="0" fontId="8" fillId="4" borderId="0" xfId="6" applyFont="1" applyFill="1" applyBorder="1" applyAlignment="1">
      <alignment horizontal="left"/>
    </xf>
    <xf numFmtId="0" fontId="12" fillId="5" borderId="0" xfId="6" applyFont="1" applyFill="1" applyBorder="1" applyAlignment="1"/>
    <xf numFmtId="0" fontId="8" fillId="4" borderId="11" xfId="6" applyFont="1" applyFill="1" applyBorder="1" applyAlignment="1"/>
    <xf numFmtId="0" fontId="8" fillId="4" borderId="10" xfId="6" applyFont="1" applyFill="1" applyBorder="1" applyAlignment="1"/>
    <xf numFmtId="0" fontId="8" fillId="4" borderId="0" xfId="6" applyFont="1" applyFill="1" applyBorder="1" applyAlignment="1"/>
    <xf numFmtId="44" fontId="0" fillId="0" borderId="0" xfId="1" applyNumberFormat="1" applyFont="1" applyFill="1"/>
    <xf numFmtId="44" fontId="0" fillId="0" borderId="0" xfId="0" applyNumberFormat="1" applyAlignment="1"/>
    <xf numFmtId="44" fontId="5" fillId="0" borderId="3" xfId="5" applyNumberFormat="1" applyAlignment="1"/>
    <xf numFmtId="44" fontId="0" fillId="0" borderId="0" xfId="0" applyNumberFormat="1" applyFill="1" applyAlignment="1"/>
    <xf numFmtId="44" fontId="0" fillId="0" borderId="8" xfId="0" applyNumberFormat="1" applyBorder="1" applyAlignment="1"/>
    <xf numFmtId="167" fontId="0" fillId="0" borderId="0" xfId="0" applyNumberFormat="1" applyAlignment="1"/>
    <xf numFmtId="44" fontId="0" fillId="0" borderId="0" xfId="0" applyNumberFormat="1" applyFill="1"/>
    <xf numFmtId="168" fontId="0" fillId="0" borderId="0" xfId="0" applyNumberFormat="1" applyAlignment="1"/>
    <xf numFmtId="168" fontId="0" fillId="0" borderId="8" xfId="0" applyNumberFormat="1" applyBorder="1" applyAlignment="1"/>
    <xf numFmtId="168" fontId="0" fillId="0" borderId="0" xfId="0" applyNumberFormat="1" applyFill="1" applyAlignment="1"/>
    <xf numFmtId="168" fontId="5" fillId="0" borderId="3" xfId="5" applyNumberFormat="1" applyAlignment="1"/>
    <xf numFmtId="168" fontId="0" fillId="0" borderId="0" xfId="0" applyNumberFormat="1" applyFill="1"/>
    <xf numFmtId="168" fontId="0" fillId="0" borderId="0" xfId="1" applyNumberFormat="1" applyFont="1" applyFill="1"/>
    <xf numFmtId="44" fontId="0" fillId="0" borderId="13" xfId="4" applyFont="1" applyFill="1" applyBorder="1"/>
    <xf numFmtId="44" fontId="0" fillId="0" borderId="14" xfId="4" applyFont="1" applyFill="1" applyBorder="1"/>
    <xf numFmtId="165" fontId="0" fillId="0" borderId="12" xfId="1" applyNumberFormat="1" applyFont="1" applyBorder="1"/>
    <xf numFmtId="44" fontId="0" fillId="0" borderId="0" xfId="4" applyNumberFormat="1" applyFont="1" applyAlignment="1"/>
    <xf numFmtId="44" fontId="5" fillId="0" borderId="3" xfId="4" applyNumberFormat="1" applyFont="1" applyBorder="1" applyAlignment="1"/>
    <xf numFmtId="3" fontId="0" fillId="0" borderId="16" xfId="1" applyNumberFormat="1" applyFont="1" applyBorder="1"/>
    <xf numFmtId="3" fontId="0" fillId="0" borderId="16" xfId="1" applyNumberFormat="1" applyFont="1" applyFill="1" applyBorder="1"/>
    <xf numFmtId="3" fontId="0" fillId="0" borderId="18" xfId="1" applyNumberFormat="1" applyFont="1" applyBorder="1"/>
    <xf numFmtId="3" fontId="0" fillId="0" borderId="17" xfId="1" applyNumberFormat="1" applyFont="1" applyFill="1" applyBorder="1"/>
    <xf numFmtId="44" fontId="0" fillId="0" borderId="13" xfId="4" applyNumberFormat="1" applyFont="1" applyBorder="1"/>
    <xf numFmtId="169" fontId="0" fillId="0" borderId="15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44" fontId="0" fillId="0" borderId="14" xfId="4" applyNumberFormat="1" applyFont="1" applyBorder="1"/>
    <xf numFmtId="40" fontId="0" fillId="0" borderId="8" xfId="0" applyNumberFormat="1" applyBorder="1"/>
    <xf numFmtId="40" fontId="0" fillId="0" borderId="9" xfId="0" applyNumberFormat="1" applyBorder="1"/>
    <xf numFmtId="40" fontId="0" fillId="0" borderId="0" xfId="0" applyNumberFormat="1" applyBorder="1"/>
    <xf numFmtId="40" fontId="0" fillId="0" borderId="11" xfId="0" applyNumberFormat="1" applyBorder="1"/>
    <xf numFmtId="40" fontId="0" fillId="0" borderId="5" xfId="0" applyNumberFormat="1" applyBorder="1"/>
    <xf numFmtId="40" fontId="0" fillId="0" borderId="6" xfId="0" applyNumberFormat="1" applyBorder="1"/>
    <xf numFmtId="40" fontId="0" fillId="0" borderId="8" xfId="4" applyNumberFormat="1" applyFont="1" applyBorder="1"/>
    <xf numFmtId="40" fontId="0" fillId="0" borderId="9" xfId="4" applyNumberFormat="1" applyFont="1" applyBorder="1"/>
    <xf numFmtId="40" fontId="0" fillId="0" borderId="0" xfId="4" applyNumberFormat="1" applyFont="1" applyBorder="1"/>
    <xf numFmtId="40" fontId="0" fillId="0" borderId="11" xfId="4" applyNumberFormat="1" applyFont="1" applyBorder="1"/>
    <xf numFmtId="40" fontId="0" fillId="0" borderId="5" xfId="4" applyNumberFormat="1" applyFont="1" applyBorder="1"/>
    <xf numFmtId="40" fontId="0" fillId="0" borderId="6" xfId="4" applyNumberFormat="1" applyFont="1" applyBorder="1"/>
    <xf numFmtId="40" fontId="0" fillId="0" borderId="8" xfId="4" applyNumberFormat="1" applyFont="1" applyFill="1" applyBorder="1"/>
    <xf numFmtId="40" fontId="0" fillId="0" borderId="9" xfId="4" applyNumberFormat="1" applyFont="1" applyFill="1" applyBorder="1"/>
    <xf numFmtId="40" fontId="0" fillId="0" borderId="0" xfId="4" applyNumberFormat="1" applyFont="1" applyFill="1" applyBorder="1"/>
    <xf numFmtId="40" fontId="0" fillId="0" borderId="11" xfId="4" applyNumberFormat="1" applyFont="1" applyFill="1" applyBorder="1"/>
    <xf numFmtId="40" fontId="0" fillId="0" borderId="5" xfId="4" applyNumberFormat="1" applyFont="1" applyFill="1" applyBorder="1"/>
    <xf numFmtId="40" fontId="0" fillId="0" borderId="6" xfId="4" applyNumberFormat="1" applyFont="1" applyFill="1" applyBorder="1"/>
    <xf numFmtId="44" fontId="0" fillId="0" borderId="0" xfId="0" applyNumberFormat="1" applyAlignment="1">
      <alignment horizontal="right"/>
    </xf>
    <xf numFmtId="44" fontId="0" fillId="0" borderId="0" xfId="4" applyNumberFormat="1" applyFont="1" applyAlignment="1">
      <alignment horizontal="right"/>
    </xf>
    <xf numFmtId="40" fontId="0" fillId="0" borderId="13" xfId="0" applyNumberFormat="1" applyBorder="1"/>
    <xf numFmtId="40" fontId="0" fillId="0" borderId="14" xfId="0" applyNumberFormat="1" applyBorder="1"/>
    <xf numFmtId="0" fontId="4" fillId="2" borderId="0" xfId="0" applyFont="1" applyFill="1" applyAlignment="1">
      <alignment horizontal="center"/>
    </xf>
    <xf numFmtId="167" fontId="0" fillId="0" borderId="19" xfId="4" applyNumberFormat="1" applyFont="1" applyBorder="1" applyAlignment="1">
      <alignment horizontal="right"/>
    </xf>
    <xf numFmtId="0" fontId="0" fillId="0" borderId="19" xfId="0" applyBorder="1"/>
    <xf numFmtId="44" fontId="0" fillId="0" borderId="19" xfId="4" applyFont="1" applyBorder="1" applyAlignment="1">
      <alignment horizontal="right"/>
    </xf>
    <xf numFmtId="0" fontId="0" fillId="0" borderId="19" xfId="0" applyBorder="1" applyAlignment="1">
      <alignment horizontal="left" indent="1"/>
    </xf>
    <xf numFmtId="44" fontId="0" fillId="0" borderId="0" xfId="4" applyFont="1"/>
    <xf numFmtId="44" fontId="0" fillId="0" borderId="0" xfId="4" applyFont="1" applyAlignment="1">
      <alignment horizontal="right"/>
    </xf>
    <xf numFmtId="165" fontId="0" fillId="0" borderId="19" xfId="1" applyNumberFormat="1" applyFont="1" applyBorder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44" fontId="0" fillId="0" borderId="5" xfId="4" applyFont="1" applyBorder="1"/>
    <xf numFmtId="44" fontId="0" fillId="0" borderId="6" xfId="4" applyFont="1" applyBorder="1"/>
    <xf numFmtId="170" fontId="0" fillId="0" borderId="12" xfId="4" applyNumberFormat="1" applyFont="1" applyFill="1" applyBorder="1" applyAlignment="1"/>
    <xf numFmtId="167" fontId="0" fillId="0" borderId="0" xfId="0" applyNumberFormat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166" fontId="0" fillId="0" borderId="0" xfId="0" applyNumberFormat="1" applyFill="1" applyBorder="1" applyAlignment="1"/>
    <xf numFmtId="166" fontId="0" fillId="0" borderId="21" xfId="0" applyNumberFormat="1" applyFill="1" applyBorder="1" applyAlignment="1"/>
    <xf numFmtId="0" fontId="16" fillId="6" borderId="5" xfId="0" applyFont="1" applyFill="1" applyBorder="1" applyAlignment="1">
      <alignment horizontal="left"/>
    </xf>
    <xf numFmtId="0" fontId="16" fillId="6" borderId="20" xfId="0" applyFont="1" applyFill="1" applyBorder="1" applyAlignment="1">
      <alignment horizontal="left"/>
    </xf>
    <xf numFmtId="0" fontId="0" fillId="0" borderId="13" xfId="0" applyFill="1" applyBorder="1" applyAlignment="1"/>
    <xf numFmtId="0" fontId="17" fillId="7" borderId="0" xfId="0" applyFont="1" applyFill="1" applyBorder="1" applyAlignment="1">
      <alignment horizontal="left"/>
    </xf>
    <xf numFmtId="0" fontId="18" fillId="7" borderId="13" xfId="0" applyFont="1" applyFill="1" applyBorder="1" applyAlignment="1">
      <alignment horizontal="left"/>
    </xf>
    <xf numFmtId="0" fontId="17" fillId="7" borderId="21" xfId="0" applyFont="1" applyFill="1" applyBorder="1" applyAlignment="1">
      <alignment horizontal="left"/>
    </xf>
    <xf numFmtId="0" fontId="19" fillId="6" borderId="20" xfId="0" applyFont="1" applyFill="1" applyBorder="1" applyAlignment="1">
      <alignment horizontal="right"/>
    </xf>
    <xf numFmtId="0" fontId="19" fillId="6" borderId="5" xfId="0" applyFont="1" applyFill="1" applyBorder="1" applyAlignment="1">
      <alignment horizontal="right"/>
    </xf>
    <xf numFmtId="44" fontId="0" fillId="8" borderId="0" xfId="0" applyNumberFormat="1" applyFill="1" applyBorder="1" applyAlignment="1"/>
    <xf numFmtId="0" fontId="20" fillId="0" borderId="0" xfId="0" applyFont="1" applyFill="1" applyBorder="1" applyAlignment="1"/>
    <xf numFmtId="0" fontId="0" fillId="0" borderId="0" xfId="0" pivotButton="1"/>
    <xf numFmtId="0" fontId="15" fillId="0" borderId="0" xfId="7"/>
    <xf numFmtId="0" fontId="7" fillId="4" borderId="7" xfId="6" applyFont="1" applyFill="1" applyBorder="1" applyAlignment="1">
      <alignment horizontal="left"/>
    </xf>
    <xf numFmtId="0" fontId="7" fillId="4" borderId="8" xfId="6" applyFont="1" applyFill="1" applyBorder="1" applyAlignment="1">
      <alignment horizontal="left"/>
    </xf>
    <xf numFmtId="0" fontId="7" fillId="4" borderId="9" xfId="6" applyFont="1" applyFill="1" applyBorder="1" applyAlignment="1">
      <alignment horizontal="left"/>
    </xf>
    <xf numFmtId="0" fontId="8" fillId="4" borderId="10" xfId="6" applyFont="1" applyFill="1" applyBorder="1" applyAlignment="1">
      <alignment horizontal="left"/>
    </xf>
    <xf numFmtId="0" fontId="8" fillId="4" borderId="0" xfId="6" applyFont="1" applyFill="1" applyBorder="1" applyAlignment="1">
      <alignment horizontal="left"/>
    </xf>
    <xf numFmtId="0" fontId="8" fillId="4" borderId="11" xfId="6" applyFont="1" applyFill="1" applyBorder="1" applyAlignment="1">
      <alignment horizontal="left"/>
    </xf>
    <xf numFmtId="0" fontId="9" fillId="4" borderId="10" xfId="6" applyFont="1" applyFill="1" applyBorder="1" applyAlignment="1">
      <alignment horizontal="left"/>
    </xf>
    <xf numFmtId="0" fontId="9" fillId="4" borderId="0" xfId="6" applyFont="1" applyFill="1" applyBorder="1" applyAlignment="1">
      <alignment horizontal="left"/>
    </xf>
    <xf numFmtId="0" fontId="11" fillId="4" borderId="10" xfId="6" applyFont="1" applyFill="1" applyBorder="1" applyAlignment="1">
      <alignment horizontal="left"/>
    </xf>
    <xf numFmtId="0" fontId="11" fillId="4" borderId="0" xfId="6" applyFont="1" applyFill="1" applyBorder="1" applyAlignment="1">
      <alignment horizontal="left"/>
    </xf>
    <xf numFmtId="0" fontId="13" fillId="4" borderId="10" xfId="6" applyFont="1" applyFill="1" applyBorder="1" applyAlignment="1">
      <alignment horizontal="center" vertical="center" wrapText="1"/>
    </xf>
    <xf numFmtId="0" fontId="13" fillId="4" borderId="0" xfId="6" applyFont="1" applyFill="1" applyBorder="1" applyAlignment="1">
      <alignment horizontal="center" vertical="center" wrapText="1"/>
    </xf>
    <xf numFmtId="0" fontId="13" fillId="4" borderId="11" xfId="6" applyFont="1" applyFill="1" applyBorder="1" applyAlignment="1">
      <alignment horizontal="center" vertical="center" wrapText="1"/>
    </xf>
    <xf numFmtId="0" fontId="13" fillId="4" borderId="4" xfId="6" applyFont="1" applyFill="1" applyBorder="1" applyAlignment="1">
      <alignment horizontal="center" vertical="center" wrapText="1"/>
    </xf>
    <xf numFmtId="0" fontId="13" fillId="4" borderId="5" xfId="6" applyFont="1" applyFill="1" applyBorder="1" applyAlignment="1">
      <alignment horizontal="center" vertical="center" wrapText="1"/>
    </xf>
    <xf numFmtId="0" fontId="13" fillId="4" borderId="6" xfId="6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2" fillId="0" borderId="1" xfId="2" applyAlignment="1">
      <alignment horizontal="center"/>
    </xf>
    <xf numFmtId="0" fontId="4" fillId="2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</cellXfs>
  <cellStyles count="8">
    <cellStyle name="Comma" xfId="1" builtinId="3"/>
    <cellStyle name="Currency" xfId="4" builtinId="4"/>
    <cellStyle name="Heading 2" xfId="2" builtinId="17"/>
    <cellStyle name="Heading 3" xfId="3" builtinId="18"/>
    <cellStyle name="Normal" xfId="0" builtinId="0"/>
    <cellStyle name="Normal 2" xfId="6"/>
    <cellStyle name="Title" xfId="7" builtinId="15"/>
    <cellStyle name="Total" xfId="5" builtinId="25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'Wall Units'!$F$4</c:f>
              <c:strCache>
                <c:ptCount val="1"/>
                <c:pt idx="0">
                  <c:v>Total Sales</c:v>
                </c:pt>
              </c:strCache>
            </c:strRef>
          </c:tx>
          <c:spPr>
            <a:ln w="19050" cap="rnd">
              <a:solidFill>
                <a:schemeClr val="accent3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'Wall Units'!$E$5:$E$14</c:f>
              <c:numCache>
                <c:formatCode>_(* #,##0_);_(* \(#,##0\);_(* "-"??_);_(@_)</c:formatCode>
                <c:ptCount val="10"/>
                <c:pt idx="0">
                  <c:v>7250</c:v>
                </c:pt>
                <c:pt idx="1">
                  <c:v>5000</c:v>
                </c:pt>
                <c:pt idx="2">
                  <c:v>5500</c:v>
                </c:pt>
                <c:pt idx="3">
                  <c:v>6000</c:v>
                </c:pt>
                <c:pt idx="4">
                  <c:v>6500</c:v>
                </c:pt>
                <c:pt idx="5">
                  <c:v>7000</c:v>
                </c:pt>
                <c:pt idx="6">
                  <c:v>7500</c:v>
                </c:pt>
                <c:pt idx="7">
                  <c:v>8000</c:v>
                </c:pt>
                <c:pt idx="8">
                  <c:v>8500</c:v>
                </c:pt>
                <c:pt idx="9">
                  <c:v>9000</c:v>
                </c:pt>
              </c:numCache>
            </c:numRef>
          </c:xVal>
          <c:yVal>
            <c:numRef>
              <c:f>'Wall Units'!$F$5:$F$14</c:f>
              <c:numCache>
                <c:formatCode>#,##0.00_);[Red]\(#,##0.00\)</c:formatCode>
                <c:ptCount val="10"/>
                <c:pt idx="0">
                  <c:v>435000</c:v>
                </c:pt>
                <c:pt idx="1">
                  <c:v>300000</c:v>
                </c:pt>
                <c:pt idx="2">
                  <c:v>330000</c:v>
                </c:pt>
                <c:pt idx="3">
                  <c:v>360000</c:v>
                </c:pt>
                <c:pt idx="4">
                  <c:v>390000</c:v>
                </c:pt>
                <c:pt idx="5">
                  <c:v>420000</c:v>
                </c:pt>
                <c:pt idx="6">
                  <c:v>450000</c:v>
                </c:pt>
                <c:pt idx="7">
                  <c:v>480000</c:v>
                </c:pt>
                <c:pt idx="8">
                  <c:v>510000</c:v>
                </c:pt>
                <c:pt idx="9">
                  <c:v>540000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B0-49F2-80DF-9B626641A4F9}"/>
            </c:ext>
          </c:extLst>
        </c:ser>
        <c:ser>
          <c:idx val="1"/>
          <c:order val="1"/>
          <c:tx>
            <c:strRef>
              <c:f>'Wall Units'!$G$4</c:f>
              <c:strCache>
                <c:ptCount val="1"/>
                <c:pt idx="0">
                  <c:v>Total Expenses</c:v>
                </c:pt>
              </c:strCache>
            </c:strRef>
          </c:tx>
          <c:spPr>
            <a:ln w="19050" cap="rnd">
              <a:solidFill>
                <a:schemeClr val="accent3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'Wall Units'!$E$5:$E$14</c:f>
              <c:numCache>
                <c:formatCode>_(* #,##0_);_(* \(#,##0\);_(* "-"??_);_(@_)</c:formatCode>
                <c:ptCount val="10"/>
                <c:pt idx="0">
                  <c:v>7250</c:v>
                </c:pt>
                <c:pt idx="1">
                  <c:v>5000</c:v>
                </c:pt>
                <c:pt idx="2">
                  <c:v>5500</c:v>
                </c:pt>
                <c:pt idx="3">
                  <c:v>6000</c:v>
                </c:pt>
                <c:pt idx="4">
                  <c:v>6500</c:v>
                </c:pt>
                <c:pt idx="5">
                  <c:v>7000</c:v>
                </c:pt>
                <c:pt idx="6">
                  <c:v>7500</c:v>
                </c:pt>
                <c:pt idx="7">
                  <c:v>8000</c:v>
                </c:pt>
                <c:pt idx="8">
                  <c:v>8500</c:v>
                </c:pt>
                <c:pt idx="9">
                  <c:v>9000</c:v>
                </c:pt>
              </c:numCache>
            </c:numRef>
          </c:xVal>
          <c:yVal>
            <c:numRef>
              <c:f>'Wall Units'!$G$5:$G$14</c:f>
              <c:numCache>
                <c:formatCode>#,##0.00_);[Red]\(#,##0.00\)</c:formatCode>
                <c:ptCount val="10"/>
                <c:pt idx="0">
                  <c:v>419687.5</c:v>
                </c:pt>
                <c:pt idx="1">
                  <c:v>343750</c:v>
                </c:pt>
                <c:pt idx="2">
                  <c:v>360625</c:v>
                </c:pt>
                <c:pt idx="3">
                  <c:v>377500</c:v>
                </c:pt>
                <c:pt idx="4">
                  <c:v>394375</c:v>
                </c:pt>
                <c:pt idx="5">
                  <c:v>411250</c:v>
                </c:pt>
                <c:pt idx="6">
                  <c:v>428125</c:v>
                </c:pt>
                <c:pt idx="7">
                  <c:v>445000</c:v>
                </c:pt>
                <c:pt idx="8">
                  <c:v>461875</c:v>
                </c:pt>
                <c:pt idx="9">
                  <c:v>478750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B0-49F2-80DF-9B626641A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015968"/>
        <c:axId val="231018048"/>
      </c:scatterChart>
      <c:valAx>
        <c:axId val="231015968"/>
        <c:scaling>
          <c:orientation val="minMax"/>
          <c:max val="9000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  <a:r>
                  <a:rPr lang="en-US" baseline="0"/>
                  <a:t>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18048"/>
        <c:crosses val="autoZero"/>
        <c:crossBetween val="midCat"/>
      </c:valAx>
      <c:valAx>
        <c:axId val="231018048"/>
        <c:scaling>
          <c:orientation val="minMax"/>
          <c:max val="550000"/>
          <c:min val="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Sales</a:t>
                </a:r>
                <a:r>
                  <a:rPr lang="en-US" baseline="0"/>
                  <a:t> and Expenses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1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'Custom Clocks'!$F$5</c:f>
              <c:strCache>
                <c:ptCount val="1"/>
                <c:pt idx="0">
                  <c:v> $100.00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'Custom Clocks'!$E$6:$E$14</c:f>
              <c:numCache>
                <c:formatCode>#,##0</c:formatCode>
                <c:ptCount val="9"/>
                <c:pt idx="0">
                  <c:v>3000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'Custom Clocks'!$F$6:$F$14</c:f>
              <c:numCache>
                <c:formatCode>#,##0.00_);[Red]\(#,##0.00\)</c:formatCode>
                <c:ptCount val="9"/>
                <c:pt idx="0">
                  <c:v>-142500</c:v>
                </c:pt>
                <c:pt idx="1">
                  <c:v>-90000</c:v>
                </c:pt>
                <c:pt idx="2">
                  <c:v>-63750</c:v>
                </c:pt>
                <c:pt idx="3">
                  <c:v>-37500</c:v>
                </c:pt>
                <c:pt idx="4">
                  <c:v>-11250</c:v>
                </c:pt>
                <c:pt idx="5">
                  <c:v>15000</c:v>
                </c:pt>
                <c:pt idx="6">
                  <c:v>41250</c:v>
                </c:pt>
                <c:pt idx="7">
                  <c:v>67500</c:v>
                </c:pt>
                <c:pt idx="8">
                  <c:v>93750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AC-45D6-BA22-7D2A8AC2DBC6}"/>
            </c:ext>
          </c:extLst>
        </c:ser>
        <c:ser>
          <c:idx val="1"/>
          <c:order val="1"/>
          <c:tx>
            <c:strRef>
              <c:f>'Custom Clocks'!$G$5</c:f>
              <c:strCache>
                <c:ptCount val="1"/>
                <c:pt idx="0">
                  <c:v> $105.00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'Custom Clocks'!$E$6:$E$14</c:f>
              <c:numCache>
                <c:formatCode>#,##0</c:formatCode>
                <c:ptCount val="9"/>
                <c:pt idx="0">
                  <c:v>3000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'Custom Clocks'!$G$6:$G$14</c:f>
              <c:numCache>
                <c:formatCode>#,##0.00_);[Red]\(#,##0.00\)</c:formatCode>
                <c:ptCount val="9"/>
                <c:pt idx="0">
                  <c:v>-127500</c:v>
                </c:pt>
                <c:pt idx="1">
                  <c:v>-70000</c:v>
                </c:pt>
                <c:pt idx="2">
                  <c:v>-41250</c:v>
                </c:pt>
                <c:pt idx="3">
                  <c:v>-12500</c:v>
                </c:pt>
                <c:pt idx="4">
                  <c:v>16250</c:v>
                </c:pt>
                <c:pt idx="5">
                  <c:v>45000</c:v>
                </c:pt>
                <c:pt idx="6">
                  <c:v>73750</c:v>
                </c:pt>
                <c:pt idx="7">
                  <c:v>102500</c:v>
                </c:pt>
                <c:pt idx="8">
                  <c:v>131250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AC-45D6-BA22-7D2A8AC2DBC6}"/>
            </c:ext>
          </c:extLst>
        </c:ser>
        <c:ser>
          <c:idx val="2"/>
          <c:order val="2"/>
          <c:tx>
            <c:strRef>
              <c:f>'Custom Clocks'!$H$5</c:f>
              <c:strCache>
                <c:ptCount val="1"/>
                <c:pt idx="0">
                  <c:v> $110.00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'Custom Clocks'!$E$6:$E$14</c:f>
              <c:numCache>
                <c:formatCode>#,##0</c:formatCode>
                <c:ptCount val="9"/>
                <c:pt idx="0">
                  <c:v>3000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'Custom Clocks'!$H$6:$H$14</c:f>
              <c:numCache>
                <c:formatCode>#,##0.00_);[Red]\(#,##0.00\)</c:formatCode>
                <c:ptCount val="9"/>
                <c:pt idx="0">
                  <c:v>-112500</c:v>
                </c:pt>
                <c:pt idx="1">
                  <c:v>-50000</c:v>
                </c:pt>
                <c:pt idx="2">
                  <c:v>-18750</c:v>
                </c:pt>
                <c:pt idx="3">
                  <c:v>12500</c:v>
                </c:pt>
                <c:pt idx="4">
                  <c:v>43750</c:v>
                </c:pt>
                <c:pt idx="5">
                  <c:v>75000</c:v>
                </c:pt>
                <c:pt idx="6">
                  <c:v>106250</c:v>
                </c:pt>
                <c:pt idx="7">
                  <c:v>137500</c:v>
                </c:pt>
                <c:pt idx="8">
                  <c:v>168750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AC-45D6-BA22-7D2A8AC2DBC6}"/>
            </c:ext>
          </c:extLst>
        </c:ser>
        <c:ser>
          <c:idx val="3"/>
          <c:order val="3"/>
          <c:tx>
            <c:strRef>
              <c:f>'Custom Clocks'!$I$5</c:f>
              <c:strCache>
                <c:ptCount val="1"/>
                <c:pt idx="0">
                  <c:v> $115.00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'Custom Clocks'!$E$6:$E$14</c:f>
              <c:numCache>
                <c:formatCode>#,##0</c:formatCode>
                <c:ptCount val="9"/>
                <c:pt idx="0">
                  <c:v>3000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'Custom Clocks'!$I$6:$I$14</c:f>
              <c:numCache>
                <c:formatCode>#,##0.00_);[Red]\(#,##0.00\)</c:formatCode>
                <c:ptCount val="9"/>
                <c:pt idx="0">
                  <c:v>-97500</c:v>
                </c:pt>
                <c:pt idx="1">
                  <c:v>-30000</c:v>
                </c:pt>
                <c:pt idx="2">
                  <c:v>3750</c:v>
                </c:pt>
                <c:pt idx="3">
                  <c:v>37500</c:v>
                </c:pt>
                <c:pt idx="4">
                  <c:v>71250</c:v>
                </c:pt>
                <c:pt idx="5">
                  <c:v>105000</c:v>
                </c:pt>
                <c:pt idx="6">
                  <c:v>138750</c:v>
                </c:pt>
                <c:pt idx="7">
                  <c:v>172500</c:v>
                </c:pt>
                <c:pt idx="8">
                  <c:v>206250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AC-45D6-BA22-7D2A8AC2DBC6}"/>
            </c:ext>
          </c:extLst>
        </c:ser>
        <c:ser>
          <c:idx val="4"/>
          <c:order val="4"/>
          <c:tx>
            <c:strRef>
              <c:f>'Custom Clocks'!$J$5</c:f>
              <c:strCache>
                <c:ptCount val="1"/>
                <c:pt idx="0">
                  <c:v> $120.00 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'Custom Clocks'!$E$6:$E$14</c:f>
              <c:numCache>
                <c:formatCode>#,##0</c:formatCode>
                <c:ptCount val="9"/>
                <c:pt idx="0">
                  <c:v>3000</c:v>
                </c:pt>
                <c:pt idx="1">
                  <c:v>4000</c:v>
                </c:pt>
                <c:pt idx="2">
                  <c:v>4500</c:v>
                </c:pt>
                <c:pt idx="3">
                  <c:v>5000</c:v>
                </c:pt>
                <c:pt idx="4">
                  <c:v>5500</c:v>
                </c:pt>
                <c:pt idx="5">
                  <c:v>6000</c:v>
                </c:pt>
                <c:pt idx="6">
                  <c:v>6500</c:v>
                </c:pt>
                <c:pt idx="7">
                  <c:v>7000</c:v>
                </c:pt>
                <c:pt idx="8">
                  <c:v>7500</c:v>
                </c:pt>
              </c:numCache>
            </c:numRef>
          </c:xVal>
          <c:yVal>
            <c:numRef>
              <c:f>'Custom Clocks'!$J$6:$J$14</c:f>
              <c:numCache>
                <c:formatCode>#,##0.00_);[Red]\(#,##0.00\)</c:formatCode>
                <c:ptCount val="9"/>
                <c:pt idx="0">
                  <c:v>-82500</c:v>
                </c:pt>
                <c:pt idx="1">
                  <c:v>-10000</c:v>
                </c:pt>
                <c:pt idx="2">
                  <c:v>26250</c:v>
                </c:pt>
                <c:pt idx="3">
                  <c:v>62500</c:v>
                </c:pt>
                <c:pt idx="4">
                  <c:v>98750</c:v>
                </c:pt>
                <c:pt idx="5">
                  <c:v>135000</c:v>
                </c:pt>
                <c:pt idx="6">
                  <c:v>171250</c:v>
                </c:pt>
                <c:pt idx="7">
                  <c:v>207500</c:v>
                </c:pt>
                <c:pt idx="8">
                  <c:v>243750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AC-45D6-BA22-7D2A8AC2D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04528"/>
        <c:axId val="383809520"/>
      </c:scatterChart>
      <c:valAx>
        <c:axId val="383804528"/>
        <c:scaling>
          <c:orientation val="minMax"/>
          <c:max val="75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</a:t>
                </a:r>
                <a:r>
                  <a:rPr lang="en-US" baseline="0"/>
                  <a:t> Sold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9520"/>
        <c:crosses val="autoZero"/>
        <c:crossBetween val="midCat"/>
      </c:valAx>
      <c:valAx>
        <c:axId val="383809520"/>
        <c:scaling>
          <c:orientation val="minMax"/>
          <c:max val="250000"/>
          <c:min val="-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80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14</xdr:row>
      <xdr:rowOff>23811</xdr:rowOff>
    </xdr:from>
    <xdr:to>
      <xdr:col>7</xdr:col>
      <xdr:colOff>847725</xdr:colOff>
      <xdr:row>28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14</xdr:row>
      <xdr:rowOff>28574</xdr:rowOff>
    </xdr:from>
    <xdr:to>
      <xdr:col>9</xdr:col>
      <xdr:colOff>1085850</xdr:colOff>
      <xdr:row>27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GREGO" refreshedDate="42664.079227662034" createdVersion="6" refreshedVersion="6" minRefreshableVersion="3" recordCount="3">
  <cacheSource type="scenario"/>
  <cacheFields count="5">
    <cacheField name="$C$7:$E$7,$C$12:$E$13" numFmtId="0">
      <sharedItems containsNonDate="0" count="3">
        <s v="Status Quo"/>
        <s v="Outsource Manufacturing"/>
        <s v="Raise Prices 5%"/>
      </sharedItems>
    </cacheField>
    <cacheField name="$C$7:$E$7,$C$12:$E$13 by" numFmtId="0">
      <sharedItems containsNonDate="0" count="1">
        <s v="Cengage User"/>
      </sharedItems>
    </cacheField>
    <cacheField name="res Profit_per_Unit_Sold_Deskt" numFmtId="0">
      <sharedItems containsSemiMixedTypes="0" containsNonDate="0" containsString="0" containsNumber="1" minValue="3.3071428571428569" maxValue="14.142857142857142" count="3">
        <n v="3.3071428571428569"/>
        <n v="14.142857142857142"/>
        <n v="4.6571428571428575"/>
      </sharedItems>
    </cacheField>
    <cacheField name="res $D$18" numFmtId="0">
      <sharedItems containsSemiMixedTypes="0" containsNonDate="0" containsString="0" containsNumber="1" minValue="2.9920689655172414" maxValue="17.758620689655171" count="3">
        <n v="2.9920689655172414"/>
        <n v="17.758620689655171"/>
        <n v="5.992068965517241"/>
      </sharedItems>
    </cacheField>
    <cacheField name="res Profit_per_Unit_Sold_Custo" numFmtId="0">
      <sharedItems containsSemiMixedTypes="0" containsNonDate="0" containsString="0" containsNumber="1" minValue="7.9545454545454541" maxValue="42.727272727272727" count="3">
        <n v="7.9545454545454541"/>
        <n v="42.727272727272727"/>
        <n v="13.45454545454545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Result Cells" updatedVersion="6" minRefreshableVersion="3" useAutoFormatting="1" rowGrandTotals="0" colGrandTotals="0" itemPrintTitles="1" createdVersion="6" indent="0" outline="1" outlineData="1" multipleFieldFilters="0" fieldListSortAscending="1">
  <location ref="A3:D6" firstHeaderRow="0" firstDataRow="1" firstDataCol="1"/>
  <pivotFields count="5">
    <pivotField axis="axisRow" showAll="0" defaultSubtotal="0">
      <items count="3">
        <item x="1"/>
        <item x="2"/>
        <item x="0"/>
      </items>
    </pivotField>
    <pivotField showAll="0">
      <items count="2">
        <item x="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Profit_per_Unit_Sold_Desktop" fld="2" baseField="0" baseItem="0" numFmtId="166"/>
    <dataField name="Profit_per_Unit_Sold_Wall_Units" fld="3" baseField="0" baseItem="0" numFmtId="166"/>
    <dataField name="Profit_per_Unit_Sold_Custom" fld="4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40" zoomScaleNormal="140" workbookViewId="0">
      <selection sqref="A1:C1"/>
    </sheetView>
  </sheetViews>
  <sheetFormatPr defaultColWidth="7.75" defaultRowHeight="12.75" x14ac:dyDescent="0.2"/>
  <cols>
    <col min="1" max="1" width="7.125" style="33" customWidth="1"/>
    <col min="2" max="2" width="45.125" style="33" customWidth="1"/>
    <col min="3" max="3" width="2.875" style="33" customWidth="1"/>
    <col min="4" max="16384" width="7.75" style="33"/>
  </cols>
  <sheetData>
    <row r="1" spans="1:3" ht="13.5" x14ac:dyDescent="0.25">
      <c r="A1" s="125" t="s">
        <v>51</v>
      </c>
      <c r="B1" s="126"/>
      <c r="C1" s="127"/>
    </row>
    <row r="2" spans="1:3" s="34" customFormat="1" ht="13.5" x14ac:dyDescent="0.25">
      <c r="A2" s="128" t="s">
        <v>52</v>
      </c>
      <c r="B2" s="129"/>
      <c r="C2" s="130"/>
    </row>
    <row r="3" spans="1:3" ht="22.5" x14ac:dyDescent="0.3">
      <c r="A3" s="131" t="s">
        <v>36</v>
      </c>
      <c r="B3" s="132"/>
      <c r="C3" s="35"/>
    </row>
    <row r="4" spans="1:3" ht="13.5" x14ac:dyDescent="0.25">
      <c r="A4" s="133" t="s">
        <v>37</v>
      </c>
      <c r="B4" s="134"/>
      <c r="C4" s="36"/>
    </row>
    <row r="5" spans="1:3" ht="13.5" x14ac:dyDescent="0.25">
      <c r="A5" s="37"/>
      <c r="B5" s="38"/>
      <c r="C5" s="36"/>
    </row>
    <row r="6" spans="1:3" ht="13.5" x14ac:dyDescent="0.25">
      <c r="A6" s="37" t="s">
        <v>33</v>
      </c>
      <c r="B6" s="39" t="s">
        <v>34</v>
      </c>
      <c r="C6" s="40"/>
    </row>
    <row r="7" spans="1:3" ht="12.75" customHeight="1" x14ac:dyDescent="0.25">
      <c r="A7" s="41"/>
      <c r="B7" s="42"/>
      <c r="C7" s="40"/>
    </row>
    <row r="8" spans="1:3" x14ac:dyDescent="0.2">
      <c r="A8" s="135" t="s">
        <v>35</v>
      </c>
      <c r="B8" s="136"/>
      <c r="C8" s="137"/>
    </row>
    <row r="9" spans="1:3" x14ac:dyDescent="0.2">
      <c r="A9" s="135"/>
      <c r="B9" s="136"/>
      <c r="C9" s="137"/>
    </row>
    <row r="10" spans="1:3" x14ac:dyDescent="0.2">
      <c r="A10" s="138"/>
      <c r="B10" s="139"/>
      <c r="C10" s="140"/>
    </row>
  </sheetData>
  <mergeCells count="5">
    <mergeCell ref="A1:C1"/>
    <mergeCell ref="A2:C2"/>
    <mergeCell ref="A3:B3"/>
    <mergeCell ref="A4:B4"/>
    <mergeCell ref="A8:C10"/>
  </mergeCells>
  <dataValidations count="2">
    <dataValidation allowBlank="1" showInputMessage="1" showErrorMessage="1" error="                                                                " sqref="J2"/>
    <dataValidation allowBlank="1" error="pavI8MeUFtEyxX2I4tkya91eb4a6-18dd-4e8c-a480-9a30b4d0e647" sqref="A1:C1 A2:C2 A3:C10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opLeftCell="B1" zoomScaleNormal="100" workbookViewId="0">
      <selection activeCell="E14" sqref="E14"/>
    </sheetView>
  </sheetViews>
  <sheetFormatPr defaultColWidth="13.25" defaultRowHeight="17.25" x14ac:dyDescent="0.35"/>
  <cols>
    <col min="1" max="1" width="2.75" customWidth="1"/>
    <col min="2" max="2" width="24.625" customWidth="1"/>
    <col min="3" max="3" width="12.375" bestFit="1" customWidth="1"/>
    <col min="4" max="4" width="16.625" customWidth="1"/>
    <col min="5" max="5" width="16.625" style="4" customWidth="1"/>
    <col min="6" max="6" width="16.625" customWidth="1"/>
    <col min="7" max="7" width="13.625" customWidth="1"/>
    <col min="8" max="8" width="11.875" customWidth="1"/>
    <col min="9" max="9" width="13.5" style="3" customWidth="1"/>
  </cols>
  <sheetData>
    <row r="2" spans="2:12" s="1" customFormat="1" ht="21.75" thickBot="1" x14ac:dyDescent="0.5">
      <c r="B2" s="5" t="s">
        <v>25</v>
      </c>
      <c r="C2" s="5"/>
      <c r="D2"/>
      <c r="E2" s="2"/>
    </row>
    <row r="3" spans="2:12" s="1" customFormat="1" ht="18" thickTop="1" x14ac:dyDescent="0.35">
      <c r="E3" s="141" t="s">
        <v>40</v>
      </c>
      <c r="F3" s="142"/>
      <c r="G3" s="142"/>
      <c r="H3" s="143"/>
    </row>
    <row r="4" spans="2:12" s="1" customFormat="1" ht="18" thickBot="1" x14ac:dyDescent="0.4">
      <c r="B4" s="6" t="s">
        <v>11</v>
      </c>
      <c r="C4" s="7"/>
      <c r="E4" s="68" t="s">
        <v>2</v>
      </c>
      <c r="F4" s="69" t="s">
        <v>4</v>
      </c>
      <c r="G4" s="69" t="s">
        <v>12</v>
      </c>
      <c r="H4" s="70" t="s">
        <v>13</v>
      </c>
    </row>
    <row r="5" spans="2:12" x14ac:dyDescent="0.35">
      <c r="B5" s="8" t="s">
        <v>2</v>
      </c>
      <c r="C5" s="9">
        <v>35000</v>
      </c>
      <c r="D5" s="1"/>
      <c r="E5" s="11">
        <f>C5</f>
        <v>35000</v>
      </c>
      <c r="F5" s="105">
        <f>C20</f>
        <v>945000</v>
      </c>
      <c r="G5" s="105">
        <f>C21</f>
        <v>829250</v>
      </c>
      <c r="H5" s="106">
        <f>C22</f>
        <v>115750</v>
      </c>
    </row>
    <row r="6" spans="2:12" x14ac:dyDescent="0.35">
      <c r="B6" s="8" t="s">
        <v>3</v>
      </c>
      <c r="C6" s="50">
        <v>27</v>
      </c>
      <c r="E6" s="12">
        <v>20000</v>
      </c>
      <c r="F6" s="84">
        <f t="dataTable" ref="F6:H10" dt2D="0" dtr="0" r1="C5" ca="1"/>
        <v>540000</v>
      </c>
      <c r="G6" s="84">
        <v>581000</v>
      </c>
      <c r="H6" s="85">
        <v>-41000</v>
      </c>
    </row>
    <row r="7" spans="2:12" x14ac:dyDescent="0.35">
      <c r="B7" s="13" t="s">
        <v>4</v>
      </c>
      <c r="C7" s="51">
        <f>C5*C6</f>
        <v>945000</v>
      </c>
      <c r="E7" s="14">
        <v>25000</v>
      </c>
      <c r="F7" s="86">
        <v>675000</v>
      </c>
      <c r="G7" s="86">
        <v>663750</v>
      </c>
      <c r="H7" s="87">
        <v>11250</v>
      </c>
    </row>
    <row r="8" spans="2:12" x14ac:dyDescent="0.35">
      <c r="C8" s="15"/>
      <c r="E8" s="14">
        <v>30000</v>
      </c>
      <c r="F8" s="86">
        <v>810000</v>
      </c>
      <c r="G8" s="86">
        <v>746500</v>
      </c>
      <c r="H8" s="87">
        <v>63500</v>
      </c>
    </row>
    <row r="9" spans="2:12" ht="18" thickBot="1" x14ac:dyDescent="0.4">
      <c r="B9" s="6" t="s">
        <v>14</v>
      </c>
      <c r="C9" s="16"/>
      <c r="E9" s="14">
        <v>35000</v>
      </c>
      <c r="F9" s="86">
        <v>945000</v>
      </c>
      <c r="G9" s="86">
        <v>829250</v>
      </c>
      <c r="H9" s="87">
        <v>115750</v>
      </c>
    </row>
    <row r="10" spans="2:12" x14ac:dyDescent="0.35">
      <c r="B10" t="s">
        <v>15</v>
      </c>
      <c r="C10" s="15"/>
      <c r="E10" s="11">
        <v>40000</v>
      </c>
      <c r="F10" s="88">
        <v>1080000</v>
      </c>
      <c r="G10" s="88">
        <v>912000</v>
      </c>
      <c r="H10" s="89">
        <v>168000</v>
      </c>
    </row>
    <row r="11" spans="2:12" x14ac:dyDescent="0.35">
      <c r="B11" s="8" t="s">
        <v>16</v>
      </c>
      <c r="C11" s="17">
        <f>C5</f>
        <v>35000</v>
      </c>
    </row>
    <row r="12" spans="2:12" x14ac:dyDescent="0.35">
      <c r="B12" s="8" t="s">
        <v>17</v>
      </c>
      <c r="C12" s="50">
        <v>16.55</v>
      </c>
    </row>
    <row r="13" spans="2:12" x14ac:dyDescent="0.35">
      <c r="B13" s="8" t="s">
        <v>18</v>
      </c>
      <c r="C13" s="50">
        <f>C11*C12</f>
        <v>579250</v>
      </c>
      <c r="E13" s="144" t="s">
        <v>39</v>
      </c>
      <c r="F13" s="144"/>
      <c r="G13" s="144"/>
      <c r="H13" s="144"/>
      <c r="I13" s="144"/>
      <c r="J13" s="144"/>
      <c r="K13" s="144"/>
      <c r="L13" s="145"/>
    </row>
    <row r="14" spans="2:12" x14ac:dyDescent="0.35">
      <c r="B14" s="4" t="s">
        <v>38</v>
      </c>
      <c r="C14" s="50"/>
      <c r="E14" s="107">
        <f>C22</f>
        <v>115750</v>
      </c>
      <c r="F14" s="56">
        <v>22.5</v>
      </c>
      <c r="G14" s="56">
        <v>24</v>
      </c>
      <c r="H14" s="56">
        <v>25.5</v>
      </c>
      <c r="I14" s="56">
        <v>27</v>
      </c>
      <c r="J14" s="56">
        <v>28.5</v>
      </c>
      <c r="K14" s="56">
        <v>30</v>
      </c>
      <c r="L14" s="57">
        <v>31.5</v>
      </c>
    </row>
    <row r="15" spans="2:12" x14ac:dyDescent="0.35">
      <c r="B15" s="8" t="s">
        <v>19</v>
      </c>
      <c r="C15" s="52">
        <v>250000</v>
      </c>
      <c r="E15" s="12">
        <v>20000</v>
      </c>
      <c r="F15" s="86">
        <f t="dataTable" ref="F15:L19" dt2D="1" dtr="1" r1="C6" r2="C5"/>
        <v>-131000</v>
      </c>
      <c r="G15" s="86">
        <v>-101000</v>
      </c>
      <c r="H15" s="86">
        <v>-71000</v>
      </c>
      <c r="I15" s="86">
        <v>-41000</v>
      </c>
      <c r="J15" s="86">
        <v>-11000</v>
      </c>
      <c r="K15" s="86">
        <v>19000</v>
      </c>
      <c r="L15" s="87">
        <v>49000</v>
      </c>
    </row>
    <row r="16" spans="2:12" x14ac:dyDescent="0.35">
      <c r="B16" s="19" t="s">
        <v>20</v>
      </c>
      <c r="C16" s="51">
        <f>C13+C15</f>
        <v>829250</v>
      </c>
      <c r="E16" s="14">
        <v>25000</v>
      </c>
      <c r="F16" s="86">
        <v>-101250</v>
      </c>
      <c r="G16" s="86">
        <v>-63750</v>
      </c>
      <c r="H16" s="86">
        <v>-26250</v>
      </c>
      <c r="I16" s="86">
        <v>11250</v>
      </c>
      <c r="J16" s="86">
        <v>48750</v>
      </c>
      <c r="K16" s="86">
        <v>86250</v>
      </c>
      <c r="L16" s="87">
        <v>123750</v>
      </c>
    </row>
    <row r="17" spans="2:12" x14ac:dyDescent="0.35">
      <c r="B17" s="8" t="s">
        <v>21</v>
      </c>
      <c r="C17" s="50">
        <f>C16/C11</f>
        <v>23.692857142857143</v>
      </c>
      <c r="E17" s="14">
        <v>30000</v>
      </c>
      <c r="F17" s="86">
        <v>-71500</v>
      </c>
      <c r="G17" s="86">
        <v>-26500</v>
      </c>
      <c r="H17" s="86">
        <v>18500</v>
      </c>
      <c r="I17" s="86">
        <v>63500</v>
      </c>
      <c r="J17" s="86">
        <v>108500</v>
      </c>
      <c r="K17" s="86">
        <v>153500</v>
      </c>
      <c r="L17" s="87">
        <v>198500</v>
      </c>
    </row>
    <row r="18" spans="2:12" x14ac:dyDescent="0.35">
      <c r="E18" s="14">
        <v>35000</v>
      </c>
      <c r="F18" s="86">
        <v>-41750</v>
      </c>
      <c r="G18" s="86">
        <v>10750</v>
      </c>
      <c r="H18" s="86">
        <v>63250</v>
      </c>
      <c r="I18" s="86">
        <v>115750</v>
      </c>
      <c r="J18" s="86">
        <v>168250</v>
      </c>
      <c r="K18" s="86">
        <v>220750</v>
      </c>
      <c r="L18" s="87">
        <v>273250</v>
      </c>
    </row>
    <row r="19" spans="2:12" ht="18" thickBot="1" x14ac:dyDescent="0.4">
      <c r="B19" s="10" t="s">
        <v>8</v>
      </c>
      <c r="C19" s="10"/>
      <c r="E19" s="11">
        <v>40000</v>
      </c>
      <c r="F19" s="88">
        <v>-12000</v>
      </c>
      <c r="G19" s="88">
        <v>48000</v>
      </c>
      <c r="H19" s="88">
        <v>108000</v>
      </c>
      <c r="I19" s="88">
        <v>168000</v>
      </c>
      <c r="J19" s="88">
        <v>228000</v>
      </c>
      <c r="K19" s="88">
        <v>288000</v>
      </c>
      <c r="L19" s="89">
        <v>348000</v>
      </c>
    </row>
    <row r="20" spans="2:12" x14ac:dyDescent="0.35">
      <c r="B20" s="8" t="s">
        <v>4</v>
      </c>
      <c r="C20" s="50">
        <f>C7</f>
        <v>945000</v>
      </c>
    </row>
    <row r="21" spans="2:12" x14ac:dyDescent="0.35">
      <c r="B21" s="8" t="s">
        <v>12</v>
      </c>
      <c r="C21" s="50">
        <f>C16</f>
        <v>829250</v>
      </c>
    </row>
    <row r="22" spans="2:12" ht="18" thickBot="1" x14ac:dyDescent="0.4">
      <c r="B22" s="20" t="s">
        <v>13</v>
      </c>
      <c r="C22" s="53">
        <f>C20-C21</f>
        <v>115750</v>
      </c>
    </row>
    <row r="23" spans="2:12" ht="18" thickTop="1" x14ac:dyDescent="0.35"/>
    <row r="24" spans="2:12" ht="18" thickBot="1" x14ac:dyDescent="0.4">
      <c r="B24" s="24" t="s">
        <v>27</v>
      </c>
      <c r="C24" s="24"/>
    </row>
    <row r="25" spans="2:12" x14ac:dyDescent="0.35">
      <c r="B25" s="25" t="s">
        <v>28</v>
      </c>
      <c r="C25" s="54">
        <f>C6</f>
        <v>27</v>
      </c>
    </row>
    <row r="26" spans="2:12" x14ac:dyDescent="0.35">
      <c r="B26" s="25" t="s">
        <v>29</v>
      </c>
      <c r="C26" s="54">
        <f>(C15+(C27*C12))/C27</f>
        <v>27</v>
      </c>
    </row>
    <row r="27" spans="2:12" x14ac:dyDescent="0.35">
      <c r="B27" s="25" t="s">
        <v>2</v>
      </c>
      <c r="C27" s="26">
        <v>23923.444976076556</v>
      </c>
    </row>
    <row r="28" spans="2:12" x14ac:dyDescent="0.35">
      <c r="B28" s="25" t="s">
        <v>13</v>
      </c>
      <c r="C28" s="55">
        <f>(C25*C27)-(C26*C27)</f>
        <v>0</v>
      </c>
    </row>
  </sheetData>
  <scenarios current="0" show="0">
    <scenario name="Close factory" locked="1" count="3" user="Elaine" comment="Created by Elaine on 8/6/2013">
      <inputCells r="C6" val="30" numFmtId="8"/>
      <inputCells r="C12" val="20" numFmtId="166"/>
      <inputCells r="C15" val="100000" numFmtId="164"/>
    </scenario>
  </scenarios>
  <mergeCells count="2">
    <mergeCell ref="E3:H3"/>
    <mergeCell ref="E13:L13"/>
  </mergeCells>
  <dataValidations count="1">
    <dataValidation allowBlank="1" error="pavI8MeUFtEyxX2I4tkya91eb4a6-18dd-4e8c-a480-9a30b4d0e647" sqref="A1:L28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C15" sqref="C15"/>
    </sheetView>
  </sheetViews>
  <sheetFormatPr defaultRowHeight="17.25" x14ac:dyDescent="0.35"/>
  <cols>
    <col min="1" max="1" width="2.75" customWidth="1"/>
    <col min="2" max="2" width="26" customWidth="1"/>
    <col min="3" max="3" width="11.875" bestFit="1" customWidth="1"/>
    <col min="5" max="6" width="16.625" customWidth="1"/>
    <col min="7" max="7" width="13.625" customWidth="1"/>
    <col min="8" max="8" width="11.5" bestFit="1" customWidth="1"/>
  </cols>
  <sheetData>
    <row r="2" spans="2:8" ht="21.75" thickBot="1" x14ac:dyDescent="0.5">
      <c r="B2" s="146" t="s">
        <v>26</v>
      </c>
      <c r="C2" s="146"/>
    </row>
    <row r="3" spans="2:8" ht="18" thickTop="1" x14ac:dyDescent="0.35">
      <c r="E3" s="147" t="s">
        <v>42</v>
      </c>
      <c r="F3" s="147"/>
      <c r="G3" s="147"/>
      <c r="H3" s="147"/>
    </row>
    <row r="4" spans="2:8" ht="18" thickBot="1" x14ac:dyDescent="0.4">
      <c r="B4" s="6" t="s">
        <v>11</v>
      </c>
      <c r="C4" s="7"/>
      <c r="E4" s="67" t="s">
        <v>2</v>
      </c>
      <c r="F4" s="67" t="s">
        <v>4</v>
      </c>
      <c r="G4" s="67" t="s">
        <v>12</v>
      </c>
      <c r="H4" s="67" t="s">
        <v>13</v>
      </c>
    </row>
    <row r="5" spans="2:8" x14ac:dyDescent="0.35">
      <c r="B5" s="8" t="s">
        <v>2</v>
      </c>
      <c r="C5" s="9">
        <v>7250</v>
      </c>
      <c r="E5" s="58">
        <f>C5</f>
        <v>7250</v>
      </c>
      <c r="F5" s="92">
        <f>C20</f>
        <v>435000</v>
      </c>
      <c r="G5" s="92">
        <f>C21</f>
        <v>419687.5</v>
      </c>
      <c r="H5" s="93">
        <f>C22</f>
        <v>15312.5</v>
      </c>
    </row>
    <row r="6" spans="2:8" x14ac:dyDescent="0.35">
      <c r="B6" s="8" t="s">
        <v>3</v>
      </c>
      <c r="C6" s="44">
        <v>60</v>
      </c>
      <c r="E6" s="12">
        <v>5000</v>
      </c>
      <c r="F6" s="78">
        <f t="dataTable" ref="F6:H14" dt2D="0" dtr="0" r1="C5"/>
        <v>300000</v>
      </c>
      <c r="G6" s="78">
        <v>343750</v>
      </c>
      <c r="H6" s="79">
        <v>-43750</v>
      </c>
    </row>
    <row r="7" spans="2:8" x14ac:dyDescent="0.35">
      <c r="B7" s="13" t="s">
        <v>4</v>
      </c>
      <c r="C7" s="47">
        <f>C5*C6</f>
        <v>435000</v>
      </c>
      <c r="E7" s="14">
        <v>5500</v>
      </c>
      <c r="F7" s="80">
        <v>330000</v>
      </c>
      <c r="G7" s="80">
        <v>360625</v>
      </c>
      <c r="H7" s="81">
        <v>-30625</v>
      </c>
    </row>
    <row r="8" spans="2:8" x14ac:dyDescent="0.35">
      <c r="C8" s="15"/>
      <c r="E8" s="14">
        <v>6000</v>
      </c>
      <c r="F8" s="80">
        <v>360000</v>
      </c>
      <c r="G8" s="80">
        <v>377500</v>
      </c>
      <c r="H8" s="81">
        <v>-17500</v>
      </c>
    </row>
    <row r="9" spans="2:8" ht="18" thickBot="1" x14ac:dyDescent="0.4">
      <c r="B9" s="6" t="s">
        <v>14</v>
      </c>
      <c r="C9" s="16"/>
      <c r="E9" s="14">
        <v>6500</v>
      </c>
      <c r="F9" s="80">
        <v>390000</v>
      </c>
      <c r="G9" s="80">
        <v>394375</v>
      </c>
      <c r="H9" s="81">
        <v>-4375</v>
      </c>
    </row>
    <row r="10" spans="2:8" x14ac:dyDescent="0.35">
      <c r="B10" t="s">
        <v>15</v>
      </c>
      <c r="C10" s="15"/>
      <c r="E10" s="14">
        <v>7000</v>
      </c>
      <c r="F10" s="80">
        <v>420000</v>
      </c>
      <c r="G10" s="80">
        <v>411250</v>
      </c>
      <c r="H10" s="81">
        <v>8750</v>
      </c>
    </row>
    <row r="11" spans="2:8" x14ac:dyDescent="0.35">
      <c r="B11" s="8" t="s">
        <v>16</v>
      </c>
      <c r="C11" s="17">
        <f>C5</f>
        <v>7250</v>
      </c>
      <c r="E11" s="14">
        <v>7500</v>
      </c>
      <c r="F11" s="80">
        <v>450000</v>
      </c>
      <c r="G11" s="80">
        <v>428125</v>
      </c>
      <c r="H11" s="81">
        <v>21875</v>
      </c>
    </row>
    <row r="12" spans="2:8" x14ac:dyDescent="0.35">
      <c r="B12" s="8" t="s">
        <v>17</v>
      </c>
      <c r="C12" s="44">
        <v>33.75</v>
      </c>
      <c r="E12" s="14">
        <v>8000</v>
      </c>
      <c r="F12" s="80">
        <v>480000</v>
      </c>
      <c r="G12" s="80">
        <v>445000</v>
      </c>
      <c r="H12" s="81">
        <v>35000</v>
      </c>
    </row>
    <row r="13" spans="2:8" x14ac:dyDescent="0.35">
      <c r="B13" s="8" t="s">
        <v>18</v>
      </c>
      <c r="C13" s="44">
        <f>C11*C12</f>
        <v>244687.5</v>
      </c>
      <c r="E13" s="14">
        <v>8500</v>
      </c>
      <c r="F13" s="80">
        <v>510000</v>
      </c>
      <c r="G13" s="80">
        <v>461875</v>
      </c>
      <c r="H13" s="81">
        <v>48125</v>
      </c>
    </row>
    <row r="14" spans="2:8" x14ac:dyDescent="0.35">
      <c r="B14" t="s">
        <v>6</v>
      </c>
      <c r="C14" s="15"/>
      <c r="E14" s="31">
        <v>9000</v>
      </c>
      <c r="F14" s="82">
        <v>540000</v>
      </c>
      <c r="G14" s="82">
        <v>478750</v>
      </c>
      <c r="H14" s="83">
        <v>61250</v>
      </c>
    </row>
    <row r="15" spans="2:8" x14ac:dyDescent="0.35">
      <c r="B15" s="8" t="s">
        <v>19</v>
      </c>
      <c r="C15" s="46">
        <v>175000</v>
      </c>
    </row>
    <row r="16" spans="2:8" x14ac:dyDescent="0.35">
      <c r="B16" s="19" t="s">
        <v>20</v>
      </c>
      <c r="C16" s="47">
        <f>C13+C15</f>
        <v>419687.5</v>
      </c>
    </row>
    <row r="17" spans="2:3" x14ac:dyDescent="0.35">
      <c r="B17" s="8" t="s">
        <v>21</v>
      </c>
      <c r="C17" s="44">
        <f>C16/C5</f>
        <v>57.887931034482762</v>
      </c>
    </row>
    <row r="19" spans="2:3" ht="18" thickBot="1" x14ac:dyDescent="0.4">
      <c r="B19" s="10" t="s">
        <v>8</v>
      </c>
      <c r="C19" s="10"/>
    </row>
    <row r="20" spans="2:3" x14ac:dyDescent="0.35">
      <c r="B20" s="8" t="s">
        <v>4</v>
      </c>
      <c r="C20" s="44">
        <f>C7</f>
        <v>435000</v>
      </c>
    </row>
    <row r="21" spans="2:3" x14ac:dyDescent="0.35">
      <c r="B21" s="8" t="s">
        <v>12</v>
      </c>
      <c r="C21" s="44">
        <f>C16</f>
        <v>419687.5</v>
      </c>
    </row>
    <row r="22" spans="2:3" ht="18" thickBot="1" x14ac:dyDescent="0.4">
      <c r="B22" s="20" t="s">
        <v>13</v>
      </c>
      <c r="C22" s="45">
        <f>C20-C21</f>
        <v>15312.5</v>
      </c>
    </row>
    <row r="23" spans="2:3" ht="18" thickTop="1" x14ac:dyDescent="0.35"/>
    <row r="24" spans="2:3" ht="18" thickBot="1" x14ac:dyDescent="0.4">
      <c r="B24" s="24" t="s">
        <v>27</v>
      </c>
      <c r="C24" s="24"/>
    </row>
    <row r="25" spans="2:3" x14ac:dyDescent="0.35">
      <c r="B25" s="25" t="s">
        <v>28</v>
      </c>
      <c r="C25" s="49">
        <f>C6</f>
        <v>60</v>
      </c>
    </row>
    <row r="26" spans="2:3" x14ac:dyDescent="0.35">
      <c r="B26" s="25" t="s">
        <v>29</v>
      </c>
      <c r="C26" s="49">
        <f>(C15+(C27*C12))/C27</f>
        <v>57.887931034482762</v>
      </c>
    </row>
    <row r="27" spans="2:3" x14ac:dyDescent="0.35">
      <c r="B27" s="25" t="s">
        <v>2</v>
      </c>
      <c r="C27" s="26">
        <v>7250</v>
      </c>
    </row>
    <row r="28" spans="2:3" x14ac:dyDescent="0.35">
      <c r="B28" s="25" t="s">
        <v>13</v>
      </c>
      <c r="C28" s="43">
        <f>(C25*C27)-(C26*C27)</f>
        <v>15312.5</v>
      </c>
    </row>
  </sheetData>
  <scenarios current="1" show="1">
    <scenario name="Standard Materials" locked="1" count="2" user="GREGO" comment="Created by GREGO on 10/21/2016">
      <inputCells r="C12" val="33.75" numFmtId="44"/>
      <inputCells r="C15" val="175000" numFmtId="44"/>
    </scenario>
    <scenario name="Green Materials" locked="1" count="2" user="GREGO" comment="Created by GREGO on 10/21/2016_x000a_Modified by GREGO on 10/21/2016">
      <inputCells r="C12" val="42.5" numFmtId="44"/>
      <inputCells r="C15" val="225000" numFmtId="44"/>
    </scenario>
  </scenarios>
  <mergeCells count="2">
    <mergeCell ref="B2:C2"/>
    <mergeCell ref="E3:H3"/>
  </mergeCells>
  <dataValidations count="1">
    <dataValidation allowBlank="1" error="pavI8MeUFtEyxX2I4tkya91eb4a6-18dd-4e8c-a480-9a30b4d0e647" sqref="A1:H28"/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topLeftCell="H13" workbookViewId="0">
      <selection activeCell="K17" sqref="K17"/>
    </sheetView>
  </sheetViews>
  <sheetFormatPr defaultRowHeight="17.25" x14ac:dyDescent="0.35"/>
  <cols>
    <col min="1" max="1" width="2.75" customWidth="1"/>
    <col min="2" max="2" width="26" customWidth="1"/>
    <col min="3" max="3" width="12.375" bestFit="1" customWidth="1"/>
    <col min="5" max="5" width="9.5" bestFit="1" customWidth="1"/>
    <col min="6" max="10" width="14.625" customWidth="1"/>
  </cols>
  <sheetData>
    <row r="2" spans="2:10" ht="21.75" thickBot="1" x14ac:dyDescent="0.5">
      <c r="B2" s="146" t="s">
        <v>32</v>
      </c>
      <c r="C2" s="146"/>
    </row>
    <row r="3" spans="2:10" ht="22.5" thickTop="1" x14ac:dyDescent="0.45">
      <c r="E3" s="148" t="s">
        <v>41</v>
      </c>
      <c r="F3" s="148"/>
      <c r="G3" s="148"/>
      <c r="H3" s="148"/>
      <c r="I3" s="148"/>
      <c r="J3" s="148"/>
    </row>
    <row r="4" spans="2:10" ht="18" thickBot="1" x14ac:dyDescent="0.4">
      <c r="B4" s="6" t="s">
        <v>11</v>
      </c>
      <c r="C4" s="7"/>
      <c r="E4" s="141" t="s">
        <v>43</v>
      </c>
      <c r="F4" s="142"/>
      <c r="G4" s="142"/>
      <c r="H4" s="142"/>
      <c r="I4" s="142"/>
      <c r="J4" s="143"/>
    </row>
    <row r="5" spans="2:10" x14ac:dyDescent="0.35">
      <c r="B5" s="8" t="s">
        <v>2</v>
      </c>
      <c r="C5" s="9">
        <v>5500</v>
      </c>
      <c r="E5" s="66">
        <f>C22</f>
        <v>43750</v>
      </c>
      <c r="F5" s="65">
        <v>100</v>
      </c>
      <c r="G5" s="65">
        <v>105</v>
      </c>
      <c r="H5" s="65">
        <v>110</v>
      </c>
      <c r="I5" s="65">
        <v>115</v>
      </c>
      <c r="J5" s="71">
        <v>120</v>
      </c>
    </row>
    <row r="6" spans="2:10" x14ac:dyDescent="0.35">
      <c r="B6" s="8" t="s">
        <v>3</v>
      </c>
      <c r="C6" s="44">
        <v>110</v>
      </c>
      <c r="E6" s="63">
        <v>3000</v>
      </c>
      <c r="F6" s="72">
        <f t="dataTable" ref="F6:J14" dt2D="1" dtr="1" r1="C6" r2="C5"/>
        <v>-142500</v>
      </c>
      <c r="G6" s="72">
        <v>-127500</v>
      </c>
      <c r="H6" s="72">
        <v>-112500</v>
      </c>
      <c r="I6" s="72">
        <v>-97500</v>
      </c>
      <c r="J6" s="73">
        <v>-82500</v>
      </c>
    </row>
    <row r="7" spans="2:10" x14ac:dyDescent="0.35">
      <c r="B7" s="13" t="s">
        <v>4</v>
      </c>
      <c r="C7" s="47">
        <f>C5*C6</f>
        <v>605000</v>
      </c>
      <c r="E7" s="61">
        <v>4000</v>
      </c>
      <c r="F7" s="74">
        <v>-90000</v>
      </c>
      <c r="G7" s="74">
        <v>-70000</v>
      </c>
      <c r="H7" s="74">
        <v>-50000</v>
      </c>
      <c r="I7" s="74">
        <v>-30000</v>
      </c>
      <c r="J7" s="75">
        <v>-10000</v>
      </c>
    </row>
    <row r="8" spans="2:10" x14ac:dyDescent="0.35">
      <c r="C8" s="15"/>
      <c r="E8" s="61">
        <v>4500</v>
      </c>
      <c r="F8" s="74">
        <v>-63750</v>
      </c>
      <c r="G8" s="74">
        <v>-41250</v>
      </c>
      <c r="H8" s="74">
        <v>-18750</v>
      </c>
      <c r="I8" s="74">
        <v>3750</v>
      </c>
      <c r="J8" s="75">
        <v>26250</v>
      </c>
    </row>
    <row r="9" spans="2:10" ht="18" thickBot="1" x14ac:dyDescent="0.4">
      <c r="B9" s="6" t="s">
        <v>14</v>
      </c>
      <c r="C9" s="16"/>
      <c r="E9" s="61">
        <v>5000</v>
      </c>
      <c r="F9" s="74">
        <v>-37500</v>
      </c>
      <c r="G9" s="74">
        <v>-12500</v>
      </c>
      <c r="H9" s="74">
        <v>12500</v>
      </c>
      <c r="I9" s="74">
        <v>37500</v>
      </c>
      <c r="J9" s="75">
        <v>62500</v>
      </c>
    </row>
    <row r="10" spans="2:10" x14ac:dyDescent="0.35">
      <c r="B10" t="s">
        <v>15</v>
      </c>
      <c r="C10" s="15"/>
      <c r="E10" s="61">
        <v>5500</v>
      </c>
      <c r="F10" s="74">
        <v>-11250</v>
      </c>
      <c r="G10" s="74">
        <v>16250</v>
      </c>
      <c r="H10" s="74">
        <v>43750</v>
      </c>
      <c r="I10" s="74">
        <v>71250</v>
      </c>
      <c r="J10" s="75">
        <v>98750</v>
      </c>
    </row>
    <row r="11" spans="2:10" x14ac:dyDescent="0.35">
      <c r="B11" s="8" t="s">
        <v>16</v>
      </c>
      <c r="C11" s="17">
        <f>C5</f>
        <v>5500</v>
      </c>
      <c r="E11" s="61">
        <v>6000</v>
      </c>
      <c r="F11" s="74">
        <v>15000</v>
      </c>
      <c r="G11" s="74">
        <v>45000</v>
      </c>
      <c r="H11" s="74">
        <v>75000</v>
      </c>
      <c r="I11" s="74">
        <v>105000</v>
      </c>
      <c r="J11" s="75">
        <v>135000</v>
      </c>
    </row>
    <row r="12" spans="2:10" x14ac:dyDescent="0.35">
      <c r="B12" s="8" t="s">
        <v>17</v>
      </c>
      <c r="C12" s="44">
        <v>47.5</v>
      </c>
      <c r="E12" s="61">
        <v>6500</v>
      </c>
      <c r="F12" s="74">
        <v>41250</v>
      </c>
      <c r="G12" s="74">
        <v>73750</v>
      </c>
      <c r="H12" s="74">
        <v>106250</v>
      </c>
      <c r="I12" s="74">
        <v>138750</v>
      </c>
      <c r="J12" s="75">
        <v>171250</v>
      </c>
    </row>
    <row r="13" spans="2:10" x14ac:dyDescent="0.35">
      <c r="B13" s="8" t="s">
        <v>18</v>
      </c>
      <c r="C13" s="44">
        <f>C11*C12</f>
        <v>261250</v>
      </c>
      <c r="E13" s="62">
        <v>7000</v>
      </c>
      <c r="F13" s="74">
        <v>67500</v>
      </c>
      <c r="G13" s="74">
        <v>102500</v>
      </c>
      <c r="H13" s="74">
        <v>137500</v>
      </c>
      <c r="I13" s="74">
        <v>172500</v>
      </c>
      <c r="J13" s="75">
        <v>207500</v>
      </c>
    </row>
    <row r="14" spans="2:10" x14ac:dyDescent="0.35">
      <c r="B14" t="s">
        <v>6</v>
      </c>
      <c r="C14" s="48"/>
      <c r="E14" s="64">
        <v>7500</v>
      </c>
      <c r="F14" s="76">
        <v>93750</v>
      </c>
      <c r="G14" s="76">
        <v>131250</v>
      </c>
      <c r="H14" s="76">
        <v>168750</v>
      </c>
      <c r="I14" s="76">
        <v>206250</v>
      </c>
      <c r="J14" s="77">
        <v>243750</v>
      </c>
    </row>
    <row r="15" spans="2:10" x14ac:dyDescent="0.35">
      <c r="B15" s="8" t="s">
        <v>19</v>
      </c>
      <c r="C15" s="46">
        <v>300000</v>
      </c>
    </row>
    <row r="16" spans="2:10" x14ac:dyDescent="0.35">
      <c r="B16" s="19" t="s">
        <v>20</v>
      </c>
      <c r="C16" s="47">
        <f>C13+C15</f>
        <v>561250</v>
      </c>
    </row>
    <row r="17" spans="2:3" x14ac:dyDescent="0.35">
      <c r="B17" s="8" t="s">
        <v>21</v>
      </c>
      <c r="C17" s="44">
        <f>C16/C5</f>
        <v>102.04545454545455</v>
      </c>
    </row>
    <row r="19" spans="2:3" ht="18" thickBot="1" x14ac:dyDescent="0.4">
      <c r="B19" s="10" t="s">
        <v>8</v>
      </c>
      <c r="C19" s="10"/>
    </row>
    <row r="20" spans="2:3" x14ac:dyDescent="0.35">
      <c r="B20" s="8" t="s">
        <v>4</v>
      </c>
      <c r="C20" s="59">
        <f>C7</f>
        <v>605000</v>
      </c>
    </row>
    <row r="21" spans="2:3" x14ac:dyDescent="0.35">
      <c r="B21" s="8" t="s">
        <v>12</v>
      </c>
      <c r="C21" s="59">
        <f>C16</f>
        <v>561250</v>
      </c>
    </row>
    <row r="22" spans="2:3" ht="18" thickBot="1" x14ac:dyDescent="0.4">
      <c r="B22" s="20" t="s">
        <v>13</v>
      </c>
      <c r="C22" s="60">
        <f>C20-C21</f>
        <v>43750</v>
      </c>
    </row>
    <row r="23" spans="2:3" ht="18" thickTop="1" x14ac:dyDescent="0.35"/>
    <row r="24" spans="2:3" ht="18" thickBot="1" x14ac:dyDescent="0.4">
      <c r="B24" s="24" t="s">
        <v>27</v>
      </c>
      <c r="C24" s="24"/>
    </row>
    <row r="25" spans="2:3" x14ac:dyDescent="0.35">
      <c r="B25" s="25" t="s">
        <v>28</v>
      </c>
      <c r="C25" s="49">
        <f>C6</f>
        <v>110</v>
      </c>
    </row>
    <row r="26" spans="2:3" x14ac:dyDescent="0.35">
      <c r="B26" s="25" t="s">
        <v>29</v>
      </c>
      <c r="C26" s="49">
        <f>(C15+(C27*C12))/C27</f>
        <v>97.5</v>
      </c>
    </row>
    <row r="27" spans="2:3" x14ac:dyDescent="0.35">
      <c r="B27" s="25" t="s">
        <v>2</v>
      </c>
      <c r="C27" s="26">
        <v>6000</v>
      </c>
    </row>
    <row r="28" spans="2:3" x14ac:dyDescent="0.35">
      <c r="B28" s="25" t="s">
        <v>13</v>
      </c>
      <c r="C28" s="43">
        <f>(C25*C27)-(C26*C27)</f>
        <v>75000</v>
      </c>
    </row>
  </sheetData>
  <mergeCells count="3">
    <mergeCell ref="B2:C2"/>
    <mergeCell ref="E3:J3"/>
    <mergeCell ref="E4:J4"/>
  </mergeCells>
  <dataValidations count="1">
    <dataValidation allowBlank="1" error="pavI8MeUFtEyxX2I4tkya91eb4a6-18dd-4e8c-a480-9a30b4d0e647" sqref="A1:J28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zoomScaleNormal="100" workbookViewId="0">
      <selection activeCell="F11" sqref="F11"/>
    </sheetView>
  </sheetViews>
  <sheetFormatPr defaultColWidth="13.25" defaultRowHeight="17.25" x14ac:dyDescent="0.35"/>
  <cols>
    <col min="1" max="1" width="2.625" customWidth="1"/>
    <col min="2" max="2" width="33.25" customWidth="1"/>
    <col min="3" max="3" width="19" bestFit="1" customWidth="1"/>
    <col min="4" max="4" width="16.625" customWidth="1"/>
    <col min="5" max="5" width="16.375" style="4" customWidth="1"/>
    <col min="6" max="6" width="16.125" customWidth="1"/>
    <col min="7" max="7" width="10.5" customWidth="1"/>
    <col min="8" max="8" width="13.5" style="3" customWidth="1"/>
  </cols>
  <sheetData>
    <row r="1" spans="2:6" s="1" customFormat="1" x14ac:dyDescent="0.35">
      <c r="E1" s="2"/>
    </row>
    <row r="2" spans="2:6" s="1" customFormat="1" ht="21.75" thickBot="1" x14ac:dyDescent="0.5">
      <c r="B2" s="5" t="s">
        <v>46</v>
      </c>
      <c r="C2" s="5"/>
      <c r="D2"/>
      <c r="E2" s="2"/>
    </row>
    <row r="3" spans="2:6" ht="18" thickTop="1" x14ac:dyDescent="0.35">
      <c r="B3" s="1"/>
      <c r="C3" s="1"/>
      <c r="D3" s="1"/>
      <c r="E3" s="2"/>
    </row>
    <row r="4" spans="2:6" ht="46.5" customHeight="1" x14ac:dyDescent="0.35">
      <c r="B4" s="103"/>
      <c r="C4" s="102" t="s">
        <v>48</v>
      </c>
      <c r="D4" s="102" t="s">
        <v>47</v>
      </c>
      <c r="E4" s="102" t="s">
        <v>49</v>
      </c>
      <c r="F4" s="104" t="s">
        <v>0</v>
      </c>
    </row>
    <row r="5" spans="2:6" ht="18" thickBot="1" x14ac:dyDescent="0.4">
      <c r="B5" s="96" t="s">
        <v>45</v>
      </c>
      <c r="C5" s="101">
        <v>0</v>
      </c>
      <c r="D5" s="101">
        <v>2000</v>
      </c>
      <c r="E5" s="101">
        <v>3500</v>
      </c>
      <c r="F5" s="101">
        <f>SUM(C5:E5)</f>
        <v>5500</v>
      </c>
    </row>
    <row r="6" spans="2:6" ht="18" thickTop="1" x14ac:dyDescent="0.35">
      <c r="C6" s="18"/>
      <c r="D6" s="18"/>
      <c r="E6" s="18"/>
      <c r="F6" s="18"/>
    </row>
    <row r="7" spans="2:6" x14ac:dyDescent="0.35">
      <c r="B7" t="s">
        <v>6</v>
      </c>
      <c r="C7" s="100">
        <v>50000</v>
      </c>
      <c r="D7" s="100">
        <v>100000</v>
      </c>
      <c r="E7" s="100">
        <v>150000</v>
      </c>
      <c r="F7" s="21"/>
    </row>
    <row r="8" spans="2:6" x14ac:dyDescent="0.35">
      <c r="B8" s="8" t="s">
        <v>44</v>
      </c>
      <c r="C8" s="99">
        <f>IF(C5=0,0,C7/C5)</f>
        <v>0</v>
      </c>
      <c r="D8" s="99">
        <f>IF(D5=0,0,D7/D5)</f>
        <v>50</v>
      </c>
      <c r="E8" s="99">
        <f>IF(E5=0,0,E7/E5)</f>
        <v>42.857142857142854</v>
      </c>
      <c r="F8" s="32"/>
    </row>
    <row r="9" spans="2:6" x14ac:dyDescent="0.35">
      <c r="B9" t="s">
        <v>30</v>
      </c>
      <c r="C9" s="99">
        <f>C10*C5</f>
        <v>0</v>
      </c>
      <c r="D9" s="99">
        <f>D10*D5</f>
        <v>96600</v>
      </c>
      <c r="E9" s="99">
        <f>E10*E5</f>
        <v>168525</v>
      </c>
      <c r="F9" s="21"/>
    </row>
    <row r="10" spans="2:6" ht="18" thickBot="1" x14ac:dyDescent="0.4">
      <c r="B10" s="98" t="s">
        <v>17</v>
      </c>
      <c r="C10" s="97">
        <v>48.45</v>
      </c>
      <c r="D10" s="97">
        <v>48.3</v>
      </c>
      <c r="E10" s="97">
        <v>48.15</v>
      </c>
      <c r="F10" s="95"/>
    </row>
    <row r="11" spans="2:6" ht="18.75" thickTop="1" thickBot="1" x14ac:dyDescent="0.4">
      <c r="B11" s="96" t="s">
        <v>7</v>
      </c>
      <c r="C11" s="95">
        <f>IF(C5=0,0,C7+C9)</f>
        <v>0</v>
      </c>
      <c r="D11" s="95">
        <f>IF(D5=0,0,D7+D9)</f>
        <v>196600</v>
      </c>
      <c r="E11" s="95">
        <f>IF(E5=0,0,E7+E9)</f>
        <v>318525</v>
      </c>
      <c r="F11" s="95">
        <f>SUM(C11:E11)</f>
        <v>515125</v>
      </c>
    </row>
    <row r="12" spans="2:6" ht="18" thickTop="1" x14ac:dyDescent="0.35">
      <c r="C12" s="21"/>
      <c r="D12" s="21"/>
      <c r="E12" s="21"/>
      <c r="F12" s="21"/>
    </row>
    <row r="13" spans="2:6" x14ac:dyDescent="0.35">
      <c r="C13" s="91"/>
      <c r="D13" s="91"/>
      <c r="E13" s="91"/>
      <c r="F13" s="27"/>
    </row>
    <row r="14" spans="2:6" x14ac:dyDescent="0.35">
      <c r="B14" s="94" t="s">
        <v>50</v>
      </c>
    </row>
    <row r="15" spans="2:6" x14ac:dyDescent="0.35">
      <c r="B15" s="108">
        <f>MIN($F$11)</f>
        <v>515125</v>
      </c>
    </row>
    <row r="16" spans="2:6" x14ac:dyDescent="0.35">
      <c r="B16">
        <f>COUNT($C$5:$E$5)</f>
        <v>3</v>
      </c>
    </row>
    <row r="17" spans="2:2" x14ac:dyDescent="0.35">
      <c r="B17" t="b">
        <f t="array" ref="B17">$C$5:$E$5&lt;=3500</f>
        <v>1</v>
      </c>
    </row>
    <row r="18" spans="2:2" x14ac:dyDescent="0.35">
      <c r="B18" t="b">
        <f t="array" ref="B18">$C$5:$E$5=INT($C$5:$E$5)</f>
        <v>1</v>
      </c>
    </row>
    <row r="19" spans="2:2" x14ac:dyDescent="0.35">
      <c r="B19" t="b">
        <f>$F$11&lt;=560000</f>
        <v>1</v>
      </c>
    </row>
    <row r="20" spans="2:2" x14ac:dyDescent="0.35">
      <c r="B20" t="b">
        <f>$F$5=5500</f>
        <v>1</v>
      </c>
    </row>
    <row r="21" spans="2:2" x14ac:dyDescent="0.35">
      <c r="B21">
        <f>{32767,32767,0.000001,0.01,FALSE,FALSE,TRUE,1,1,1,0.0001,TRUE}</f>
        <v>32767</v>
      </c>
    </row>
    <row r="22" spans="2:2" x14ac:dyDescent="0.35">
      <c r="B22">
        <f>{0,0,1,100,0,FALSE,TRUE,0.075,0,0,FALSE,30}</f>
        <v>0</v>
      </c>
    </row>
  </sheetData>
  <dataValidations count="1">
    <dataValidation allowBlank="1" error="pavI8MeUFtEyxX2I4tkya91eb4a6-18dd-4e8c-a480-9a30b4d0e647" sqref="A1:F14"/>
  </dataValidations>
  <pageMargins left="0.25" right="0.25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21"/>
  <sheetViews>
    <sheetView showGridLines="0" workbookViewId="0"/>
  </sheetViews>
  <sheetFormatPr defaultRowHeight="17.25" outlineLevelRow="1" outlineLevelCol="1" x14ac:dyDescent="0.35"/>
  <cols>
    <col min="1" max="1" width="9" customWidth="1"/>
    <col min="3" max="3" width="32.125" bestFit="1" customWidth="1"/>
    <col min="4" max="7" width="18.5" bestFit="1" customWidth="1" outlineLevel="1"/>
  </cols>
  <sheetData>
    <row r="1" spans="2:7" ht="18" thickBot="1" x14ac:dyDescent="0.4"/>
    <row r="2" spans="2:7" ht="19.5" x14ac:dyDescent="0.4">
      <c r="B2" s="114" t="s">
        <v>68</v>
      </c>
      <c r="C2" s="114"/>
      <c r="D2" s="119"/>
      <c r="E2" s="119"/>
      <c r="F2" s="119"/>
      <c r="G2" s="119"/>
    </row>
    <row r="3" spans="2:7" ht="19.5" collapsed="1" x14ac:dyDescent="0.4">
      <c r="B3" s="113"/>
      <c r="C3" s="113"/>
      <c r="D3" s="120" t="s">
        <v>70</v>
      </c>
      <c r="E3" s="120" t="s">
        <v>65</v>
      </c>
      <c r="F3" s="120" t="s">
        <v>66</v>
      </c>
      <c r="G3" s="120" t="s">
        <v>67</v>
      </c>
    </row>
    <row r="4" spans="2:7" hidden="1" outlineLevel="1" x14ac:dyDescent="0.35">
      <c r="B4" s="116"/>
      <c r="C4" s="116"/>
      <c r="D4" s="109"/>
      <c r="E4" s="122"/>
      <c r="F4" s="122"/>
      <c r="G4" s="122"/>
    </row>
    <row r="5" spans="2:7" x14ac:dyDescent="0.35">
      <c r="B5" s="117" t="s">
        <v>69</v>
      </c>
      <c r="C5" s="117"/>
      <c r="D5" s="115"/>
      <c r="E5" s="115"/>
      <c r="F5" s="115"/>
      <c r="G5" s="115"/>
    </row>
    <row r="6" spans="2:7" outlineLevel="1" x14ac:dyDescent="0.35">
      <c r="B6" s="116"/>
      <c r="C6" s="116" t="s">
        <v>53</v>
      </c>
      <c r="D6" s="110">
        <v>27</v>
      </c>
      <c r="E6" s="121">
        <v>27</v>
      </c>
      <c r="F6" s="121">
        <v>27</v>
      </c>
      <c r="G6" s="121">
        <v>28.35</v>
      </c>
    </row>
    <row r="7" spans="2:7" outlineLevel="1" x14ac:dyDescent="0.35">
      <c r="B7" s="116"/>
      <c r="C7" s="116" t="s">
        <v>54</v>
      </c>
      <c r="D7" s="110">
        <v>60</v>
      </c>
      <c r="E7" s="121">
        <v>60</v>
      </c>
      <c r="F7" s="121">
        <v>60</v>
      </c>
      <c r="G7" s="121">
        <v>63</v>
      </c>
    </row>
    <row r="8" spans="2:7" outlineLevel="1" x14ac:dyDescent="0.35">
      <c r="B8" s="116"/>
      <c r="C8" s="116" t="s">
        <v>55</v>
      </c>
      <c r="D8" s="110">
        <v>110</v>
      </c>
      <c r="E8" s="121">
        <v>110</v>
      </c>
      <c r="F8" s="121">
        <v>110</v>
      </c>
      <c r="G8" s="121">
        <v>115.5</v>
      </c>
    </row>
    <row r="9" spans="2:7" outlineLevel="1" x14ac:dyDescent="0.35">
      <c r="B9" s="116"/>
      <c r="C9" s="116" t="s">
        <v>56</v>
      </c>
      <c r="D9" s="110">
        <v>250000</v>
      </c>
      <c r="E9" s="121">
        <v>250000</v>
      </c>
      <c r="F9" s="121">
        <v>100000</v>
      </c>
      <c r="G9" s="121">
        <v>250000</v>
      </c>
    </row>
    <row r="10" spans="2:7" outlineLevel="1" x14ac:dyDescent="0.35">
      <c r="B10" s="116"/>
      <c r="C10" s="116" t="s">
        <v>57</v>
      </c>
      <c r="D10" s="110">
        <v>175000</v>
      </c>
      <c r="E10" s="121">
        <v>175000</v>
      </c>
      <c r="F10" s="121">
        <v>125000</v>
      </c>
      <c r="G10" s="121">
        <v>175000</v>
      </c>
    </row>
    <row r="11" spans="2:7" outlineLevel="1" x14ac:dyDescent="0.35">
      <c r="B11" s="116"/>
      <c r="C11" s="116" t="s">
        <v>58</v>
      </c>
      <c r="D11" s="110">
        <v>300000</v>
      </c>
      <c r="E11" s="121">
        <v>300000</v>
      </c>
      <c r="F11" s="121">
        <v>150000</v>
      </c>
      <c r="G11" s="121">
        <v>300000</v>
      </c>
    </row>
    <row r="12" spans="2:7" outlineLevel="1" x14ac:dyDescent="0.35">
      <c r="B12" s="116"/>
      <c r="C12" s="116" t="s">
        <v>59</v>
      </c>
      <c r="D12" s="110">
        <v>16.55</v>
      </c>
      <c r="E12" s="121">
        <v>16.55</v>
      </c>
      <c r="F12" s="121">
        <v>10</v>
      </c>
      <c r="G12" s="121">
        <v>16.55</v>
      </c>
    </row>
    <row r="13" spans="2:7" outlineLevel="1" x14ac:dyDescent="0.35">
      <c r="B13" s="116"/>
      <c r="C13" s="116" t="s">
        <v>60</v>
      </c>
      <c r="D13" s="110">
        <v>32.869999999999997</v>
      </c>
      <c r="E13" s="121">
        <v>32.869999999999997</v>
      </c>
      <c r="F13" s="121">
        <v>25</v>
      </c>
      <c r="G13" s="121">
        <v>32.869999999999997</v>
      </c>
    </row>
    <row r="14" spans="2:7" outlineLevel="1" x14ac:dyDescent="0.35">
      <c r="B14" s="116"/>
      <c r="C14" s="116" t="s">
        <v>61</v>
      </c>
      <c r="D14" s="110">
        <v>47.5</v>
      </c>
      <c r="E14" s="121">
        <v>47.5</v>
      </c>
      <c r="F14" s="121">
        <v>40</v>
      </c>
      <c r="G14" s="121">
        <v>47.5</v>
      </c>
    </row>
    <row r="15" spans="2:7" x14ac:dyDescent="0.35">
      <c r="B15" s="117" t="s">
        <v>71</v>
      </c>
      <c r="C15" s="117"/>
      <c r="D15" s="115"/>
      <c r="E15" s="115"/>
      <c r="F15" s="115"/>
      <c r="G15" s="115"/>
    </row>
    <row r="16" spans="2:7" outlineLevel="1" x14ac:dyDescent="0.35">
      <c r="B16" s="116"/>
      <c r="C16" s="116" t="s">
        <v>62</v>
      </c>
      <c r="D16" s="111">
        <v>3.30714285714286</v>
      </c>
      <c r="E16" s="111">
        <v>3.30714285714286</v>
      </c>
      <c r="F16" s="111">
        <v>14.1428571428571</v>
      </c>
      <c r="G16" s="111">
        <v>4.6571428571428601</v>
      </c>
    </row>
    <row r="17" spans="2:7" outlineLevel="1" x14ac:dyDescent="0.35">
      <c r="B17" s="116"/>
      <c r="C17" s="116" t="s">
        <v>63</v>
      </c>
      <c r="D17" s="111">
        <v>2.9920689655172401</v>
      </c>
      <c r="E17" s="111">
        <v>2.9920689655172401</v>
      </c>
      <c r="F17" s="111">
        <v>17.758620689655199</v>
      </c>
      <c r="G17" s="111">
        <v>5.9920689655172401</v>
      </c>
    </row>
    <row r="18" spans="2:7" ht="18" outlineLevel="1" thickBot="1" x14ac:dyDescent="0.4">
      <c r="B18" s="118"/>
      <c r="C18" s="118" t="s">
        <v>64</v>
      </c>
      <c r="D18" s="112">
        <v>7.9545454545454497</v>
      </c>
      <c r="E18" s="112">
        <v>7.9545454545454497</v>
      </c>
      <c r="F18" s="112">
        <v>42.727272727272698</v>
      </c>
      <c r="G18" s="112">
        <v>13.454545454545499</v>
      </c>
    </row>
    <row r="19" spans="2:7" x14ac:dyDescent="0.35">
      <c r="B19" t="s">
        <v>72</v>
      </c>
    </row>
    <row r="20" spans="2:7" x14ac:dyDescent="0.35">
      <c r="B20" t="s">
        <v>73</v>
      </c>
    </row>
    <row r="21" spans="2:7" x14ac:dyDescent="0.35">
      <c r="B2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7.25" x14ac:dyDescent="0.35"/>
  <cols>
    <col min="1" max="1" width="20.875" customWidth="1"/>
    <col min="2" max="2" width="28.5" bestFit="1" customWidth="1"/>
    <col min="3" max="3" width="31.25" bestFit="1" customWidth="1"/>
    <col min="4" max="4" width="28.125" bestFit="1" customWidth="1"/>
  </cols>
  <sheetData>
    <row r="1" spans="1:4" ht="27.75" x14ac:dyDescent="0.55000000000000004">
      <c r="A1" s="124" t="s">
        <v>76</v>
      </c>
    </row>
    <row r="3" spans="1:4" x14ac:dyDescent="0.35">
      <c r="A3" s="123" t="s">
        <v>75</v>
      </c>
      <c r="B3" t="s">
        <v>62</v>
      </c>
      <c r="C3" t="s">
        <v>63</v>
      </c>
      <c r="D3" t="s">
        <v>64</v>
      </c>
    </row>
    <row r="4" spans="1:4" x14ac:dyDescent="0.35">
      <c r="A4" s="4" t="s">
        <v>66</v>
      </c>
      <c r="B4" s="32">
        <v>14.142857142857142</v>
      </c>
      <c r="C4" s="32">
        <v>17.758620689655171</v>
      </c>
      <c r="D4" s="32">
        <v>42.727272727272727</v>
      </c>
    </row>
    <row r="5" spans="1:4" x14ac:dyDescent="0.35">
      <c r="A5" s="4" t="s">
        <v>67</v>
      </c>
      <c r="B5" s="32">
        <v>4.6571428571428575</v>
      </c>
      <c r="C5" s="32">
        <v>5.992068965517241</v>
      </c>
      <c r="D5" s="32">
        <v>13.454545454545455</v>
      </c>
    </row>
    <row r="6" spans="1:4" x14ac:dyDescent="0.35">
      <c r="A6" s="4" t="s">
        <v>65</v>
      </c>
      <c r="B6" s="32">
        <v>3.3071428571428569</v>
      </c>
      <c r="C6" s="32">
        <v>2.9920689655172414</v>
      </c>
      <c r="D6" s="32">
        <v>7.9545454545454541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zoomScaleNormal="100" workbookViewId="0">
      <selection activeCell="C18" sqref="C18"/>
    </sheetView>
  </sheetViews>
  <sheetFormatPr defaultColWidth="13.25" defaultRowHeight="17.25" x14ac:dyDescent="0.35"/>
  <cols>
    <col min="1" max="1" width="2.625" customWidth="1"/>
    <col min="2" max="2" width="22.75" customWidth="1"/>
    <col min="3" max="4" width="16.625" customWidth="1"/>
    <col min="5" max="5" width="16.625" style="4" customWidth="1"/>
    <col min="6" max="6" width="13.625" customWidth="1"/>
    <col min="7" max="7" width="10.5" customWidth="1"/>
    <col min="8" max="8" width="13.5" style="3" customWidth="1"/>
  </cols>
  <sheetData>
    <row r="1" spans="2:5" s="1" customFormat="1" x14ac:dyDescent="0.35">
      <c r="E1" s="2"/>
    </row>
    <row r="2" spans="2:5" s="1" customFormat="1" ht="21.75" thickBot="1" x14ac:dyDescent="0.5">
      <c r="B2" s="5" t="s">
        <v>31</v>
      </c>
      <c r="C2" s="5"/>
      <c r="D2"/>
      <c r="E2" s="2"/>
    </row>
    <row r="3" spans="2:5" ht="18" thickTop="1" x14ac:dyDescent="0.35">
      <c r="B3" s="1"/>
      <c r="C3" s="1"/>
      <c r="D3" s="1"/>
      <c r="E3" s="2"/>
    </row>
    <row r="4" spans="2:5" x14ac:dyDescent="0.35">
      <c r="B4" s="22"/>
      <c r="C4" s="22" t="s">
        <v>24</v>
      </c>
      <c r="D4" s="22" t="s">
        <v>22</v>
      </c>
      <c r="E4" s="22" t="s">
        <v>23</v>
      </c>
    </row>
    <row r="5" spans="2:5" ht="18" thickBot="1" x14ac:dyDescent="0.4">
      <c r="B5" s="6" t="s">
        <v>1</v>
      </c>
      <c r="C5" s="6"/>
      <c r="D5" s="6"/>
      <c r="E5" s="10"/>
    </row>
    <row r="6" spans="2:5" x14ac:dyDescent="0.35">
      <c r="B6" t="s">
        <v>2</v>
      </c>
      <c r="C6" s="23">
        <v>35000</v>
      </c>
      <c r="D6" s="23">
        <v>7250</v>
      </c>
      <c r="E6" s="23">
        <v>5500</v>
      </c>
    </row>
    <row r="7" spans="2:5" x14ac:dyDescent="0.35">
      <c r="B7" t="s">
        <v>3</v>
      </c>
      <c r="C7" s="90">
        <v>27</v>
      </c>
      <c r="D7" s="90">
        <v>60</v>
      </c>
      <c r="E7" s="90">
        <v>110</v>
      </c>
    </row>
    <row r="8" spans="2:5" x14ac:dyDescent="0.35">
      <c r="B8" t="s">
        <v>4</v>
      </c>
      <c r="C8" s="91">
        <f>C6*C7</f>
        <v>945000</v>
      </c>
      <c r="D8" s="91">
        <f t="shared" ref="D8:E8" si="0">D6*D7</f>
        <v>435000</v>
      </c>
      <c r="E8" s="91">
        <f t="shared" si="0"/>
        <v>605000</v>
      </c>
    </row>
    <row r="9" spans="2:5" x14ac:dyDescent="0.35">
      <c r="C9" s="18"/>
      <c r="D9" s="18"/>
      <c r="E9" s="18"/>
    </row>
    <row r="10" spans="2:5" ht="18" thickBot="1" x14ac:dyDescent="0.4">
      <c r="B10" s="6" t="s">
        <v>5</v>
      </c>
      <c r="C10" s="7"/>
      <c r="D10" s="7"/>
      <c r="E10" s="7"/>
    </row>
    <row r="11" spans="2:5" x14ac:dyDescent="0.35">
      <c r="B11" t="s">
        <v>16</v>
      </c>
      <c r="C11" s="23">
        <f>Units_Sold_Desktop</f>
        <v>35000</v>
      </c>
      <c r="D11" s="23">
        <f>Units_Sold_Wall_Units</f>
        <v>7250</v>
      </c>
      <c r="E11" s="23">
        <f>Units_Sold_Custom</f>
        <v>5500</v>
      </c>
    </row>
    <row r="12" spans="2:5" x14ac:dyDescent="0.35">
      <c r="B12" t="s">
        <v>6</v>
      </c>
      <c r="C12" s="91">
        <v>100000</v>
      </c>
      <c r="D12" s="91">
        <v>125000</v>
      </c>
      <c r="E12" s="91">
        <v>150000</v>
      </c>
    </row>
    <row r="13" spans="2:5" x14ac:dyDescent="0.35">
      <c r="B13" t="s">
        <v>17</v>
      </c>
      <c r="C13" s="91">
        <v>10</v>
      </c>
      <c r="D13" s="91">
        <v>25</v>
      </c>
      <c r="E13" s="91">
        <v>40</v>
      </c>
    </row>
    <row r="14" spans="2:5" x14ac:dyDescent="0.35">
      <c r="B14" t="s">
        <v>30</v>
      </c>
      <c r="C14" s="91">
        <f>Units_Manufactured_Desktop*Variable_Cost_per_Unit_Desktop</f>
        <v>350000</v>
      </c>
      <c r="D14" s="91">
        <f>Units_Manufactured_Wall_Units*Variable_Cost_per_Unit_Wall_Units</f>
        <v>181250</v>
      </c>
      <c r="E14" s="91">
        <f>E13*E11</f>
        <v>220000</v>
      </c>
    </row>
    <row r="15" spans="2:5" x14ac:dyDescent="0.35">
      <c r="B15" t="s">
        <v>7</v>
      </c>
      <c r="C15" s="91">
        <f>Fixed_Costs_Desktop+Variable_Costs_Desktop</f>
        <v>450000</v>
      </c>
      <c r="D15" s="91">
        <f>Fixed_Costs_Wall_Units+Variable_Costs_Wall_Units</f>
        <v>306250</v>
      </c>
      <c r="E15" s="91">
        <f>Fixed_Costs_Custom+Variable_Costs_Custom</f>
        <v>370000</v>
      </c>
    </row>
    <row r="16" spans="2:5" x14ac:dyDescent="0.35">
      <c r="B16" s="28"/>
      <c r="C16" s="21"/>
      <c r="D16" s="21"/>
      <c r="E16" s="21"/>
    </row>
    <row r="17" spans="2:5" x14ac:dyDescent="0.35">
      <c r="B17" t="s">
        <v>9</v>
      </c>
      <c r="C17" s="21">
        <f>C8-C15</f>
        <v>495000</v>
      </c>
      <c r="D17" s="21">
        <f>D8-D15</f>
        <v>128750</v>
      </c>
      <c r="E17" s="21">
        <f>E8-E15</f>
        <v>235000</v>
      </c>
    </row>
    <row r="18" spans="2:5" ht="18" thickBot="1" x14ac:dyDescent="0.4">
      <c r="B18" s="29" t="s">
        <v>10</v>
      </c>
      <c r="C18" s="30">
        <f>Total_Profit_Desktop/Units_Sold_Desktop</f>
        <v>14.142857142857142</v>
      </c>
      <c r="D18" s="30">
        <f>Total_Profit_Wall_Units/Units_Sold_Wall_Units</f>
        <v>17.758620689655171</v>
      </c>
      <c r="E18" s="30">
        <f>Total_Profit_Custom/Units_Sold_Custom</f>
        <v>42.727272727272727</v>
      </c>
    </row>
    <row r="19" spans="2:5" ht="18" thickTop="1" x14ac:dyDescent="0.35"/>
  </sheetData>
  <scenarios current="1" show="1" sqref="C18:E18">
    <scenario name="Status Quo" locked="1" count="9" user="Cengage User">
      <inputCells r="C7" val="27" numFmtId="44"/>
      <inputCells r="D7" val="60" numFmtId="44"/>
      <inputCells r="E7" val="110" numFmtId="44"/>
      <inputCells r="C12" val="250000" numFmtId="44"/>
      <inputCells r="D12" val="175000" numFmtId="44"/>
      <inputCells r="E12" val="300000" numFmtId="44"/>
      <inputCells r="C13" val="16.55" numFmtId="44"/>
      <inputCells r="D13" val="32.87" numFmtId="44"/>
      <inputCells r="E13" val="47.5" numFmtId="44"/>
    </scenario>
    <scenario name="Outsource Manufacturing" locked="1" count="9" user="Cengage User">
      <inputCells r="C7" val="27" numFmtId="44"/>
      <inputCells r="D7" val="60" numFmtId="44"/>
      <inputCells r="E7" val="110" numFmtId="44"/>
      <inputCells r="C12" val="100000" numFmtId="44"/>
      <inputCells r="D12" val="125000" numFmtId="44"/>
      <inputCells r="E12" val="150000" numFmtId="44"/>
      <inputCells r="C13" val="10" numFmtId="44"/>
      <inputCells r="D13" val="25" numFmtId="44"/>
      <inputCells r="E13" val="40" numFmtId="44"/>
    </scenario>
    <scenario name="Raise Prices 5%" locked="1" count="9" user="Cengage User">
      <inputCells r="C7" val="28.35" numFmtId="44"/>
      <inputCells r="D7" val="63" numFmtId="44"/>
      <inputCells r="E7" val="115.5" numFmtId="44"/>
      <inputCells r="C12" val="250000" numFmtId="44"/>
      <inputCells r="D12" val="175000" numFmtId="44"/>
      <inputCells r="E12" val="300000" numFmtId="44"/>
      <inputCells r="C13" val="16.55" numFmtId="44"/>
      <inputCells r="D13" val="32.87" numFmtId="44"/>
      <inputCells r="E13" val="47.5" numFmtId="44"/>
    </scenario>
  </scenarios>
  <dataValidations count="1">
    <dataValidation allowBlank="1" error="pavI8MeUFtEyxX2I4tkya91eb4a6-18dd-4e8c-a480-9a30b4d0e647" sqref="A1:E19"/>
  </dataValidations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radingEngineProps xmlns="http://tempuri.org/temp">
  <UserID>{a91eb4a6-18dd-4e8c-a480-9a30b4d0e647}</UserID>
  <AssignmentID>{a91eb4a6-18dd-4e8c-a480-9a30b4d0e647}</AssignmentID>
</GradingEngineProps>
</file>

<file path=customXml/itemProps1.xml><?xml version="1.0" encoding="utf-8"?>
<ds:datastoreItem xmlns:ds="http://schemas.openxmlformats.org/officeDocument/2006/customXml" ds:itemID="{10B563B5-0A20-4913-82C9-8FD1DA0AF982}">
  <ds:schemaRefs>
    <ds:schemaRef ds:uri="http://tempuri.org/tem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32</vt:i4>
      </vt:variant>
    </vt:vector>
  </HeadingPairs>
  <TitlesOfParts>
    <vt:vector size="40" baseType="lpstr">
      <vt:lpstr>Documentation</vt:lpstr>
      <vt:lpstr>Desktop Models</vt:lpstr>
      <vt:lpstr>Wall Units</vt:lpstr>
      <vt:lpstr>Custom Clocks</vt:lpstr>
      <vt:lpstr>Custom Clock - Suppliers</vt:lpstr>
      <vt:lpstr>Scenario Summary</vt:lpstr>
      <vt:lpstr>Scenario PivotTable</vt:lpstr>
      <vt:lpstr>All Products</vt:lpstr>
      <vt:lpstr>Fixed_Costs_Custom</vt:lpstr>
      <vt:lpstr>Fixed_Costs_Desktop</vt:lpstr>
      <vt:lpstr>Fixed_Costs_Wall_Units</vt:lpstr>
      <vt:lpstr>Price_Per_Unit_Custom</vt:lpstr>
      <vt:lpstr>Price_Per_Unit_Desktop</vt:lpstr>
      <vt:lpstr>Price_Per_Unit_Wall_Units</vt:lpstr>
      <vt:lpstr>Profit_per_Unit_Sold_Custom</vt:lpstr>
      <vt:lpstr>Profit_per_Unit_Sold_Desktop</vt:lpstr>
      <vt:lpstr>Profit_per_Unit_Sold_Wall_Units</vt:lpstr>
      <vt:lpstr>Total_Costs_Custom</vt:lpstr>
      <vt:lpstr>Total_Costs_Desktop</vt:lpstr>
      <vt:lpstr>Total_Costs_Wall_Units</vt:lpstr>
      <vt:lpstr>Total_Profit_Custom</vt:lpstr>
      <vt:lpstr>Total_Profit_Desktop</vt:lpstr>
      <vt:lpstr>Total_Profit_Wall_Units</vt:lpstr>
      <vt:lpstr>Total_Sales_Custom</vt:lpstr>
      <vt:lpstr>Total_Sales_Desktop</vt:lpstr>
      <vt:lpstr>Total_Sales_Wall_Units</vt:lpstr>
      <vt:lpstr>Units_Manufactured_Custom</vt:lpstr>
      <vt:lpstr>Units_Manufactured_Desktop</vt:lpstr>
      <vt:lpstr>Units_Manufactured_Wall_Units</vt:lpstr>
      <vt:lpstr>Units_Sold_Custom</vt:lpstr>
      <vt:lpstr>Units_Sold_Desktop</vt:lpstr>
      <vt:lpstr>Units_Sold_Wall_Units</vt:lpstr>
      <vt:lpstr>Variable_Cost_per_Unit_Custom</vt:lpstr>
      <vt:lpstr>Variable_Cost_per_Unit_Desktop</vt:lpstr>
      <vt:lpstr>Variable_Cost_per_Unit_Wall_Units</vt:lpstr>
      <vt:lpstr>Variable_Costs_Custom</vt:lpstr>
      <vt:lpstr>Variable_Costs_Desktop</vt:lpstr>
      <vt:lpstr>Variable_Costs_Wall_Units</vt:lpstr>
      <vt:lpstr>Wall_Unit_Fixed_Cost</vt:lpstr>
      <vt:lpstr>Wall_Unit_Variable_Cost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© 2014 Cengage Learning. All rights reserved.</dc:creator>
  <cp:lastModifiedBy>GREGO</cp:lastModifiedBy>
  <dcterms:created xsi:type="dcterms:W3CDTF">2013-04-09T17:45:45Z</dcterms:created>
  <dcterms:modified xsi:type="dcterms:W3CDTF">2017-05-12T00:47:05Z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1376347147</vt:i4>
  </property>
  <property fmtid="{D5CDD505-2E9C-101B-9397-08002B2CF9AE}" pid="3" name="_NewReviewCycle">
    <vt:lpwstr/>
  </property>
  <property fmtid="{D5CDD505-2E9C-101B-9397-08002B2CF9AE}" pid="4" name="_EmailSubject">
    <vt:lpwstr>Before you're gone for the holidays</vt:lpwstr>
  </property>
  <property fmtid="{D5CDD505-2E9C-101B-9397-08002B2CF9AE}" pid="5" name="_AuthorEmail">
    <vt:lpwstr>Kevin.Staszowski@cengage.com</vt:lpwstr>
  </property>
  <property fmtid="{D5CDD505-2E9C-101B-9397-08002B2CF9AE}" pid="6" name="_AuthorEmailDisplayName">
    <vt:lpwstr>Staszowski, Kevin</vt:lpwstr>
  </property>
  <property fmtid="{D5CDD505-2E9C-101B-9397-08002B2CF9AE}" pid="7" name="_ReviewingToolsShownOnce">
    <vt:lpwstr/>
  </property>
</Properties>
</file>