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retalotz/Library/Mobile Documents/com~apple~CloudDocs/GitHub/Thesis/"/>
    </mc:Choice>
  </mc:AlternateContent>
  <xr:revisionPtr revIDLastSave="0" documentId="13_ncr:1_{95DE2363-47AC-DC46-808E-A9ED55C86F1D}" xr6:coauthVersionLast="47" xr6:coauthVersionMax="47" xr10:uidLastSave="{00000000-0000-0000-0000-000000000000}"/>
  <bookViews>
    <workbookView xWindow="1720" yWindow="1140" windowWidth="29040" windowHeight="15840" tabRatio="698" activeTab="1" xr2:uid="{00000000-000D-0000-FFFF-FFFF00000000}"/>
  </bookViews>
  <sheets>
    <sheet name="Bensin" sheetId="1" r:id="rId1"/>
    <sheet name="Benzin_und_Diesel" sheetId="10" r:id="rId2"/>
    <sheet name="Autodiesel" sheetId="2" r:id="rId3"/>
    <sheet name="Diesel" sheetId="11" r:id="rId4"/>
    <sheet name="Biodrivstoff" sheetId="9" r:id="rId5"/>
    <sheet name="Lett fyringsolje" sheetId="3" r:id="rId6"/>
    <sheet name="Fyringsparafin" sheetId="4" r:id="rId7"/>
    <sheet name="Smøreolje" sheetId="5" r:id="rId8"/>
    <sheet name="Tungolje" sheetId="6" r:id="rId9"/>
    <sheet name="LPG " sheetId="7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0" l="1"/>
  <c r="G20" i="10"/>
  <c r="G19" i="10"/>
  <c r="G18" i="10"/>
  <c r="G17" i="10"/>
  <c r="G16" i="10"/>
  <c r="G15" i="10"/>
  <c r="G14" i="10"/>
  <c r="G13" i="10"/>
  <c r="G12" i="10"/>
  <c r="G11" i="10"/>
  <c r="D12" i="11"/>
  <c r="D11" i="11"/>
  <c r="D10" i="11"/>
  <c r="D9" i="11"/>
  <c r="D8" i="11"/>
  <c r="D7" i="11"/>
  <c r="D6" i="11"/>
  <c r="D5" i="11"/>
  <c r="D4" i="11"/>
  <c r="D3" i="11"/>
  <c r="D2" i="11"/>
  <c r="D21" i="10"/>
  <c r="D20" i="10"/>
  <c r="D18" i="10"/>
  <c r="D17" i="10"/>
  <c r="D16" i="10"/>
  <c r="D15" i="10"/>
  <c r="D14" i="10"/>
  <c r="D13" i="10"/>
  <c r="D12" i="10"/>
  <c r="D11" i="10"/>
  <c r="M33" i="6" l="1"/>
  <c r="L33" i="6"/>
  <c r="K33" i="6"/>
  <c r="J33" i="6"/>
  <c r="M32" i="6"/>
  <c r="L32" i="6"/>
  <c r="K32" i="6"/>
  <c r="J32" i="6"/>
  <c r="E35" i="1"/>
  <c r="E34" i="1"/>
  <c r="G36" i="2"/>
  <c r="E33" i="1"/>
  <c r="J29" i="6"/>
  <c r="K29" i="6"/>
  <c r="L29" i="6"/>
  <c r="M29" i="6"/>
  <c r="G29" i="3"/>
  <c r="E29" i="1"/>
  <c r="M31" i="6"/>
  <c r="L31" i="6"/>
  <c r="K31" i="6"/>
  <c r="J31" i="6"/>
  <c r="E31" i="4"/>
  <c r="G31" i="3"/>
  <c r="G28" i="3"/>
  <c r="F31" i="3"/>
  <c r="G35" i="2"/>
  <c r="E32" i="1"/>
  <c r="J28" i="6" l="1"/>
  <c r="K28" i="6"/>
  <c r="L28" i="6"/>
  <c r="M28" i="6"/>
  <c r="E28" i="4"/>
  <c r="F28" i="3"/>
  <c r="G33" i="2"/>
  <c r="M27" i="6" l="1"/>
  <c r="L27" i="6"/>
  <c r="K27" i="6"/>
  <c r="J27" i="6"/>
  <c r="G27" i="3" l="1"/>
  <c r="F27" i="3"/>
  <c r="E27" i="4"/>
  <c r="G32" i="2"/>
  <c r="F26" i="6" l="1"/>
  <c r="H26" i="6" s="1"/>
  <c r="G26" i="6"/>
  <c r="I26" i="6" s="1"/>
  <c r="E26" i="4"/>
  <c r="B31" i="2"/>
  <c r="G31" i="2" s="1"/>
  <c r="D28" i="1"/>
  <c r="E28" i="1" s="1"/>
  <c r="H25" i="3"/>
  <c r="F25" i="3"/>
  <c r="H24" i="3"/>
  <c r="F24" i="3"/>
  <c r="G24" i="6"/>
  <c r="I24" i="6" s="1"/>
  <c r="G25" i="6"/>
  <c r="I25" i="6" s="1"/>
  <c r="F24" i="6"/>
  <c r="H24" i="6" s="1"/>
  <c r="F25" i="6"/>
  <c r="H25" i="6" s="1"/>
  <c r="E25" i="4"/>
  <c r="E24" i="4"/>
  <c r="F26" i="3"/>
  <c r="H26" i="3"/>
  <c r="E23" i="4"/>
  <c r="F23" i="6"/>
  <c r="H23" i="6" s="1"/>
  <c r="G23" i="6"/>
  <c r="I23" i="6" s="1"/>
  <c r="H23" i="3"/>
  <c r="F23" i="3"/>
  <c r="G28" i="2"/>
  <c r="E25" i="1"/>
  <c r="G22" i="6"/>
  <c r="I22" i="6" s="1"/>
  <c r="F22" i="6"/>
  <c r="H22" i="6" s="1"/>
  <c r="E22" i="4"/>
  <c r="F22" i="3"/>
  <c r="H22" i="3"/>
  <c r="G27" i="2"/>
  <c r="H27" i="2"/>
  <c r="E24" i="1"/>
  <c r="F24" i="1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16" i="6"/>
  <c r="I16" i="6"/>
  <c r="H17" i="6"/>
  <c r="I17" i="6"/>
  <c r="H18" i="6"/>
  <c r="I18" i="6"/>
  <c r="H19" i="6"/>
  <c r="I19" i="6"/>
  <c r="I4" i="6"/>
  <c r="H4" i="6"/>
  <c r="E21" i="6"/>
  <c r="E20" i="6"/>
  <c r="E23" i="1"/>
  <c r="F23" i="1"/>
  <c r="H26" i="2"/>
  <c r="G26" i="2"/>
  <c r="F21" i="3"/>
  <c r="H21" i="3"/>
  <c r="F21" i="6"/>
  <c r="H21" i="6" s="1"/>
  <c r="G21" i="6"/>
  <c r="I21" i="6" s="1"/>
  <c r="E21" i="4"/>
  <c r="E20" i="4"/>
  <c r="H20" i="3"/>
  <c r="F20" i="3"/>
  <c r="G20" i="6"/>
  <c r="I20" i="6" s="1"/>
  <c r="F20" i="6"/>
  <c r="H20" i="6" s="1"/>
  <c r="H19" i="3"/>
  <c r="F19" i="3"/>
  <c r="H24" i="2"/>
  <c r="G24" i="2"/>
  <c r="F21" i="1"/>
  <c r="E21" i="1"/>
  <c r="G23" i="2"/>
  <c r="H23" i="2"/>
  <c r="E22" i="1"/>
  <c r="F22" i="1"/>
  <c r="H25" i="2"/>
  <c r="G25" i="2"/>
  <c r="E19" i="4"/>
  <c r="G21" i="2"/>
  <c r="H21" i="2"/>
  <c r="E17" i="4"/>
  <c r="F17" i="3"/>
  <c r="H17" i="3"/>
  <c r="G22" i="2"/>
  <c r="H22" i="2"/>
  <c r="E19" i="1"/>
  <c r="F19" i="1"/>
  <c r="E15" i="4"/>
  <c r="H15" i="3"/>
  <c r="F15" i="3"/>
  <c r="H19" i="2"/>
  <c r="G19" i="2"/>
  <c r="E17" i="1"/>
  <c r="F17" i="1"/>
  <c r="F16" i="3"/>
  <c r="H16" i="3"/>
  <c r="H14" i="3"/>
  <c r="F14" i="3"/>
  <c r="E16" i="1"/>
  <c r="F16" i="1"/>
  <c r="G20" i="2"/>
  <c r="H20" i="2"/>
  <c r="E16" i="4"/>
  <c r="E14" i="4"/>
  <c r="H18" i="2"/>
  <c r="G18" i="2"/>
  <c r="E4" i="4"/>
  <c r="E5" i="4"/>
  <c r="E6" i="4"/>
  <c r="E7" i="4"/>
  <c r="E8" i="4"/>
  <c r="E9" i="4"/>
  <c r="E10" i="4"/>
  <c r="E11" i="4"/>
  <c r="E12" i="4"/>
  <c r="E13" i="4"/>
  <c r="F4" i="3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G4" i="2"/>
  <c r="J4" i="2"/>
  <c r="G5" i="2"/>
  <c r="J5" i="2"/>
  <c r="G6" i="2"/>
  <c r="J6" i="2"/>
  <c r="G7" i="2"/>
  <c r="J7" i="2"/>
  <c r="G8" i="2"/>
  <c r="J8" i="2"/>
  <c r="G10" i="2"/>
  <c r="I10" i="2"/>
  <c r="G11" i="2"/>
  <c r="I11" i="2"/>
  <c r="G12" i="2"/>
  <c r="I12" i="2"/>
  <c r="G13" i="2"/>
  <c r="I13" i="2"/>
  <c r="G14" i="2"/>
  <c r="I14" i="2"/>
  <c r="G15" i="2"/>
  <c r="I15" i="2"/>
  <c r="G16" i="2"/>
  <c r="I16" i="2"/>
  <c r="E3" i="1"/>
  <c r="E4" i="1"/>
  <c r="E5" i="1"/>
  <c r="E6" i="1"/>
  <c r="E7" i="1"/>
  <c r="E8" i="1"/>
  <c r="E9" i="1"/>
  <c r="E10" i="1"/>
  <c r="E11" i="1"/>
  <c r="E13" i="1"/>
  <c r="E15" i="1"/>
  <c r="F15" i="1"/>
</calcChain>
</file>

<file path=xl/sharedStrings.xml><?xml version="1.0" encoding="utf-8"?>
<sst xmlns="http://schemas.openxmlformats.org/spreadsheetml/2006/main" count="250" uniqueCount="104">
  <si>
    <t>Avgift på bensin i øre pr liter (eks. mva)</t>
  </si>
  <si>
    <t>År</t>
  </si>
  <si>
    <t>Veibruksavgift*</t>
  </si>
  <si>
    <r>
      <t>CO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>-avgift</t>
    </r>
  </si>
  <si>
    <t>Sum bensin</t>
  </si>
  <si>
    <t>2001 (1.1 - 30.6)</t>
  </si>
  <si>
    <t>2001 (1.7 - 31.12)</t>
  </si>
  <si>
    <t>&lt;10 ppm</t>
  </si>
  <si>
    <t>≥ 10 ppm</t>
  </si>
  <si>
    <t>2008 (1.1 - 30.6)</t>
  </si>
  <si>
    <t>2008 (1.7 - 31.12)</t>
  </si>
  <si>
    <t xml:space="preserve">   2014**)</t>
  </si>
  <si>
    <t>-</t>
  </si>
  <si>
    <t>*) Veibruksavgift på bensin ble før 2011 kalt bensinavgiften</t>
  </si>
  <si>
    <t>Som følge av avgiftsincetivet har all bensin som er blitt solgt etter 1.4 2005 hatt et svovelinnhold på under 10 ppm.</t>
  </si>
  <si>
    <t>**)Fra 1. januar 2009 kun lov å selge bensin, autodiesel og anleggsdiesel med mindre enn 10 ppm (10 mg) svovel</t>
  </si>
  <si>
    <t>I Statsbudsjettet er det likevel vedtatt avgifter for drivstoff under 50 pmm. Fra 2014 slutter å føre opp avgifter på denne kvaliteten</t>
  </si>
  <si>
    <t>Avgift på autodiesel i øre pr liter (eks. mva)</t>
  </si>
  <si>
    <t>Sum diesel</t>
  </si>
  <si>
    <t>&lt;500 ppm</t>
  </si>
  <si>
    <t>≥  500 ppm</t>
  </si>
  <si>
    <t>≥500 ppm</t>
  </si>
  <si>
    <t>&lt; 50 ppm</t>
  </si>
  <si>
    <t>≥ 50 ppm</t>
  </si>
  <si>
    <t>2000 (01.01-30.06)</t>
  </si>
  <si>
    <t>ikke lovlig</t>
  </si>
  <si>
    <t>2000 (01.07-31.12)</t>
  </si>
  <si>
    <t>2001 (01.01-30.06)</t>
  </si>
  <si>
    <t>2001 (01.07-31.12)</t>
  </si>
  <si>
    <t>&lt; 10 ppm</t>
  </si>
  <si>
    <t>2008 (01.01-30.06)</t>
  </si>
  <si>
    <t>2008 (01.07-31.12)</t>
  </si>
  <si>
    <t>2010**)</t>
  </si>
  <si>
    <t xml:space="preserve">    2014***)</t>
  </si>
  <si>
    <t>*)  Differensieringen av avgiften på autodiesel har historisk vært utformet på to måter. Først som en egen svovelavgift,  og deretter, fra 1.7.2001, ved en todeling i dieselavgiften.</t>
  </si>
  <si>
    <t xml:space="preserve"> </t>
  </si>
  <si>
    <t>Veibruksavgift på diesel ble kalt dieselavgiften før 2011</t>
  </si>
  <si>
    <t>**) Det ble innført halv dieselavgift på biodiesel fra 2010</t>
  </si>
  <si>
    <t>Som følge av avgiftsincetivet har all autodiesel som er blitt solgt etter 1.4 2005 hatt et svovelinnhold på under 10 ppm.</t>
  </si>
  <si>
    <t>***)Fra 1. januar 2009 kun lov å selge bensin, autodiesel og anleggsdiesel med mindre enn 10 ppm (10 mg) svovel</t>
  </si>
  <si>
    <t>Veibruksavgift på biodrivstoff i øre per liter (eks. mva)</t>
  </si>
  <si>
    <t>Biodiesel</t>
  </si>
  <si>
    <t>Bioetanol**)</t>
  </si>
  <si>
    <t>2010*)</t>
  </si>
  <si>
    <t xml:space="preserve">     191***)</t>
  </si>
  <si>
    <t>1. halvår 2020</t>
  </si>
  <si>
    <t>2. halvår 2020****)</t>
  </si>
  <si>
    <t>*)  Det ble innført halv autodieselavgift på biodiesel i 2010</t>
  </si>
  <si>
    <t>**) Gjelder mindre enn 50 % innblanding av bioetanol i bensin til og med 2014. Fra 2015 har all bioetanol (og biodiesel) innenfor omsetningskravet veibruksavgift. Alt biodrivstoff over omsetningskrav er unntatt veibruksavgift etter 1. oktober 2015.</t>
  </si>
  <si>
    <t>***)Biodiesel som oppfyller bærekraftskriteriene</t>
  </si>
  <si>
    <t>****) Veibruksavgift på bioetanol ble redusert fra og med 2. halvår for å reflektere lavere energiinnhold enn i fossil bensin</t>
  </si>
  <si>
    <t>Avgift på lett fyringsolje i øre pr liter (eks. mva)</t>
  </si>
  <si>
    <t xml:space="preserve">Svovelavgift </t>
  </si>
  <si>
    <t>Svovelavgift*</t>
  </si>
  <si>
    <t>Grunnavgift</t>
  </si>
  <si>
    <t>Sum lett fyringsolje</t>
  </si>
  <si>
    <t>(0,05-0,15)% S</t>
  </si>
  <si>
    <t>(0,05-0,25)% S</t>
  </si>
  <si>
    <t>≤ 0,05% S</t>
  </si>
  <si>
    <t>0,05&lt;% S&lt;0,15</t>
  </si>
  <si>
    <t>0,05&lt;% S&lt;0,25</t>
  </si>
  <si>
    <t>2018**</t>
  </si>
  <si>
    <t xml:space="preserve">* Svovelavgift beregnes per liter for hver påbegynt 0,25 pst. vektandel svovel. </t>
  </si>
  <si>
    <t>Mineralolje som inneholder under 0,05 pst. vektandel svovel eller mindre er unntatt</t>
  </si>
  <si>
    <t>Lett fyringsolje har i hovedsak et svovelinnhold på under 0,05% S</t>
  </si>
  <si>
    <t>** Innretning av svovelavgift endret til per påpegynte 0,1 pst. vektandel svovel fra 2018.</t>
  </si>
  <si>
    <t>Avgift på fyringsparafin i øre pr liter (eks. mva)</t>
  </si>
  <si>
    <t>Svovelavgift</t>
  </si>
  <si>
    <t>Sum parafin</t>
  </si>
  <si>
    <t>(&lt;0,05% S)</t>
  </si>
  <si>
    <t>Fyringsparafin har mindre enn 0,05 % S og har derfor ikke svovelavgift</t>
  </si>
  <si>
    <t>Avgift på smøreolje i øre pr liter (eks. mva)</t>
  </si>
  <si>
    <t>Smøreoljeavgift</t>
  </si>
  <si>
    <t xml:space="preserve">Avgiftsplikten omfatter nasjonalt salg av smøreoljer </t>
  </si>
  <si>
    <t xml:space="preserve">med unntak av prosess-, transformator- og bryteroljer. </t>
  </si>
  <si>
    <t>Avgift på tungolje i øre pr liter (eks. mva)</t>
  </si>
  <si>
    <t>Sum</t>
  </si>
  <si>
    <t>(pr 0,1 % S)</t>
  </si>
  <si>
    <t>(pr 0,25 % S)</t>
  </si>
  <si>
    <t>0,75≤ %S&lt;1</t>
  </si>
  <si>
    <t>2,25≤ %S&lt;2,5</t>
  </si>
  <si>
    <t>Sum avgifter er beregnet for to tungoljer med ulikt svovelinnhold</t>
  </si>
  <si>
    <t>Tungolje har i hovedsak maks 1 % svovel (LS) eller maks 2,5 % svovel (NS).</t>
  </si>
  <si>
    <t>Pr.1.1.2012 utgjør LS rundt 89 % og NS 11 % av innenlandsk bruk av  tungolje.</t>
  </si>
  <si>
    <t>** Fra og med 2018: Innretning av svovelavgift endret til per påpegynte 0,1 pst. vektandel svovel</t>
  </si>
  <si>
    <t>Avgift på LPG i øre per kg (eks mva)</t>
  </si>
  <si>
    <r>
      <t>CO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>-avgift øre/kg</t>
    </r>
  </si>
  <si>
    <t>Veibruksavgift øre/kg**)</t>
  </si>
  <si>
    <t>2016**</t>
  </si>
  <si>
    <t>*) Avgiften trådte i kraft 1. september 2010</t>
  </si>
  <si>
    <t>**) Avgiften trer i kraft 1. juli 2016 gjennom en opptrappingsplan, med 10 % av veibruksavgiften fom. 1. juli 2016, økes deretter trinnvis opp til full sats i 2025.</t>
  </si>
  <si>
    <t>year</t>
  </si>
  <si>
    <t>road_tax_gas</t>
  </si>
  <si>
    <t>co2_tax_gas</t>
  </si>
  <si>
    <t>total_taxes_gas</t>
  </si>
  <si>
    <t>road_tax_diesel</t>
  </si>
  <si>
    <t>total_taxes_diesel</t>
  </si>
  <si>
    <t>co2_tax_diesel</t>
  </si>
  <si>
    <t>diesel_no_vat</t>
  </si>
  <si>
    <t>gas_no_vat</t>
  </si>
  <si>
    <t>diesel_vat</t>
  </si>
  <si>
    <t>gas_vat</t>
  </si>
  <si>
    <t>diesel_full_price</t>
  </si>
  <si>
    <t>gas_full_price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</si>
</sst>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kr&quot;\ * #,##0.00_);_(&quot;kr&quot;\ * \(#,##0.00\);_(&quot;kr&quot;\ * &quot;-&quot;??_);_(@_)"/>
    <numFmt numFmtId="165" formatCode="0.0"/>
  </numFmts>
  <fonts count="1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Calibri"/>
      <family val="2"/>
    </font>
    <font>
      <sz val="11"/>
      <name val="Calibri"/>
      <family val="2"/>
    </font>
    <font>
      <sz val="11.5"/>
      <name val="Calibri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164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8" xfId="1" applyBorder="1" applyAlignment="1">
      <alignment horizontal="left"/>
    </xf>
    <xf numFmtId="0" fontId="4" fillId="0" borderId="6" xfId="1" applyBorder="1" applyAlignment="1">
      <alignment horizontal="center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6" fillId="0" borderId="0" xfId="1" applyFont="1"/>
    <xf numFmtId="0" fontId="6" fillId="0" borderId="0" xfId="0" applyFont="1" applyAlignment="1">
      <alignment horizontal="center"/>
    </xf>
    <xf numFmtId="0" fontId="7" fillId="0" borderId="0" xfId="0" applyFont="1"/>
    <xf numFmtId="0" fontId="4" fillId="0" borderId="1" xfId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top" wrapText="1"/>
    </xf>
    <xf numFmtId="0" fontId="10" fillId="0" borderId="0" xfId="0" applyFont="1"/>
    <xf numFmtId="165" fontId="0" fillId="0" borderId="7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2" xfId="0" applyFont="1" applyFill="1" applyBorder="1"/>
    <xf numFmtId="0" fontId="11" fillId="2" borderId="6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5" fillId="2" borderId="7" xfId="0" applyFont="1" applyFill="1" applyBorder="1"/>
    <xf numFmtId="0" fontId="15" fillId="2" borderId="2" xfId="0" applyFont="1" applyFill="1" applyBorder="1"/>
    <xf numFmtId="0" fontId="11" fillId="2" borderId="5" xfId="1" applyFont="1" applyFill="1" applyBorder="1" applyAlignment="1">
      <alignment horizontal="center"/>
    </xf>
    <xf numFmtId="0" fontId="11" fillId="2" borderId="5" xfId="1" applyFont="1" applyFill="1" applyBorder="1" applyAlignment="1">
      <alignment horizontal="center" wrapText="1"/>
    </xf>
    <xf numFmtId="0" fontId="6" fillId="0" borderId="1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/>
    <xf numFmtId="0" fontId="11" fillId="4" borderId="5" xfId="0" applyFon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0" fontId="15" fillId="2" borderId="2" xfId="0" applyNumberFormat="1" applyFont="1" applyFill="1" applyBorder="1" applyAlignment="1">
      <alignment horizontal="center"/>
    </xf>
    <xf numFmtId="9" fontId="15" fillId="2" borderId="2" xfId="0" applyNumberFormat="1" applyFont="1" applyFill="1" applyBorder="1"/>
    <xf numFmtId="10" fontId="15" fillId="2" borderId="2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5" xfId="0" applyBorder="1"/>
    <xf numFmtId="0" fontId="0" fillId="0" borderId="6" xfId="0" applyBorder="1"/>
    <xf numFmtId="0" fontId="0" fillId="0" borderId="1" xfId="0" applyBorder="1"/>
    <xf numFmtId="0" fontId="6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1" fillId="0" borderId="0" xfId="0" applyFo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6" fillId="0" borderId="10" xfId="1" applyFont="1" applyBorder="1" applyAlignment="1">
      <alignment horizontal="center"/>
    </xf>
    <xf numFmtId="1" fontId="6" fillId="0" borderId="11" xfId="1" applyNumberFormat="1" applyFont="1" applyBorder="1" applyAlignment="1">
      <alignment horizontal="center"/>
    </xf>
    <xf numFmtId="0" fontId="4" fillId="0" borderId="12" xfId="1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2" xfId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8" xfId="2" applyFont="1" applyBorder="1" applyAlignment="1">
      <alignment horizontal="center"/>
    </xf>
    <xf numFmtId="164" fontId="0" fillId="0" borderId="3" xfId="2" applyFont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readingOrder="1"/>
    </xf>
    <xf numFmtId="0" fontId="0" fillId="0" borderId="3" xfId="0" applyBorder="1" applyAlignment="1">
      <alignment horizontal="center" readingOrder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0" fontId="11" fillId="2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</cellXfs>
  <cellStyles count="3">
    <cellStyle name="Normal_LPG " xfId="1" xr:uid="{00000000-0005-0000-0000-000001000000}"/>
    <cellStyle name="Standard" xfId="0" builtinId="0"/>
    <cellStyle name="Währung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/>
  <dimension ref="A1:G42"/>
  <sheetViews>
    <sheetView zoomScale="144" workbookViewId="0">
      <selection activeCell="H19" sqref="H19"/>
    </sheetView>
  </sheetViews>
  <sheetFormatPr baseColWidth="10" defaultColWidth="11.5" defaultRowHeight="13" x14ac:dyDescent="0.15"/>
  <cols>
    <col min="1" max="1" width="19.5" style="1" customWidth="1"/>
    <col min="2" max="2" width="14" customWidth="1"/>
    <col min="3" max="3" width="12.6640625" customWidth="1"/>
    <col min="4" max="4" width="12.1640625" customWidth="1"/>
    <col min="5" max="5" width="13" customWidth="1"/>
  </cols>
  <sheetData>
    <row r="1" spans="1:7" ht="16" x14ac:dyDescent="0.2">
      <c r="A1" s="112" t="s">
        <v>0</v>
      </c>
      <c r="B1" s="113"/>
      <c r="C1" s="113"/>
      <c r="D1" s="113"/>
      <c r="E1" s="113"/>
      <c r="F1" s="114"/>
    </row>
    <row r="2" spans="1:7" s="2" customFormat="1" ht="15" x14ac:dyDescent="0.2">
      <c r="A2" s="29" t="s">
        <v>1</v>
      </c>
      <c r="B2" s="115" t="s">
        <v>2</v>
      </c>
      <c r="C2" s="116"/>
      <c r="D2" s="30" t="s">
        <v>3</v>
      </c>
      <c r="E2" s="119" t="s">
        <v>4</v>
      </c>
      <c r="F2" s="116"/>
      <c r="G2" s="76"/>
    </row>
    <row r="3" spans="1:7" x14ac:dyDescent="0.15">
      <c r="A3" s="7">
        <v>1995</v>
      </c>
      <c r="B3" s="117">
        <v>357</v>
      </c>
      <c r="C3" s="118"/>
      <c r="D3" s="56">
        <v>83</v>
      </c>
      <c r="E3" s="120">
        <f t="shared" ref="E3:E11" si="0">SUM(B3:D3)</f>
        <v>440</v>
      </c>
      <c r="F3" s="118"/>
    </row>
    <row r="4" spans="1:7" x14ac:dyDescent="0.15">
      <c r="A4" s="8">
        <v>1996</v>
      </c>
      <c r="B4" s="110">
        <v>364</v>
      </c>
      <c r="C4" s="107"/>
      <c r="D4" s="55">
        <v>85</v>
      </c>
      <c r="E4" s="106">
        <f t="shared" si="0"/>
        <v>449</v>
      </c>
      <c r="F4" s="107"/>
    </row>
    <row r="5" spans="1:7" x14ac:dyDescent="0.15">
      <c r="A5" s="8">
        <v>1997</v>
      </c>
      <c r="B5" s="110">
        <v>402</v>
      </c>
      <c r="C5" s="107"/>
      <c r="D5" s="55">
        <v>87</v>
      </c>
      <c r="E5" s="106">
        <f t="shared" si="0"/>
        <v>489</v>
      </c>
      <c r="F5" s="107"/>
    </row>
    <row r="6" spans="1:7" x14ac:dyDescent="0.15">
      <c r="A6" s="8">
        <v>1998</v>
      </c>
      <c r="B6" s="110">
        <v>411</v>
      </c>
      <c r="C6" s="107"/>
      <c r="D6" s="55">
        <v>89</v>
      </c>
      <c r="E6" s="106">
        <f t="shared" si="0"/>
        <v>500</v>
      </c>
      <c r="F6" s="107"/>
    </row>
    <row r="7" spans="1:7" x14ac:dyDescent="0.15">
      <c r="A7" s="8">
        <v>1999</v>
      </c>
      <c r="B7" s="110">
        <v>425</v>
      </c>
      <c r="C7" s="107"/>
      <c r="D7" s="55">
        <v>92</v>
      </c>
      <c r="E7" s="106">
        <f t="shared" si="0"/>
        <v>517</v>
      </c>
      <c r="F7" s="107"/>
    </row>
    <row r="8" spans="1:7" x14ac:dyDescent="0.15">
      <c r="A8" s="8">
        <v>2000</v>
      </c>
      <c r="B8" s="110">
        <v>434</v>
      </c>
      <c r="C8" s="107"/>
      <c r="D8" s="55">
        <v>94</v>
      </c>
      <c r="E8" s="106">
        <f t="shared" si="0"/>
        <v>528</v>
      </c>
      <c r="F8" s="107"/>
    </row>
    <row r="9" spans="1:7" x14ac:dyDescent="0.15">
      <c r="A9" s="9" t="s">
        <v>5</v>
      </c>
      <c r="B9" s="110">
        <v>406</v>
      </c>
      <c r="C9" s="107"/>
      <c r="D9" s="55">
        <v>72</v>
      </c>
      <c r="E9" s="106">
        <f t="shared" si="0"/>
        <v>478</v>
      </c>
      <c r="F9" s="107"/>
    </row>
    <row r="10" spans="1:7" x14ac:dyDescent="0.15">
      <c r="A10" s="8" t="s">
        <v>6</v>
      </c>
      <c r="B10" s="110">
        <v>374</v>
      </c>
      <c r="C10" s="107"/>
      <c r="D10" s="55">
        <v>72</v>
      </c>
      <c r="E10" s="106">
        <f t="shared" si="0"/>
        <v>446</v>
      </c>
      <c r="F10" s="107"/>
    </row>
    <row r="11" spans="1:7" x14ac:dyDescent="0.15">
      <c r="A11" s="8">
        <v>2002</v>
      </c>
      <c r="B11" s="110">
        <v>381</v>
      </c>
      <c r="C11" s="107"/>
      <c r="D11" s="55">
        <v>73</v>
      </c>
      <c r="E11" s="106">
        <f t="shared" si="0"/>
        <v>454</v>
      </c>
      <c r="F11" s="107"/>
    </row>
    <row r="12" spans="1:7" x14ac:dyDescent="0.15">
      <c r="A12" s="8">
        <v>2003</v>
      </c>
      <c r="B12" s="110">
        <v>389</v>
      </c>
      <c r="C12" s="107"/>
      <c r="D12" s="55">
        <v>75</v>
      </c>
      <c r="E12" s="106">
        <v>464</v>
      </c>
      <c r="F12" s="107"/>
    </row>
    <row r="13" spans="1:7" x14ac:dyDescent="0.15">
      <c r="A13" s="8">
        <v>2004</v>
      </c>
      <c r="B13" s="108">
        <v>396</v>
      </c>
      <c r="C13" s="109"/>
      <c r="D13" s="5">
        <v>76</v>
      </c>
      <c r="E13" s="111">
        <f>SUM(B13:D13)</f>
        <v>472</v>
      </c>
      <c r="F13" s="109"/>
    </row>
    <row r="14" spans="1:7" x14ac:dyDescent="0.15">
      <c r="A14" s="8"/>
      <c r="B14" s="30" t="s">
        <v>7</v>
      </c>
      <c r="C14" s="30" t="s">
        <v>8</v>
      </c>
      <c r="D14" s="31"/>
      <c r="E14" s="29" t="s">
        <v>7</v>
      </c>
      <c r="F14" s="30" t="s">
        <v>8</v>
      </c>
    </row>
    <row r="15" spans="1:7" x14ac:dyDescent="0.15">
      <c r="A15" s="8">
        <v>2005</v>
      </c>
      <c r="B15" s="6">
        <v>403</v>
      </c>
      <c r="C15" s="59">
        <v>407</v>
      </c>
      <c r="D15" s="6">
        <v>78</v>
      </c>
      <c r="E15" s="59">
        <f>B15+D15</f>
        <v>481</v>
      </c>
      <c r="F15" s="6">
        <f>C15+D15</f>
        <v>485</v>
      </c>
    </row>
    <row r="16" spans="1:7" x14ac:dyDescent="0.15">
      <c r="A16" s="8">
        <v>2006</v>
      </c>
      <c r="B16" s="4">
        <v>410</v>
      </c>
      <c r="C16" s="1">
        <v>414</v>
      </c>
      <c r="D16" s="4">
        <v>79</v>
      </c>
      <c r="E16" s="1">
        <f>B16+D16</f>
        <v>489</v>
      </c>
      <c r="F16" s="4">
        <f>C16+D16</f>
        <v>493</v>
      </c>
      <c r="G16" s="21"/>
    </row>
    <row r="17" spans="1:7" x14ac:dyDescent="0.15">
      <c r="A17" s="8">
        <v>2007</v>
      </c>
      <c r="B17" s="4">
        <v>417</v>
      </c>
      <c r="C17" s="1">
        <v>421</v>
      </c>
      <c r="D17" s="4">
        <v>80</v>
      </c>
      <c r="E17" s="1">
        <f>B17+D17</f>
        <v>497</v>
      </c>
      <c r="F17" s="4">
        <f>C17+D17</f>
        <v>501</v>
      </c>
      <c r="G17" s="21"/>
    </row>
    <row r="18" spans="1:7" x14ac:dyDescent="0.15">
      <c r="A18" s="8" t="s">
        <v>9</v>
      </c>
      <c r="B18" s="4">
        <v>428</v>
      </c>
      <c r="C18" s="1">
        <v>432</v>
      </c>
      <c r="D18" s="4">
        <v>82</v>
      </c>
      <c r="E18" s="1">
        <v>510</v>
      </c>
      <c r="F18" s="4">
        <v>514</v>
      </c>
    </row>
    <row r="19" spans="1:7" x14ac:dyDescent="0.15">
      <c r="A19" s="8" t="s">
        <v>10</v>
      </c>
      <c r="B19" s="4">
        <v>433</v>
      </c>
      <c r="C19" s="1">
        <v>437</v>
      </c>
      <c r="D19" s="4">
        <v>82</v>
      </c>
      <c r="E19" s="1">
        <f>B19+D19</f>
        <v>515</v>
      </c>
      <c r="F19" s="4">
        <f>C19+D19</f>
        <v>519</v>
      </c>
    </row>
    <row r="20" spans="1:7" x14ac:dyDescent="0.15">
      <c r="A20" s="8">
        <v>2009</v>
      </c>
      <c r="B20" s="4">
        <v>446</v>
      </c>
      <c r="C20" s="1">
        <v>450</v>
      </c>
      <c r="D20" s="4">
        <v>84</v>
      </c>
      <c r="E20" s="1">
        <v>530</v>
      </c>
      <c r="F20" s="4">
        <v>534</v>
      </c>
    </row>
    <row r="21" spans="1:7" x14ac:dyDescent="0.15">
      <c r="A21" s="8">
        <v>2010</v>
      </c>
      <c r="B21" s="4">
        <v>454</v>
      </c>
      <c r="C21" s="1">
        <v>458</v>
      </c>
      <c r="D21" s="4">
        <v>86</v>
      </c>
      <c r="E21" s="1">
        <f>B21+D21</f>
        <v>540</v>
      </c>
      <c r="F21" s="4">
        <f>C21+D21</f>
        <v>544</v>
      </c>
    </row>
    <row r="22" spans="1:7" x14ac:dyDescent="0.15">
      <c r="A22" s="8">
        <v>2011</v>
      </c>
      <c r="B22" s="4">
        <v>462</v>
      </c>
      <c r="C22" s="1">
        <v>466</v>
      </c>
      <c r="D22" s="4">
        <v>88</v>
      </c>
      <c r="E22" s="1">
        <f>B22+D22</f>
        <v>550</v>
      </c>
      <c r="F22" s="4">
        <f>C22+D22</f>
        <v>554</v>
      </c>
    </row>
    <row r="23" spans="1:7" x14ac:dyDescent="0.15">
      <c r="A23" s="8">
        <v>2012</v>
      </c>
      <c r="B23" s="4">
        <v>469</v>
      </c>
      <c r="C23" s="1">
        <v>473</v>
      </c>
      <c r="D23" s="4">
        <v>89</v>
      </c>
      <c r="E23" s="1">
        <f>B23+D23</f>
        <v>558</v>
      </c>
      <c r="F23" s="4">
        <f>C23+D23</f>
        <v>562</v>
      </c>
    </row>
    <row r="24" spans="1:7" x14ac:dyDescent="0.15">
      <c r="A24" s="8">
        <v>2013</v>
      </c>
      <c r="B24" s="4">
        <v>478</v>
      </c>
      <c r="C24" s="1">
        <v>482</v>
      </c>
      <c r="D24" s="4">
        <v>91</v>
      </c>
      <c r="E24" s="1">
        <f>B24+D24</f>
        <v>569</v>
      </c>
      <c r="F24" s="4">
        <f>C24+D24</f>
        <v>573</v>
      </c>
    </row>
    <row r="25" spans="1:7" x14ac:dyDescent="0.15">
      <c r="A25" s="8" t="s">
        <v>11</v>
      </c>
      <c r="B25" s="4">
        <v>487</v>
      </c>
      <c r="C25" s="61" t="s">
        <v>12</v>
      </c>
      <c r="D25" s="4">
        <v>93</v>
      </c>
      <c r="E25" s="1">
        <f>B25+D25</f>
        <v>580</v>
      </c>
      <c r="F25" s="62" t="s">
        <v>12</v>
      </c>
    </row>
    <row r="26" spans="1:7" x14ac:dyDescent="0.15">
      <c r="A26" s="8">
        <v>2015</v>
      </c>
      <c r="B26" s="4">
        <v>487</v>
      </c>
      <c r="C26" s="61" t="s">
        <v>12</v>
      </c>
      <c r="D26" s="4">
        <v>95</v>
      </c>
      <c r="E26" s="1">
        <v>582</v>
      </c>
      <c r="F26" s="62" t="s">
        <v>12</v>
      </c>
    </row>
    <row r="27" spans="1:7" x14ac:dyDescent="0.15">
      <c r="A27" s="8">
        <v>2016</v>
      </c>
      <c r="B27" s="4">
        <v>499</v>
      </c>
      <c r="C27" s="61" t="s">
        <v>12</v>
      </c>
      <c r="D27" s="4">
        <v>97</v>
      </c>
      <c r="E27" s="1">
        <v>596</v>
      </c>
      <c r="F27" s="62" t="s">
        <v>12</v>
      </c>
    </row>
    <row r="28" spans="1:7" x14ac:dyDescent="0.15">
      <c r="A28" s="8">
        <v>2017</v>
      </c>
      <c r="B28" s="4">
        <v>519</v>
      </c>
      <c r="C28" s="61" t="s">
        <v>12</v>
      </c>
      <c r="D28" s="4">
        <f>99+5</f>
        <v>104</v>
      </c>
      <c r="E28" s="1">
        <f>D28+B28</f>
        <v>623</v>
      </c>
      <c r="F28" s="62" t="s">
        <v>12</v>
      </c>
    </row>
    <row r="29" spans="1:7" x14ac:dyDescent="0.15">
      <c r="A29" s="8">
        <v>2018</v>
      </c>
      <c r="B29" s="4">
        <v>517</v>
      </c>
      <c r="C29" s="61" t="s">
        <v>12</v>
      </c>
      <c r="D29" s="4">
        <v>116</v>
      </c>
      <c r="E29" s="1">
        <f>D29+B29</f>
        <v>633</v>
      </c>
      <c r="F29" s="62" t="s">
        <v>12</v>
      </c>
    </row>
    <row r="30" spans="1:7" x14ac:dyDescent="0.15">
      <c r="A30" s="8">
        <v>2019</v>
      </c>
      <c r="B30" s="4">
        <v>525</v>
      </c>
      <c r="C30" s="61" t="s">
        <v>12</v>
      </c>
      <c r="D30" s="4">
        <v>118</v>
      </c>
      <c r="E30" s="1">
        <v>643</v>
      </c>
      <c r="F30" s="62" t="s">
        <v>12</v>
      </c>
    </row>
    <row r="31" spans="1:7" x14ac:dyDescent="0.15">
      <c r="A31" s="8">
        <v>2020</v>
      </c>
      <c r="B31" s="4">
        <v>491</v>
      </c>
      <c r="C31" s="61" t="s">
        <v>12</v>
      </c>
      <c r="D31" s="4">
        <v>126</v>
      </c>
      <c r="E31" s="1">
        <v>617</v>
      </c>
      <c r="F31" s="62" t="s">
        <v>12</v>
      </c>
    </row>
    <row r="32" spans="1:7" x14ac:dyDescent="0.15">
      <c r="A32" s="8">
        <v>2021</v>
      </c>
      <c r="B32" s="4">
        <v>501</v>
      </c>
      <c r="C32" s="61" t="s">
        <v>12</v>
      </c>
      <c r="D32" s="4">
        <v>137</v>
      </c>
      <c r="E32" s="1">
        <f>B32+D32</f>
        <v>638</v>
      </c>
      <c r="F32" s="62" t="s">
        <v>12</v>
      </c>
    </row>
    <row r="33" spans="1:7" x14ac:dyDescent="0.15">
      <c r="A33" s="8">
        <v>2022</v>
      </c>
      <c r="B33" s="4">
        <v>495</v>
      </c>
      <c r="C33" s="61"/>
      <c r="D33" s="4">
        <v>178</v>
      </c>
      <c r="E33" s="1">
        <f>B33+D33</f>
        <v>673</v>
      </c>
      <c r="F33" s="62"/>
    </row>
    <row r="34" spans="1:7" x14ac:dyDescent="0.15">
      <c r="A34" s="8">
        <v>2023</v>
      </c>
      <c r="B34" s="4">
        <v>470</v>
      </c>
      <c r="C34" s="61" t="s">
        <v>12</v>
      </c>
      <c r="D34" s="4">
        <v>221</v>
      </c>
      <c r="E34" s="1">
        <f>B34+D34</f>
        <v>691</v>
      </c>
      <c r="F34" s="62" t="s">
        <v>12</v>
      </c>
    </row>
    <row r="35" spans="1:7" x14ac:dyDescent="0.15">
      <c r="A35" s="67">
        <v>2024</v>
      </c>
      <c r="B35" s="5">
        <v>462</v>
      </c>
      <c r="C35" s="79" t="s">
        <v>12</v>
      </c>
      <c r="D35" s="5">
        <v>272</v>
      </c>
      <c r="E35" s="57">
        <f>B35+D35</f>
        <v>734</v>
      </c>
      <c r="F35" s="43" t="s">
        <v>12</v>
      </c>
    </row>
    <row r="36" spans="1:7" x14ac:dyDescent="0.15">
      <c r="A36" s="20"/>
      <c r="B36" s="1"/>
      <c r="C36" s="61"/>
      <c r="D36" s="1"/>
      <c r="E36" s="1"/>
      <c r="F36" s="61"/>
    </row>
    <row r="37" spans="1:7" x14ac:dyDescent="0.15">
      <c r="A37" s="20"/>
      <c r="B37" s="1"/>
      <c r="C37" s="61"/>
      <c r="D37" s="1"/>
      <c r="E37" s="1"/>
      <c r="F37" s="61"/>
    </row>
    <row r="38" spans="1:7" x14ac:dyDescent="0.15">
      <c r="A38" s="76" t="s">
        <v>13</v>
      </c>
    </row>
    <row r="40" spans="1:7" x14ac:dyDescent="0.15">
      <c r="A40" t="s">
        <v>14</v>
      </c>
    </row>
    <row r="41" spans="1:7" ht="16" x14ac:dyDescent="0.2">
      <c r="A41" s="25" t="s">
        <v>15</v>
      </c>
    </row>
    <row r="42" spans="1:7" x14ac:dyDescent="0.15">
      <c r="A42" s="76" t="s">
        <v>16</v>
      </c>
      <c r="B42" s="76"/>
      <c r="C42" s="76"/>
      <c r="D42" s="76"/>
      <c r="E42" s="76"/>
      <c r="F42" s="76"/>
      <c r="G42" s="76"/>
    </row>
  </sheetData>
  <mergeCells count="25">
    <mergeCell ref="E9:F9"/>
    <mergeCell ref="E10:F10"/>
    <mergeCell ref="A1:F1"/>
    <mergeCell ref="B2:C2"/>
    <mergeCell ref="B3:C3"/>
    <mergeCell ref="B4:C4"/>
    <mergeCell ref="E2:F2"/>
    <mergeCell ref="E3:F3"/>
    <mergeCell ref="E4:F4"/>
    <mergeCell ref="E11:F11"/>
    <mergeCell ref="E12:F12"/>
    <mergeCell ref="B13:C13"/>
    <mergeCell ref="E5:F5"/>
    <mergeCell ref="E6:F6"/>
    <mergeCell ref="E7:F7"/>
    <mergeCell ref="E8:F8"/>
    <mergeCell ref="B9:C9"/>
    <mergeCell ref="B5:C5"/>
    <mergeCell ref="B6:C6"/>
    <mergeCell ref="B7:C7"/>
    <mergeCell ref="B8:C8"/>
    <mergeCell ref="B10:C10"/>
    <mergeCell ref="B11:C11"/>
    <mergeCell ref="B12:C12"/>
    <mergeCell ref="E13:F13"/>
  </mergeCells>
  <phoneticPr fontId="2" type="noConversion"/>
  <pageMargins left="0.78740157499999996" right="0.78740157499999996" top="0.984251969" bottom="0.984251969" header="0.5" footer="0.5"/>
  <pageSetup paperSize="9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8"/>
  <dimension ref="A1:F32"/>
  <sheetViews>
    <sheetView workbookViewId="0">
      <selection activeCell="F11" sqref="F11"/>
    </sheetView>
  </sheetViews>
  <sheetFormatPr baseColWidth="10" defaultColWidth="11.5" defaultRowHeight="13" x14ac:dyDescent="0.15"/>
  <cols>
    <col min="1" max="1" width="13.83203125" customWidth="1"/>
    <col min="2" max="2" width="19.1640625" customWidth="1"/>
    <col min="3" max="3" width="14.5" style="1" bestFit="1" customWidth="1"/>
  </cols>
  <sheetData>
    <row r="1" spans="1:3" x14ac:dyDescent="0.15">
      <c r="A1" s="19" t="s">
        <v>85</v>
      </c>
      <c r="B1" s="19"/>
      <c r="C1" s="18"/>
    </row>
    <row r="2" spans="1:3" ht="29" x14ac:dyDescent="0.2">
      <c r="A2" s="39" t="s">
        <v>1</v>
      </c>
      <c r="B2" s="40" t="s">
        <v>86</v>
      </c>
      <c r="C2" s="40" t="s">
        <v>87</v>
      </c>
    </row>
    <row r="3" spans="1:3" x14ac:dyDescent="0.15">
      <c r="A3" s="96" t="s">
        <v>43</v>
      </c>
      <c r="B3" s="16">
        <v>65</v>
      </c>
      <c r="C3" s="97"/>
    </row>
    <row r="4" spans="1:3" x14ac:dyDescent="0.15">
      <c r="A4" s="28">
        <v>2011</v>
      </c>
      <c r="B4" s="22">
        <v>66</v>
      </c>
      <c r="C4" s="98"/>
    </row>
    <row r="5" spans="1:3" x14ac:dyDescent="0.15">
      <c r="A5" s="28">
        <v>2012</v>
      </c>
      <c r="B5" s="22">
        <v>67</v>
      </c>
      <c r="C5" s="98"/>
    </row>
    <row r="6" spans="1:3" x14ac:dyDescent="0.15">
      <c r="A6" s="28">
        <v>2013</v>
      </c>
      <c r="B6" s="22">
        <v>68</v>
      </c>
      <c r="C6" s="98"/>
    </row>
    <row r="7" spans="1:3" x14ac:dyDescent="0.15">
      <c r="A7" s="28">
        <v>2014</v>
      </c>
      <c r="B7" s="22">
        <v>99</v>
      </c>
      <c r="C7" s="98"/>
    </row>
    <row r="8" spans="1:3" x14ac:dyDescent="0.15">
      <c r="A8" s="28">
        <v>2015</v>
      </c>
      <c r="B8" s="22">
        <v>123</v>
      </c>
      <c r="C8" s="55"/>
    </row>
    <row r="9" spans="1:3" x14ac:dyDescent="0.15">
      <c r="A9" s="28" t="s">
        <v>88</v>
      </c>
      <c r="B9" s="22">
        <v>126</v>
      </c>
      <c r="C9" s="55">
        <v>69</v>
      </c>
    </row>
    <row r="10" spans="1:3" x14ac:dyDescent="0.15">
      <c r="A10" s="28">
        <v>2017</v>
      </c>
      <c r="B10" s="22">
        <v>135</v>
      </c>
      <c r="C10" s="55">
        <v>143</v>
      </c>
    </row>
    <row r="11" spans="1:3" x14ac:dyDescent="0.15">
      <c r="A11" s="28">
        <v>2018</v>
      </c>
      <c r="B11" s="22">
        <v>150</v>
      </c>
      <c r="C11" s="55">
        <v>223</v>
      </c>
    </row>
    <row r="12" spans="1:3" x14ac:dyDescent="0.15">
      <c r="A12" s="28">
        <v>2019</v>
      </c>
      <c r="B12" s="22">
        <v>152</v>
      </c>
      <c r="C12" s="55">
        <v>298</v>
      </c>
    </row>
    <row r="13" spans="1:3" x14ac:dyDescent="0.15">
      <c r="A13" s="28">
        <v>2020</v>
      </c>
      <c r="B13" s="22">
        <v>163</v>
      </c>
      <c r="C13" s="55">
        <v>348</v>
      </c>
    </row>
    <row r="14" spans="1:3" x14ac:dyDescent="0.15">
      <c r="A14" s="28">
        <v>2021</v>
      </c>
      <c r="B14" s="22">
        <v>177</v>
      </c>
      <c r="C14" s="55">
        <v>427</v>
      </c>
    </row>
    <row r="15" spans="1:3" x14ac:dyDescent="0.15">
      <c r="A15" s="28">
        <v>2022</v>
      </c>
      <c r="B15" s="22">
        <v>230</v>
      </c>
      <c r="C15" s="55">
        <v>505</v>
      </c>
    </row>
    <row r="16" spans="1:3" x14ac:dyDescent="0.15">
      <c r="A16" s="28">
        <v>2023</v>
      </c>
      <c r="B16" s="22">
        <v>286</v>
      </c>
      <c r="C16" s="55">
        <v>372</v>
      </c>
    </row>
    <row r="17" spans="1:6" x14ac:dyDescent="0.15">
      <c r="A17" s="95">
        <v>2024</v>
      </c>
      <c r="B17" s="99">
        <v>353</v>
      </c>
      <c r="C17" s="78">
        <v>386</v>
      </c>
    </row>
    <row r="20" spans="1:6" x14ac:dyDescent="0.15">
      <c r="A20" s="15" t="s">
        <v>89</v>
      </c>
    </row>
    <row r="21" spans="1:6" x14ac:dyDescent="0.15">
      <c r="A21" s="76" t="s">
        <v>90</v>
      </c>
    </row>
    <row r="31" spans="1:6" x14ac:dyDescent="0.15">
      <c r="F31" s="17"/>
    </row>
    <row r="32" spans="1:6" x14ac:dyDescent="0.15">
      <c r="F32" s="18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3572-B72E-5747-B824-327EC1C64A5E}">
  <dimension ref="A1:M21"/>
  <sheetViews>
    <sheetView tabSelected="1" workbookViewId="0">
      <selection activeCell="K13" sqref="K13"/>
    </sheetView>
  </sheetViews>
  <sheetFormatPr baseColWidth="10" defaultColWidth="11.5" defaultRowHeight="13" x14ac:dyDescent="0.15"/>
  <cols>
    <col min="1" max="1" width="19.5" style="1" customWidth="1"/>
    <col min="2" max="2" width="14" customWidth="1"/>
    <col min="3" max="3" width="12.1640625" customWidth="1"/>
    <col min="4" max="4" width="13" customWidth="1"/>
    <col min="8" max="8" width="12.5" customWidth="1"/>
    <col min="9" max="9" width="14.5" bestFit="1" customWidth="1"/>
  </cols>
  <sheetData>
    <row r="1" spans="1:13" s="2" customFormat="1" x14ac:dyDescent="0.15">
      <c r="A1" s="29" t="s">
        <v>91</v>
      </c>
      <c r="B1" s="101" t="s">
        <v>92</v>
      </c>
      <c r="C1" s="30" t="s">
        <v>93</v>
      </c>
      <c r="D1" s="102" t="s">
        <v>94</v>
      </c>
      <c r="E1" s="32" t="s">
        <v>97</v>
      </c>
      <c r="F1" s="104" t="s">
        <v>95</v>
      </c>
      <c r="G1" s="60" t="s">
        <v>96</v>
      </c>
      <c r="H1" s="76" t="s">
        <v>98</v>
      </c>
      <c r="I1" s="76" t="s">
        <v>99</v>
      </c>
      <c r="J1" s="148" t="s">
        <v>100</v>
      </c>
      <c r="K1" s="148" t="s">
        <v>101</v>
      </c>
      <c r="L1" s="148" t="s">
        <v>102</v>
      </c>
      <c r="M1" s="148" t="s">
        <v>103</v>
      </c>
    </row>
    <row r="2" spans="1:13" s="2" customFormat="1" x14ac:dyDescent="0.15">
      <c r="A2" s="32">
        <v>1986</v>
      </c>
      <c r="B2" s="104"/>
      <c r="C2" s="58"/>
      <c r="D2" s="104"/>
      <c r="E2" s="147"/>
      <c r="F2" s="104"/>
      <c r="G2" s="60"/>
      <c r="H2" s="146">
        <v>1.9160820000000001</v>
      </c>
      <c r="I2" s="146">
        <v>4.429920000000001</v>
      </c>
    </row>
    <row r="3" spans="1:13" s="2" customFormat="1" x14ac:dyDescent="0.15">
      <c r="A3" s="32">
        <v>1987</v>
      </c>
      <c r="B3" s="104"/>
      <c r="C3" s="58"/>
      <c r="D3" s="104"/>
      <c r="E3" s="147"/>
      <c r="F3" s="104"/>
      <c r="G3" s="60"/>
      <c r="H3" s="146">
        <v>2.1328649999999993</v>
      </c>
      <c r="I3" s="146">
        <v>4.6529541666666665</v>
      </c>
    </row>
    <row r="4" spans="1:13" s="2" customFormat="1" x14ac:dyDescent="0.15">
      <c r="A4" s="32">
        <v>1988</v>
      </c>
      <c r="B4" s="104"/>
      <c r="C4" s="58"/>
      <c r="D4" s="104"/>
      <c r="E4" s="147"/>
      <c r="F4" s="104"/>
      <c r="G4" s="60"/>
      <c r="H4" s="146">
        <v>2.1956725000000001</v>
      </c>
      <c r="I4" s="146">
        <v>4.7878933333333338</v>
      </c>
    </row>
    <row r="5" spans="1:13" s="2" customFormat="1" x14ac:dyDescent="0.15">
      <c r="A5" s="32">
        <v>1989</v>
      </c>
      <c r="B5" s="104"/>
      <c r="C5" s="58"/>
      <c r="D5" s="104"/>
      <c r="E5" s="147"/>
      <c r="F5" s="104"/>
      <c r="G5" s="60"/>
      <c r="H5" s="146">
        <v>2.3912174999999998</v>
      </c>
      <c r="I5" s="146">
        <v>5.1339808333333332</v>
      </c>
    </row>
    <row r="6" spans="1:13" s="2" customFormat="1" x14ac:dyDescent="0.15">
      <c r="A6" s="32">
        <v>1990</v>
      </c>
      <c r="B6" s="104"/>
      <c r="C6" s="58"/>
      <c r="D6" s="104"/>
      <c r="E6" s="147"/>
      <c r="F6" s="104"/>
      <c r="G6" s="60"/>
      <c r="H6" s="146">
        <v>2.9020949999999996</v>
      </c>
      <c r="I6" s="146">
        <v>5.6122108333333331</v>
      </c>
    </row>
    <row r="7" spans="1:13" s="2" customFormat="1" x14ac:dyDescent="0.15">
      <c r="A7" s="32">
        <v>1991</v>
      </c>
      <c r="B7" s="104"/>
      <c r="C7" s="58"/>
      <c r="D7" s="104"/>
      <c r="E7" s="147"/>
      <c r="F7" s="104"/>
      <c r="G7" s="60"/>
      <c r="H7" s="146">
        <v>3.4459949999999999</v>
      </c>
      <c r="I7" s="146">
        <v>6.4239433333333329</v>
      </c>
    </row>
    <row r="8" spans="1:13" s="2" customFormat="1" x14ac:dyDescent="0.15">
      <c r="A8" s="32">
        <v>1992</v>
      </c>
      <c r="B8" s="104"/>
      <c r="C8" s="58"/>
      <c r="D8" s="104"/>
      <c r="E8" s="147"/>
      <c r="F8" s="104"/>
      <c r="G8" s="60"/>
      <c r="H8" s="146">
        <v>3.2543349999999998</v>
      </c>
      <c r="I8" s="146">
        <v>6.7623400000000009</v>
      </c>
    </row>
    <row r="9" spans="1:13" s="2" customFormat="1" x14ac:dyDescent="0.15">
      <c r="A9" s="32">
        <v>1993</v>
      </c>
      <c r="B9" s="104"/>
      <c r="C9" s="58"/>
      <c r="D9" s="104"/>
      <c r="E9" s="147"/>
      <c r="F9" s="104"/>
      <c r="G9" s="60"/>
      <c r="H9" s="146">
        <v>4.0559400000000005</v>
      </c>
      <c r="I9" s="146">
        <v>7.1231100000000005</v>
      </c>
    </row>
    <row r="10" spans="1:13" s="2" customFormat="1" x14ac:dyDescent="0.15">
      <c r="A10" s="32">
        <v>1994</v>
      </c>
      <c r="B10" s="104"/>
      <c r="C10" s="58"/>
      <c r="D10" s="104"/>
      <c r="E10" s="147"/>
      <c r="F10" s="104"/>
      <c r="G10" s="60"/>
      <c r="H10" s="146">
        <v>6.4996049999999999</v>
      </c>
      <c r="I10" s="146">
        <v>7.1867341666666666</v>
      </c>
    </row>
    <row r="11" spans="1:13" x14ac:dyDescent="0.15">
      <c r="A11" s="7">
        <v>1995</v>
      </c>
      <c r="B11" s="59">
        <v>357</v>
      </c>
      <c r="C11" s="56">
        <v>83</v>
      </c>
      <c r="D11" s="68">
        <f>SUM(B11:C11)</f>
        <v>440</v>
      </c>
      <c r="E11" s="4">
        <v>41.5</v>
      </c>
      <c r="F11" s="68">
        <v>287</v>
      </c>
      <c r="G11" s="68">
        <f>$B11+F11</f>
        <v>644</v>
      </c>
      <c r="H11" s="146">
        <v>7.0234324999999993</v>
      </c>
      <c r="I11" s="146">
        <v>7.6286074999999984</v>
      </c>
    </row>
    <row r="12" spans="1:13" x14ac:dyDescent="0.15">
      <c r="A12" s="8">
        <v>1996</v>
      </c>
      <c r="B12" s="1">
        <v>364</v>
      </c>
      <c r="C12" s="55">
        <v>85</v>
      </c>
      <c r="D12" s="77">
        <f>SUM(B12:C12)</f>
        <v>449</v>
      </c>
      <c r="E12" s="4">
        <v>42.5</v>
      </c>
      <c r="F12" s="77">
        <v>293</v>
      </c>
      <c r="G12" s="77">
        <f>$B12+F12</f>
        <v>657</v>
      </c>
      <c r="H12" s="146">
        <v>7.4410699999999999</v>
      </c>
      <c r="I12" s="146">
        <v>7.7649450000000009</v>
      </c>
    </row>
    <row r="13" spans="1:13" x14ac:dyDescent="0.15">
      <c r="A13" s="8">
        <v>1997</v>
      </c>
      <c r="B13" s="1">
        <v>402</v>
      </c>
      <c r="C13" s="55">
        <v>87</v>
      </c>
      <c r="D13" s="77">
        <f>SUM(B13:C13)</f>
        <v>489</v>
      </c>
      <c r="E13" s="4">
        <v>43.5</v>
      </c>
      <c r="F13" s="77">
        <v>335</v>
      </c>
      <c r="G13" s="77">
        <f>$B13+F13</f>
        <v>737</v>
      </c>
      <c r="H13" s="146">
        <v>7.6314350000000006</v>
      </c>
      <c r="I13" s="146">
        <v>8.3837074999999999</v>
      </c>
    </row>
    <row r="14" spans="1:13" x14ac:dyDescent="0.15">
      <c r="A14" s="8">
        <v>1998</v>
      </c>
      <c r="B14" s="1">
        <v>411</v>
      </c>
      <c r="C14" s="55">
        <v>89</v>
      </c>
      <c r="D14" s="77">
        <f>SUM(B14:C14)</f>
        <v>500</v>
      </c>
      <c r="E14" s="4">
        <v>44.5</v>
      </c>
      <c r="F14" s="77">
        <v>343</v>
      </c>
      <c r="G14" s="77">
        <f>$B14+F14</f>
        <v>754</v>
      </c>
      <c r="H14" s="146">
        <v>7.769352500000001</v>
      </c>
      <c r="I14" s="146">
        <v>8.3913983333333331</v>
      </c>
    </row>
    <row r="15" spans="1:13" x14ac:dyDescent="0.15">
      <c r="A15" s="8">
        <v>1999</v>
      </c>
      <c r="B15" s="1">
        <v>425</v>
      </c>
      <c r="C15" s="55">
        <v>92</v>
      </c>
      <c r="D15" s="77">
        <f>SUM(B15:C15)</f>
        <v>517</v>
      </c>
      <c r="E15" s="4">
        <v>46</v>
      </c>
      <c r="F15" s="103">
        <v>354</v>
      </c>
      <c r="G15" s="103">
        <f>$B15+F15</f>
        <v>779</v>
      </c>
      <c r="H15" s="146">
        <v>8.1714500000000001</v>
      </c>
      <c r="I15" s="146">
        <v>8.9954783333333346</v>
      </c>
    </row>
    <row r="16" spans="1:13" x14ac:dyDescent="0.15">
      <c r="A16" s="8">
        <v>2000</v>
      </c>
      <c r="B16" s="1">
        <v>434</v>
      </c>
      <c r="C16" s="55">
        <v>94</v>
      </c>
      <c r="D16" s="77">
        <f>SUM(B16:C16)</f>
        <v>528</v>
      </c>
      <c r="E16" s="4">
        <v>47</v>
      </c>
      <c r="F16" s="77">
        <v>364</v>
      </c>
      <c r="G16" s="68">
        <f>$B16+F16</f>
        <v>798</v>
      </c>
      <c r="H16" s="146">
        <v>9.7578249999999986</v>
      </c>
      <c r="I16" s="146">
        <v>10.281945</v>
      </c>
    </row>
    <row r="17" spans="1:9" x14ac:dyDescent="0.15">
      <c r="A17" s="8">
        <v>2001</v>
      </c>
      <c r="B17" s="1">
        <v>390</v>
      </c>
      <c r="C17" s="55">
        <v>72</v>
      </c>
      <c r="D17" s="77">
        <f>SUM(B17:C17)</f>
        <v>462</v>
      </c>
      <c r="E17" s="4">
        <v>48</v>
      </c>
      <c r="F17" s="77">
        <v>288</v>
      </c>
      <c r="G17" s="77">
        <f>$B17+F17</f>
        <v>678</v>
      </c>
      <c r="H17" s="146">
        <v>8.5631874999999997</v>
      </c>
      <c r="I17" s="146">
        <v>9.2961200000000002</v>
      </c>
    </row>
    <row r="18" spans="1:9" x14ac:dyDescent="0.15">
      <c r="A18" s="8">
        <v>2002</v>
      </c>
      <c r="B18" s="1">
        <v>381</v>
      </c>
      <c r="C18" s="55">
        <v>73</v>
      </c>
      <c r="D18" s="77">
        <f>SUM(B18:C18)</f>
        <v>454</v>
      </c>
      <c r="E18" s="4">
        <v>49</v>
      </c>
      <c r="F18" s="77">
        <v>277</v>
      </c>
      <c r="G18" s="77">
        <f>$B18+F18</f>
        <v>658</v>
      </c>
      <c r="H18" s="146">
        <v>7.9979199999999997</v>
      </c>
      <c r="I18" s="146">
        <v>8.8857091666666665</v>
      </c>
    </row>
    <row r="19" spans="1:9" x14ac:dyDescent="0.15">
      <c r="A19" s="8">
        <v>2003</v>
      </c>
      <c r="B19" s="1">
        <v>389</v>
      </c>
      <c r="C19" s="55">
        <v>75</v>
      </c>
      <c r="D19" s="77">
        <v>464</v>
      </c>
      <c r="E19" s="4">
        <v>50</v>
      </c>
      <c r="F19" s="77">
        <v>283</v>
      </c>
      <c r="G19" s="77">
        <f>$B19+F19</f>
        <v>672</v>
      </c>
      <c r="H19" s="146">
        <v>8.2381425000000004</v>
      </c>
      <c r="I19" s="146">
        <v>9.123425833333334</v>
      </c>
    </row>
    <row r="20" spans="1:9" x14ac:dyDescent="0.15">
      <c r="A20" s="8">
        <v>2004</v>
      </c>
      <c r="B20" s="57">
        <v>396</v>
      </c>
      <c r="C20" s="5">
        <v>76</v>
      </c>
      <c r="D20" s="103">
        <f>SUM(B20:C20)</f>
        <v>472</v>
      </c>
      <c r="E20" s="4">
        <v>51</v>
      </c>
      <c r="F20" s="103">
        <v>288</v>
      </c>
      <c r="G20" s="103">
        <f>$B20+F20</f>
        <v>684</v>
      </c>
      <c r="H20" s="146">
        <v>8.4123200000000011</v>
      </c>
      <c r="I20" s="146">
        <v>9.7037341666666688</v>
      </c>
    </row>
    <row r="21" spans="1:9" x14ac:dyDescent="0.15">
      <c r="A21" s="8">
        <v>2005</v>
      </c>
      <c r="B21" s="6">
        <v>405</v>
      </c>
      <c r="C21" s="6">
        <v>78</v>
      </c>
      <c r="D21" s="59">
        <f>B21+C21</f>
        <v>483</v>
      </c>
      <c r="E21" s="59">
        <v>52</v>
      </c>
      <c r="F21" s="6">
        <v>292</v>
      </c>
      <c r="G21" s="6">
        <f>$B21+F21</f>
        <v>697</v>
      </c>
      <c r="H21" s="146">
        <v>9.5428550000000012</v>
      </c>
      <c r="I21" s="146">
        <v>10.628032500000002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2"/>
  <dimension ref="A1:K51"/>
  <sheetViews>
    <sheetView zoomScale="136" workbookViewId="0">
      <selection activeCell="K25" sqref="K25"/>
    </sheetView>
  </sheetViews>
  <sheetFormatPr baseColWidth="10" defaultColWidth="11.5" defaultRowHeight="13" x14ac:dyDescent="0.15"/>
  <cols>
    <col min="1" max="1" width="18.5" customWidth="1"/>
    <col min="2" max="2" width="10" customWidth="1"/>
    <col min="3" max="3" width="10.83203125" customWidth="1"/>
    <col min="4" max="4" width="12.83203125" customWidth="1"/>
    <col min="5" max="5" width="11" style="1" customWidth="1"/>
    <col min="6" max="8" width="10.83203125" style="1"/>
    <col min="9" max="9" width="14.6640625" style="1" customWidth="1"/>
    <col min="10" max="10" width="10.83203125" style="1"/>
  </cols>
  <sheetData>
    <row r="1" spans="1:10" ht="16" x14ac:dyDescent="0.2">
      <c r="A1" s="129" t="s">
        <v>17</v>
      </c>
      <c r="B1" s="130"/>
      <c r="C1" s="130"/>
      <c r="D1" s="130"/>
      <c r="E1" s="130"/>
      <c r="F1" s="130"/>
      <c r="G1" s="130"/>
      <c r="H1" s="130"/>
      <c r="I1" s="130"/>
      <c r="J1" s="131"/>
    </row>
    <row r="2" spans="1:10" ht="15" x14ac:dyDescent="0.2">
      <c r="A2" s="133" t="s">
        <v>1</v>
      </c>
      <c r="B2" s="32" t="s">
        <v>3</v>
      </c>
      <c r="C2" s="127" t="s">
        <v>2</v>
      </c>
      <c r="D2" s="127"/>
      <c r="E2" s="127"/>
      <c r="F2" s="128"/>
      <c r="G2" s="132" t="s">
        <v>18</v>
      </c>
      <c r="H2" s="127"/>
      <c r="I2" s="127"/>
      <c r="J2" s="128"/>
    </row>
    <row r="3" spans="1:10" x14ac:dyDescent="0.15">
      <c r="A3" s="134"/>
      <c r="B3" s="33"/>
      <c r="C3" s="115" t="s">
        <v>19</v>
      </c>
      <c r="D3" s="119"/>
      <c r="E3" s="116"/>
      <c r="F3" s="29" t="s">
        <v>20</v>
      </c>
      <c r="G3" s="115" t="s">
        <v>19</v>
      </c>
      <c r="H3" s="119"/>
      <c r="I3" s="116"/>
      <c r="J3" s="29" t="s">
        <v>21</v>
      </c>
    </row>
    <row r="4" spans="1:10" x14ac:dyDescent="0.15">
      <c r="A4" s="7">
        <v>1995</v>
      </c>
      <c r="B4" s="4">
        <v>41.5</v>
      </c>
      <c r="C4" s="120">
        <v>287</v>
      </c>
      <c r="D4" s="117"/>
      <c r="E4" s="118"/>
      <c r="F4" s="4">
        <v>294</v>
      </c>
      <c r="G4" s="120">
        <f>$B4+C4</f>
        <v>328.5</v>
      </c>
      <c r="H4" s="117"/>
      <c r="I4" s="118"/>
      <c r="J4" s="6">
        <f>$B4+F4</f>
        <v>335.5</v>
      </c>
    </row>
    <row r="5" spans="1:10" x14ac:dyDescent="0.15">
      <c r="A5" s="8">
        <v>1996</v>
      </c>
      <c r="B5" s="4">
        <v>42.5</v>
      </c>
      <c r="C5" s="106">
        <v>293</v>
      </c>
      <c r="D5" s="110"/>
      <c r="E5" s="107"/>
      <c r="F5" s="4">
        <v>300</v>
      </c>
      <c r="G5" s="106">
        <f>$B5+C5</f>
        <v>335.5</v>
      </c>
      <c r="H5" s="110"/>
      <c r="I5" s="107"/>
      <c r="J5" s="4">
        <f>$B5+F5</f>
        <v>342.5</v>
      </c>
    </row>
    <row r="6" spans="1:10" x14ac:dyDescent="0.15">
      <c r="A6" s="8">
        <v>1997</v>
      </c>
      <c r="B6" s="4">
        <v>43.5</v>
      </c>
      <c r="C6" s="106">
        <v>335</v>
      </c>
      <c r="D6" s="110"/>
      <c r="E6" s="107"/>
      <c r="F6" s="4">
        <v>342</v>
      </c>
      <c r="G6" s="106">
        <f>$B6+C6</f>
        <v>378.5</v>
      </c>
      <c r="H6" s="110"/>
      <c r="I6" s="107"/>
      <c r="J6" s="4">
        <f>$B6+F6</f>
        <v>385.5</v>
      </c>
    </row>
    <row r="7" spans="1:10" x14ac:dyDescent="0.15">
      <c r="A7" s="8">
        <v>1998</v>
      </c>
      <c r="B7" s="4">
        <v>44.5</v>
      </c>
      <c r="C7" s="106">
        <v>343</v>
      </c>
      <c r="D7" s="110"/>
      <c r="E7" s="107"/>
      <c r="F7" s="4">
        <v>350</v>
      </c>
      <c r="G7" s="106">
        <f>$B7+C7</f>
        <v>387.5</v>
      </c>
      <c r="H7" s="110"/>
      <c r="I7" s="107"/>
      <c r="J7" s="4">
        <f>$B7+F7</f>
        <v>394.5</v>
      </c>
    </row>
    <row r="8" spans="1:10" x14ac:dyDescent="0.15">
      <c r="A8" s="8">
        <v>1999</v>
      </c>
      <c r="B8" s="4">
        <v>46</v>
      </c>
      <c r="C8" s="111">
        <v>354</v>
      </c>
      <c r="D8" s="108"/>
      <c r="E8" s="109"/>
      <c r="F8" s="5">
        <v>361</v>
      </c>
      <c r="G8" s="111">
        <f>$B8+C8</f>
        <v>400</v>
      </c>
      <c r="H8" s="108"/>
      <c r="I8" s="109"/>
      <c r="J8" s="5">
        <f>$B8+F8</f>
        <v>407</v>
      </c>
    </row>
    <row r="9" spans="1:10" x14ac:dyDescent="0.15">
      <c r="A9" s="8"/>
      <c r="B9" s="4"/>
      <c r="C9" s="115" t="s">
        <v>22</v>
      </c>
      <c r="D9" s="116"/>
      <c r="E9" s="29" t="s">
        <v>23</v>
      </c>
      <c r="F9" s="30" t="s">
        <v>20</v>
      </c>
      <c r="G9" s="115" t="s">
        <v>22</v>
      </c>
      <c r="H9" s="116"/>
      <c r="I9" s="29" t="s">
        <v>23</v>
      </c>
      <c r="J9" s="30" t="s">
        <v>20</v>
      </c>
    </row>
    <row r="10" spans="1:10" x14ac:dyDescent="0.15">
      <c r="A10" s="8" t="s">
        <v>24</v>
      </c>
      <c r="B10" s="4">
        <v>47</v>
      </c>
      <c r="C10" s="106">
        <v>374</v>
      </c>
      <c r="D10" s="107"/>
      <c r="E10" s="4">
        <v>399</v>
      </c>
      <c r="F10" s="55" t="s">
        <v>25</v>
      </c>
      <c r="G10" s="120">
        <f t="shared" ref="G10:G16" si="0">$B10+C10</f>
        <v>421</v>
      </c>
      <c r="H10" s="118"/>
      <c r="I10" s="4">
        <f t="shared" ref="I10:I16" si="1">$B10+E10</f>
        <v>446</v>
      </c>
      <c r="J10" s="55" t="s">
        <v>25</v>
      </c>
    </row>
    <row r="11" spans="1:10" x14ac:dyDescent="0.15">
      <c r="A11" s="8" t="s">
        <v>26</v>
      </c>
      <c r="B11" s="4">
        <v>47</v>
      </c>
      <c r="C11" s="106">
        <v>354</v>
      </c>
      <c r="D11" s="107"/>
      <c r="E11" s="4">
        <v>379</v>
      </c>
      <c r="F11" s="55" t="s">
        <v>25</v>
      </c>
      <c r="G11" s="106">
        <f t="shared" si="0"/>
        <v>401</v>
      </c>
      <c r="H11" s="107"/>
      <c r="I11" s="4">
        <f t="shared" si="1"/>
        <v>426</v>
      </c>
      <c r="J11" s="55" t="s">
        <v>25</v>
      </c>
    </row>
    <row r="12" spans="1:10" x14ac:dyDescent="0.15">
      <c r="A12" s="8" t="s">
        <v>27</v>
      </c>
      <c r="B12" s="4">
        <v>48</v>
      </c>
      <c r="C12" s="106">
        <v>304</v>
      </c>
      <c r="D12" s="107"/>
      <c r="E12" s="4">
        <v>330</v>
      </c>
      <c r="F12" s="55" t="s">
        <v>25</v>
      </c>
      <c r="G12" s="106">
        <f t="shared" si="0"/>
        <v>352</v>
      </c>
      <c r="H12" s="107"/>
      <c r="I12" s="4">
        <f t="shared" si="1"/>
        <v>378</v>
      </c>
      <c r="J12" s="55" t="s">
        <v>25</v>
      </c>
    </row>
    <row r="13" spans="1:10" x14ac:dyDescent="0.15">
      <c r="A13" s="8" t="s">
        <v>28</v>
      </c>
      <c r="B13" s="4">
        <v>48</v>
      </c>
      <c r="C13" s="106">
        <v>272</v>
      </c>
      <c r="D13" s="107"/>
      <c r="E13" s="4">
        <v>304</v>
      </c>
      <c r="F13" s="55" t="s">
        <v>25</v>
      </c>
      <c r="G13" s="106">
        <f t="shared" si="0"/>
        <v>320</v>
      </c>
      <c r="H13" s="107"/>
      <c r="I13" s="4">
        <f t="shared" si="1"/>
        <v>352</v>
      </c>
      <c r="J13" s="55" t="s">
        <v>25</v>
      </c>
    </row>
    <row r="14" spans="1:10" x14ac:dyDescent="0.15">
      <c r="A14" s="8">
        <v>2002</v>
      </c>
      <c r="B14" s="4">
        <v>49</v>
      </c>
      <c r="C14" s="106">
        <v>277</v>
      </c>
      <c r="D14" s="107"/>
      <c r="E14" s="4">
        <v>310</v>
      </c>
      <c r="F14" s="55" t="s">
        <v>25</v>
      </c>
      <c r="G14" s="106">
        <f t="shared" si="0"/>
        <v>326</v>
      </c>
      <c r="H14" s="107"/>
      <c r="I14" s="4">
        <f t="shared" si="1"/>
        <v>359</v>
      </c>
      <c r="J14" s="55" t="s">
        <v>25</v>
      </c>
    </row>
    <row r="15" spans="1:10" x14ac:dyDescent="0.15">
      <c r="A15" s="8">
        <v>2003</v>
      </c>
      <c r="B15" s="4">
        <v>50</v>
      </c>
      <c r="C15" s="106">
        <v>283</v>
      </c>
      <c r="D15" s="107"/>
      <c r="E15" s="4">
        <v>317</v>
      </c>
      <c r="F15" s="55" t="s">
        <v>25</v>
      </c>
      <c r="G15" s="106">
        <f t="shared" si="0"/>
        <v>333</v>
      </c>
      <c r="H15" s="107"/>
      <c r="I15" s="4">
        <f t="shared" si="1"/>
        <v>367</v>
      </c>
      <c r="J15" s="55" t="s">
        <v>25</v>
      </c>
    </row>
    <row r="16" spans="1:10" x14ac:dyDescent="0.15">
      <c r="A16" s="8">
        <v>2004</v>
      </c>
      <c r="B16" s="4">
        <v>51</v>
      </c>
      <c r="C16" s="111">
        <v>288</v>
      </c>
      <c r="D16" s="109"/>
      <c r="E16" s="5">
        <v>323</v>
      </c>
      <c r="F16" s="55" t="s">
        <v>25</v>
      </c>
      <c r="G16" s="111">
        <f t="shared" si="0"/>
        <v>339</v>
      </c>
      <c r="H16" s="109"/>
      <c r="I16" s="5">
        <f t="shared" si="1"/>
        <v>374</v>
      </c>
      <c r="J16" s="55" t="s">
        <v>25</v>
      </c>
    </row>
    <row r="17" spans="1:11" x14ac:dyDescent="0.15">
      <c r="A17" s="8"/>
      <c r="B17" s="4"/>
      <c r="C17" s="32" t="s">
        <v>29</v>
      </c>
      <c r="D17" s="32" t="s">
        <v>22</v>
      </c>
      <c r="E17" s="127" t="s">
        <v>23</v>
      </c>
      <c r="F17" s="128"/>
      <c r="G17" s="32" t="s">
        <v>29</v>
      </c>
      <c r="H17" s="32" t="s">
        <v>22</v>
      </c>
      <c r="I17" s="127" t="s">
        <v>23</v>
      </c>
      <c r="J17" s="128"/>
    </row>
    <row r="18" spans="1:11" x14ac:dyDescent="0.15">
      <c r="A18" s="7">
        <v>2005</v>
      </c>
      <c r="B18" s="59">
        <v>52</v>
      </c>
      <c r="C18" s="6">
        <v>292</v>
      </c>
      <c r="D18" s="68">
        <v>297</v>
      </c>
      <c r="E18" s="120" t="s">
        <v>25</v>
      </c>
      <c r="F18" s="118"/>
      <c r="G18" s="6">
        <f t="shared" ref="G18:H20" si="2">$B18+C18</f>
        <v>344</v>
      </c>
      <c r="H18" s="56">
        <f t="shared" si="2"/>
        <v>349</v>
      </c>
      <c r="I18" s="120" t="s">
        <v>25</v>
      </c>
      <c r="J18" s="118"/>
    </row>
    <row r="19" spans="1:11" x14ac:dyDescent="0.15">
      <c r="A19" s="8">
        <v>2006</v>
      </c>
      <c r="B19" s="1">
        <v>53</v>
      </c>
      <c r="C19" s="4">
        <v>297</v>
      </c>
      <c r="D19" s="77">
        <v>302</v>
      </c>
      <c r="E19" s="106" t="s">
        <v>25</v>
      </c>
      <c r="F19" s="107"/>
      <c r="G19" s="6">
        <f t="shared" si="2"/>
        <v>350</v>
      </c>
      <c r="H19" s="55">
        <f t="shared" si="2"/>
        <v>355</v>
      </c>
      <c r="I19" s="106" t="s">
        <v>25</v>
      </c>
      <c r="J19" s="107"/>
    </row>
    <row r="20" spans="1:11" x14ac:dyDescent="0.15">
      <c r="A20" s="8">
        <v>2007</v>
      </c>
      <c r="B20" s="1">
        <v>54</v>
      </c>
      <c r="C20" s="4">
        <v>302</v>
      </c>
      <c r="D20" s="77">
        <v>307</v>
      </c>
      <c r="E20" s="106" t="s">
        <v>25</v>
      </c>
      <c r="F20" s="107"/>
      <c r="G20" s="4">
        <f t="shared" si="2"/>
        <v>356</v>
      </c>
      <c r="H20" s="55">
        <f t="shared" si="2"/>
        <v>361</v>
      </c>
      <c r="I20" s="106" t="s">
        <v>25</v>
      </c>
      <c r="J20" s="107"/>
    </row>
    <row r="21" spans="1:11" x14ac:dyDescent="0.15">
      <c r="A21" s="8" t="s">
        <v>30</v>
      </c>
      <c r="B21" s="1">
        <v>55</v>
      </c>
      <c r="C21" s="4">
        <v>330</v>
      </c>
      <c r="D21" s="77">
        <v>335</v>
      </c>
      <c r="E21" s="106" t="s">
        <v>25</v>
      </c>
      <c r="F21" s="107"/>
      <c r="G21" s="4">
        <f t="shared" ref="G21:H23" si="3">$B21+C21</f>
        <v>385</v>
      </c>
      <c r="H21" s="55">
        <f t="shared" si="3"/>
        <v>390</v>
      </c>
      <c r="I21" s="125" t="s">
        <v>25</v>
      </c>
      <c r="J21" s="126"/>
    </row>
    <row r="22" spans="1:11" x14ac:dyDescent="0.15">
      <c r="A22" s="8" t="s">
        <v>31</v>
      </c>
      <c r="B22" s="1">
        <v>55</v>
      </c>
      <c r="C22" s="4">
        <v>340</v>
      </c>
      <c r="D22" s="77">
        <v>345</v>
      </c>
      <c r="E22" s="106" t="s">
        <v>25</v>
      </c>
      <c r="F22" s="107"/>
      <c r="G22" s="4">
        <f t="shared" si="3"/>
        <v>395</v>
      </c>
      <c r="H22" s="55">
        <f t="shared" si="3"/>
        <v>400</v>
      </c>
      <c r="I22" s="106" t="s">
        <v>25</v>
      </c>
      <c r="J22" s="107"/>
      <c r="K22" s="21"/>
    </row>
    <row r="23" spans="1:11" x14ac:dyDescent="0.15">
      <c r="A23" s="8">
        <v>2009</v>
      </c>
      <c r="B23" s="1">
        <v>57</v>
      </c>
      <c r="C23" s="4">
        <v>350</v>
      </c>
      <c r="D23" s="77">
        <v>355</v>
      </c>
      <c r="E23" s="106" t="s">
        <v>25</v>
      </c>
      <c r="F23" s="107"/>
      <c r="G23" s="4">
        <f t="shared" si="3"/>
        <v>407</v>
      </c>
      <c r="H23" s="55">
        <f t="shared" si="3"/>
        <v>412</v>
      </c>
      <c r="I23" s="135" t="s">
        <v>25</v>
      </c>
      <c r="J23" s="136"/>
      <c r="K23" s="21"/>
    </row>
    <row r="24" spans="1:11" x14ac:dyDescent="0.15">
      <c r="A24" s="8" t="s">
        <v>32</v>
      </c>
      <c r="B24" s="1">
        <v>58</v>
      </c>
      <c r="C24" s="4">
        <v>356</v>
      </c>
      <c r="D24" s="77">
        <v>361</v>
      </c>
      <c r="E24" s="106" t="s">
        <v>25</v>
      </c>
      <c r="F24" s="107"/>
      <c r="G24" s="4">
        <f t="shared" ref="G24:H26" si="4">$B24+C24</f>
        <v>414</v>
      </c>
      <c r="H24" s="55">
        <f t="shared" si="4"/>
        <v>419</v>
      </c>
      <c r="I24" s="135" t="s">
        <v>25</v>
      </c>
      <c r="J24" s="136"/>
    </row>
    <row r="25" spans="1:11" x14ac:dyDescent="0.15">
      <c r="A25" s="8">
        <v>2011</v>
      </c>
      <c r="B25" s="1">
        <v>59</v>
      </c>
      <c r="C25" s="4">
        <v>362</v>
      </c>
      <c r="D25" s="77">
        <v>367</v>
      </c>
      <c r="E25" s="106" t="s">
        <v>25</v>
      </c>
      <c r="F25" s="107"/>
      <c r="G25" s="4">
        <f t="shared" si="4"/>
        <v>421</v>
      </c>
      <c r="H25" s="55">
        <f t="shared" si="4"/>
        <v>426</v>
      </c>
      <c r="I25" s="135" t="s">
        <v>25</v>
      </c>
      <c r="J25" s="136"/>
    </row>
    <row r="26" spans="1:11" x14ac:dyDescent="0.15">
      <c r="A26" s="8">
        <v>2012</v>
      </c>
      <c r="B26" s="1">
        <v>60</v>
      </c>
      <c r="C26" s="4">
        <v>368</v>
      </c>
      <c r="D26" s="77">
        <v>373</v>
      </c>
      <c r="E26" s="106" t="s">
        <v>25</v>
      </c>
      <c r="F26" s="107"/>
      <c r="G26" s="4">
        <f t="shared" si="4"/>
        <v>428</v>
      </c>
      <c r="H26" s="55">
        <f t="shared" si="4"/>
        <v>433</v>
      </c>
      <c r="I26" s="135" t="s">
        <v>25</v>
      </c>
      <c r="J26" s="136"/>
    </row>
    <row r="27" spans="1:11" x14ac:dyDescent="0.15">
      <c r="A27" s="8">
        <v>2013</v>
      </c>
      <c r="B27" s="1">
        <v>61</v>
      </c>
      <c r="C27" s="4">
        <v>375</v>
      </c>
      <c r="D27" s="77">
        <v>380</v>
      </c>
      <c r="E27" s="123" t="s">
        <v>25</v>
      </c>
      <c r="F27" s="124"/>
      <c r="G27" s="4">
        <f>$B27+C27</f>
        <v>436</v>
      </c>
      <c r="H27" s="55">
        <f>$B27+D27</f>
        <v>441</v>
      </c>
      <c r="I27" s="123" t="s">
        <v>25</v>
      </c>
      <c r="J27" s="124"/>
    </row>
    <row r="28" spans="1:11" x14ac:dyDescent="0.15">
      <c r="A28" s="8" t="s">
        <v>33</v>
      </c>
      <c r="B28" s="1">
        <v>62</v>
      </c>
      <c r="C28" s="4">
        <v>382</v>
      </c>
      <c r="D28" s="83" t="s">
        <v>12</v>
      </c>
      <c r="E28" s="123" t="s">
        <v>25</v>
      </c>
      <c r="F28" s="124"/>
      <c r="G28" s="4">
        <f>$B28+C28</f>
        <v>444</v>
      </c>
      <c r="H28" s="100" t="s">
        <v>12</v>
      </c>
      <c r="I28" s="123" t="s">
        <v>25</v>
      </c>
      <c r="J28" s="124"/>
    </row>
    <row r="29" spans="1:11" x14ac:dyDescent="0.15">
      <c r="A29" s="8">
        <v>2015</v>
      </c>
      <c r="B29" s="1">
        <v>109</v>
      </c>
      <c r="C29" s="4">
        <v>336</v>
      </c>
      <c r="D29" s="83" t="s">
        <v>12</v>
      </c>
      <c r="E29" s="123" t="s">
        <v>25</v>
      </c>
      <c r="F29" s="124"/>
      <c r="G29" s="4">
        <v>445</v>
      </c>
      <c r="H29" s="100" t="s">
        <v>12</v>
      </c>
      <c r="I29" s="123" t="s">
        <v>25</v>
      </c>
      <c r="J29" s="124"/>
    </row>
    <row r="30" spans="1:11" x14ac:dyDescent="0.15">
      <c r="A30" s="8">
        <v>2016</v>
      </c>
      <c r="B30" s="1">
        <v>112</v>
      </c>
      <c r="C30" s="4">
        <v>344</v>
      </c>
      <c r="D30" s="83" t="s">
        <v>12</v>
      </c>
      <c r="E30" s="123" t="s">
        <v>25</v>
      </c>
      <c r="F30" s="124"/>
      <c r="G30" s="4">
        <v>456</v>
      </c>
      <c r="H30" s="100" t="s">
        <v>12</v>
      </c>
      <c r="I30" s="123" t="s">
        <v>25</v>
      </c>
      <c r="J30" s="124"/>
    </row>
    <row r="31" spans="1:11" x14ac:dyDescent="0.15">
      <c r="A31" s="8">
        <v>2017</v>
      </c>
      <c r="B31" s="1">
        <f>112+2+6</f>
        <v>120</v>
      </c>
      <c r="C31" s="4">
        <v>380</v>
      </c>
      <c r="D31" s="83" t="s">
        <v>12</v>
      </c>
      <c r="E31" s="123" t="s">
        <v>25</v>
      </c>
      <c r="F31" s="124"/>
      <c r="G31" s="4">
        <f>B31+C31</f>
        <v>500</v>
      </c>
      <c r="H31" s="100" t="s">
        <v>12</v>
      </c>
      <c r="I31" s="123" t="s">
        <v>25</v>
      </c>
      <c r="J31" s="124"/>
    </row>
    <row r="32" spans="1:11" x14ac:dyDescent="0.15">
      <c r="A32" s="8">
        <v>2018</v>
      </c>
      <c r="B32" s="1">
        <v>133</v>
      </c>
      <c r="C32" s="4">
        <v>375</v>
      </c>
      <c r="D32" s="83" t="s">
        <v>12</v>
      </c>
      <c r="E32" s="123" t="s">
        <v>25</v>
      </c>
      <c r="F32" s="124"/>
      <c r="G32" s="4">
        <f>B32+C32</f>
        <v>508</v>
      </c>
      <c r="H32" s="100" t="s">
        <v>12</v>
      </c>
      <c r="I32" s="123" t="s">
        <v>25</v>
      </c>
      <c r="J32" s="124"/>
    </row>
    <row r="33" spans="1:11" x14ac:dyDescent="0.15">
      <c r="A33" s="8">
        <v>2019</v>
      </c>
      <c r="B33" s="1">
        <v>135</v>
      </c>
      <c r="C33" s="4">
        <v>381</v>
      </c>
      <c r="D33" s="83" t="s">
        <v>12</v>
      </c>
      <c r="E33" s="123" t="s">
        <v>25</v>
      </c>
      <c r="F33" s="124"/>
      <c r="G33" s="4">
        <f>B33+C33</f>
        <v>516</v>
      </c>
      <c r="H33" s="55" t="s">
        <v>12</v>
      </c>
      <c r="I33" s="123" t="s">
        <v>25</v>
      </c>
      <c r="J33" s="124"/>
    </row>
    <row r="34" spans="1:11" x14ac:dyDescent="0.15">
      <c r="A34" s="8">
        <v>2020</v>
      </c>
      <c r="B34" s="1">
        <v>145</v>
      </c>
      <c r="C34" s="4">
        <v>362</v>
      </c>
      <c r="D34" s="83" t="s">
        <v>12</v>
      </c>
      <c r="E34" s="123" t="s">
        <v>25</v>
      </c>
      <c r="F34" s="124"/>
      <c r="G34" s="4">
        <v>507</v>
      </c>
      <c r="H34" s="55" t="s">
        <v>12</v>
      </c>
      <c r="I34" s="123" t="s">
        <v>25</v>
      </c>
      <c r="J34" s="124"/>
    </row>
    <row r="35" spans="1:11" x14ac:dyDescent="0.15">
      <c r="A35" s="8">
        <v>2021</v>
      </c>
      <c r="B35" s="1">
        <v>158</v>
      </c>
      <c r="C35" s="4">
        <v>358</v>
      </c>
      <c r="D35" s="83" t="s">
        <v>12</v>
      </c>
      <c r="E35" s="123" t="s">
        <v>25</v>
      </c>
      <c r="F35" s="124"/>
      <c r="G35" s="4">
        <f>B35+C35</f>
        <v>516</v>
      </c>
      <c r="H35" s="55" t="s">
        <v>12</v>
      </c>
      <c r="I35" s="123" t="s">
        <v>25</v>
      </c>
      <c r="J35" s="124"/>
    </row>
    <row r="36" spans="1:11" x14ac:dyDescent="0.15">
      <c r="A36" s="8">
        <v>2022</v>
      </c>
      <c r="B36" s="1">
        <v>205</v>
      </c>
      <c r="C36" s="4">
        <v>352</v>
      </c>
      <c r="D36" s="83" t="s">
        <v>12</v>
      </c>
      <c r="E36" s="123" t="s">
        <v>25</v>
      </c>
      <c r="F36" s="124"/>
      <c r="G36" s="4">
        <f>B36+C36</f>
        <v>557</v>
      </c>
      <c r="H36" s="55" t="s">
        <v>12</v>
      </c>
      <c r="I36" s="123" t="s">
        <v>25</v>
      </c>
      <c r="J36" s="124"/>
    </row>
    <row r="37" spans="1:11" x14ac:dyDescent="0.15">
      <c r="A37" s="8">
        <v>2023</v>
      </c>
      <c r="B37" s="1">
        <v>253</v>
      </c>
      <c r="C37" s="4">
        <v>292</v>
      </c>
      <c r="D37" s="83" t="s">
        <v>12</v>
      </c>
      <c r="E37" s="123" t="s">
        <v>25</v>
      </c>
      <c r="F37" s="124"/>
      <c r="G37" s="4">
        <v>545</v>
      </c>
      <c r="H37" s="55" t="s">
        <v>12</v>
      </c>
      <c r="I37" s="123" t="s">
        <v>25</v>
      </c>
      <c r="J37" s="124"/>
    </row>
    <row r="38" spans="1:11" x14ac:dyDescent="0.15">
      <c r="A38" s="67">
        <v>2024</v>
      </c>
      <c r="B38" s="57">
        <v>317</v>
      </c>
      <c r="C38" s="5">
        <v>271</v>
      </c>
      <c r="D38" s="82" t="s">
        <v>12</v>
      </c>
      <c r="E38" s="121" t="s">
        <v>25</v>
      </c>
      <c r="F38" s="122"/>
      <c r="G38" s="5">
        <v>588</v>
      </c>
      <c r="H38" s="78" t="s">
        <v>12</v>
      </c>
      <c r="I38" s="121" t="s">
        <v>25</v>
      </c>
      <c r="J38" s="122"/>
    </row>
    <row r="39" spans="1:11" x14ac:dyDescent="0.15">
      <c r="A39" s="20"/>
      <c r="B39" s="1"/>
      <c r="C39" s="1"/>
      <c r="D39" s="61"/>
      <c r="E39" s="61"/>
      <c r="F39" s="61"/>
      <c r="I39" s="61"/>
      <c r="J39" s="61"/>
    </row>
    <row r="40" spans="1:11" x14ac:dyDescent="0.15">
      <c r="A40" s="20"/>
      <c r="B40" s="1"/>
      <c r="C40" s="1"/>
      <c r="D40" s="61"/>
      <c r="E40" s="61"/>
      <c r="F40" s="61"/>
      <c r="I40" s="61"/>
      <c r="J40" s="61"/>
    </row>
    <row r="41" spans="1:11" x14ac:dyDescent="0.15">
      <c r="A41" s="20"/>
      <c r="B41" s="1"/>
      <c r="C41" s="1"/>
      <c r="D41" s="61"/>
      <c r="E41" s="61"/>
      <c r="F41" s="61"/>
      <c r="I41" s="61"/>
      <c r="J41" s="61"/>
    </row>
    <row r="42" spans="1:11" x14ac:dyDescent="0.15">
      <c r="A42" s="76" t="s">
        <v>34</v>
      </c>
    </row>
    <row r="43" spans="1:11" x14ac:dyDescent="0.15">
      <c r="A43" s="76" t="s">
        <v>35</v>
      </c>
    </row>
    <row r="44" spans="1:11" x14ac:dyDescent="0.15">
      <c r="A44" t="s">
        <v>36</v>
      </c>
      <c r="K44" t="s">
        <v>35</v>
      </c>
    </row>
    <row r="46" spans="1:11" x14ac:dyDescent="0.15">
      <c r="A46" s="76" t="s">
        <v>37</v>
      </c>
    </row>
    <row r="48" spans="1:11" x14ac:dyDescent="0.15">
      <c r="A48" t="s">
        <v>38</v>
      </c>
    </row>
    <row r="50" spans="1:7" ht="16" x14ac:dyDescent="0.2">
      <c r="A50" s="25" t="s">
        <v>39</v>
      </c>
    </row>
    <row r="51" spans="1:7" x14ac:dyDescent="0.15">
      <c r="A51" s="76" t="s">
        <v>16</v>
      </c>
      <c r="B51" s="76"/>
      <c r="C51" s="76"/>
      <c r="D51" s="76"/>
      <c r="E51" s="61"/>
      <c r="F51" s="61"/>
      <c r="G51" s="61"/>
    </row>
  </sheetData>
  <mergeCells count="76">
    <mergeCell ref="E23:F23"/>
    <mergeCell ref="E28:F28"/>
    <mergeCell ref="E27:F27"/>
    <mergeCell ref="I27:J27"/>
    <mergeCell ref="I23:J23"/>
    <mergeCell ref="E26:F26"/>
    <mergeCell ref="E24:F24"/>
    <mergeCell ref="I24:J24"/>
    <mergeCell ref="I26:J26"/>
    <mergeCell ref="I25:J25"/>
    <mergeCell ref="E25:F25"/>
    <mergeCell ref="C14:D14"/>
    <mergeCell ref="G6:I6"/>
    <mergeCell ref="G7:I7"/>
    <mergeCell ref="C7:E7"/>
    <mergeCell ref="C8:E8"/>
    <mergeCell ref="C10:D10"/>
    <mergeCell ref="C11:D11"/>
    <mergeCell ref="C12:D12"/>
    <mergeCell ref="G10:H10"/>
    <mergeCell ref="G8:I8"/>
    <mergeCell ref="A1:J1"/>
    <mergeCell ref="C2:F2"/>
    <mergeCell ref="C3:E3"/>
    <mergeCell ref="C4:E4"/>
    <mergeCell ref="G3:I3"/>
    <mergeCell ref="G4:I4"/>
    <mergeCell ref="G2:J2"/>
    <mergeCell ref="A2:A3"/>
    <mergeCell ref="C5:E5"/>
    <mergeCell ref="I20:J20"/>
    <mergeCell ref="C13:D13"/>
    <mergeCell ref="G13:H13"/>
    <mergeCell ref="E20:F20"/>
    <mergeCell ref="G11:H11"/>
    <mergeCell ref="G12:H12"/>
    <mergeCell ref="G15:H15"/>
    <mergeCell ref="G14:H14"/>
    <mergeCell ref="E17:F17"/>
    <mergeCell ref="E18:F18"/>
    <mergeCell ref="C6:E6"/>
    <mergeCell ref="G9:H9"/>
    <mergeCell ref="G16:H16"/>
    <mergeCell ref="G5:I5"/>
    <mergeCell ref="C9:D9"/>
    <mergeCell ref="C15:D15"/>
    <mergeCell ref="I22:J22"/>
    <mergeCell ref="E22:F22"/>
    <mergeCell ref="E21:F21"/>
    <mergeCell ref="I21:J21"/>
    <mergeCell ref="E19:F19"/>
    <mergeCell ref="I19:J19"/>
    <mergeCell ref="C16:D16"/>
    <mergeCell ref="I17:J17"/>
    <mergeCell ref="I18:J18"/>
    <mergeCell ref="I34:J34"/>
    <mergeCell ref="E34:F34"/>
    <mergeCell ref="I28:J28"/>
    <mergeCell ref="E35:F35"/>
    <mergeCell ref="I35:J35"/>
    <mergeCell ref="E30:F30"/>
    <mergeCell ref="I30:J30"/>
    <mergeCell ref="E29:F29"/>
    <mergeCell ref="I29:J29"/>
    <mergeCell ref="E33:F33"/>
    <mergeCell ref="I33:J33"/>
    <mergeCell ref="E32:F32"/>
    <mergeCell ref="I32:J32"/>
    <mergeCell ref="E31:F31"/>
    <mergeCell ref="I31:J31"/>
    <mergeCell ref="E38:F38"/>
    <mergeCell ref="I38:J38"/>
    <mergeCell ref="E37:F37"/>
    <mergeCell ref="I37:J37"/>
    <mergeCell ref="E36:F36"/>
    <mergeCell ref="I36:J36"/>
  </mergeCells>
  <phoneticPr fontId="2" type="noConversion"/>
  <pageMargins left="0.78740157499999996" right="0.78740157499999996" top="0.984251969" bottom="0.984251969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631C2-E338-5C4D-B3CB-B5A416146D5D}">
  <dimension ref="A1:D12"/>
  <sheetViews>
    <sheetView workbookViewId="0">
      <selection activeCell="D40" sqref="D40"/>
    </sheetView>
  </sheetViews>
  <sheetFormatPr baseColWidth="10" defaultColWidth="11.5" defaultRowHeight="13" x14ac:dyDescent="0.15"/>
  <cols>
    <col min="1" max="1" width="18.5" customWidth="1"/>
    <col min="2" max="2" width="10" customWidth="1"/>
    <col min="3" max="3" width="10.83203125" customWidth="1"/>
    <col min="4" max="4" width="11.5" style="1"/>
  </cols>
  <sheetData>
    <row r="1" spans="1:4" x14ac:dyDescent="0.15">
      <c r="A1" s="105" t="s">
        <v>91</v>
      </c>
      <c r="B1" s="32" t="s">
        <v>97</v>
      </c>
      <c r="C1" s="104" t="s">
        <v>95</v>
      </c>
      <c r="D1" s="60" t="s">
        <v>96</v>
      </c>
    </row>
    <row r="2" spans="1:4" x14ac:dyDescent="0.15">
      <c r="A2" s="7">
        <v>1995</v>
      </c>
      <c r="B2" s="4">
        <v>41.5</v>
      </c>
      <c r="C2" s="68">
        <v>287</v>
      </c>
      <c r="D2" s="68">
        <f>$B2+C2</f>
        <v>328.5</v>
      </c>
    </row>
    <row r="3" spans="1:4" x14ac:dyDescent="0.15">
      <c r="A3" s="8">
        <v>1996</v>
      </c>
      <c r="B3" s="4">
        <v>42.5</v>
      </c>
      <c r="C3" s="77">
        <v>293</v>
      </c>
      <c r="D3" s="77">
        <f>$B3+C3</f>
        <v>335.5</v>
      </c>
    </row>
    <row r="4" spans="1:4" x14ac:dyDescent="0.15">
      <c r="A4" s="8">
        <v>1997</v>
      </c>
      <c r="B4" s="4">
        <v>43.5</v>
      </c>
      <c r="C4" s="77">
        <v>335</v>
      </c>
      <c r="D4" s="77">
        <f>$B4+C4</f>
        <v>378.5</v>
      </c>
    </row>
    <row r="5" spans="1:4" x14ac:dyDescent="0.15">
      <c r="A5" s="8">
        <v>1998</v>
      </c>
      <c r="B5" s="4">
        <v>44.5</v>
      </c>
      <c r="C5" s="77">
        <v>343</v>
      </c>
      <c r="D5" s="77">
        <f>$B5+C5</f>
        <v>387.5</v>
      </c>
    </row>
    <row r="6" spans="1:4" x14ac:dyDescent="0.15">
      <c r="A6" s="8">
        <v>1999</v>
      </c>
      <c r="B6" s="4">
        <v>46</v>
      </c>
      <c r="C6" s="103">
        <v>354</v>
      </c>
      <c r="D6" s="103">
        <f>$B6+C6</f>
        <v>400</v>
      </c>
    </row>
    <row r="7" spans="1:4" x14ac:dyDescent="0.15">
      <c r="A7" s="8">
        <v>2000</v>
      </c>
      <c r="B7" s="4">
        <v>47</v>
      </c>
      <c r="C7" s="77">
        <v>364</v>
      </c>
      <c r="D7" s="68">
        <f>$B7+C7</f>
        <v>411</v>
      </c>
    </row>
    <row r="8" spans="1:4" x14ac:dyDescent="0.15">
      <c r="A8" s="8">
        <v>2001</v>
      </c>
      <c r="B8" s="4">
        <v>48</v>
      </c>
      <c r="C8" s="77">
        <v>288</v>
      </c>
      <c r="D8" s="77">
        <f>$B8+C8</f>
        <v>336</v>
      </c>
    </row>
    <row r="9" spans="1:4" x14ac:dyDescent="0.15">
      <c r="A9" s="8">
        <v>2002</v>
      </c>
      <c r="B9" s="4">
        <v>49</v>
      </c>
      <c r="C9" s="77">
        <v>277</v>
      </c>
      <c r="D9" s="77">
        <f>$B9+C9</f>
        <v>326</v>
      </c>
    </row>
    <row r="10" spans="1:4" x14ac:dyDescent="0.15">
      <c r="A10" s="8">
        <v>2003</v>
      </c>
      <c r="B10" s="4">
        <v>50</v>
      </c>
      <c r="C10" s="77">
        <v>283</v>
      </c>
      <c r="D10" s="77">
        <f>$B10+C10</f>
        <v>333</v>
      </c>
    </row>
    <row r="11" spans="1:4" x14ac:dyDescent="0.15">
      <c r="A11" s="8">
        <v>2004</v>
      </c>
      <c r="B11" s="4">
        <v>51</v>
      </c>
      <c r="C11" s="103">
        <v>288</v>
      </c>
      <c r="D11" s="103">
        <f>$B11+C11</f>
        <v>339</v>
      </c>
    </row>
    <row r="12" spans="1:4" x14ac:dyDescent="0.15">
      <c r="A12" s="7">
        <v>2005</v>
      </c>
      <c r="B12" s="59">
        <v>52</v>
      </c>
      <c r="C12" s="6">
        <v>292</v>
      </c>
      <c r="D12" s="6">
        <f>$B12+C12</f>
        <v>344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3"/>
  <dimension ref="A1:J41"/>
  <sheetViews>
    <sheetView workbookViewId="0">
      <selection activeCell="C20" sqref="C20"/>
    </sheetView>
  </sheetViews>
  <sheetFormatPr baseColWidth="10" defaultColWidth="11.5" defaultRowHeight="13" x14ac:dyDescent="0.15"/>
  <cols>
    <col min="1" max="1" width="16.5" style="45" customWidth="1"/>
    <col min="2" max="2" width="19.83203125" style="45" customWidth="1"/>
    <col min="3" max="3" width="19.6640625" style="45" customWidth="1"/>
    <col min="4" max="16384" width="11.5" style="45"/>
  </cols>
  <sheetData>
    <row r="1" spans="1:3" ht="16" x14ac:dyDescent="0.2">
      <c r="A1" s="44" t="s">
        <v>40</v>
      </c>
      <c r="B1" s="44"/>
      <c r="C1" s="44"/>
    </row>
    <row r="2" spans="1:3" x14ac:dyDescent="0.15">
      <c r="A2" s="86" t="s">
        <v>1</v>
      </c>
      <c r="B2" s="49" t="s">
        <v>41</v>
      </c>
      <c r="C2" s="88" t="s">
        <v>42</v>
      </c>
    </row>
    <row r="3" spans="1:3" x14ac:dyDescent="0.15">
      <c r="A3" s="87">
        <v>2009</v>
      </c>
      <c r="B3" s="46">
        <v>0</v>
      </c>
      <c r="C3" s="89">
        <v>446</v>
      </c>
    </row>
    <row r="4" spans="1:3" x14ac:dyDescent="0.15">
      <c r="A4" s="84" t="s">
        <v>43</v>
      </c>
      <c r="B4" s="47">
        <v>178</v>
      </c>
      <c r="C4" s="85">
        <v>454</v>
      </c>
    </row>
    <row r="5" spans="1:3" x14ac:dyDescent="0.15">
      <c r="A5" s="84">
        <v>2011</v>
      </c>
      <c r="B5" s="47">
        <v>181</v>
      </c>
      <c r="C5" s="85">
        <v>462</v>
      </c>
    </row>
    <row r="6" spans="1:3" x14ac:dyDescent="0.15">
      <c r="A6" s="84">
        <v>2012</v>
      </c>
      <c r="B6" s="47">
        <v>184</v>
      </c>
      <c r="C6" s="85">
        <v>469</v>
      </c>
    </row>
    <row r="7" spans="1:3" x14ac:dyDescent="0.15">
      <c r="A7" s="84">
        <v>2013</v>
      </c>
      <c r="B7" s="47">
        <v>187</v>
      </c>
      <c r="C7" s="85">
        <v>478</v>
      </c>
    </row>
    <row r="8" spans="1:3" x14ac:dyDescent="0.15">
      <c r="A8" s="84">
        <v>2014</v>
      </c>
      <c r="B8" s="63" t="s">
        <v>44</v>
      </c>
      <c r="C8" s="85">
        <v>487</v>
      </c>
    </row>
    <row r="9" spans="1:3" x14ac:dyDescent="0.15">
      <c r="A9" s="84">
        <v>2015</v>
      </c>
      <c r="B9" s="63">
        <v>336</v>
      </c>
      <c r="C9" s="85">
        <v>487</v>
      </c>
    </row>
    <row r="10" spans="1:3" x14ac:dyDescent="0.15">
      <c r="A10" s="84">
        <v>2016</v>
      </c>
      <c r="B10" s="63">
        <v>344</v>
      </c>
      <c r="C10" s="85">
        <v>499</v>
      </c>
    </row>
    <row r="11" spans="1:3" x14ac:dyDescent="0.15">
      <c r="A11" s="84">
        <v>2017</v>
      </c>
      <c r="B11" s="63">
        <v>380</v>
      </c>
      <c r="C11" s="85">
        <v>519</v>
      </c>
    </row>
    <row r="12" spans="1:3" x14ac:dyDescent="0.15">
      <c r="A12" s="84">
        <v>2018</v>
      </c>
      <c r="B12" s="63">
        <v>375</v>
      </c>
      <c r="C12" s="85">
        <v>517</v>
      </c>
    </row>
    <row r="13" spans="1:3" x14ac:dyDescent="0.15">
      <c r="A13" s="84">
        <v>2019</v>
      </c>
      <c r="B13" s="63">
        <v>381</v>
      </c>
      <c r="C13" s="85">
        <v>525</v>
      </c>
    </row>
    <row r="14" spans="1:3" x14ac:dyDescent="0.15">
      <c r="A14" s="84" t="s">
        <v>45</v>
      </c>
      <c r="B14" s="63">
        <v>362</v>
      </c>
      <c r="C14" s="85">
        <v>491</v>
      </c>
    </row>
    <row r="15" spans="1:3" x14ac:dyDescent="0.15">
      <c r="A15" s="84" t="s">
        <v>46</v>
      </c>
      <c r="B15" s="63">
        <v>362</v>
      </c>
      <c r="C15" s="85">
        <v>237</v>
      </c>
    </row>
    <row r="16" spans="1:3" x14ac:dyDescent="0.15">
      <c r="A16" s="84">
        <v>2021</v>
      </c>
      <c r="B16" s="63">
        <v>366</v>
      </c>
      <c r="C16" s="85">
        <v>245</v>
      </c>
    </row>
    <row r="17" spans="1:3" x14ac:dyDescent="0.15">
      <c r="A17" s="84">
        <v>2022</v>
      </c>
      <c r="B17" s="47">
        <v>309</v>
      </c>
      <c r="C17" s="85">
        <v>202</v>
      </c>
    </row>
    <row r="18" spans="1:3" x14ac:dyDescent="0.15">
      <c r="A18" s="84">
        <v>2023</v>
      </c>
      <c r="B18" s="47">
        <v>291</v>
      </c>
      <c r="C18" s="85">
        <v>208</v>
      </c>
    </row>
    <row r="19" spans="1:3" x14ac:dyDescent="0.15">
      <c r="A19" s="90">
        <v>2024</v>
      </c>
      <c r="B19" s="69">
        <v>302</v>
      </c>
      <c r="C19" s="91">
        <v>216</v>
      </c>
    </row>
    <row r="21" spans="1:3" x14ac:dyDescent="0.15">
      <c r="A21" s="48" t="s">
        <v>47</v>
      </c>
    </row>
    <row r="22" spans="1:3" x14ac:dyDescent="0.15">
      <c r="A22" s="48" t="s">
        <v>48</v>
      </c>
    </row>
    <row r="23" spans="1:3" x14ac:dyDescent="0.15">
      <c r="A23" s="48" t="s">
        <v>49</v>
      </c>
    </row>
    <row r="24" spans="1:3" x14ac:dyDescent="0.15">
      <c r="A24" s="48" t="s">
        <v>50</v>
      </c>
    </row>
    <row r="41" spans="5:10" ht="16" x14ac:dyDescent="0.2">
      <c r="E41" s="137"/>
      <c r="F41" s="138"/>
      <c r="G41" s="138"/>
      <c r="H41" s="138"/>
      <c r="I41" s="138"/>
      <c r="J41" s="138"/>
    </row>
  </sheetData>
  <mergeCells count="1">
    <mergeCell ref="E41:J4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4"/>
  <dimension ref="A1:H45"/>
  <sheetViews>
    <sheetView workbookViewId="0">
      <selection activeCell="P29" sqref="P29"/>
    </sheetView>
  </sheetViews>
  <sheetFormatPr baseColWidth="10" defaultColWidth="11.5" defaultRowHeight="13" x14ac:dyDescent="0.15"/>
  <cols>
    <col min="3" max="3" width="13.5" bestFit="1" customWidth="1"/>
    <col min="4" max="4" width="14" customWidth="1"/>
    <col min="6" max="7" width="16.6640625" customWidth="1"/>
    <col min="8" max="8" width="17" customWidth="1"/>
  </cols>
  <sheetData>
    <row r="1" spans="1:8" ht="16" x14ac:dyDescent="0.2">
      <c r="A1" s="139" t="s">
        <v>51</v>
      </c>
      <c r="B1" s="140"/>
      <c r="C1" s="140"/>
      <c r="D1" s="140"/>
      <c r="E1" s="140"/>
      <c r="F1" s="140"/>
      <c r="G1" s="140"/>
      <c r="H1" s="141"/>
    </row>
    <row r="2" spans="1:8" ht="15" x14ac:dyDescent="0.2">
      <c r="A2" s="133" t="s">
        <v>1</v>
      </c>
      <c r="B2" s="32" t="s">
        <v>3</v>
      </c>
      <c r="C2" s="32" t="s">
        <v>52</v>
      </c>
      <c r="D2" s="32" t="s">
        <v>53</v>
      </c>
      <c r="E2" s="32" t="s">
        <v>54</v>
      </c>
      <c r="F2" s="60" t="s">
        <v>55</v>
      </c>
      <c r="G2" s="32" t="s">
        <v>55</v>
      </c>
      <c r="H2" s="58" t="s">
        <v>55</v>
      </c>
    </row>
    <row r="3" spans="1:8" x14ac:dyDescent="0.15">
      <c r="A3" s="134"/>
      <c r="B3" s="33"/>
      <c r="C3" s="34" t="s">
        <v>56</v>
      </c>
      <c r="D3" s="34" t="s">
        <v>57</v>
      </c>
      <c r="E3" s="34"/>
      <c r="F3" s="73" t="s">
        <v>58</v>
      </c>
      <c r="G3" s="34" t="s">
        <v>59</v>
      </c>
      <c r="H3" s="74" t="s">
        <v>60</v>
      </c>
    </row>
    <row r="4" spans="1:8" x14ac:dyDescent="0.15">
      <c r="A4" s="7">
        <v>1995</v>
      </c>
      <c r="B4" s="50">
        <v>41.5</v>
      </c>
      <c r="C4" s="27"/>
      <c r="D4" s="50">
        <v>7</v>
      </c>
      <c r="E4" s="6">
        <v>0</v>
      </c>
      <c r="F4" s="50">
        <f>B4+E4</f>
        <v>41.5</v>
      </c>
      <c r="G4" s="27"/>
      <c r="H4" s="70">
        <f t="shared" ref="H4:H14" si="0">SUM(B4:E4)</f>
        <v>48.5</v>
      </c>
    </row>
    <row r="5" spans="1:8" x14ac:dyDescent="0.15">
      <c r="A5" s="8">
        <v>1996</v>
      </c>
      <c r="B5" s="14">
        <v>42.5</v>
      </c>
      <c r="C5" s="11"/>
      <c r="D5" s="14">
        <v>7</v>
      </c>
      <c r="E5" s="4">
        <v>0</v>
      </c>
      <c r="F5" s="14">
        <f t="shared" ref="F5:F14" si="1">B5+E5</f>
        <v>42.5</v>
      </c>
      <c r="G5" s="11"/>
      <c r="H5" s="12">
        <f t="shared" si="0"/>
        <v>49.5</v>
      </c>
    </row>
    <row r="6" spans="1:8" x14ac:dyDescent="0.15">
      <c r="A6" s="8">
        <v>1997</v>
      </c>
      <c r="B6" s="14">
        <v>43.5</v>
      </c>
      <c r="C6" s="11"/>
      <c r="D6" s="14">
        <v>7</v>
      </c>
      <c r="E6" s="4">
        <v>0</v>
      </c>
      <c r="F6" s="14">
        <f t="shared" si="1"/>
        <v>43.5</v>
      </c>
      <c r="G6" s="11"/>
      <c r="H6" s="12">
        <f t="shared" si="0"/>
        <v>50.5</v>
      </c>
    </row>
    <row r="7" spans="1:8" x14ac:dyDescent="0.15">
      <c r="A7" s="8">
        <v>1998</v>
      </c>
      <c r="B7" s="14">
        <v>44.5</v>
      </c>
      <c r="C7" s="11"/>
      <c r="D7" s="14">
        <v>7</v>
      </c>
      <c r="E7" s="4">
        <v>0</v>
      </c>
      <c r="F7" s="14">
        <f t="shared" si="1"/>
        <v>44.5</v>
      </c>
      <c r="G7" s="11"/>
      <c r="H7" s="12">
        <f t="shared" si="0"/>
        <v>51.5</v>
      </c>
    </row>
    <row r="8" spans="1:8" x14ac:dyDescent="0.15">
      <c r="A8" s="8">
        <v>1999</v>
      </c>
      <c r="B8" s="14">
        <v>46</v>
      </c>
      <c r="C8" s="11"/>
      <c r="D8" s="14">
        <v>7</v>
      </c>
      <c r="E8" s="4">
        <v>0</v>
      </c>
      <c r="F8" s="14">
        <f t="shared" si="1"/>
        <v>46</v>
      </c>
      <c r="G8" s="11"/>
      <c r="H8" s="12">
        <f t="shared" si="0"/>
        <v>53</v>
      </c>
    </row>
    <row r="9" spans="1:8" x14ac:dyDescent="0.15">
      <c r="A9" s="8">
        <v>2000</v>
      </c>
      <c r="B9" s="14">
        <v>47</v>
      </c>
      <c r="C9" s="11"/>
      <c r="D9" s="14">
        <v>7</v>
      </c>
      <c r="E9" s="11">
        <v>19</v>
      </c>
      <c r="F9" s="14">
        <f t="shared" si="1"/>
        <v>66</v>
      </c>
      <c r="G9" s="11"/>
      <c r="H9" s="12">
        <f t="shared" si="0"/>
        <v>73</v>
      </c>
    </row>
    <row r="10" spans="1:8" x14ac:dyDescent="0.15">
      <c r="A10" s="8">
        <v>2001</v>
      </c>
      <c r="B10" s="14">
        <v>48</v>
      </c>
      <c r="C10" s="11"/>
      <c r="D10" s="14">
        <v>7</v>
      </c>
      <c r="E10" s="11">
        <v>38.200000000000003</v>
      </c>
      <c r="F10" s="14">
        <f t="shared" si="1"/>
        <v>86.2</v>
      </c>
      <c r="G10" s="11"/>
      <c r="H10" s="12">
        <f t="shared" si="0"/>
        <v>93.2</v>
      </c>
    </row>
    <row r="11" spans="1:8" x14ac:dyDescent="0.15">
      <c r="A11" s="8">
        <v>2002</v>
      </c>
      <c r="B11" s="14">
        <v>49</v>
      </c>
      <c r="C11" s="11"/>
      <c r="D11" s="14">
        <v>7</v>
      </c>
      <c r="E11" s="11">
        <v>38.9</v>
      </c>
      <c r="F11" s="14">
        <f t="shared" si="1"/>
        <v>87.9</v>
      </c>
      <c r="G11" s="11"/>
      <c r="H11" s="12">
        <f t="shared" si="0"/>
        <v>94.9</v>
      </c>
    </row>
    <row r="12" spans="1:8" x14ac:dyDescent="0.15">
      <c r="A12" s="8">
        <v>2003</v>
      </c>
      <c r="B12" s="14">
        <v>50</v>
      </c>
      <c r="C12" s="11"/>
      <c r="D12" s="14">
        <v>7</v>
      </c>
      <c r="E12" s="11">
        <v>39.799999999999997</v>
      </c>
      <c r="F12" s="14">
        <f>B12+E12</f>
        <v>89.8</v>
      </c>
      <c r="G12" s="11"/>
      <c r="H12" s="12">
        <f>SUM(B12:E12)</f>
        <v>96.8</v>
      </c>
    </row>
    <row r="13" spans="1:8" x14ac:dyDescent="0.15">
      <c r="A13" s="8">
        <v>2004</v>
      </c>
      <c r="B13" s="14">
        <v>51</v>
      </c>
      <c r="C13" s="11"/>
      <c r="D13" s="14">
        <v>7</v>
      </c>
      <c r="E13" s="11">
        <v>40.5</v>
      </c>
      <c r="F13" s="14">
        <f t="shared" si="1"/>
        <v>91.5</v>
      </c>
      <c r="G13" s="11"/>
      <c r="H13" s="12">
        <f t="shared" si="0"/>
        <v>98.5</v>
      </c>
    </row>
    <row r="14" spans="1:8" x14ac:dyDescent="0.15">
      <c r="A14" s="8">
        <v>2005</v>
      </c>
      <c r="B14" s="14">
        <v>52</v>
      </c>
      <c r="C14" s="11"/>
      <c r="D14" s="14">
        <v>7</v>
      </c>
      <c r="E14" s="11">
        <v>41.4</v>
      </c>
      <c r="F14" s="14">
        <f t="shared" si="1"/>
        <v>93.4</v>
      </c>
      <c r="G14" s="11"/>
      <c r="H14" s="12">
        <f t="shared" si="0"/>
        <v>100.4</v>
      </c>
    </row>
    <row r="15" spans="1:8" x14ac:dyDescent="0.15">
      <c r="A15" s="8">
        <v>2006</v>
      </c>
      <c r="B15" s="14">
        <v>53</v>
      </c>
      <c r="C15" s="11"/>
      <c r="D15" s="14">
        <v>7</v>
      </c>
      <c r="E15" s="11">
        <v>42.1</v>
      </c>
      <c r="F15" s="14">
        <f>B15+E15</f>
        <v>95.1</v>
      </c>
      <c r="G15" s="11"/>
      <c r="H15" s="12">
        <f>SUM(B15:E15)</f>
        <v>102.1</v>
      </c>
    </row>
    <row r="16" spans="1:8" x14ac:dyDescent="0.15">
      <c r="A16" s="8">
        <v>2007</v>
      </c>
      <c r="B16" s="14">
        <v>54</v>
      </c>
      <c r="C16" s="11"/>
      <c r="D16" s="14">
        <v>7</v>
      </c>
      <c r="E16" s="11">
        <v>42.9</v>
      </c>
      <c r="F16" s="14">
        <f>B16+E16</f>
        <v>96.9</v>
      </c>
      <c r="G16" s="11"/>
      <c r="H16" s="12">
        <f>SUM(B16:E16)</f>
        <v>103.9</v>
      </c>
    </row>
    <row r="17" spans="1:8" x14ac:dyDescent="0.15">
      <c r="A17" s="8">
        <v>2008</v>
      </c>
      <c r="B17" s="14">
        <v>55</v>
      </c>
      <c r="C17" s="11"/>
      <c r="D17" s="14">
        <v>7.2</v>
      </c>
      <c r="E17" s="11">
        <v>84.5</v>
      </c>
      <c r="F17" s="14">
        <f>B17+E17</f>
        <v>139.5</v>
      </c>
      <c r="G17" s="11"/>
      <c r="H17" s="12">
        <f>SUM(B17:E17)</f>
        <v>146.69999999999999</v>
      </c>
    </row>
    <row r="18" spans="1:8" x14ac:dyDescent="0.15">
      <c r="A18" s="8">
        <v>2009</v>
      </c>
      <c r="B18" s="14">
        <v>57</v>
      </c>
      <c r="C18" s="11"/>
      <c r="D18" s="14">
        <v>7.4</v>
      </c>
      <c r="E18" s="11">
        <v>87</v>
      </c>
      <c r="F18" s="14">
        <v>144</v>
      </c>
      <c r="G18" s="11"/>
      <c r="H18" s="12">
        <v>151.4</v>
      </c>
    </row>
    <row r="19" spans="1:8" x14ac:dyDescent="0.15">
      <c r="A19" s="8">
        <v>2010</v>
      </c>
      <c r="B19" s="14">
        <v>58</v>
      </c>
      <c r="C19" s="11"/>
      <c r="D19" s="14">
        <v>7.5</v>
      </c>
      <c r="E19" s="11">
        <v>88.6</v>
      </c>
      <c r="F19" s="14">
        <f t="shared" ref="F19:F26" si="2">B19+E19</f>
        <v>146.6</v>
      </c>
      <c r="G19" s="11"/>
      <c r="H19" s="12">
        <f t="shared" ref="H19:H26" si="3">SUM(B19:E19)</f>
        <v>154.1</v>
      </c>
    </row>
    <row r="20" spans="1:8" x14ac:dyDescent="0.15">
      <c r="A20" s="8">
        <v>2011</v>
      </c>
      <c r="B20" s="14">
        <v>59</v>
      </c>
      <c r="C20" s="11"/>
      <c r="D20" s="14">
        <v>7.6</v>
      </c>
      <c r="E20" s="11">
        <v>98.3</v>
      </c>
      <c r="F20" s="14">
        <f t="shared" si="2"/>
        <v>157.30000000000001</v>
      </c>
      <c r="G20" s="11"/>
      <c r="H20" s="12">
        <f t="shared" si="3"/>
        <v>164.89999999999998</v>
      </c>
    </row>
    <row r="21" spans="1:8" x14ac:dyDescent="0.15">
      <c r="A21" s="8">
        <v>2012</v>
      </c>
      <c r="B21" s="14">
        <v>60</v>
      </c>
      <c r="C21" s="11"/>
      <c r="D21" s="14">
        <v>7.7</v>
      </c>
      <c r="E21" s="11">
        <v>99.9</v>
      </c>
      <c r="F21" s="14">
        <f t="shared" si="2"/>
        <v>159.9</v>
      </c>
      <c r="G21" s="11"/>
      <c r="H21" s="12">
        <f t="shared" si="3"/>
        <v>167.60000000000002</v>
      </c>
    </row>
    <row r="22" spans="1:8" x14ac:dyDescent="0.15">
      <c r="A22" s="8">
        <v>2013</v>
      </c>
      <c r="B22" s="14">
        <v>61</v>
      </c>
      <c r="C22" s="11"/>
      <c r="D22" s="1">
        <v>7.8</v>
      </c>
      <c r="E22" s="4">
        <v>101.8</v>
      </c>
      <c r="F22" s="14">
        <f t="shared" si="2"/>
        <v>162.80000000000001</v>
      </c>
      <c r="G22" s="11"/>
      <c r="H22" s="12">
        <f t="shared" si="3"/>
        <v>170.6</v>
      </c>
    </row>
    <row r="23" spans="1:8" x14ac:dyDescent="0.15">
      <c r="A23" s="8">
        <v>2014</v>
      </c>
      <c r="B23" s="14">
        <v>88</v>
      </c>
      <c r="C23" s="11"/>
      <c r="D23" s="1">
        <v>7.9</v>
      </c>
      <c r="E23" s="4">
        <v>155.69999999999999</v>
      </c>
      <c r="F23" s="14">
        <f t="shared" si="2"/>
        <v>243.7</v>
      </c>
      <c r="G23" s="11"/>
      <c r="H23" s="12">
        <f t="shared" si="3"/>
        <v>251.6</v>
      </c>
    </row>
    <row r="24" spans="1:8" x14ac:dyDescent="0.15">
      <c r="A24" s="8">
        <v>2015</v>
      </c>
      <c r="B24" s="14">
        <v>90</v>
      </c>
      <c r="C24" s="11"/>
      <c r="D24" s="1">
        <v>8.1</v>
      </c>
      <c r="E24" s="4">
        <v>159</v>
      </c>
      <c r="F24" s="14">
        <f>B24+E24</f>
        <v>249</v>
      </c>
      <c r="G24" s="11"/>
      <c r="H24" s="12">
        <f>SUM(B24:E24)</f>
        <v>257.10000000000002</v>
      </c>
    </row>
    <row r="25" spans="1:8" x14ac:dyDescent="0.15">
      <c r="A25" s="8">
        <v>2016</v>
      </c>
      <c r="B25" s="14">
        <v>92</v>
      </c>
      <c r="C25" s="11"/>
      <c r="D25" s="1">
        <v>13.3</v>
      </c>
      <c r="E25" s="4">
        <v>163</v>
      </c>
      <c r="F25" s="14">
        <f>B25+E25</f>
        <v>255</v>
      </c>
      <c r="G25" s="11"/>
      <c r="H25" s="12">
        <f>SUM(B25:E25)</f>
        <v>268.3</v>
      </c>
    </row>
    <row r="26" spans="1:8" x14ac:dyDescent="0.15">
      <c r="A26" s="8">
        <v>2017</v>
      </c>
      <c r="B26" s="14">
        <v>120</v>
      </c>
      <c r="C26" s="11"/>
      <c r="D26" s="1">
        <v>13.6</v>
      </c>
      <c r="E26" s="4">
        <v>160.30000000000001</v>
      </c>
      <c r="F26" s="14">
        <f t="shared" si="2"/>
        <v>280.3</v>
      </c>
      <c r="G26" s="11"/>
      <c r="H26" s="12">
        <f t="shared" si="3"/>
        <v>293.89999999999998</v>
      </c>
    </row>
    <row r="27" spans="1:8" x14ac:dyDescent="0.15">
      <c r="A27" s="8" t="s">
        <v>61</v>
      </c>
      <c r="B27" s="14">
        <v>133</v>
      </c>
      <c r="C27" s="11">
        <v>13.1</v>
      </c>
      <c r="D27" s="1"/>
      <c r="E27" s="4">
        <v>163</v>
      </c>
      <c r="F27" s="14">
        <f>B27+E27</f>
        <v>296</v>
      </c>
      <c r="G27" s="11">
        <f>B27+C27+E27</f>
        <v>309.10000000000002</v>
      </c>
      <c r="H27" s="12"/>
    </row>
    <row r="28" spans="1:8" x14ac:dyDescent="0.15">
      <c r="A28" s="8">
        <v>2019</v>
      </c>
      <c r="B28" s="14">
        <v>135</v>
      </c>
      <c r="C28" s="11">
        <v>13.3</v>
      </c>
      <c r="D28" s="1"/>
      <c r="E28" s="4">
        <v>165</v>
      </c>
      <c r="F28" s="14">
        <f>B28+E28</f>
        <v>300</v>
      </c>
      <c r="G28" s="11">
        <f>B28+C28+E28</f>
        <v>313.3</v>
      </c>
      <c r="H28" s="12"/>
    </row>
    <row r="29" spans="1:8" x14ac:dyDescent="0.15">
      <c r="A29" s="8">
        <v>2020</v>
      </c>
      <c r="B29" s="14">
        <v>145</v>
      </c>
      <c r="C29" s="11">
        <v>13.55</v>
      </c>
      <c r="D29" s="1"/>
      <c r="E29" s="4">
        <v>168</v>
      </c>
      <c r="F29" s="14">
        <v>313</v>
      </c>
      <c r="G29" s="11">
        <f>B29+C29+E29</f>
        <v>326.55</v>
      </c>
      <c r="H29" s="12"/>
    </row>
    <row r="30" spans="1:8" x14ac:dyDescent="0.15">
      <c r="A30" s="8">
        <v>2021</v>
      </c>
      <c r="B30" s="14">
        <v>158</v>
      </c>
      <c r="C30" s="11">
        <v>14.02</v>
      </c>
      <c r="D30" s="1"/>
      <c r="E30" s="4">
        <v>174</v>
      </c>
      <c r="F30" s="14">
        <v>332</v>
      </c>
      <c r="G30" s="11">
        <v>346.02</v>
      </c>
      <c r="H30" s="12"/>
    </row>
    <row r="31" spans="1:8" x14ac:dyDescent="0.15">
      <c r="A31" s="10">
        <v>2022</v>
      </c>
      <c r="B31" s="14">
        <v>205</v>
      </c>
      <c r="C31" s="92">
        <v>14.2</v>
      </c>
      <c r="D31" s="1"/>
      <c r="E31" s="93">
        <v>176</v>
      </c>
      <c r="F31" s="14">
        <f>B31+E31</f>
        <v>381</v>
      </c>
      <c r="G31" s="4">
        <f>E31+C31+B31</f>
        <v>395.2</v>
      </c>
      <c r="H31" s="12"/>
    </row>
    <row r="32" spans="1:8" x14ac:dyDescent="0.15">
      <c r="A32" s="10">
        <v>2023</v>
      </c>
      <c r="B32" s="14">
        <v>253</v>
      </c>
      <c r="C32" s="92">
        <v>14.6</v>
      </c>
      <c r="D32" s="1"/>
      <c r="E32" s="93">
        <v>0</v>
      </c>
      <c r="F32" s="14">
        <v>253</v>
      </c>
      <c r="G32" s="4">
        <v>267.60000000000002</v>
      </c>
      <c r="H32" s="12"/>
    </row>
    <row r="33" spans="1:8" x14ac:dyDescent="0.15">
      <c r="A33" s="42">
        <v>2024</v>
      </c>
      <c r="B33" s="26">
        <v>317</v>
      </c>
      <c r="C33" s="71">
        <v>15.2</v>
      </c>
      <c r="D33" s="57"/>
      <c r="E33" s="72">
        <v>0</v>
      </c>
      <c r="F33" s="26">
        <v>317</v>
      </c>
      <c r="G33" s="5">
        <v>332.2</v>
      </c>
      <c r="H33" s="75"/>
    </row>
    <row r="34" spans="1:8" x14ac:dyDescent="0.15">
      <c r="A34" s="20"/>
      <c r="B34" s="14"/>
      <c r="C34" s="80"/>
      <c r="D34" s="1"/>
      <c r="E34" s="81"/>
      <c r="F34" s="14"/>
      <c r="G34" s="1"/>
      <c r="H34" s="14"/>
    </row>
    <row r="35" spans="1:8" x14ac:dyDescent="0.15">
      <c r="A35" s="20"/>
      <c r="B35" s="14"/>
      <c r="C35" s="80"/>
      <c r="D35" s="1"/>
      <c r="E35" s="81"/>
      <c r="F35" s="14"/>
      <c r="G35" s="1"/>
      <c r="H35" s="14"/>
    </row>
    <row r="36" spans="1:8" x14ac:dyDescent="0.15">
      <c r="A36" s="20"/>
      <c r="B36" s="14"/>
      <c r="C36" s="14"/>
      <c r="D36" s="1"/>
      <c r="E36" s="1"/>
      <c r="F36" s="14"/>
      <c r="G36" s="14"/>
      <c r="H36" s="14"/>
    </row>
    <row r="37" spans="1:8" x14ac:dyDescent="0.15">
      <c r="A37" s="20"/>
      <c r="B37" s="14"/>
      <c r="C37" s="14"/>
      <c r="D37" s="1"/>
      <c r="E37" s="1"/>
      <c r="F37" s="14"/>
      <c r="G37" s="14"/>
      <c r="H37" s="14"/>
    </row>
    <row r="38" spans="1:8" x14ac:dyDescent="0.15">
      <c r="A38" s="76" t="s">
        <v>62</v>
      </c>
    </row>
    <row r="39" spans="1:8" x14ac:dyDescent="0.15">
      <c r="A39" s="76" t="s">
        <v>63</v>
      </c>
      <c r="D39" s="76"/>
    </row>
    <row r="41" spans="1:8" x14ac:dyDescent="0.15">
      <c r="A41" s="76" t="s">
        <v>64</v>
      </c>
    </row>
    <row r="43" spans="1:8" x14ac:dyDescent="0.15">
      <c r="A43" s="51" t="s">
        <v>65</v>
      </c>
    </row>
    <row r="44" spans="1:8" ht="14" x14ac:dyDescent="0.2">
      <c r="D44" s="23"/>
    </row>
    <row r="45" spans="1:8" x14ac:dyDescent="0.15">
      <c r="E45" s="61"/>
    </row>
  </sheetData>
  <mergeCells count="2">
    <mergeCell ref="A1:H1"/>
    <mergeCell ref="A2:A3"/>
  </mergeCells>
  <phoneticPr fontId="2" type="noConversion"/>
  <pageMargins left="0.78740157499999996" right="0.78740157499999996" top="0.984251969" bottom="0.984251969" header="0.5" footer="0.5"/>
  <pageSetup paperSize="9" orientation="landscape" r:id="rId1"/>
  <headerFooter alignWithMargins="0"/>
  <ignoredErrors>
    <ignoredError sqref="H4 H5:H1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5"/>
  <dimension ref="A1:F37"/>
  <sheetViews>
    <sheetView workbookViewId="0">
      <selection activeCell="J23" sqref="J23"/>
    </sheetView>
  </sheetViews>
  <sheetFormatPr baseColWidth="10" defaultColWidth="11.5" defaultRowHeight="13" x14ac:dyDescent="0.15"/>
  <cols>
    <col min="1" max="1" width="12" style="1" customWidth="1"/>
  </cols>
  <sheetData>
    <row r="1" spans="1:5" ht="16" x14ac:dyDescent="0.2">
      <c r="A1" s="142" t="s">
        <v>66</v>
      </c>
      <c r="B1" s="143"/>
      <c r="C1" s="143"/>
      <c r="D1" s="143"/>
      <c r="E1" s="144"/>
    </row>
    <row r="2" spans="1:5" ht="15" x14ac:dyDescent="0.2">
      <c r="A2" s="133" t="s">
        <v>1</v>
      </c>
      <c r="B2" s="32" t="s">
        <v>3</v>
      </c>
      <c r="C2" s="32" t="s">
        <v>67</v>
      </c>
      <c r="D2" s="35" t="s">
        <v>54</v>
      </c>
      <c r="E2" s="32" t="s">
        <v>68</v>
      </c>
    </row>
    <row r="3" spans="1:5" x14ac:dyDescent="0.15">
      <c r="A3" s="134"/>
      <c r="B3" s="33"/>
      <c r="C3" s="34" t="s">
        <v>69</v>
      </c>
      <c r="D3" s="36"/>
      <c r="E3" s="33"/>
    </row>
    <row r="4" spans="1:5" x14ac:dyDescent="0.15">
      <c r="A4" s="7">
        <v>1995</v>
      </c>
      <c r="B4" s="50">
        <v>41.5</v>
      </c>
      <c r="C4" s="6">
        <v>0</v>
      </c>
      <c r="D4" s="59">
        <v>0</v>
      </c>
      <c r="E4" s="27">
        <f t="shared" ref="E4:E11" si="0">SUM(B4:D4)</f>
        <v>41.5</v>
      </c>
    </row>
    <row r="5" spans="1:5" x14ac:dyDescent="0.15">
      <c r="A5" s="8">
        <v>1996</v>
      </c>
      <c r="B5" s="14">
        <v>42.5</v>
      </c>
      <c r="C5" s="4">
        <v>0</v>
      </c>
      <c r="D5" s="1">
        <v>0</v>
      </c>
      <c r="E5" s="11">
        <f t="shared" si="0"/>
        <v>42.5</v>
      </c>
    </row>
    <row r="6" spans="1:5" x14ac:dyDescent="0.15">
      <c r="A6" s="8">
        <v>1997</v>
      </c>
      <c r="B6" s="14">
        <v>43.5</v>
      </c>
      <c r="C6" s="4">
        <v>0</v>
      </c>
      <c r="D6" s="1">
        <v>0</v>
      </c>
      <c r="E6" s="11">
        <f t="shared" si="0"/>
        <v>43.5</v>
      </c>
    </row>
    <row r="7" spans="1:5" x14ac:dyDescent="0.15">
      <c r="A7" s="8">
        <v>1998</v>
      </c>
      <c r="B7" s="14">
        <v>44.5</v>
      </c>
      <c r="C7" s="4">
        <v>0</v>
      </c>
      <c r="D7" s="1">
        <v>0</v>
      </c>
      <c r="E7" s="11">
        <f t="shared" si="0"/>
        <v>44.5</v>
      </c>
    </row>
    <row r="8" spans="1:5" x14ac:dyDescent="0.15">
      <c r="A8" s="8">
        <v>1999</v>
      </c>
      <c r="B8" s="14">
        <v>46</v>
      </c>
      <c r="C8" s="4">
        <v>0</v>
      </c>
      <c r="D8" s="1">
        <v>0</v>
      </c>
      <c r="E8" s="11">
        <f t="shared" si="0"/>
        <v>46</v>
      </c>
    </row>
    <row r="9" spans="1:5" x14ac:dyDescent="0.15">
      <c r="A9" s="8">
        <v>2000</v>
      </c>
      <c r="B9" s="14">
        <v>47</v>
      </c>
      <c r="C9" s="4">
        <v>0</v>
      </c>
      <c r="D9" s="14">
        <v>19</v>
      </c>
      <c r="E9" s="11">
        <f t="shared" si="0"/>
        <v>66</v>
      </c>
    </row>
    <row r="10" spans="1:5" x14ac:dyDescent="0.15">
      <c r="A10" s="8">
        <v>2001</v>
      </c>
      <c r="B10" s="14">
        <v>48</v>
      </c>
      <c r="C10" s="4">
        <v>0</v>
      </c>
      <c r="D10" s="14">
        <v>38.200000000000003</v>
      </c>
      <c r="E10" s="11">
        <f t="shared" si="0"/>
        <v>86.2</v>
      </c>
    </row>
    <row r="11" spans="1:5" x14ac:dyDescent="0.15">
      <c r="A11" s="8">
        <v>2002</v>
      </c>
      <c r="B11" s="14">
        <v>49</v>
      </c>
      <c r="C11" s="4">
        <v>0</v>
      </c>
      <c r="D11" s="14">
        <v>38.9</v>
      </c>
      <c r="E11" s="11">
        <f t="shared" si="0"/>
        <v>87.9</v>
      </c>
    </row>
    <row r="12" spans="1:5" x14ac:dyDescent="0.15">
      <c r="A12" s="8">
        <v>2003</v>
      </c>
      <c r="B12" s="14">
        <v>50</v>
      </c>
      <c r="C12" s="4">
        <v>0</v>
      </c>
      <c r="D12" s="14">
        <v>39.799999999999997</v>
      </c>
      <c r="E12" s="11">
        <f t="shared" ref="E12:E19" si="1">SUM(B12:D12)</f>
        <v>89.8</v>
      </c>
    </row>
    <row r="13" spans="1:5" x14ac:dyDescent="0.15">
      <c r="A13" s="8">
        <v>2004</v>
      </c>
      <c r="B13" s="14">
        <v>51</v>
      </c>
      <c r="C13" s="4">
        <v>0</v>
      </c>
      <c r="D13" s="14">
        <v>40.5</v>
      </c>
      <c r="E13" s="11">
        <f t="shared" si="1"/>
        <v>91.5</v>
      </c>
    </row>
    <row r="14" spans="1:5" x14ac:dyDescent="0.15">
      <c r="A14" s="8">
        <v>2005</v>
      </c>
      <c r="B14" s="14">
        <v>52</v>
      </c>
      <c r="C14" s="4">
        <v>0</v>
      </c>
      <c r="D14" s="14">
        <v>41.4</v>
      </c>
      <c r="E14" s="11">
        <f t="shared" si="1"/>
        <v>93.4</v>
      </c>
    </row>
    <row r="15" spans="1:5" x14ac:dyDescent="0.15">
      <c r="A15" s="8">
        <v>2006</v>
      </c>
      <c r="B15" s="14">
        <v>53</v>
      </c>
      <c r="C15" s="4">
        <v>0</v>
      </c>
      <c r="D15" s="14">
        <v>42.1</v>
      </c>
      <c r="E15" s="11">
        <f t="shared" si="1"/>
        <v>95.1</v>
      </c>
    </row>
    <row r="16" spans="1:5" x14ac:dyDescent="0.15">
      <c r="A16" s="8">
        <v>2007</v>
      </c>
      <c r="B16" s="14">
        <v>54</v>
      </c>
      <c r="C16" s="4">
        <v>0</v>
      </c>
      <c r="D16" s="14">
        <v>42.9</v>
      </c>
      <c r="E16" s="11">
        <f t="shared" si="1"/>
        <v>96.9</v>
      </c>
    </row>
    <row r="17" spans="1:5" x14ac:dyDescent="0.15">
      <c r="A17" s="8">
        <v>2008</v>
      </c>
      <c r="B17" s="14">
        <v>55</v>
      </c>
      <c r="C17" s="4">
        <v>0</v>
      </c>
      <c r="D17" s="14">
        <v>84.5</v>
      </c>
      <c r="E17" s="11">
        <f t="shared" si="1"/>
        <v>139.5</v>
      </c>
    </row>
    <row r="18" spans="1:5" x14ac:dyDescent="0.15">
      <c r="A18" s="8">
        <v>2009</v>
      </c>
      <c r="B18" s="14">
        <v>57</v>
      </c>
      <c r="C18" s="4">
        <v>0</v>
      </c>
      <c r="D18" s="14">
        <v>87</v>
      </c>
      <c r="E18" s="11">
        <v>144</v>
      </c>
    </row>
    <row r="19" spans="1:5" x14ac:dyDescent="0.15">
      <c r="A19" s="8">
        <v>2010</v>
      </c>
      <c r="B19" s="14">
        <v>58</v>
      </c>
      <c r="C19" s="4">
        <v>0</v>
      </c>
      <c r="D19" s="14">
        <v>88.6</v>
      </c>
      <c r="E19" s="11">
        <f t="shared" si="1"/>
        <v>146.6</v>
      </c>
    </row>
    <row r="20" spans="1:5" x14ac:dyDescent="0.15">
      <c r="A20" s="8">
        <v>2011</v>
      </c>
      <c r="B20" s="14">
        <v>59</v>
      </c>
      <c r="C20" s="4">
        <v>0</v>
      </c>
      <c r="D20" s="14">
        <v>98.3</v>
      </c>
      <c r="E20" s="11">
        <f t="shared" ref="E20:E27" si="2">SUM(B20:D20)</f>
        <v>157.30000000000001</v>
      </c>
    </row>
    <row r="21" spans="1:5" x14ac:dyDescent="0.15">
      <c r="A21" s="8">
        <v>2012</v>
      </c>
      <c r="B21" s="14">
        <v>60</v>
      </c>
      <c r="C21" s="4">
        <v>0</v>
      </c>
      <c r="D21" s="61">
        <v>99.9</v>
      </c>
      <c r="E21" s="4">
        <f t="shared" si="2"/>
        <v>159.9</v>
      </c>
    </row>
    <row r="22" spans="1:5" x14ac:dyDescent="0.15">
      <c r="A22" s="8">
        <v>2013</v>
      </c>
      <c r="B22" s="14">
        <v>61</v>
      </c>
      <c r="C22" s="4">
        <v>0</v>
      </c>
      <c r="D22" s="1">
        <v>101.8</v>
      </c>
      <c r="E22" s="4">
        <f t="shared" si="2"/>
        <v>162.80000000000001</v>
      </c>
    </row>
    <row r="23" spans="1:5" x14ac:dyDescent="0.15">
      <c r="A23" s="8">
        <v>2014</v>
      </c>
      <c r="B23" s="14">
        <v>88</v>
      </c>
      <c r="C23" s="4">
        <v>0</v>
      </c>
      <c r="D23" s="1">
        <v>155.69999999999999</v>
      </c>
      <c r="E23" s="4">
        <f t="shared" si="2"/>
        <v>243.7</v>
      </c>
    </row>
    <row r="24" spans="1:5" x14ac:dyDescent="0.15">
      <c r="A24" s="8">
        <v>2015</v>
      </c>
      <c r="B24" s="14">
        <v>90</v>
      </c>
      <c r="C24" s="4">
        <v>0</v>
      </c>
      <c r="D24" s="1">
        <v>159</v>
      </c>
      <c r="E24" s="4">
        <f t="shared" si="2"/>
        <v>249</v>
      </c>
    </row>
    <row r="25" spans="1:5" x14ac:dyDescent="0.15">
      <c r="A25" s="8">
        <v>2016</v>
      </c>
      <c r="B25" s="14">
        <v>92</v>
      </c>
      <c r="C25" s="4">
        <v>0</v>
      </c>
      <c r="D25" s="1">
        <v>163</v>
      </c>
      <c r="E25" s="4">
        <f t="shared" si="2"/>
        <v>255</v>
      </c>
    </row>
    <row r="26" spans="1:5" x14ac:dyDescent="0.15">
      <c r="A26" s="8">
        <v>2017</v>
      </c>
      <c r="B26" s="14">
        <v>120</v>
      </c>
      <c r="C26" s="4">
        <v>0</v>
      </c>
      <c r="D26" s="1">
        <v>160.30000000000001</v>
      </c>
      <c r="E26" s="4">
        <f t="shared" si="2"/>
        <v>280.3</v>
      </c>
    </row>
    <row r="27" spans="1:5" x14ac:dyDescent="0.15">
      <c r="A27" s="8">
        <v>2018</v>
      </c>
      <c r="B27" s="1">
        <v>133</v>
      </c>
      <c r="C27" s="4">
        <v>0</v>
      </c>
      <c r="D27" s="1">
        <v>163</v>
      </c>
      <c r="E27" s="4">
        <f t="shared" si="2"/>
        <v>296</v>
      </c>
    </row>
    <row r="28" spans="1:5" x14ac:dyDescent="0.15">
      <c r="A28" s="8">
        <v>2019</v>
      </c>
      <c r="B28" s="1">
        <v>135</v>
      </c>
      <c r="C28" s="4">
        <v>0</v>
      </c>
      <c r="D28" s="1">
        <v>165</v>
      </c>
      <c r="E28" s="4">
        <f t="shared" ref="E28:E31" si="3">SUM(B28:D28)</f>
        <v>300</v>
      </c>
    </row>
    <row r="29" spans="1:5" x14ac:dyDescent="0.15">
      <c r="A29" s="8">
        <v>2020</v>
      </c>
      <c r="B29" s="1">
        <v>145</v>
      </c>
      <c r="C29" s="4">
        <v>0</v>
      </c>
      <c r="D29" s="1">
        <v>168</v>
      </c>
      <c r="E29" s="4">
        <v>313</v>
      </c>
    </row>
    <row r="30" spans="1:5" x14ac:dyDescent="0.15">
      <c r="A30" s="8">
        <v>2021</v>
      </c>
      <c r="B30" s="1">
        <v>158</v>
      </c>
      <c r="C30" s="4">
        <v>0</v>
      </c>
      <c r="D30" s="1">
        <v>174</v>
      </c>
      <c r="E30" s="4">
        <v>332</v>
      </c>
    </row>
    <row r="31" spans="1:5" x14ac:dyDescent="0.15">
      <c r="A31" s="8">
        <v>2022</v>
      </c>
      <c r="B31" s="1">
        <v>205</v>
      </c>
      <c r="C31" s="4">
        <v>0</v>
      </c>
      <c r="D31" s="1">
        <v>176</v>
      </c>
      <c r="E31" s="4">
        <f t="shared" si="3"/>
        <v>381</v>
      </c>
    </row>
    <row r="32" spans="1:5" x14ac:dyDescent="0.15">
      <c r="A32" s="10">
        <v>2023</v>
      </c>
      <c r="B32" s="1">
        <v>253</v>
      </c>
      <c r="C32" s="4">
        <v>0</v>
      </c>
      <c r="D32" s="1">
        <v>0</v>
      </c>
      <c r="E32" s="4">
        <v>253</v>
      </c>
    </row>
    <row r="33" spans="1:6" x14ac:dyDescent="0.15">
      <c r="A33" s="42">
        <v>2024</v>
      </c>
      <c r="B33" s="57">
        <v>317</v>
      </c>
      <c r="C33" s="5">
        <v>0</v>
      </c>
      <c r="D33" s="57">
        <v>0</v>
      </c>
      <c r="E33" s="5">
        <v>317</v>
      </c>
    </row>
    <row r="37" spans="1:6" x14ac:dyDescent="0.15">
      <c r="A37" s="145" t="s">
        <v>70</v>
      </c>
      <c r="B37" s="145"/>
      <c r="C37" s="145"/>
      <c r="D37" s="145"/>
      <c r="E37" s="145"/>
      <c r="F37" s="145"/>
    </row>
  </sheetData>
  <mergeCells count="3">
    <mergeCell ref="A1:E1"/>
    <mergeCell ref="A2:A3"/>
    <mergeCell ref="A37:F37"/>
  </mergeCells>
  <phoneticPr fontId="2" type="noConversion"/>
  <pageMargins left="0.78740157499999996" right="0.78740157499999996" top="0.984251969" bottom="0.984251969" header="0.5" footer="0.5"/>
  <pageSetup paperSize="9" orientation="landscape" horizontalDpi="1200" verticalDpi="1200" r:id="rId1"/>
  <headerFooter alignWithMargins="0"/>
  <ignoredErrors>
    <ignoredError sqref="E4:E19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7"/>
  <dimension ref="A1:B37"/>
  <sheetViews>
    <sheetView workbookViewId="0">
      <selection activeCell="H20" sqref="H20"/>
    </sheetView>
  </sheetViews>
  <sheetFormatPr baseColWidth="10" defaultColWidth="11.5" defaultRowHeight="13" x14ac:dyDescent="0.15"/>
  <cols>
    <col min="1" max="1" width="27.6640625" style="1" customWidth="1"/>
    <col min="2" max="2" width="19.83203125" customWidth="1"/>
  </cols>
  <sheetData>
    <row r="1" spans="1:2" ht="16" x14ac:dyDescent="0.2">
      <c r="A1" s="142" t="s">
        <v>71</v>
      </c>
      <c r="B1" s="144"/>
    </row>
    <row r="2" spans="1:2" x14ac:dyDescent="0.15">
      <c r="A2" s="29" t="s">
        <v>1</v>
      </c>
      <c r="B2" s="29" t="s">
        <v>72</v>
      </c>
    </row>
    <row r="3" spans="1:2" x14ac:dyDescent="0.15">
      <c r="A3" s="41">
        <v>1995</v>
      </c>
      <c r="B3" s="6">
        <v>100</v>
      </c>
    </row>
    <row r="4" spans="1:2" x14ac:dyDescent="0.15">
      <c r="A4" s="10">
        <v>1996</v>
      </c>
      <c r="B4" s="4">
        <v>102</v>
      </c>
    </row>
    <row r="5" spans="1:2" x14ac:dyDescent="0.15">
      <c r="A5" s="10">
        <v>1997</v>
      </c>
      <c r="B5" s="4">
        <v>105</v>
      </c>
    </row>
    <row r="6" spans="1:2" x14ac:dyDescent="0.15">
      <c r="A6" s="10">
        <v>1998</v>
      </c>
      <c r="B6" s="4">
        <v>107</v>
      </c>
    </row>
    <row r="7" spans="1:2" x14ac:dyDescent="0.15">
      <c r="A7" s="10">
        <v>1999</v>
      </c>
      <c r="B7" s="4">
        <v>111</v>
      </c>
    </row>
    <row r="8" spans="1:2" x14ac:dyDescent="0.15">
      <c r="A8" s="10">
        <v>2000</v>
      </c>
      <c r="B8" s="4">
        <v>146</v>
      </c>
    </row>
    <row r="9" spans="1:2" x14ac:dyDescent="0.15">
      <c r="A9" s="10">
        <v>2001</v>
      </c>
      <c r="B9" s="4">
        <v>150</v>
      </c>
    </row>
    <row r="10" spans="1:2" x14ac:dyDescent="0.15">
      <c r="A10" s="10">
        <v>2002</v>
      </c>
      <c r="B10" s="4">
        <v>153</v>
      </c>
    </row>
    <row r="11" spans="1:2" x14ac:dyDescent="0.15">
      <c r="A11" s="10">
        <v>2003</v>
      </c>
      <c r="B11" s="4">
        <v>156</v>
      </c>
    </row>
    <row r="12" spans="1:2" x14ac:dyDescent="0.15">
      <c r="A12" s="10">
        <v>2004</v>
      </c>
      <c r="B12" s="4">
        <v>159</v>
      </c>
    </row>
    <row r="13" spans="1:2" x14ac:dyDescent="0.15">
      <c r="A13" s="10">
        <v>2005</v>
      </c>
      <c r="B13" s="4">
        <v>162</v>
      </c>
    </row>
    <row r="14" spans="1:2" x14ac:dyDescent="0.15">
      <c r="A14" s="10">
        <v>2006</v>
      </c>
      <c r="B14" s="4">
        <v>165</v>
      </c>
    </row>
    <row r="15" spans="1:2" x14ac:dyDescent="0.15">
      <c r="A15" s="10">
        <v>2007</v>
      </c>
      <c r="B15" s="4">
        <v>168</v>
      </c>
    </row>
    <row r="16" spans="1:2" x14ac:dyDescent="0.15">
      <c r="A16" s="10">
        <v>2008</v>
      </c>
      <c r="B16" s="4">
        <v>172</v>
      </c>
    </row>
    <row r="17" spans="1:2" x14ac:dyDescent="0.15">
      <c r="A17" s="10">
        <v>2009</v>
      </c>
      <c r="B17" s="4">
        <v>177</v>
      </c>
    </row>
    <row r="18" spans="1:2" x14ac:dyDescent="0.15">
      <c r="A18" s="10">
        <v>2010</v>
      </c>
      <c r="B18" s="4">
        <v>180</v>
      </c>
    </row>
    <row r="19" spans="1:2" x14ac:dyDescent="0.15">
      <c r="A19" s="10">
        <v>2011</v>
      </c>
      <c r="B19" s="4">
        <v>183</v>
      </c>
    </row>
    <row r="20" spans="1:2" x14ac:dyDescent="0.15">
      <c r="A20" s="10">
        <v>2012</v>
      </c>
      <c r="B20" s="4">
        <v>186</v>
      </c>
    </row>
    <row r="21" spans="1:2" x14ac:dyDescent="0.15">
      <c r="A21" s="10">
        <v>2013</v>
      </c>
      <c r="B21" s="4">
        <v>190</v>
      </c>
    </row>
    <row r="22" spans="1:2" x14ac:dyDescent="0.15">
      <c r="A22" s="10">
        <v>2014</v>
      </c>
      <c r="B22" s="4">
        <v>194</v>
      </c>
    </row>
    <row r="23" spans="1:2" x14ac:dyDescent="0.15">
      <c r="A23" s="10">
        <v>2015</v>
      </c>
      <c r="B23" s="4">
        <v>198</v>
      </c>
    </row>
    <row r="24" spans="1:2" x14ac:dyDescent="0.15">
      <c r="A24" s="10">
        <v>2016</v>
      </c>
      <c r="B24" s="4">
        <v>213</v>
      </c>
    </row>
    <row r="25" spans="1:2" x14ac:dyDescent="0.15">
      <c r="A25" s="10">
        <v>2017</v>
      </c>
      <c r="B25" s="4">
        <v>217</v>
      </c>
    </row>
    <row r="26" spans="1:2" x14ac:dyDescent="0.15">
      <c r="A26" s="10">
        <v>2018</v>
      </c>
      <c r="B26" s="4">
        <v>220</v>
      </c>
    </row>
    <row r="27" spans="1:2" x14ac:dyDescent="0.15">
      <c r="A27" s="10">
        <v>2019</v>
      </c>
      <c r="B27" s="4">
        <v>223</v>
      </c>
    </row>
    <row r="28" spans="1:2" x14ac:dyDescent="0.15">
      <c r="A28" s="10">
        <v>2020</v>
      </c>
      <c r="B28" s="4">
        <v>227</v>
      </c>
    </row>
    <row r="29" spans="1:2" x14ac:dyDescent="0.15">
      <c r="A29" s="10">
        <v>2021</v>
      </c>
      <c r="B29" s="4">
        <v>235</v>
      </c>
    </row>
    <row r="30" spans="1:2" x14ac:dyDescent="0.15">
      <c r="A30" s="10">
        <v>2022</v>
      </c>
      <c r="B30" s="4">
        <v>238</v>
      </c>
    </row>
    <row r="31" spans="1:2" x14ac:dyDescent="0.15">
      <c r="A31" s="10">
        <v>2023</v>
      </c>
      <c r="B31" s="4">
        <v>245</v>
      </c>
    </row>
    <row r="32" spans="1:2" x14ac:dyDescent="0.15">
      <c r="A32" s="42">
        <v>2024</v>
      </c>
      <c r="B32" s="5">
        <v>254</v>
      </c>
    </row>
    <row r="36" spans="1:1" x14ac:dyDescent="0.15">
      <c r="A36" s="3" t="s">
        <v>73</v>
      </c>
    </row>
    <row r="37" spans="1:1" x14ac:dyDescent="0.15">
      <c r="A37" s="3" t="s">
        <v>74</v>
      </c>
    </row>
  </sheetData>
  <mergeCells count="1">
    <mergeCell ref="A1:B1"/>
  </mergeCells>
  <phoneticPr fontId="2" type="noConversion"/>
  <pageMargins left="0.78740157499999996" right="0.78740157499999996" top="0.984251969" bottom="0.984251969" header="0.5" footer="0.5"/>
  <pageSetup paperSize="9" orientation="landscape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6"/>
  <dimension ref="A1:M48"/>
  <sheetViews>
    <sheetView workbookViewId="0">
      <selection activeCell="T17" sqref="T17"/>
    </sheetView>
  </sheetViews>
  <sheetFormatPr baseColWidth="10" defaultColWidth="11.5" defaultRowHeight="13" x14ac:dyDescent="0.15"/>
  <cols>
    <col min="1" max="1" width="11.33203125" style="1" customWidth="1"/>
    <col min="5" max="5" width="14" customWidth="1"/>
    <col min="7" max="7" width="12.83203125" customWidth="1"/>
    <col min="8" max="8" width="13.5" customWidth="1"/>
    <col min="9" max="9" width="12.83203125" customWidth="1"/>
    <col min="10" max="10" width="12.33203125" customWidth="1"/>
    <col min="12" max="12" width="12.33203125" customWidth="1"/>
  </cols>
  <sheetData>
    <row r="1" spans="1:13" ht="16" x14ac:dyDescent="0.2">
      <c r="A1" s="139" t="s">
        <v>75</v>
      </c>
      <c r="B1" s="140"/>
      <c r="C1" s="140"/>
      <c r="D1" s="140"/>
      <c r="E1" s="140"/>
      <c r="F1" s="140"/>
      <c r="G1" s="140"/>
      <c r="H1" s="141"/>
    </row>
    <row r="2" spans="1:13" ht="15" x14ac:dyDescent="0.2">
      <c r="A2" s="133" t="s">
        <v>1</v>
      </c>
      <c r="B2" s="32" t="s">
        <v>3</v>
      </c>
      <c r="C2" s="32" t="s">
        <v>54</v>
      </c>
      <c r="D2" s="32" t="s">
        <v>52</v>
      </c>
      <c r="E2" s="32" t="s">
        <v>53</v>
      </c>
      <c r="F2" s="32" t="s">
        <v>67</v>
      </c>
      <c r="G2" s="32" t="s">
        <v>67</v>
      </c>
      <c r="H2" s="32" t="s">
        <v>76</v>
      </c>
      <c r="I2" s="32" t="s">
        <v>76</v>
      </c>
      <c r="J2" s="32" t="s">
        <v>76</v>
      </c>
      <c r="K2" s="32" t="s">
        <v>76</v>
      </c>
      <c r="L2" s="32" t="s">
        <v>76</v>
      </c>
      <c r="M2" s="32" t="s">
        <v>76</v>
      </c>
    </row>
    <row r="3" spans="1:13" x14ac:dyDescent="0.15">
      <c r="A3" s="134"/>
      <c r="B3" s="33"/>
      <c r="C3" s="33"/>
      <c r="D3" s="33" t="s">
        <v>77</v>
      </c>
      <c r="E3" s="94" t="s">
        <v>78</v>
      </c>
      <c r="F3" s="34" t="s">
        <v>79</v>
      </c>
      <c r="G3" s="37" t="s">
        <v>80</v>
      </c>
      <c r="H3" s="34" t="s">
        <v>79</v>
      </c>
      <c r="I3" s="38" t="s">
        <v>80</v>
      </c>
      <c r="J3" s="52">
        <v>7.4999999999999997E-3</v>
      </c>
      <c r="K3" s="53">
        <v>0.01</v>
      </c>
      <c r="L3" s="52">
        <v>2.2499999999999999E-2</v>
      </c>
      <c r="M3" s="54">
        <v>2.5000000000000001E-2</v>
      </c>
    </row>
    <row r="4" spans="1:13" x14ac:dyDescent="0.15">
      <c r="A4" s="7">
        <v>1995</v>
      </c>
      <c r="B4" s="50">
        <v>41.5</v>
      </c>
      <c r="C4" s="6">
        <v>0</v>
      </c>
      <c r="D4" s="59"/>
      <c r="E4" s="6">
        <v>7</v>
      </c>
      <c r="F4" s="50">
        <v>28</v>
      </c>
      <c r="G4" s="6">
        <v>70</v>
      </c>
      <c r="H4" s="50">
        <f>B4+C4+F4</f>
        <v>69.5</v>
      </c>
      <c r="I4" s="27">
        <f>B4+C4+G4</f>
        <v>111.5</v>
      </c>
      <c r="J4" s="64"/>
      <c r="K4" s="65"/>
      <c r="L4" s="64"/>
      <c r="M4" s="65"/>
    </row>
    <row r="5" spans="1:13" x14ac:dyDescent="0.15">
      <c r="A5" s="8">
        <v>1996</v>
      </c>
      <c r="B5" s="14">
        <v>42.5</v>
      </c>
      <c r="C5" s="4">
        <v>0</v>
      </c>
      <c r="D5" s="1"/>
      <c r="E5" s="4">
        <v>7</v>
      </c>
      <c r="F5" s="14">
        <v>28</v>
      </c>
      <c r="G5" s="4">
        <v>70</v>
      </c>
      <c r="H5" s="14">
        <f t="shared" ref="H5:H21" si="0">B5+C5+F5</f>
        <v>70.5</v>
      </c>
      <c r="I5" s="11">
        <f t="shared" ref="I5:I21" si="1">B5+C5+G5</f>
        <v>112.5</v>
      </c>
      <c r="K5" s="66"/>
      <c r="M5" s="66"/>
    </row>
    <row r="6" spans="1:13" x14ac:dyDescent="0.15">
      <c r="A6" s="8">
        <v>1997</v>
      </c>
      <c r="B6" s="14">
        <v>43.5</v>
      </c>
      <c r="C6" s="4">
        <v>0</v>
      </c>
      <c r="D6" s="1"/>
      <c r="E6" s="4">
        <v>7</v>
      </c>
      <c r="F6" s="14">
        <v>28</v>
      </c>
      <c r="G6" s="4">
        <v>70</v>
      </c>
      <c r="H6" s="14">
        <f t="shared" si="0"/>
        <v>71.5</v>
      </c>
      <c r="I6" s="11">
        <f t="shared" si="1"/>
        <v>113.5</v>
      </c>
      <c r="K6" s="66"/>
      <c r="M6" s="66"/>
    </row>
    <row r="7" spans="1:13" x14ac:dyDescent="0.15">
      <c r="A7" s="8">
        <v>1998</v>
      </c>
      <c r="B7" s="14">
        <v>44.5</v>
      </c>
      <c r="C7" s="4">
        <v>0</v>
      </c>
      <c r="D7" s="1"/>
      <c r="E7" s="4">
        <v>7</v>
      </c>
      <c r="F7" s="14">
        <v>28</v>
      </c>
      <c r="G7" s="4">
        <v>70</v>
      </c>
      <c r="H7" s="14">
        <f t="shared" si="0"/>
        <v>72.5</v>
      </c>
      <c r="I7" s="11">
        <f t="shared" si="1"/>
        <v>114.5</v>
      </c>
      <c r="K7" s="66"/>
      <c r="M7" s="66"/>
    </row>
    <row r="8" spans="1:13" x14ac:dyDescent="0.15">
      <c r="A8" s="8">
        <v>1999</v>
      </c>
      <c r="B8" s="14">
        <v>46</v>
      </c>
      <c r="C8" s="4">
        <v>0</v>
      </c>
      <c r="D8" s="1"/>
      <c r="E8" s="4">
        <v>7</v>
      </c>
      <c r="F8" s="14">
        <v>28</v>
      </c>
      <c r="G8" s="4">
        <v>70</v>
      </c>
      <c r="H8" s="14">
        <f t="shared" si="0"/>
        <v>74</v>
      </c>
      <c r="I8" s="11">
        <f t="shared" si="1"/>
        <v>116</v>
      </c>
      <c r="K8" s="66"/>
      <c r="M8" s="66"/>
    </row>
    <row r="9" spans="1:13" x14ac:dyDescent="0.15">
      <c r="A9" s="8">
        <v>2000</v>
      </c>
      <c r="B9" s="14">
        <v>47</v>
      </c>
      <c r="C9" s="11">
        <v>19</v>
      </c>
      <c r="D9" s="14"/>
      <c r="E9" s="4">
        <v>7</v>
      </c>
      <c r="F9" s="14">
        <v>28</v>
      </c>
      <c r="G9" s="4">
        <v>70</v>
      </c>
      <c r="H9" s="14">
        <f t="shared" si="0"/>
        <v>94</v>
      </c>
      <c r="I9" s="11">
        <f t="shared" si="1"/>
        <v>136</v>
      </c>
      <c r="K9" s="66"/>
      <c r="M9" s="66"/>
    </row>
    <row r="10" spans="1:13" x14ac:dyDescent="0.15">
      <c r="A10" s="8">
        <v>2001</v>
      </c>
      <c r="B10" s="14">
        <v>48</v>
      </c>
      <c r="C10" s="11">
        <v>38.200000000000003</v>
      </c>
      <c r="D10" s="14"/>
      <c r="E10" s="4">
        <v>7</v>
      </c>
      <c r="F10" s="14">
        <v>28</v>
      </c>
      <c r="G10" s="4">
        <v>70</v>
      </c>
      <c r="H10" s="14">
        <f t="shared" si="0"/>
        <v>114.2</v>
      </c>
      <c r="I10" s="11">
        <f t="shared" si="1"/>
        <v>156.19999999999999</v>
      </c>
      <c r="K10" s="66"/>
      <c r="M10" s="66"/>
    </row>
    <row r="11" spans="1:13" x14ac:dyDescent="0.15">
      <c r="A11" s="8">
        <v>2002</v>
      </c>
      <c r="B11" s="14">
        <v>49</v>
      </c>
      <c r="C11" s="11">
        <v>38.9</v>
      </c>
      <c r="D11" s="14"/>
      <c r="E11" s="4">
        <v>7</v>
      </c>
      <c r="F11" s="14">
        <v>28</v>
      </c>
      <c r="G11" s="4">
        <v>70</v>
      </c>
      <c r="H11" s="14">
        <f t="shared" si="0"/>
        <v>115.9</v>
      </c>
      <c r="I11" s="11">
        <f t="shared" si="1"/>
        <v>157.9</v>
      </c>
      <c r="K11" s="66"/>
      <c r="M11" s="66"/>
    </row>
    <row r="12" spans="1:13" x14ac:dyDescent="0.15">
      <c r="A12" s="8">
        <v>2003</v>
      </c>
      <c r="B12" s="14">
        <v>50</v>
      </c>
      <c r="C12" s="11">
        <v>39.799999999999997</v>
      </c>
      <c r="D12" s="14"/>
      <c r="E12" s="4">
        <v>7</v>
      </c>
      <c r="F12" s="14">
        <v>28</v>
      </c>
      <c r="G12" s="4">
        <v>70</v>
      </c>
      <c r="H12" s="14">
        <f t="shared" si="0"/>
        <v>117.8</v>
      </c>
      <c r="I12" s="11">
        <f t="shared" si="1"/>
        <v>159.80000000000001</v>
      </c>
      <c r="K12" s="66"/>
      <c r="M12" s="66"/>
    </row>
    <row r="13" spans="1:13" x14ac:dyDescent="0.15">
      <c r="A13" s="8">
        <v>2004</v>
      </c>
      <c r="B13" s="14">
        <v>51</v>
      </c>
      <c r="C13" s="11">
        <v>40.5</v>
      </c>
      <c r="D13" s="14"/>
      <c r="E13" s="4">
        <v>7</v>
      </c>
      <c r="F13" s="14">
        <v>28</v>
      </c>
      <c r="G13" s="4">
        <v>70</v>
      </c>
      <c r="H13" s="14">
        <f t="shared" si="0"/>
        <v>119.5</v>
      </c>
      <c r="I13" s="11">
        <f t="shared" si="1"/>
        <v>161.5</v>
      </c>
      <c r="K13" s="66"/>
      <c r="M13" s="66"/>
    </row>
    <row r="14" spans="1:13" x14ac:dyDescent="0.15">
      <c r="A14" s="8">
        <v>2005</v>
      </c>
      <c r="B14" s="14">
        <v>52</v>
      </c>
      <c r="C14" s="11">
        <v>41.4</v>
      </c>
      <c r="D14" s="14"/>
      <c r="E14" s="4">
        <v>7</v>
      </c>
      <c r="F14" s="14">
        <v>28</v>
      </c>
      <c r="G14" s="4">
        <v>70</v>
      </c>
      <c r="H14" s="14">
        <f t="shared" si="0"/>
        <v>121.4</v>
      </c>
      <c r="I14" s="11">
        <f t="shared" si="1"/>
        <v>163.4</v>
      </c>
      <c r="K14" s="66"/>
      <c r="M14" s="66"/>
    </row>
    <row r="15" spans="1:13" x14ac:dyDescent="0.15">
      <c r="A15" s="8">
        <v>2006</v>
      </c>
      <c r="B15" s="14">
        <v>53</v>
      </c>
      <c r="C15" s="11">
        <v>42.1</v>
      </c>
      <c r="D15" s="14"/>
      <c r="E15" s="4">
        <v>7</v>
      </c>
      <c r="F15" s="14">
        <v>28</v>
      </c>
      <c r="G15" s="4">
        <v>70</v>
      </c>
      <c r="H15" s="14">
        <f t="shared" si="0"/>
        <v>123.1</v>
      </c>
      <c r="I15" s="11">
        <f t="shared" si="1"/>
        <v>165.1</v>
      </c>
      <c r="K15" s="66"/>
      <c r="M15" s="66"/>
    </row>
    <row r="16" spans="1:13" x14ac:dyDescent="0.15">
      <c r="A16" s="8">
        <v>2007</v>
      </c>
      <c r="B16" s="14">
        <v>54</v>
      </c>
      <c r="C16" s="11">
        <v>42.9</v>
      </c>
      <c r="D16" s="14"/>
      <c r="E16" s="4">
        <v>7</v>
      </c>
      <c r="F16" s="14">
        <v>28</v>
      </c>
      <c r="G16" s="4">
        <v>70</v>
      </c>
      <c r="H16" s="14">
        <f t="shared" si="0"/>
        <v>124.9</v>
      </c>
      <c r="I16" s="11">
        <f t="shared" si="1"/>
        <v>166.9</v>
      </c>
      <c r="K16" s="66"/>
      <c r="M16" s="66"/>
    </row>
    <row r="17" spans="1:13" x14ac:dyDescent="0.15">
      <c r="A17" s="8">
        <v>2008</v>
      </c>
      <c r="B17" s="14">
        <v>55</v>
      </c>
      <c r="C17" s="11">
        <v>84.5</v>
      </c>
      <c r="D17" s="14"/>
      <c r="E17" s="4">
        <v>7.2</v>
      </c>
      <c r="F17" s="14">
        <v>28.8</v>
      </c>
      <c r="G17" s="4">
        <v>72</v>
      </c>
      <c r="H17" s="14">
        <f t="shared" si="0"/>
        <v>168.3</v>
      </c>
      <c r="I17" s="11">
        <f t="shared" si="1"/>
        <v>211.5</v>
      </c>
      <c r="K17" s="66"/>
      <c r="M17" s="66"/>
    </row>
    <row r="18" spans="1:13" x14ac:dyDescent="0.15">
      <c r="A18" s="8">
        <v>2009</v>
      </c>
      <c r="B18" s="14">
        <v>57</v>
      </c>
      <c r="C18" s="11">
        <v>87</v>
      </c>
      <c r="D18" s="14"/>
      <c r="E18" s="4">
        <v>7.4</v>
      </c>
      <c r="F18" s="14">
        <v>29.6</v>
      </c>
      <c r="G18" s="4">
        <v>74</v>
      </c>
      <c r="H18" s="14">
        <f t="shared" si="0"/>
        <v>173.6</v>
      </c>
      <c r="I18" s="11">
        <f t="shared" si="1"/>
        <v>218</v>
      </c>
      <c r="K18" s="66"/>
      <c r="M18" s="66"/>
    </row>
    <row r="19" spans="1:13" x14ac:dyDescent="0.15">
      <c r="A19" s="8">
        <v>2010</v>
      </c>
      <c r="B19" s="14">
        <v>58</v>
      </c>
      <c r="C19" s="11">
        <v>88.6</v>
      </c>
      <c r="D19" s="14"/>
      <c r="E19" s="4">
        <v>7.5</v>
      </c>
      <c r="F19" s="14">
        <v>30</v>
      </c>
      <c r="G19" s="4">
        <v>75</v>
      </c>
      <c r="H19" s="14">
        <f t="shared" si="0"/>
        <v>176.6</v>
      </c>
      <c r="I19" s="11">
        <f t="shared" si="1"/>
        <v>221.6</v>
      </c>
      <c r="K19" s="66"/>
      <c r="M19" s="66"/>
    </row>
    <row r="20" spans="1:13" x14ac:dyDescent="0.15">
      <c r="A20" s="8">
        <v>2011</v>
      </c>
      <c r="B20" s="14">
        <v>59</v>
      </c>
      <c r="C20" s="11">
        <v>98.3</v>
      </c>
      <c r="D20" s="14"/>
      <c r="E20" s="4">
        <f>7.6</f>
        <v>7.6</v>
      </c>
      <c r="F20" s="14">
        <f>7.6*4</f>
        <v>30.4</v>
      </c>
      <c r="G20" s="4">
        <f>7.6*10</f>
        <v>76</v>
      </c>
      <c r="H20" s="14">
        <f t="shared" si="0"/>
        <v>187.70000000000002</v>
      </c>
      <c r="I20" s="11">
        <f t="shared" si="1"/>
        <v>233.3</v>
      </c>
      <c r="K20" s="66"/>
      <c r="M20" s="66"/>
    </row>
    <row r="21" spans="1:13" x14ac:dyDescent="0.15">
      <c r="A21" s="8">
        <v>2012</v>
      </c>
      <c r="B21" s="14">
        <v>60</v>
      </c>
      <c r="C21" s="11">
        <v>99.9</v>
      </c>
      <c r="D21" s="14"/>
      <c r="E21" s="4">
        <f>7.7</f>
        <v>7.7</v>
      </c>
      <c r="F21" s="14">
        <f>7.7*4</f>
        <v>30.8</v>
      </c>
      <c r="G21" s="4">
        <f>7.7*10</f>
        <v>77</v>
      </c>
      <c r="H21" s="14">
        <f t="shared" si="0"/>
        <v>190.70000000000002</v>
      </c>
      <c r="I21" s="11">
        <f t="shared" si="1"/>
        <v>236.9</v>
      </c>
      <c r="K21" s="66"/>
      <c r="M21" s="66"/>
    </row>
    <row r="22" spans="1:13" x14ac:dyDescent="0.15">
      <c r="A22" s="8">
        <v>2013</v>
      </c>
      <c r="B22" s="14">
        <v>61</v>
      </c>
      <c r="C22" s="11">
        <v>101.8</v>
      </c>
      <c r="D22" s="14"/>
      <c r="E22" s="11">
        <v>7.8</v>
      </c>
      <c r="F22" s="14">
        <f>E22*4</f>
        <v>31.2</v>
      </c>
      <c r="G22" s="4">
        <f>E22*10</f>
        <v>78</v>
      </c>
      <c r="H22" s="14">
        <f>B22+C22+F22</f>
        <v>194</v>
      </c>
      <c r="I22" s="11">
        <f>B22+C22+G22</f>
        <v>240.8</v>
      </c>
      <c r="K22" s="66"/>
      <c r="M22" s="66"/>
    </row>
    <row r="23" spans="1:13" x14ac:dyDescent="0.15">
      <c r="A23" s="8">
        <v>2014</v>
      </c>
      <c r="B23" s="14">
        <v>88</v>
      </c>
      <c r="C23" s="11">
        <v>155.69999999999999</v>
      </c>
      <c r="D23" s="14"/>
      <c r="E23" s="11">
        <v>7.9</v>
      </c>
      <c r="F23" s="14">
        <f>E23*4</f>
        <v>31.6</v>
      </c>
      <c r="G23" s="4">
        <f>E23*10</f>
        <v>79</v>
      </c>
      <c r="H23" s="14">
        <f>B23+C23+F23</f>
        <v>275.3</v>
      </c>
      <c r="I23" s="11">
        <f>B23+C23+G23</f>
        <v>322.7</v>
      </c>
      <c r="K23" s="66"/>
      <c r="M23" s="66"/>
    </row>
    <row r="24" spans="1:13" x14ac:dyDescent="0.15">
      <c r="A24" s="8">
        <v>2015</v>
      </c>
      <c r="B24" s="14">
        <v>90</v>
      </c>
      <c r="C24" s="11">
        <v>159</v>
      </c>
      <c r="D24" s="14"/>
      <c r="E24" s="4">
        <v>8.1</v>
      </c>
      <c r="F24" s="14">
        <f>E24*4</f>
        <v>32.4</v>
      </c>
      <c r="G24" s="4">
        <f>E24*10</f>
        <v>81</v>
      </c>
      <c r="H24" s="14">
        <f>B24+C24+F24</f>
        <v>281.39999999999998</v>
      </c>
      <c r="I24" s="11">
        <f>B24+C24+G24</f>
        <v>330</v>
      </c>
      <c r="K24" s="66"/>
      <c r="M24" s="66"/>
    </row>
    <row r="25" spans="1:13" x14ac:dyDescent="0.15">
      <c r="A25" s="8">
        <v>2016</v>
      </c>
      <c r="B25" s="14">
        <v>92</v>
      </c>
      <c r="C25" s="11">
        <v>163</v>
      </c>
      <c r="D25" s="14"/>
      <c r="E25" s="4">
        <v>13.3</v>
      </c>
      <c r="F25" s="14">
        <f>E25*4</f>
        <v>53.2</v>
      </c>
      <c r="G25" s="4">
        <f>E25*10</f>
        <v>133</v>
      </c>
      <c r="H25" s="14">
        <f>B25+C25+F25</f>
        <v>308.2</v>
      </c>
      <c r="I25" s="11">
        <f>B25+C25+G25</f>
        <v>388</v>
      </c>
      <c r="K25" s="66"/>
      <c r="M25" s="66"/>
    </row>
    <row r="26" spans="1:13" x14ac:dyDescent="0.15">
      <c r="A26" s="8">
        <v>2017</v>
      </c>
      <c r="B26" s="14">
        <v>120</v>
      </c>
      <c r="C26" s="11">
        <v>160.30000000000001</v>
      </c>
      <c r="D26" s="14"/>
      <c r="E26" s="4">
        <v>13.6</v>
      </c>
      <c r="F26" s="14">
        <f>E26*4</f>
        <v>54.4</v>
      </c>
      <c r="G26" s="4">
        <f>E26*10</f>
        <v>136</v>
      </c>
      <c r="H26" s="14">
        <f>B26+C26+F26</f>
        <v>334.7</v>
      </c>
      <c r="I26" s="11">
        <f>B26+C26+G26</f>
        <v>416.3</v>
      </c>
      <c r="K26" s="66"/>
      <c r="M26" s="66"/>
    </row>
    <row r="27" spans="1:13" x14ac:dyDescent="0.15">
      <c r="A27" s="8" t="s">
        <v>61</v>
      </c>
      <c r="B27" s="14">
        <v>133</v>
      </c>
      <c r="C27" s="11">
        <v>163</v>
      </c>
      <c r="D27" s="14">
        <v>13.1</v>
      </c>
      <c r="E27" s="4"/>
      <c r="F27" s="14"/>
      <c r="G27" s="4"/>
      <c r="H27" s="14"/>
      <c r="I27" s="11"/>
      <c r="J27" s="14">
        <f>(B27+C27+(D27*8))</f>
        <v>400.8</v>
      </c>
      <c r="K27" s="11">
        <f>B27+C27+(D27*10)</f>
        <v>427</v>
      </c>
      <c r="L27" s="14">
        <f>(B27+C27+(D27*23))</f>
        <v>597.29999999999995</v>
      </c>
      <c r="M27" s="11">
        <f>(B27+C27+(D27*25))</f>
        <v>623.5</v>
      </c>
    </row>
    <row r="28" spans="1:13" x14ac:dyDescent="0.15">
      <c r="A28" s="8">
        <v>2019</v>
      </c>
      <c r="B28" s="14">
        <v>135</v>
      </c>
      <c r="C28" s="11">
        <v>165</v>
      </c>
      <c r="D28" s="14">
        <v>13.3</v>
      </c>
      <c r="E28" s="4"/>
      <c r="F28" s="14"/>
      <c r="G28" s="4"/>
      <c r="H28" s="14"/>
      <c r="I28" s="11"/>
      <c r="J28" s="14">
        <f>(B28+C28+(D28*8))</f>
        <v>406.4</v>
      </c>
      <c r="K28" s="11">
        <f>B28+C28+(D28*10)</f>
        <v>433</v>
      </c>
      <c r="L28" s="14">
        <f>(B28+C28+(D28*23))</f>
        <v>605.90000000000009</v>
      </c>
      <c r="M28" s="11">
        <f>(B28+C28+(D28*25))</f>
        <v>632.5</v>
      </c>
    </row>
    <row r="29" spans="1:13" x14ac:dyDescent="0.15">
      <c r="A29" s="8">
        <v>2020</v>
      </c>
      <c r="B29" s="14">
        <v>145</v>
      </c>
      <c r="C29" s="11">
        <v>168</v>
      </c>
      <c r="D29" s="14">
        <v>13.55</v>
      </c>
      <c r="E29" s="4"/>
      <c r="F29" s="14"/>
      <c r="G29" s="4"/>
      <c r="H29" s="14"/>
      <c r="I29" s="11"/>
      <c r="J29" s="14">
        <f>(B29+C29+(D29*8))</f>
        <v>421.4</v>
      </c>
      <c r="K29" s="11">
        <f>B29+C29+(D29*10)</f>
        <v>448.5</v>
      </c>
      <c r="L29" s="14">
        <f>(B29+C29+(D29*23))</f>
        <v>624.65000000000009</v>
      </c>
      <c r="M29" s="11">
        <f>(B29+C29+(D29*25))</f>
        <v>651.75</v>
      </c>
    </row>
    <row r="30" spans="1:13" x14ac:dyDescent="0.15">
      <c r="A30" s="8">
        <v>2021</v>
      </c>
      <c r="B30" s="14">
        <v>158</v>
      </c>
      <c r="C30" s="11">
        <v>174</v>
      </c>
      <c r="D30" s="14">
        <v>14.02</v>
      </c>
      <c r="E30" s="4"/>
      <c r="F30" s="14"/>
      <c r="G30" s="4"/>
      <c r="H30" s="14"/>
      <c r="I30" s="11"/>
      <c r="J30" s="14">
        <v>444.15999999999997</v>
      </c>
      <c r="K30" s="11">
        <v>472.2</v>
      </c>
      <c r="L30" s="14">
        <v>654.46</v>
      </c>
      <c r="M30" s="11">
        <v>682.5</v>
      </c>
    </row>
    <row r="31" spans="1:13" x14ac:dyDescent="0.15">
      <c r="A31" s="8">
        <v>2022</v>
      </c>
      <c r="B31" s="14">
        <v>205</v>
      </c>
      <c r="C31" s="11">
        <v>178</v>
      </c>
      <c r="D31" s="14">
        <v>14.2</v>
      </c>
      <c r="E31" s="4"/>
      <c r="F31" s="14"/>
      <c r="G31" s="4"/>
      <c r="H31" s="14"/>
      <c r="I31" s="11"/>
      <c r="J31" s="14">
        <f>(B31+C31+(D31*8))</f>
        <v>496.6</v>
      </c>
      <c r="K31" s="11">
        <f>B31+C31+(D31*10)</f>
        <v>525</v>
      </c>
      <c r="L31" s="14">
        <f>(B31+C31+(D31*23))</f>
        <v>709.59999999999991</v>
      </c>
      <c r="M31" s="11">
        <f>(B31+C31+(D31*25))</f>
        <v>738</v>
      </c>
    </row>
    <row r="32" spans="1:13" x14ac:dyDescent="0.15">
      <c r="A32" s="10">
        <v>2023</v>
      </c>
      <c r="B32" s="14">
        <v>253</v>
      </c>
      <c r="C32" s="11">
        <v>0</v>
      </c>
      <c r="D32" s="14">
        <v>14.6</v>
      </c>
      <c r="E32" s="4"/>
      <c r="F32" s="14"/>
      <c r="G32" s="4"/>
      <c r="H32" s="14"/>
      <c r="I32" s="11"/>
      <c r="J32" s="14">
        <f t="shared" ref="J32:J33" si="2">(B32+C32+(D32*8))</f>
        <v>369.8</v>
      </c>
      <c r="K32" s="11">
        <f t="shared" ref="K32:K33" si="3">B32+C32+(D32*10)</f>
        <v>399</v>
      </c>
      <c r="L32" s="14">
        <f t="shared" ref="L32:L33" si="4">(B32+C32+(D32*23))</f>
        <v>588.79999999999995</v>
      </c>
      <c r="M32" s="11">
        <f t="shared" ref="M32:M33" si="5">(B32+C32+(D32*25))</f>
        <v>618</v>
      </c>
    </row>
    <row r="33" spans="1:13" x14ac:dyDescent="0.15">
      <c r="A33" s="42">
        <v>2024</v>
      </c>
      <c r="B33" s="26">
        <v>317</v>
      </c>
      <c r="C33" s="13">
        <v>0</v>
      </c>
      <c r="D33" s="26">
        <v>15.2</v>
      </c>
      <c r="E33" s="5"/>
      <c r="F33" s="26"/>
      <c r="G33" s="5"/>
      <c r="H33" s="26"/>
      <c r="I33" s="13"/>
      <c r="J33" s="26">
        <f t="shared" si="2"/>
        <v>438.6</v>
      </c>
      <c r="K33" s="13">
        <f t="shared" si="3"/>
        <v>469</v>
      </c>
      <c r="L33" s="26">
        <f t="shared" si="4"/>
        <v>666.59999999999991</v>
      </c>
      <c r="M33" s="13">
        <f t="shared" si="5"/>
        <v>697</v>
      </c>
    </row>
    <row r="34" spans="1:13" x14ac:dyDescent="0.15">
      <c r="A34" s="20"/>
      <c r="B34" s="14"/>
      <c r="C34" s="14"/>
      <c r="D34" s="14"/>
      <c r="E34" s="1"/>
      <c r="F34" s="14"/>
      <c r="G34" s="1"/>
      <c r="H34" s="14"/>
      <c r="I34" s="14"/>
    </row>
    <row r="35" spans="1:13" x14ac:dyDescent="0.15">
      <c r="A35" s="76" t="s">
        <v>62</v>
      </c>
    </row>
    <row r="36" spans="1:13" x14ac:dyDescent="0.15">
      <c r="A36" s="76" t="s">
        <v>63</v>
      </c>
      <c r="C36" s="76"/>
      <c r="D36" s="76"/>
    </row>
    <row r="38" spans="1:13" x14ac:dyDescent="0.15">
      <c r="A38" s="76" t="s">
        <v>81</v>
      </c>
    </row>
    <row r="39" spans="1:13" x14ac:dyDescent="0.15">
      <c r="A39" s="61"/>
      <c r="B39" s="76"/>
    </row>
    <row r="40" spans="1:13" x14ac:dyDescent="0.15">
      <c r="A40" s="3" t="s">
        <v>82</v>
      </c>
    </row>
    <row r="41" spans="1:13" x14ac:dyDescent="0.15">
      <c r="A41" s="51" t="s">
        <v>83</v>
      </c>
    </row>
    <row r="43" spans="1:13" x14ac:dyDescent="0.15">
      <c r="A43" s="51" t="s">
        <v>84</v>
      </c>
    </row>
    <row r="47" spans="1:13" ht="16" x14ac:dyDescent="0.15">
      <c r="A47" s="24" t="s">
        <v>35</v>
      </c>
    </row>
    <row r="48" spans="1:13" ht="15" x14ac:dyDescent="0.15">
      <c r="A48" s="24"/>
    </row>
  </sheetData>
  <mergeCells count="2">
    <mergeCell ref="A1:H1"/>
    <mergeCell ref="A2:A3"/>
  </mergeCells>
  <phoneticPr fontId="2" type="noConversion"/>
  <pageMargins left="0.78740157499999996" right="0.78740157499999996" top="0.984251969" bottom="0.984251969" header="0.5" footer="0.5"/>
  <pageSetup paperSize="9" orientation="landscape" horizontalDpi="1200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9ab8b6-ff35-4a4f-9f18-9cef83ce6420" xsi:nil="true"/>
    <lcf76f155ced4ddcb4097134ff3c332f xmlns="7fd36ff3-51da-426b-acf4-035c69d739d1">
      <Terms xmlns="http://schemas.microsoft.com/office/infopath/2007/PartnerControls"/>
    </lcf76f155ced4ddcb4097134ff3c332f>
    <SharedWithUsers xmlns="d7bd1632-15b6-4a30-a91b-10736dbef8ee">
      <UserInfo>
        <DisplayName>Julie Lovise Green Holten</DisplayName>
        <AccountId>2222</AccountId>
        <AccountType/>
      </UserInfo>
      <UserInfo>
        <DisplayName>Vedis Kristine Borstad</DisplayName>
        <AccountId>19</AccountId>
        <AccountType/>
      </UserInfo>
      <UserInfo>
        <DisplayName>Einar Gotaas</DisplayName>
        <AccountId>30</AccountId>
        <AccountType/>
      </UserInfo>
    </SharedWithUsers>
    <dato xmlns="7fd36ff3-51da-426b-acf4-035c69d739d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9119b49b-2cc3-444e-b755-8692f4554da6" ContentTypeId="0x01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BDD9988A7F1C4A93B13E9D3AB8B7DD" ma:contentTypeVersion="21" ma:contentTypeDescription="Opprett et nytt dokument." ma:contentTypeScope="" ma:versionID="b65b035b7d18d473e8b22ec7c2b025cf">
  <xsd:schema xmlns:xsd="http://www.w3.org/2001/XMLSchema" xmlns:xs="http://www.w3.org/2001/XMLSchema" xmlns:p="http://schemas.microsoft.com/office/2006/metadata/properties" xmlns:ns2="7fd36ff3-51da-426b-acf4-035c69d739d1" xmlns:ns3="d7bd1632-15b6-4a30-a91b-10736dbef8ee" xmlns:ns4="749ab8b6-ff35-4a4f-9f18-9cef83ce6420" targetNamespace="http://schemas.microsoft.com/office/2006/metadata/properties" ma:root="true" ma:fieldsID="8228944d3f02b51aed1d4a1c2c21766b" ns2:_="" ns3:_="" ns4:_="">
    <xsd:import namespace="7fd36ff3-51da-426b-acf4-035c69d739d1"/>
    <xsd:import namespace="d7bd1632-15b6-4a30-a91b-10736dbef8ee"/>
    <xsd:import namespace="749ab8b6-ff35-4a4f-9f18-9cef83ce64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dato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36ff3-51da-426b-acf4-035c69d739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9119b49b-2cc3-444e-b755-8692f4554d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o" ma:index="24" nillable="true" ma:displayName="dato" ma:format="DateOnly" ma:internalName="dato">
      <xsd:simpleType>
        <xsd:restriction base="dms:DateTim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bd1632-15b6-4a30-a91b-10736dbef8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9ab8b6-ff35-4a4f-9f18-9cef83ce642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6a182b6-3ee9-4821-9301-f6e135898940}" ma:internalName="TaxCatchAll" ma:showField="CatchAllData" ma:web="d7bd1632-15b6-4a30-a91b-10736dbef8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E6B2FA-A688-4FA4-81CE-FF6ACC3C6CEE}">
  <ds:schemaRefs>
    <ds:schemaRef ds:uri="http://schemas.microsoft.com/office/2006/metadata/properties"/>
    <ds:schemaRef ds:uri="http://schemas.microsoft.com/office/infopath/2007/PartnerControls"/>
    <ds:schemaRef ds:uri="749ab8b6-ff35-4a4f-9f18-9cef83ce6420"/>
    <ds:schemaRef ds:uri="7fd36ff3-51da-426b-acf4-035c69d739d1"/>
    <ds:schemaRef ds:uri="d7bd1632-15b6-4a30-a91b-10736dbef8ee"/>
  </ds:schemaRefs>
</ds:datastoreItem>
</file>

<file path=customXml/itemProps2.xml><?xml version="1.0" encoding="utf-8"?>
<ds:datastoreItem xmlns:ds="http://schemas.openxmlformats.org/officeDocument/2006/customXml" ds:itemID="{D6F7BED7-C2C6-45AB-8705-27756AC00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8E9139-142B-4DEA-835E-B1FB7BADB3B0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6C0637F4-52F9-4B43-842B-4A681DB7B5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d36ff3-51da-426b-acf4-035c69d739d1"/>
    <ds:schemaRef ds:uri="d7bd1632-15b6-4a30-a91b-10736dbef8ee"/>
    <ds:schemaRef ds:uri="749ab8b6-ff35-4a4f-9f18-9cef83ce64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Bensin</vt:lpstr>
      <vt:lpstr>Benzin_und_Diesel</vt:lpstr>
      <vt:lpstr>Autodiesel</vt:lpstr>
      <vt:lpstr>Diesel</vt:lpstr>
      <vt:lpstr>Biodrivstoff</vt:lpstr>
      <vt:lpstr>Lett fyringsolje</vt:lpstr>
      <vt:lpstr>Fyringsparafin</vt:lpstr>
      <vt:lpstr>Smøreolje</vt:lpstr>
      <vt:lpstr>Tungolje</vt:lpstr>
      <vt:lpstr>LPG </vt:lpstr>
    </vt:vector>
  </TitlesOfParts>
  <Manager/>
  <Company>NHO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LTenjum</dc:creator>
  <cp:keywords/>
  <dc:description/>
  <cp:lastModifiedBy>Greta Lotz</cp:lastModifiedBy>
  <cp:revision/>
  <dcterms:created xsi:type="dcterms:W3CDTF">2003-01-31T09:28:53Z</dcterms:created>
  <dcterms:modified xsi:type="dcterms:W3CDTF">2024-04-13T13:28:05Z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0x0101006EBDD9988A7F1C4A93B13E9D3AB8B7DD</vt:lpwstr>
  </property>
  <property fmtid="{D5CDD505-2E9C-101B-9397-08002B2CF9AE}" pid="3" name="MediaServiceImageTags">
    <vt:lpwstr/>
  </property>
</Properties>
</file>