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u03\Villanova University\Github\Railway-Computational-Graph\toy_example (excel)\"/>
    </mc:Choice>
  </mc:AlternateContent>
  <xr:revisionPtr revIDLastSave="0" documentId="13_ncr:1_{E26FFEA2-944D-4D4D-9232-51F0C2C3D770}" xr6:coauthVersionLast="47" xr6:coauthVersionMax="47" xr10:uidLastSave="{00000000-0000-0000-0000-000000000000}"/>
  <bookViews>
    <workbookView xWindow="28680" yWindow="-990" windowWidth="29040" windowHeight="15720" xr2:uid="{DC21BB35-7FA0-4781-B7DC-7D9655C756D0}"/>
  </bookViews>
  <sheets>
    <sheet name="Sheet1" sheetId="1" r:id="rId1"/>
  </sheets>
  <definedNames>
    <definedName name="solver_adj" localSheetId="0" hidden="1">Sheet1!$J$3,Sheet1!$G$17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Sheet1!$G$17</definedName>
    <definedName name="solver_lhs2" localSheetId="0" hidden="1">Sheet1!$J$3</definedName>
    <definedName name="solver_lhs3" localSheetId="0" hidden="1">Sheet1!$Q$11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Sheet1!$T$14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hs1" localSheetId="0" hidden="1">0</definedName>
    <definedName name="solver_rhs2" localSheetId="0" hidden="1">0</definedName>
    <definedName name="solver_rhs3" localSheetId="0" hidden="1">Sheet1!$S$11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S10" i="1" s="1"/>
  <c r="Q11" i="1"/>
  <c r="E18" i="1"/>
  <c r="F18" i="1" s="1"/>
  <c r="E19" i="1"/>
  <c r="F19" i="1" s="1"/>
  <c r="E20" i="1"/>
  <c r="F20" i="1" s="1"/>
  <c r="E17" i="1"/>
  <c r="F17" i="1" s="1"/>
  <c r="D11" i="1"/>
  <c r="D10" i="1"/>
  <c r="D4" i="1"/>
  <c r="D5" i="1"/>
  <c r="D6" i="1"/>
  <c r="D3" i="1"/>
  <c r="E10" i="1" l="1"/>
  <c r="R10" i="1" s="1"/>
  <c r="E11" i="1"/>
  <c r="R11" i="1" s="1"/>
  <c r="E3" i="1"/>
  <c r="F3" i="1" s="1"/>
  <c r="H3" i="1" s="1"/>
  <c r="F21" i="1"/>
  <c r="E6" i="1"/>
  <c r="F6" i="1" s="1"/>
  <c r="H6" i="1" s="1"/>
  <c r="E5" i="1"/>
  <c r="F5" i="1" s="1"/>
  <c r="H5" i="1" s="1"/>
  <c r="E4" i="1"/>
  <c r="F4" i="1" s="1"/>
  <c r="H4" i="1" s="1"/>
  <c r="S11" i="1" l="1"/>
  <c r="T11" i="1" s="1"/>
  <c r="F10" i="1"/>
  <c r="H7" i="1"/>
  <c r="T14" i="1" l="1"/>
</calcChain>
</file>

<file path=xl/sharedStrings.xml><?xml version="1.0" encoding="utf-8"?>
<sst xmlns="http://schemas.openxmlformats.org/spreadsheetml/2006/main" count="52" uniqueCount="31">
  <si>
    <t>Frequency</t>
  </si>
  <si>
    <t>Volume</t>
  </si>
  <si>
    <t>alpha</t>
  </si>
  <si>
    <t>beta</t>
  </si>
  <si>
    <t>prob(f)</t>
  </si>
  <si>
    <t>exp(f)</t>
  </si>
  <si>
    <t>log(prob)</t>
  </si>
  <si>
    <t>obs_flow</t>
  </si>
  <si>
    <t>flow*log</t>
  </si>
  <si>
    <t>Odd</t>
  </si>
  <si>
    <t>est</t>
  </si>
  <si>
    <t>error</t>
  </si>
  <si>
    <t>AB</t>
  </si>
  <si>
    <t>AC</t>
  </si>
  <si>
    <t>Day</t>
  </si>
  <si>
    <t>MLE</t>
  </si>
  <si>
    <t>MSE</t>
  </si>
  <si>
    <t>Frequency (f)</t>
  </si>
  <si>
    <t>new Frequency (f)</t>
  </si>
  <si>
    <t>Estimation-Logit</t>
  </si>
  <si>
    <t>Estimation-Linear Regression</t>
  </si>
  <si>
    <t>Prediction-Logit</t>
  </si>
  <si>
    <t>Linear regression prediction</t>
  </si>
  <si>
    <t>Logit prediction</t>
  </si>
  <si>
    <t>Flow-based logit prob</t>
  </si>
  <si>
    <t>Penalty term</t>
  </si>
  <si>
    <t>Total loss function</t>
  </si>
  <si>
    <t>Coupling constraint</t>
  </si>
  <si>
    <t>OD pairs</t>
  </si>
  <si>
    <t>RESULTS SUMMARY</t>
  </si>
  <si>
    <t>Penalty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</si>
</sst>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587813</xdr:colOff>
      <xdr:row>4</xdr:row>
      <xdr:rowOff>104886</xdr:rowOff>
    </xdr:from>
    <xdr:to>
      <xdr:col>13</xdr:col>
      <xdr:colOff>164006</xdr:colOff>
      <xdr:row>7</xdr:row>
      <xdr:rowOff>52553</xdr:rowOff>
    </xdr:to>
    <xdr:sp macro="" textlink="">
      <xdr:nvSpPr>
        <xdr:cNvPr id="2" name="Callout: Line 1">
          <a:extLst>
            <a:ext uri="{FF2B5EF4-FFF2-40B4-BE49-F238E27FC236}">
              <a16:creationId xmlns:a16="http://schemas.microsoft.com/office/drawing/2014/main" id="{1794D6BD-15D6-E925-654B-051A2D8BD261}"/>
            </a:ext>
          </a:extLst>
        </xdr:cNvPr>
        <xdr:cNvSpPr/>
      </xdr:nvSpPr>
      <xdr:spPr>
        <a:xfrm>
          <a:off x="7445813" y="840610"/>
          <a:ext cx="1408934" cy="499460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bg2">
            <a:lumMod val="9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</a:rPr>
            <a:t>Estimated parameter for  Logit model</a:t>
          </a:r>
        </a:p>
      </xdr:txBody>
    </xdr:sp>
    <xdr:clientData/>
  </xdr:twoCellAnchor>
  <xdr:twoCellAnchor>
    <xdr:from>
      <xdr:col>7</xdr:col>
      <xdr:colOff>590989</xdr:colOff>
      <xdr:row>19</xdr:row>
      <xdr:rowOff>75434</xdr:rowOff>
    </xdr:from>
    <xdr:to>
      <xdr:col>10</xdr:col>
      <xdr:colOff>160833</xdr:colOff>
      <xdr:row>22</xdr:row>
      <xdr:rowOff>23101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30D5B604-E5A5-40AA-9F42-DB46CBB5EA22}"/>
            </a:ext>
          </a:extLst>
        </xdr:cNvPr>
        <xdr:cNvSpPr/>
      </xdr:nvSpPr>
      <xdr:spPr>
        <a:xfrm>
          <a:off x="6673851" y="3570124"/>
          <a:ext cx="1402585" cy="499460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bg2">
            <a:lumMod val="9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</a:rPr>
            <a:t>Estimated parameter for  Linear regression</a:t>
          </a:r>
        </a:p>
      </xdr:txBody>
    </xdr:sp>
    <xdr:clientData/>
  </xdr:twoCellAnchor>
  <xdr:twoCellAnchor>
    <xdr:from>
      <xdr:col>8</xdr:col>
      <xdr:colOff>183712</xdr:colOff>
      <xdr:row>9</xdr:row>
      <xdr:rowOff>42590</xdr:rowOff>
    </xdr:from>
    <xdr:to>
      <xdr:col>10</xdr:col>
      <xdr:colOff>364470</xdr:colOff>
      <xdr:row>11</xdr:row>
      <xdr:rowOff>174188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AAD94F6D-728B-4C56-9FBB-341BC6C22049}"/>
            </a:ext>
          </a:extLst>
        </xdr:cNvPr>
        <xdr:cNvSpPr/>
      </xdr:nvSpPr>
      <xdr:spPr>
        <a:xfrm>
          <a:off x="6877488" y="1697969"/>
          <a:ext cx="1402585" cy="499460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Loss function for  Logit model</a:t>
          </a:r>
        </a:p>
      </xdr:txBody>
    </xdr:sp>
    <xdr:clientData/>
  </xdr:twoCellAnchor>
  <xdr:twoCellAnchor>
    <xdr:from>
      <xdr:col>5</xdr:col>
      <xdr:colOff>710544</xdr:colOff>
      <xdr:row>23</xdr:row>
      <xdr:rowOff>79923</xdr:rowOff>
    </xdr:from>
    <xdr:to>
      <xdr:col>8</xdr:col>
      <xdr:colOff>155577</xdr:colOff>
      <xdr:row>26</xdr:row>
      <xdr:rowOff>30765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3EC0AF3A-4FF1-4FAE-ABFE-8D2DDFDA3476}"/>
            </a:ext>
          </a:extLst>
        </xdr:cNvPr>
        <xdr:cNvSpPr/>
      </xdr:nvSpPr>
      <xdr:spPr>
        <a:xfrm>
          <a:off x="5446768" y="4310337"/>
          <a:ext cx="1402585" cy="502635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Loss function for  Linear regression</a:t>
          </a:r>
        </a:p>
      </xdr:txBody>
    </xdr:sp>
    <xdr:clientData/>
  </xdr:twoCellAnchor>
  <xdr:twoCellAnchor>
    <xdr:from>
      <xdr:col>20</xdr:col>
      <xdr:colOff>510094</xdr:colOff>
      <xdr:row>13</xdr:row>
      <xdr:rowOff>78611</xdr:rowOff>
    </xdr:from>
    <xdr:to>
      <xdr:col>22</xdr:col>
      <xdr:colOff>132808</xdr:colOff>
      <xdr:row>16</xdr:row>
      <xdr:rowOff>26278</xdr:rowOff>
    </xdr:to>
    <xdr:sp macro="" textlink="">
      <xdr:nvSpPr>
        <xdr:cNvPr id="6" name="Callout: Line 5">
          <a:extLst>
            <a:ext uri="{FF2B5EF4-FFF2-40B4-BE49-F238E27FC236}">
              <a16:creationId xmlns:a16="http://schemas.microsoft.com/office/drawing/2014/main" id="{0CEF0D4F-E978-4BE8-8A55-D002640581E0}"/>
            </a:ext>
          </a:extLst>
        </xdr:cNvPr>
        <xdr:cNvSpPr/>
      </xdr:nvSpPr>
      <xdr:spPr>
        <a:xfrm>
          <a:off x="18276290" y="2447437"/>
          <a:ext cx="1411757" cy="494319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accent6">
            <a:lumMod val="20000"/>
            <a:lumOff val="8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Loss function for simple penalty term</a:t>
          </a:r>
        </a:p>
      </xdr:txBody>
    </xdr:sp>
    <xdr:clientData/>
  </xdr:twoCellAnchor>
  <xdr:twoCellAnchor>
    <xdr:from>
      <xdr:col>20</xdr:col>
      <xdr:colOff>844573</xdr:colOff>
      <xdr:row>1</xdr:row>
      <xdr:rowOff>38100</xdr:rowOff>
    </xdr:from>
    <xdr:to>
      <xdr:col>22</xdr:col>
      <xdr:colOff>237306</xdr:colOff>
      <xdr:row>6</xdr:row>
      <xdr:rowOff>64515</xdr:rowOff>
    </xdr:to>
    <xdr:sp macro="" textlink="">
      <xdr:nvSpPr>
        <xdr:cNvPr id="7" name="Callout: Line 6">
          <a:extLst>
            <a:ext uri="{FF2B5EF4-FFF2-40B4-BE49-F238E27FC236}">
              <a16:creationId xmlns:a16="http://schemas.microsoft.com/office/drawing/2014/main" id="{F80EF9A5-187C-499F-939A-D3B1B91E7654}"/>
            </a:ext>
          </a:extLst>
        </xdr:cNvPr>
        <xdr:cNvSpPr/>
      </xdr:nvSpPr>
      <xdr:spPr>
        <a:xfrm>
          <a:off x="18580123" y="219075"/>
          <a:ext cx="1450133" cy="931290"/>
        </a:xfrm>
        <a:prstGeom prst="borderCallout1">
          <a:avLst>
            <a:gd name="adj1" fmla="val 18750"/>
            <a:gd name="adj2" fmla="val -8333"/>
            <a:gd name="adj3" fmla="val 122432"/>
            <a:gd name="adj4" fmla="val -31066"/>
          </a:avLst>
        </a:prstGeom>
        <a:solidFill>
          <a:schemeClr val="accent2">
            <a:lumMod val="40000"/>
            <a:lumOff val="6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Coefficient for coupling constraints</a:t>
          </a:r>
        </a:p>
        <a:p>
          <a:pPr algn="l"/>
          <a:r>
            <a:rPr lang="en-US" sz="1100" b="1">
              <a:solidFill>
                <a:schemeClr val="tx1"/>
              </a:solidFill>
            </a:rPr>
            <a:t>= 1 considering coupling constraint</a:t>
          </a:r>
        </a:p>
        <a:p>
          <a:pPr algn="l"/>
          <a:r>
            <a:rPr lang="en-US" sz="1100" b="1">
              <a:solidFill>
                <a:schemeClr val="tx1"/>
              </a:solidFill>
            </a:rPr>
            <a:t>=0 otherwise</a:t>
          </a:r>
          <a:r>
            <a:rPr lang="en-US" sz="1100" b="1" baseline="0">
              <a:solidFill>
                <a:schemeClr val="tx1"/>
              </a:solidFill>
            </a:rPr>
            <a:t> 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855065</xdr:colOff>
      <xdr:row>16</xdr:row>
      <xdr:rowOff>85237</xdr:rowOff>
    </xdr:from>
    <xdr:to>
      <xdr:col>21</xdr:col>
      <xdr:colOff>484129</xdr:colOff>
      <xdr:row>19</xdr:row>
      <xdr:rowOff>48779</xdr:rowOff>
    </xdr:to>
    <xdr:sp macro="" textlink="">
      <xdr:nvSpPr>
        <xdr:cNvPr id="8" name="Callout: Line 7">
          <a:extLst>
            <a:ext uri="{FF2B5EF4-FFF2-40B4-BE49-F238E27FC236}">
              <a16:creationId xmlns:a16="http://schemas.microsoft.com/office/drawing/2014/main" id="{607E5DB9-9EC5-45A1-8327-6E838D957466}"/>
            </a:ext>
          </a:extLst>
        </xdr:cNvPr>
        <xdr:cNvSpPr/>
      </xdr:nvSpPr>
      <xdr:spPr>
        <a:xfrm>
          <a:off x="18695390" y="3028462"/>
          <a:ext cx="1686464" cy="506467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accent6">
            <a:lumMod val="20000"/>
            <a:lumOff val="8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Summation of three loss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B729-9FDB-4852-871A-5DAE4CC9E3F9}">
  <dimension ref="A1:U23"/>
  <sheetViews>
    <sheetView tabSelected="1" topLeftCell="E1" zoomScaleNormal="100" workbookViewId="0">
      <selection activeCell="W12" sqref="W12"/>
    </sheetView>
  </sheetViews>
  <sheetFormatPr defaultRowHeight="14.5" x14ac:dyDescent="0.35"/>
  <cols>
    <col min="1" max="1" width="26.6328125" style="1" bestFit="1" customWidth="1"/>
    <col min="2" max="2" width="9.453125" style="1" bestFit="1" customWidth="1"/>
    <col min="3" max="3" width="15.6328125" style="1" bestFit="1" customWidth="1"/>
    <col min="4" max="4" width="12" style="1" bestFit="1" customWidth="1"/>
    <col min="5" max="5" width="7.26953125" style="1" bestFit="1" customWidth="1"/>
    <col min="6" max="6" width="13.36328125" style="1" bestFit="1" customWidth="1"/>
    <col min="7" max="14" width="8.7265625" style="1"/>
    <col min="15" max="15" width="17.54296875" style="1" bestFit="1" customWidth="1"/>
    <col min="16" max="16" width="15.90625" style="1" bestFit="1" customWidth="1"/>
    <col min="17" max="17" width="24.26953125" style="1" bestFit="1" customWidth="1"/>
    <col min="18" max="18" width="24.26953125" style="1" customWidth="1"/>
    <col min="19" max="19" width="19.1796875" style="1" bestFit="1" customWidth="1"/>
    <col min="20" max="20" width="12.81640625" style="1" bestFit="1" customWidth="1"/>
    <col min="21" max="21" width="16.6328125" style="1" bestFit="1" customWidth="1"/>
    <col min="22" max="22" width="12.81640625" bestFit="1" customWidth="1"/>
  </cols>
  <sheetData>
    <row r="1" spans="1:21" ht="15" thickBot="1" x14ac:dyDescent="0.4">
      <c r="A1" s="30" t="s">
        <v>19</v>
      </c>
    </row>
    <row r="2" spans="1:21" x14ac:dyDescent="0.35">
      <c r="A2" s="5" t="s">
        <v>14</v>
      </c>
      <c r="B2" s="6" t="s">
        <v>28</v>
      </c>
      <c r="C2" s="6" t="s">
        <v>17</v>
      </c>
      <c r="D2" s="6" t="s">
        <v>5</v>
      </c>
      <c r="E2" s="6" t="s">
        <v>4</v>
      </c>
      <c r="F2" s="6" t="s">
        <v>6</v>
      </c>
      <c r="G2" s="6" t="s">
        <v>7</v>
      </c>
      <c r="H2" s="6" t="s">
        <v>8</v>
      </c>
      <c r="I2" s="7"/>
      <c r="J2" s="8" t="s">
        <v>3</v>
      </c>
    </row>
    <row r="3" spans="1:21" x14ac:dyDescent="0.35">
      <c r="A3" s="9">
        <v>1</v>
      </c>
      <c r="B3" s="2" t="s">
        <v>12</v>
      </c>
      <c r="C3" s="2">
        <v>2</v>
      </c>
      <c r="D3" s="2">
        <f>EXP(C3*$J$3)</f>
        <v>4.0000152666727598</v>
      </c>
      <c r="E3" s="2">
        <f>D3/SUM(D3:D4)</f>
        <v>0.5</v>
      </c>
      <c r="F3" s="2">
        <f>LOG(E3)</f>
        <v>-0.3010299956639812</v>
      </c>
      <c r="G3" s="2">
        <v>2</v>
      </c>
      <c r="H3" s="2">
        <f>G3*F3</f>
        <v>-0.6020599913279624</v>
      </c>
      <c r="I3" s="2"/>
      <c r="J3" s="10">
        <v>0.6931490888903985</v>
      </c>
    </row>
    <row r="4" spans="1:21" x14ac:dyDescent="0.35">
      <c r="A4" s="9">
        <v>1</v>
      </c>
      <c r="B4" s="2" t="s">
        <v>13</v>
      </c>
      <c r="C4" s="2">
        <v>2</v>
      </c>
      <c r="D4" s="2">
        <f t="shared" ref="D4:D6" si="0">EXP(C4*$J$3)</f>
        <v>4.0000152666727598</v>
      </c>
      <c r="E4" s="2">
        <f>D4/SUM(D3:D4)</f>
        <v>0.5</v>
      </c>
      <c r="F4" s="2">
        <f t="shared" ref="F4:F6" si="1">LOG(E4)</f>
        <v>-0.3010299956639812</v>
      </c>
      <c r="G4" s="2">
        <v>2</v>
      </c>
      <c r="H4" s="2">
        <f t="shared" ref="H4:H6" si="2">G4*F4</f>
        <v>-0.6020599913279624</v>
      </c>
      <c r="I4" s="2"/>
      <c r="J4" s="11"/>
    </row>
    <row r="5" spans="1:21" x14ac:dyDescent="0.35">
      <c r="A5" s="9">
        <v>2</v>
      </c>
      <c r="B5" s="2" t="s">
        <v>12</v>
      </c>
      <c r="C5" s="2">
        <v>3</v>
      </c>
      <c r="D5" s="2">
        <f t="shared" si="0"/>
        <v>8.0000458000619776</v>
      </c>
      <c r="E5" s="2">
        <f>D5/SUM(D5:D6)</f>
        <v>0.66666709073996577</v>
      </c>
      <c r="F5" s="2">
        <f t="shared" si="1"/>
        <v>-0.17609098279672852</v>
      </c>
      <c r="G5" s="2">
        <v>4</v>
      </c>
      <c r="H5" s="2">
        <f t="shared" si="2"/>
        <v>-0.70436393118691409</v>
      </c>
      <c r="I5" s="2"/>
      <c r="J5" s="11"/>
    </row>
    <row r="6" spans="1:21" x14ac:dyDescent="0.35">
      <c r="A6" s="9">
        <v>2</v>
      </c>
      <c r="B6" s="2" t="s">
        <v>13</v>
      </c>
      <c r="C6" s="2">
        <v>2</v>
      </c>
      <c r="D6" s="2">
        <f t="shared" si="0"/>
        <v>4.0000152666727598</v>
      </c>
      <c r="E6" s="2">
        <f>D6/SUM(D5:D6)</f>
        <v>0.33333290926003423</v>
      </c>
      <c r="F6" s="2">
        <f t="shared" si="1"/>
        <v>-0.47712180723809505</v>
      </c>
      <c r="G6" s="2">
        <v>2</v>
      </c>
      <c r="H6" s="2">
        <f t="shared" si="2"/>
        <v>-0.95424361447619011</v>
      </c>
      <c r="I6" s="2"/>
      <c r="J6" s="11"/>
    </row>
    <row r="7" spans="1:21" ht="15" thickBot="1" x14ac:dyDescent="0.4">
      <c r="A7" s="12"/>
      <c r="B7" s="13"/>
      <c r="C7" s="13"/>
      <c r="D7" s="13"/>
      <c r="E7" s="13"/>
      <c r="F7" s="13"/>
      <c r="G7" s="14" t="s">
        <v>15</v>
      </c>
      <c r="H7" s="14">
        <f>-SUM(H3:H6)</f>
        <v>2.862727528319029</v>
      </c>
      <c r="I7" s="13"/>
      <c r="J7" s="15"/>
    </row>
    <row r="8" spans="1:21" ht="15" thickBot="1" x14ac:dyDescent="0.4">
      <c r="O8" s="30" t="s">
        <v>27</v>
      </c>
    </row>
    <row r="9" spans="1:21" ht="15" thickBot="1" x14ac:dyDescent="0.4">
      <c r="A9" s="30" t="s">
        <v>21</v>
      </c>
      <c r="B9" s="31" t="s">
        <v>28</v>
      </c>
      <c r="C9" s="6" t="s">
        <v>18</v>
      </c>
      <c r="D9" s="6" t="s">
        <v>5</v>
      </c>
      <c r="E9" s="6" t="s">
        <v>4</v>
      </c>
      <c r="F9" s="16" t="s">
        <v>9</v>
      </c>
      <c r="O9" s="5" t="s">
        <v>28</v>
      </c>
      <c r="P9" s="6" t="s">
        <v>18</v>
      </c>
      <c r="Q9" s="6" t="s">
        <v>22</v>
      </c>
      <c r="R9" s="6" t="s">
        <v>23</v>
      </c>
      <c r="S9" s="6" t="s">
        <v>24</v>
      </c>
      <c r="T9" s="19" t="s">
        <v>25</v>
      </c>
      <c r="U9" s="20" t="s">
        <v>30</v>
      </c>
    </row>
    <row r="10" spans="1:21" x14ac:dyDescent="0.35">
      <c r="A10" s="32"/>
      <c r="B10" s="2" t="s">
        <v>12</v>
      </c>
      <c r="C10" s="2">
        <v>5</v>
      </c>
      <c r="D10" s="2">
        <f>EXP(C10*$J$3)</f>
        <v>32.000305334329212</v>
      </c>
      <c r="E10" s="2">
        <f>D10/SUM(D10:D11)</f>
        <v>0.88888945431887534</v>
      </c>
      <c r="F10" s="17">
        <f>E10/E11</f>
        <v>8.0000458000619794</v>
      </c>
      <c r="O10" s="9" t="s">
        <v>12</v>
      </c>
      <c r="P10" s="2">
        <v>5</v>
      </c>
      <c r="Q10" s="2">
        <f>P10*G17</f>
        <v>5.7142802652374636</v>
      </c>
      <c r="R10" s="2">
        <f>E10</f>
        <v>0.88888945431887534</v>
      </c>
      <c r="S10" s="2">
        <f>Q10</f>
        <v>5.7142802652374636</v>
      </c>
      <c r="T10" s="4"/>
      <c r="U10" s="21"/>
    </row>
    <row r="11" spans="1:21" ht="15" thickBot="1" x14ac:dyDescent="0.4">
      <c r="A11" s="12"/>
      <c r="B11" s="13" t="s">
        <v>13</v>
      </c>
      <c r="C11" s="13">
        <v>2</v>
      </c>
      <c r="D11" s="13">
        <f>EXP(C11*$J$3)</f>
        <v>4.0000152666727598</v>
      </c>
      <c r="E11" s="13">
        <f>D11/SUM(D10:D11)</f>
        <v>0.11111054568112456</v>
      </c>
      <c r="F11" s="15"/>
      <c r="O11" s="12" t="s">
        <v>13</v>
      </c>
      <c r="P11" s="13">
        <v>2</v>
      </c>
      <c r="Q11" s="13">
        <f>P11*G17</f>
        <v>2.2857121060949854</v>
      </c>
      <c r="R11" s="13">
        <f>E11</f>
        <v>0.11111054568112456</v>
      </c>
      <c r="S11" s="13">
        <f>S10*(R11/R10)</f>
        <v>0.71428094389074526</v>
      </c>
      <c r="T11" s="22">
        <f>U11*(Q11-S11)^2</f>
        <v>0</v>
      </c>
      <c r="U11" s="23">
        <v>0</v>
      </c>
    </row>
    <row r="14" spans="1:21" ht="15" thickBot="1" x14ac:dyDescent="0.4">
      <c r="S14" s="4" t="s">
        <v>26</v>
      </c>
      <c r="T14" s="4">
        <f>H7+F21+T11</f>
        <v>3.434156099772542</v>
      </c>
    </row>
    <row r="15" spans="1:21" ht="15" thickBot="1" x14ac:dyDescent="0.4">
      <c r="A15" s="30" t="s">
        <v>20</v>
      </c>
      <c r="O15" s="33"/>
    </row>
    <row r="16" spans="1:21" x14ac:dyDescent="0.35">
      <c r="A16" s="5" t="s">
        <v>14</v>
      </c>
      <c r="B16" s="6" t="s">
        <v>28</v>
      </c>
      <c r="C16" s="6" t="s">
        <v>0</v>
      </c>
      <c r="D16" s="6" t="s">
        <v>1</v>
      </c>
      <c r="E16" s="6" t="s">
        <v>10</v>
      </c>
      <c r="F16" s="6" t="s">
        <v>11</v>
      </c>
      <c r="G16" s="8" t="s">
        <v>2</v>
      </c>
    </row>
    <row r="17" spans="1:18" x14ac:dyDescent="0.35">
      <c r="A17" s="9">
        <v>1</v>
      </c>
      <c r="B17" s="2" t="s">
        <v>12</v>
      </c>
      <c r="C17" s="2">
        <v>2</v>
      </c>
      <c r="D17" s="2">
        <v>2</v>
      </c>
      <c r="E17" s="2">
        <f>C17*$G$17</f>
        <v>2.2857121060949854</v>
      </c>
      <c r="F17" s="2">
        <f>(D17-E17)^2</f>
        <v>8.1631407569232206E-2</v>
      </c>
      <c r="G17" s="10">
        <v>1.1428560530474927</v>
      </c>
    </row>
    <row r="18" spans="1:18" x14ac:dyDescent="0.35">
      <c r="A18" s="9">
        <v>2</v>
      </c>
      <c r="B18" s="2" t="s">
        <v>12</v>
      </c>
      <c r="C18" s="2">
        <v>3</v>
      </c>
      <c r="D18" s="2">
        <v>4</v>
      </c>
      <c r="E18" s="2">
        <f>C18*$G$17</f>
        <v>3.4285681591424781</v>
      </c>
      <c r="F18" s="2">
        <f>(D18-E18)^2</f>
        <v>0.32653434874581616</v>
      </c>
      <c r="G18" s="11"/>
    </row>
    <row r="19" spans="1:18" ht="15" thickBot="1" x14ac:dyDescent="0.4">
      <c r="A19" s="9">
        <v>1</v>
      </c>
      <c r="B19" s="2" t="s">
        <v>13</v>
      </c>
      <c r="C19" s="2">
        <v>2</v>
      </c>
      <c r="D19" s="2">
        <v>2</v>
      </c>
      <c r="E19" s="2">
        <f>C19*$G$17</f>
        <v>2.2857121060949854</v>
      </c>
      <c r="F19" s="2">
        <f>(D19-E19)^2</f>
        <v>8.1631407569232206E-2</v>
      </c>
      <c r="G19" s="11"/>
    </row>
    <row r="20" spans="1:18" ht="15" thickBot="1" x14ac:dyDescent="0.4">
      <c r="A20" s="12">
        <v>2</v>
      </c>
      <c r="B20" s="13" t="s">
        <v>13</v>
      </c>
      <c r="C20" s="13">
        <v>2</v>
      </c>
      <c r="D20" s="13">
        <v>2</v>
      </c>
      <c r="E20" s="13">
        <f>C20*$G$17</f>
        <v>2.2857121060949854</v>
      </c>
      <c r="F20" s="13">
        <f>(D20-E20)^2</f>
        <v>8.1631407569232206E-2</v>
      </c>
      <c r="G20" s="15"/>
      <c r="O20" s="30" t="s">
        <v>29</v>
      </c>
    </row>
    <row r="21" spans="1:18" x14ac:dyDescent="0.35">
      <c r="E21" s="18" t="s">
        <v>16</v>
      </c>
      <c r="F21" s="18">
        <f>SUM(F17:F20)</f>
        <v>0.57142857145351278</v>
      </c>
      <c r="O21" s="24" t="s">
        <v>30</v>
      </c>
      <c r="P21" s="25" t="s">
        <v>3</v>
      </c>
      <c r="Q21" s="25" t="s">
        <v>2</v>
      </c>
      <c r="R21" s="28" t="s">
        <v>26</v>
      </c>
    </row>
    <row r="22" spans="1:18" x14ac:dyDescent="0.35">
      <c r="O22" s="9">
        <v>0</v>
      </c>
      <c r="P22" s="10">
        <v>0.6931490888903985</v>
      </c>
      <c r="Q22" s="3">
        <v>1.1428560530474927</v>
      </c>
      <c r="R22" s="4">
        <v>3.434156099772542</v>
      </c>
    </row>
    <row r="23" spans="1:18" ht="15" thickBot="1" x14ac:dyDescent="0.4">
      <c r="O23" s="12">
        <v>1</v>
      </c>
      <c r="P23" s="26">
        <v>0.30796004835215057</v>
      </c>
      <c r="Q23" s="27">
        <v>1.1428446790810369</v>
      </c>
      <c r="R23" s="29">
        <v>3.4790516915239174</v>
      </c>
    </row>
  </sheetData>
  <conditionalFormatting sqref="R22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T1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4345FDCA7BE543BF0640D3FBB3531E" ma:contentTypeVersion="8" ma:contentTypeDescription="Create a new document." ma:contentTypeScope="" ma:versionID="cb1d77d4f2da71ba00c83f9c97f3fc2b">
  <xsd:schema xmlns:xsd="http://www.w3.org/2001/XMLSchema" xmlns:xs="http://www.w3.org/2001/XMLSchema" xmlns:p="http://schemas.microsoft.com/office/2006/metadata/properties" xmlns:ns2="c6d71443-a161-4bbb-84ef-62304fcabfc5" targetNamespace="http://schemas.microsoft.com/office/2006/metadata/properties" ma:root="true" ma:fieldsID="61d11f3542a041e89b7aca13d0c228ce" ns2:_="">
    <xsd:import namespace="c6d71443-a161-4bbb-84ef-62304fcabf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71443-a161-4bbb-84ef-62304fcabf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8B7E4-CBD6-44CD-9724-8A6E1D677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71443-a161-4bbb-84ef-62304fcabf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9AD259-01DA-43EF-B327-B14FBF26A3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B83D1A-AB30-46D1-AE5A-C2518CF2FB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(Bruce) Wu</dc:creator>
  <cp:lastModifiedBy>Xin Wu</cp:lastModifiedBy>
  <dcterms:created xsi:type="dcterms:W3CDTF">2024-09-17T01:36:57Z</dcterms:created>
  <dcterms:modified xsi:type="dcterms:W3CDTF">2025-04-12T04:30:43Z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0x010100B84345FDCA7BE543BF0640D3FBB3531E</vt:lpwstr>
  </property>
</Properties>
</file>