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9720" windowHeight="7320" firstSheet="1" activeTab="4"/>
  </bookViews>
  <sheets>
    <sheet name="Example 1.OD demand split" sheetId="4" r:id="rId1"/>
    <sheet name="Example 2. link flow split" sheetId="5" r:id="rId2"/>
    <sheet name="work sheet template" sheetId="3" r:id="rId3"/>
    <sheet name="user work sheet" sheetId="6" r:id="rId4"/>
    <sheet name="user work sheet_spectum" sheetId="7" r:id="rId5"/>
  </sheets>
  <definedNames>
    <definedName name="solver_adj" localSheetId="0" hidden="1">'Example 1.OD demand split'!$E$4:$E$7</definedName>
    <definedName name="solver_adj" localSheetId="1" hidden="1">'Example 2. link flow split'!$E$5:$E$8</definedName>
    <definedName name="solver_adj" localSheetId="3" hidden="1">'user work sheet'!$H$9:$H$12</definedName>
    <definedName name="solver_adj" localSheetId="4" hidden="1">'user work sheet_spectum'!$H$9:$H$14</definedName>
    <definedName name="solver_adj" localSheetId="2" hidden="1">'work sheet template'!$F$9:$F$12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itr" localSheetId="0" hidden="1">100</definedName>
    <definedName name="solver_itr" localSheetId="1" hidden="1">100</definedName>
    <definedName name="solver_itr" localSheetId="3" hidden="1">100</definedName>
    <definedName name="solver_itr" localSheetId="4" hidden="1">100</definedName>
    <definedName name="solver_itr" localSheetId="2" hidden="1">100</definedName>
    <definedName name="solver_lin" localSheetId="0" hidden="1">2</definedName>
    <definedName name="solver_lin" localSheetId="1" hidden="1">2</definedName>
    <definedName name="solver_lin" localSheetId="3" hidden="1">2</definedName>
    <definedName name="solver_lin" localSheetId="4" hidden="1">2</definedName>
    <definedName name="solver_lin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2" hidden="1">1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num" localSheetId="4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opt" localSheetId="0" hidden="1">'Example 1.OD demand split'!$A$11</definedName>
    <definedName name="solver_opt" localSheetId="1" hidden="1">'Example 2. link flow split'!$A$12</definedName>
    <definedName name="solver_opt" localSheetId="3" hidden="1">'user work sheet'!$N$28</definedName>
    <definedName name="solver_opt" localSheetId="4" hidden="1">'user work sheet_spectum'!$W$31</definedName>
    <definedName name="solver_opt" localSheetId="2" hidden="1">'work sheet template'!$L$29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scl" localSheetId="0" hidden="1">2</definedName>
    <definedName name="solver_scl" localSheetId="1" hidden="1">2</definedName>
    <definedName name="solver_scl" localSheetId="3" hidden="1">1</definedName>
    <definedName name="solver_scl" localSheetId="4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tim" localSheetId="0" hidden="1">100</definedName>
    <definedName name="solver_tim" localSheetId="1" hidden="1">100</definedName>
    <definedName name="solver_tim" localSheetId="3" hidden="1">100</definedName>
    <definedName name="solver_tim" localSheetId="4" hidden="1">100</definedName>
    <definedName name="solver_tim" localSheetId="2" hidden="1">100</definedName>
    <definedName name="solver_tol" localSheetId="0" hidden="1">0.05</definedName>
    <definedName name="solver_tol" localSheetId="1" hidden="1">0.05</definedName>
    <definedName name="solver_tol" localSheetId="3" hidden="1">0.05</definedName>
    <definedName name="solver_tol" localSheetId="4" hidden="1">0.05</definedName>
    <definedName name="solver_tol" localSheetId="2" hidden="1">0.05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U10" i="7"/>
  <c r="U18" s="1"/>
  <c r="V10"/>
  <c r="V18" s="1"/>
  <c r="W10"/>
  <c r="W18" s="1"/>
  <c r="X10"/>
  <c r="X18" s="1"/>
  <c r="Y10"/>
  <c r="Y18" s="1"/>
  <c r="U11"/>
  <c r="U19" s="1"/>
  <c r="V11"/>
  <c r="W11"/>
  <c r="W19" s="1"/>
  <c r="X11"/>
  <c r="X19" s="1"/>
  <c r="Y11"/>
  <c r="Y19" s="1"/>
  <c r="U12"/>
  <c r="U20" s="1"/>
  <c r="V12"/>
  <c r="V20" s="1"/>
  <c r="W12"/>
  <c r="W20" s="1"/>
  <c r="X12"/>
  <c r="X20" s="1"/>
  <c r="Y12"/>
  <c r="Y20" s="1"/>
  <c r="U13"/>
  <c r="U21" s="1"/>
  <c r="V13"/>
  <c r="V21" s="1"/>
  <c r="W13"/>
  <c r="W21" s="1"/>
  <c r="X13"/>
  <c r="X21" s="1"/>
  <c r="Y13"/>
  <c r="Y21" s="1"/>
  <c r="U14"/>
  <c r="U22" s="1"/>
  <c r="V14"/>
  <c r="V22" s="1"/>
  <c r="W14"/>
  <c r="W22" s="1"/>
  <c r="X14"/>
  <c r="X22" s="1"/>
  <c r="Y14"/>
  <c r="Y22" s="1"/>
  <c r="V9"/>
  <c r="V17" s="1"/>
  <c r="W9"/>
  <c r="W17" s="1"/>
  <c r="X9"/>
  <c r="X17" s="1"/>
  <c r="Y9"/>
  <c r="Y17" s="1"/>
  <c r="U9"/>
  <c r="U17" s="1"/>
  <c r="V19"/>
  <c r="P10"/>
  <c r="P18" s="1"/>
  <c r="P11"/>
  <c r="P19" s="1"/>
  <c r="P12"/>
  <c r="P20" s="1"/>
  <c r="P13"/>
  <c r="P21" s="1"/>
  <c r="P14"/>
  <c r="P22" s="1"/>
  <c r="P9"/>
  <c r="P17" s="1"/>
  <c r="R9"/>
  <c r="R17" s="1"/>
  <c r="S9"/>
  <c r="S17" s="1"/>
  <c r="T9"/>
  <c r="T17" s="1"/>
  <c r="R10"/>
  <c r="R18" s="1"/>
  <c r="S10"/>
  <c r="S18" s="1"/>
  <c r="T10"/>
  <c r="T18" s="1"/>
  <c r="R11"/>
  <c r="R19" s="1"/>
  <c r="S11"/>
  <c r="S19" s="1"/>
  <c r="T11"/>
  <c r="T19" s="1"/>
  <c r="R12"/>
  <c r="R20" s="1"/>
  <c r="S12"/>
  <c r="S20" s="1"/>
  <c r="T12"/>
  <c r="T20" s="1"/>
  <c r="R13"/>
  <c r="R21" s="1"/>
  <c r="S13"/>
  <c r="S21" s="1"/>
  <c r="T13"/>
  <c r="T21" s="1"/>
  <c r="R14"/>
  <c r="R22" s="1"/>
  <c r="S14"/>
  <c r="S22" s="1"/>
  <c r="T14"/>
  <c r="T22" s="1"/>
  <c r="Q10"/>
  <c r="Q18" s="1"/>
  <c r="Q11"/>
  <c r="Q19" s="1"/>
  <c r="Q12"/>
  <c r="Q20" s="1"/>
  <c r="Q13"/>
  <c r="Q21" s="1"/>
  <c r="Q14"/>
  <c r="Q22" s="1"/>
  <c r="Q9"/>
  <c r="Q17" s="1"/>
  <c r="B14"/>
  <c r="B13"/>
  <c r="B12"/>
  <c r="B11"/>
  <c r="B10"/>
  <c r="B9"/>
  <c r="N28" i="6"/>
  <c r="J24"/>
  <c r="B10"/>
  <c r="I16"/>
  <c r="J16"/>
  <c r="K16"/>
  <c r="L16"/>
  <c r="I17"/>
  <c r="J17"/>
  <c r="K17"/>
  <c r="L17"/>
  <c r="I18"/>
  <c r="J18"/>
  <c r="K18"/>
  <c r="L18"/>
  <c r="L15"/>
  <c r="K15"/>
  <c r="J15"/>
  <c r="B11"/>
  <c r="B12"/>
  <c r="B9"/>
  <c r="I15"/>
  <c r="J6" i="5"/>
  <c r="K6"/>
  <c r="L6"/>
  <c r="J7"/>
  <c r="K7"/>
  <c r="L7"/>
  <c r="J8"/>
  <c r="K8"/>
  <c r="L8"/>
  <c r="L5"/>
  <c r="K5"/>
  <c r="J5"/>
  <c r="K5" i="4"/>
  <c r="L5"/>
  <c r="K6"/>
  <c r="L6"/>
  <c r="K7"/>
  <c r="L7"/>
  <c r="L4"/>
  <c r="K4"/>
  <c r="M5"/>
  <c r="N5"/>
  <c r="M6"/>
  <c r="N6"/>
  <c r="M7"/>
  <c r="N7"/>
  <c r="M4"/>
  <c r="N4"/>
  <c r="C10" i="3"/>
  <c r="C11"/>
  <c r="C12"/>
  <c r="C9"/>
  <c r="K18"/>
  <c r="J18"/>
  <c r="I18"/>
  <c r="H18"/>
  <c r="G18"/>
  <c r="K17"/>
  <c r="J17"/>
  <c r="I17"/>
  <c r="H17"/>
  <c r="G17"/>
  <c r="K16"/>
  <c r="J16"/>
  <c r="I16"/>
  <c r="H16"/>
  <c r="G16"/>
  <c r="K15"/>
  <c r="J15"/>
  <c r="I15"/>
  <c r="H15"/>
  <c r="G15"/>
  <c r="P24" i="7" l="1"/>
  <c r="P25" s="1"/>
  <c r="U24"/>
  <c r="U26" s="1"/>
  <c r="U28" s="1"/>
  <c r="W24"/>
  <c r="W25" s="1"/>
  <c r="W32"/>
  <c r="T24"/>
  <c r="T25" s="1"/>
  <c r="V24"/>
  <c r="V26" s="1"/>
  <c r="V28" s="1"/>
  <c r="S24"/>
  <c r="S25" s="1"/>
  <c r="X24"/>
  <c r="X25" s="1"/>
  <c r="R24"/>
  <c r="R25" s="1"/>
  <c r="Q24"/>
  <c r="Q26" s="1"/>
  <c r="Q28" s="1"/>
  <c r="Y24"/>
  <c r="Y26" s="1"/>
  <c r="Y28" s="1"/>
  <c r="L20" i="6"/>
  <c r="L21" s="1"/>
  <c r="M27"/>
  <c r="K20"/>
  <c r="K21" s="1"/>
  <c r="J20"/>
  <c r="J21" s="1"/>
  <c r="I20"/>
  <c r="I21" s="1"/>
  <c r="L10" i="5"/>
  <c r="L12" s="1"/>
  <c r="K10"/>
  <c r="K12" s="1"/>
  <c r="J10"/>
  <c r="J12" s="1"/>
  <c r="K9" i="4"/>
  <c r="K11" s="1"/>
  <c r="L9"/>
  <c r="L11" s="1"/>
  <c r="M9"/>
  <c r="M11" s="1"/>
  <c r="N9"/>
  <c r="N11" s="1"/>
  <c r="K28" i="3"/>
  <c r="H20"/>
  <c r="H23" s="1"/>
  <c r="H25" s="1"/>
  <c r="J20"/>
  <c r="J23" s="1"/>
  <c r="G20"/>
  <c r="G23" s="1"/>
  <c r="I20"/>
  <c r="I23" s="1"/>
  <c r="K20"/>
  <c r="K23" s="1"/>
  <c r="A12" i="5" l="1"/>
  <c r="U25" i="7"/>
  <c r="P26"/>
  <c r="P28" s="1"/>
  <c r="V25"/>
  <c r="W26"/>
  <c r="W28" s="1"/>
  <c r="T26"/>
  <c r="T28" s="1"/>
  <c r="S26"/>
  <c r="S28" s="1"/>
  <c r="X26"/>
  <c r="X28" s="1"/>
  <c r="R26"/>
  <c r="R28" s="1"/>
  <c r="Q25"/>
  <c r="Y25"/>
  <c r="J22" i="6"/>
  <c r="I22"/>
  <c r="I24" s="1"/>
  <c r="L22"/>
  <c r="L24" s="1"/>
  <c r="K22"/>
  <c r="K24" s="1"/>
  <c r="A11" i="4"/>
  <c r="K25" i="3"/>
  <c r="G25"/>
  <c r="I25"/>
  <c r="J25"/>
  <c r="W31" i="7" l="1"/>
  <c r="X33" s="1"/>
  <c r="M26" i="6"/>
  <c r="K27" i="3"/>
  <c r="L29" s="1"/>
</calcChain>
</file>

<file path=xl/comments1.xml><?xml version="1.0" encoding="utf-8"?>
<comments xmlns="http://schemas.openxmlformats.org/spreadsheetml/2006/main">
  <authors>
    <author>Xuesong Zhou</author>
  </authors>
  <commentList>
    <comment ref="L26" authorId="0">
      <text>
        <r>
          <rPr>
            <b/>
            <sz val="8"/>
            <color indexed="81"/>
            <rFont val="Tahoma"/>
            <family val="2"/>
          </rPr>
          <t>confidence on information source</t>
        </r>
      </text>
    </comment>
  </commentList>
</comments>
</file>

<file path=xl/comments2.xml><?xml version="1.0" encoding="utf-8"?>
<comments xmlns="http://schemas.openxmlformats.org/spreadsheetml/2006/main">
  <authors>
    <author>Xuesong Zhou</author>
  </authors>
  <commentList>
    <comment ref="N25" authorId="0">
      <text>
        <r>
          <rPr>
            <b/>
            <sz val="8"/>
            <color indexed="81"/>
            <rFont val="Tahoma"/>
            <family val="2"/>
          </rPr>
          <t>confidence on information source</t>
        </r>
      </text>
    </comment>
  </commentList>
</comments>
</file>

<file path=xl/sharedStrings.xml><?xml version="1.0" encoding="utf-8"?>
<sst xmlns="http://schemas.openxmlformats.org/spreadsheetml/2006/main" count="152" uniqueCount="76">
  <si>
    <t>Intermediate matrix</t>
  </si>
  <si>
    <t>Links</t>
  </si>
  <si>
    <t>1-&gt;5</t>
  </si>
  <si>
    <t>2-&gt;5</t>
  </si>
  <si>
    <t>5-&gt;6</t>
  </si>
  <si>
    <t>6-&gt;3</t>
  </si>
  <si>
    <t>6-&gt;4</t>
  </si>
  <si>
    <t>Est Link Flow</t>
  </si>
  <si>
    <t>Observed Link Flow</t>
  </si>
  <si>
    <t>Difference</t>
  </si>
  <si>
    <t>weight</t>
  </si>
  <si>
    <t>weighted difference</t>
  </si>
  <si>
    <t>Total Link flow Difference</t>
  </si>
  <si>
    <t xml:space="preserve">Historical </t>
  </si>
  <si>
    <t>Difference wrt historical</t>
  </si>
  <si>
    <t>Total Hist demand difference</t>
  </si>
  <si>
    <t>Total Weighted Difference</t>
  </si>
  <si>
    <t>Sensor location indicator</t>
  </si>
  <si>
    <t>1-&gt;3</t>
  </si>
  <si>
    <t>1-&gt;4</t>
  </si>
  <si>
    <t>2-&gt;3</t>
  </si>
  <si>
    <t>2-&gt;4</t>
  </si>
  <si>
    <t>Ground truth OD demand</t>
  </si>
  <si>
    <t>zone</t>
  </si>
  <si>
    <t>estimation error</t>
  </si>
  <si>
    <t>objective function</t>
  </si>
  <si>
    <t>estimated link flow</t>
  </si>
  <si>
    <t>Link flow proportion</t>
  </si>
  <si>
    <t>estimated OD demand</t>
  </si>
  <si>
    <t>observed link flow</t>
  </si>
  <si>
    <t>OD pair</t>
  </si>
  <si>
    <r>
      <t>d</t>
    </r>
    <r>
      <rPr>
        <vertAlign val="subscript"/>
        <sz val="18"/>
        <color rgb="FFFF0000"/>
        <rFont val="Calibri"/>
        <family val="2"/>
        <scheme val="minor"/>
      </rPr>
      <t>i,j</t>
    </r>
    <r>
      <rPr>
        <sz val="18"/>
        <color rgb="FFFF0000"/>
        <rFont val="Calibri"/>
        <family val="2"/>
        <scheme val="minor"/>
      </rPr>
      <t xml:space="preserve"> × </t>
    </r>
    <r>
      <rPr>
        <sz val="11"/>
        <color rgb="FFFF0000"/>
        <rFont val="Calibri"/>
        <family val="2"/>
        <scheme val="minor"/>
      </rPr>
      <t>p</t>
    </r>
    <r>
      <rPr>
        <vertAlign val="subscript"/>
        <sz val="11"/>
        <color rgb="FFFF0000"/>
        <rFont val="Calibri"/>
        <family val="2"/>
        <scheme val="minor"/>
      </rPr>
      <t xml:space="preserve">l(i,j) </t>
    </r>
  </si>
  <si>
    <r>
      <rPr>
        <sz val="11"/>
        <color rgb="FF000000"/>
        <rFont val="Calibri"/>
        <family val="2"/>
        <scheme val="minor"/>
      </rPr>
      <t>p</t>
    </r>
    <r>
      <rPr>
        <vertAlign val="subscript"/>
        <sz val="11"/>
        <color rgb="FF000000"/>
        <rFont val="Calibri"/>
        <family val="2"/>
        <scheme val="minor"/>
      </rPr>
      <t xml:space="preserve">l(i,j) </t>
    </r>
  </si>
  <si>
    <t>a</t>
  </si>
  <si>
    <t>b</t>
  </si>
  <si>
    <t>c</t>
  </si>
  <si>
    <t>origin zone</t>
  </si>
  <si>
    <t>destination zone</t>
  </si>
  <si>
    <t>sensor id</t>
  </si>
  <si>
    <t xml:space="preserve">link </t>
  </si>
  <si>
    <t>OD demand</t>
  </si>
  <si>
    <t>origin</t>
  </si>
  <si>
    <t>Estimated demand</t>
  </si>
  <si>
    <t>departure time (hour)</t>
  </si>
  <si>
    <t>4022-&gt;4032</t>
  </si>
  <si>
    <t>4136-&gt;4022</t>
  </si>
  <si>
    <t>4032-&gt;4563</t>
  </si>
  <si>
    <t>4195-&gt;4194</t>
  </si>
  <si>
    <t>origin zone id</t>
  </si>
  <si>
    <t>destination zone id</t>
  </si>
  <si>
    <t>Hist OD volume</t>
  </si>
  <si>
    <t>Sensor Link=&gt;</t>
  </si>
  <si>
    <t>Observed Count=&gt;</t>
  </si>
  <si>
    <t>Target OD Volume</t>
  </si>
  <si>
    <t>Estimated OD volume</t>
  </si>
  <si>
    <t>copy data to here ==&gt;</t>
  </si>
  <si>
    <t>Percentage difference</t>
  </si>
  <si>
    <t>Estimated Link Flow</t>
  </si>
  <si>
    <t>Squared Difference</t>
  </si>
  <si>
    <t>Total target demand difference</t>
  </si>
  <si>
    <t>Difference wrt target demand</t>
  </si>
  <si>
    <t>Intermediate calculation result matrix</t>
  </si>
  <si>
    <t>4296-&gt;4022</t>
  </si>
  <si>
    <t>Low range</t>
  </si>
  <si>
    <t>high range</t>
  </si>
  <si>
    <t>low range ratio</t>
  </si>
  <si>
    <t>high range ratio</t>
  </si>
  <si>
    <t>spatial mapping</t>
  </si>
  <si>
    <t>reference:</t>
  </si>
  <si>
    <t xml:space="preserve">UDOT truck count: </t>
  </si>
  <si>
    <t>https://www.google.com/url?sa=t&amp;rct=j&amp;q=&amp;esrc=s&amp;source=web&amp;cd=2&amp;ved=0CD0QFjAB&amp;url=http%3A%2F%2Fwww.udot.utah.gov%2Fmain%2Fuconowner.gf%3Fn%3D1442620019458880&amp;ei=dtA3Uf2nL5OrqQHN6oHQCg&amp;usg=AFQjCNGdY2HFc2MziArjXaLJctJQyJ8k_g&amp;sig2=YKAUyzWUUEBnlwwToDX60w&amp;bvm=bv.43287494,d.aWM</t>
  </si>
  <si>
    <t>A</t>
  </si>
  <si>
    <t>B</t>
  </si>
  <si>
    <t>C</t>
  </si>
  <si>
    <t>E</t>
  </si>
  <si>
    <t>D</t>
  </si>
</sst>
</file>

<file path=xl/styles.xml><?xml version="1.0" encoding="utf-8"?>
<styleSheet xmlns="http://schemas.openxmlformats.org/spreadsheetml/2006/main">
  <numFmts count="1"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bscript"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vertAlign val="subscript"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12" fillId="0" borderId="12" applyNumberFormat="0" applyFill="0" applyAlignment="0" applyProtection="0"/>
    <xf numFmtId="0" fontId="13" fillId="0" borderId="13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14" applyNumberFormat="0" applyAlignment="0" applyProtection="0"/>
    <xf numFmtId="0" fontId="18" fillId="10" borderId="15" applyNumberFormat="0" applyAlignment="0" applyProtection="0"/>
    <xf numFmtId="0" fontId="19" fillId="10" borderId="14" applyNumberFormat="0" applyAlignment="0" applyProtection="0"/>
    <xf numFmtId="0" fontId="20" fillId="0" borderId="16" applyNumberFormat="0" applyFill="0" applyAlignment="0" applyProtection="0"/>
    <xf numFmtId="0" fontId="21" fillId="11" borderId="17" applyNumberFormat="0" applyAlignment="0" applyProtection="0"/>
    <xf numFmtId="0" fontId="1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23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3" fillId="36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2" fillId="5" borderId="0" xfId="0" applyFont="1" applyFill="1"/>
    <xf numFmtId="0" fontId="0" fillId="5" borderId="0" xfId="0" applyFill="1"/>
    <xf numFmtId="0" fontId="2" fillId="0" borderId="0" xfId="0" applyFont="1"/>
    <xf numFmtId="2" fontId="0" fillId="2" borderId="0" xfId="0" applyNumberFormat="1" applyFill="1"/>
    <xf numFmtId="0" fontId="0" fillId="0" borderId="9" xfId="0" applyBorder="1"/>
    <xf numFmtId="2" fontId="0" fillId="0" borderId="0" xfId="0" applyNumberFormat="1"/>
    <xf numFmtId="164" fontId="1" fillId="0" borderId="0" xfId="0" applyNumberFormat="1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4" fillId="0" borderId="0" xfId="0" applyFont="1"/>
    <xf numFmtId="0" fontId="1" fillId="0" borderId="10" xfId="0" applyFont="1" applyBorder="1"/>
    <xf numFmtId="0" fontId="0" fillId="0" borderId="0" xfId="0" applyFill="1" applyBorder="1"/>
    <xf numFmtId="0" fontId="0" fillId="0" borderId="0" xfId="0" applyFont="1"/>
    <xf numFmtId="0" fontId="0" fillId="3" borderId="0" xfId="0" applyFill="1" applyBorder="1"/>
    <xf numFmtId="0" fontId="0" fillId="3" borderId="7" xfId="0" applyFill="1" applyBorder="1"/>
    <xf numFmtId="0" fontId="1" fillId="2" borderId="0" xfId="0" applyFont="1" applyFill="1" applyBorder="1"/>
    <xf numFmtId="9" fontId="1" fillId="0" borderId="0" xfId="1" applyFont="1"/>
    <xf numFmtId="9" fontId="0" fillId="0" borderId="0" xfId="0" applyNumberFormat="1"/>
    <xf numFmtId="0" fontId="0" fillId="0" borderId="0" xfId="0"/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11436</xdr:colOff>
      <xdr:row>21</xdr:row>
      <xdr:rowOff>66675</xdr:rowOff>
    </xdr:from>
    <xdr:to>
      <xdr:col>9</xdr:col>
      <xdr:colOff>600075</xdr:colOff>
      <xdr:row>49</xdr:row>
      <xdr:rowOff>66675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5786" y="4086225"/>
          <a:ext cx="7046589" cy="5334000"/>
        </a:xfrm>
        <a:prstGeom prst="rect">
          <a:avLst/>
        </a:prstGeom>
        <a:noFill/>
      </xdr:spPr>
    </xdr:pic>
    <xdr:clientData/>
  </xdr:twoCellAnchor>
  <xdr:twoCellAnchor>
    <xdr:from>
      <xdr:col>9</xdr:col>
      <xdr:colOff>609600</xdr:colOff>
      <xdr:row>12</xdr:row>
      <xdr:rowOff>76200</xdr:rowOff>
    </xdr:from>
    <xdr:to>
      <xdr:col>13</xdr:col>
      <xdr:colOff>266700</xdr:colOff>
      <xdr:row>16</xdr:row>
      <xdr:rowOff>25870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6505575" y="2381250"/>
          <a:ext cx="3429000" cy="711670"/>
        </a:xfrm>
        <a:prstGeom prst="rect">
          <a:avLst/>
        </a:prstGeom>
        <a:ln>
          <a:headEnd/>
          <a:tailEnd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800" u="sng"/>
            <a:t>Measurement Equations</a:t>
          </a:r>
        </a:p>
        <a:p>
          <a:pPr algn="l"/>
          <a:r>
            <a:rPr lang="en-US" sz="1800"/>
            <a:t> </a:t>
          </a:r>
          <a:r>
            <a:rPr lang="en-US"/>
            <a:t>c</a:t>
          </a:r>
          <a:r>
            <a:rPr lang="en-US" baseline="-25000"/>
            <a:t>l</a:t>
          </a:r>
          <a:r>
            <a:rPr lang="en-US"/>
            <a:t>=</a:t>
          </a:r>
          <a:r>
            <a:rPr lang="el-GR"/>
            <a:t>Σ</a:t>
          </a:r>
          <a:r>
            <a:rPr lang="en-US" baseline="-25000"/>
            <a:t>i,j </a:t>
          </a:r>
          <a:r>
            <a:rPr lang="en-US"/>
            <a:t>d</a:t>
          </a:r>
          <a:r>
            <a:rPr lang="en-US" sz="1800" baseline="-25000"/>
            <a:t>i,j</a:t>
          </a:r>
          <a:r>
            <a:rPr lang="en-US" sz="1800"/>
            <a:t> × </a:t>
          </a:r>
          <a:r>
            <a:rPr lang="en-US"/>
            <a:t>p</a:t>
          </a:r>
          <a:r>
            <a:rPr lang="en-US" baseline="-25000"/>
            <a:t>l(i,j) </a:t>
          </a:r>
        </a:p>
      </xdr:txBody>
    </xdr:sp>
    <xdr:clientData/>
  </xdr:twoCellAnchor>
  <xdr:twoCellAnchor>
    <xdr:from>
      <xdr:col>10</xdr:col>
      <xdr:colOff>552450</xdr:colOff>
      <xdr:row>8</xdr:row>
      <xdr:rowOff>171450</xdr:rowOff>
    </xdr:from>
    <xdr:to>
      <xdr:col>10</xdr:col>
      <xdr:colOff>790575</xdr:colOff>
      <xdr:row>12</xdr:row>
      <xdr:rowOff>76200</xdr:rowOff>
    </xdr:to>
    <xdr:cxnSp macro="">
      <xdr:nvCxnSpPr>
        <xdr:cNvPr id="7" name="Straight Arrow Connector 6"/>
        <xdr:cNvCxnSpPr/>
      </xdr:nvCxnSpPr>
      <xdr:spPr>
        <a:xfrm flipV="1">
          <a:off x="7724775" y="1714500"/>
          <a:ext cx="238125" cy="666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</xdr:row>
      <xdr:rowOff>123825</xdr:rowOff>
    </xdr:from>
    <xdr:to>
      <xdr:col>14</xdr:col>
      <xdr:colOff>533400</xdr:colOff>
      <xdr:row>3</xdr:row>
      <xdr:rowOff>19050</xdr:rowOff>
    </xdr:to>
    <xdr:cxnSp macro="">
      <xdr:nvCxnSpPr>
        <xdr:cNvPr id="9" name="Straight Arrow Connector 8"/>
        <xdr:cNvCxnSpPr/>
      </xdr:nvCxnSpPr>
      <xdr:spPr>
        <a:xfrm flipH="1">
          <a:off x="8477250" y="514350"/>
          <a:ext cx="2333625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13</xdr:row>
      <xdr:rowOff>76200</xdr:rowOff>
    </xdr:from>
    <xdr:to>
      <xdr:col>12</xdr:col>
      <xdr:colOff>0</xdr:colOff>
      <xdr:row>17</xdr:row>
      <xdr:rowOff>25870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6505575" y="2571750"/>
          <a:ext cx="3429000" cy="711670"/>
        </a:xfrm>
        <a:prstGeom prst="rect">
          <a:avLst/>
        </a:prstGeom>
        <a:ln>
          <a:headEnd/>
          <a:tailEnd/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>
          <a:spAutoFit/>
        </a:bodyPr>
        <a:lstStyle>
          <a:defPPr>
            <a:defRPr lang="en-US"/>
          </a:defPPr>
          <a:lvl1pPr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r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/>
          <a:r>
            <a:rPr lang="en-US" sz="1800" u="sng"/>
            <a:t>Measurement Equations</a:t>
          </a:r>
        </a:p>
        <a:p>
          <a:pPr algn="l"/>
          <a:r>
            <a:rPr lang="en-US" sz="1800"/>
            <a:t> </a:t>
          </a:r>
          <a:r>
            <a:rPr lang="en-US"/>
            <a:t>c</a:t>
          </a:r>
          <a:r>
            <a:rPr lang="en-US" baseline="-25000"/>
            <a:t>l</a:t>
          </a:r>
          <a:r>
            <a:rPr lang="en-US"/>
            <a:t>=</a:t>
          </a:r>
          <a:r>
            <a:rPr lang="el-GR"/>
            <a:t>Σ</a:t>
          </a:r>
          <a:r>
            <a:rPr lang="en-US" baseline="-25000"/>
            <a:t>i,j </a:t>
          </a:r>
          <a:r>
            <a:rPr lang="en-US"/>
            <a:t>d</a:t>
          </a:r>
          <a:r>
            <a:rPr lang="en-US" sz="1800" baseline="-25000"/>
            <a:t>i,j</a:t>
          </a:r>
          <a:r>
            <a:rPr lang="en-US" sz="1800"/>
            <a:t> × </a:t>
          </a:r>
          <a:r>
            <a:rPr lang="en-US"/>
            <a:t>p</a:t>
          </a:r>
          <a:r>
            <a:rPr lang="en-US" baseline="-25000"/>
            <a:t>l(i,j) </a:t>
          </a:r>
        </a:p>
      </xdr:txBody>
    </xdr:sp>
    <xdr:clientData/>
  </xdr:twoCellAnchor>
  <xdr:twoCellAnchor>
    <xdr:from>
      <xdr:col>9</xdr:col>
      <xdr:colOff>552450</xdr:colOff>
      <xdr:row>9</xdr:row>
      <xdr:rowOff>171450</xdr:rowOff>
    </xdr:from>
    <xdr:to>
      <xdr:col>9</xdr:col>
      <xdr:colOff>790575</xdr:colOff>
      <xdr:row>13</xdr:row>
      <xdr:rowOff>76200</xdr:rowOff>
    </xdr:to>
    <xdr:cxnSp macro="">
      <xdr:nvCxnSpPr>
        <xdr:cNvPr id="4" name="Straight Arrow Connector 3"/>
        <xdr:cNvCxnSpPr/>
      </xdr:nvCxnSpPr>
      <xdr:spPr>
        <a:xfrm flipV="1">
          <a:off x="7724775" y="1905000"/>
          <a:ext cx="238125" cy="666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3</xdr:row>
      <xdr:rowOff>123825</xdr:rowOff>
    </xdr:from>
    <xdr:to>
      <xdr:col>12</xdr:col>
      <xdr:colOff>533400</xdr:colOff>
      <xdr:row>4</xdr:row>
      <xdr:rowOff>19050</xdr:rowOff>
    </xdr:to>
    <xdr:cxnSp macro="">
      <xdr:nvCxnSpPr>
        <xdr:cNvPr id="5" name="Straight Arrow Connector 4"/>
        <xdr:cNvCxnSpPr/>
      </xdr:nvCxnSpPr>
      <xdr:spPr>
        <a:xfrm flipH="1">
          <a:off x="8477250" y="552450"/>
          <a:ext cx="2333625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240036</xdr:colOff>
      <xdr:row>17</xdr:row>
      <xdr:rowOff>47625</xdr:rowOff>
    </xdr:from>
    <xdr:to>
      <xdr:col>4</xdr:col>
      <xdr:colOff>506736</xdr:colOff>
      <xdr:row>39</xdr:row>
      <xdr:rowOff>186965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/>
        <a:srcRect l="13141" r="13462"/>
        <a:stretch>
          <a:fillRect/>
        </a:stretch>
      </xdr:blipFill>
      <xdr:spPr bwMode="auto">
        <a:xfrm>
          <a:off x="240036" y="3305175"/>
          <a:ext cx="5524500" cy="4330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topLeftCell="A22" workbookViewId="0">
      <selection activeCell="J43" sqref="J43"/>
    </sheetView>
  </sheetViews>
  <sheetFormatPr defaultRowHeight="15"/>
  <cols>
    <col min="1" max="1" width="7.7109375" customWidth="1"/>
    <col min="2" max="2" width="15.28515625" customWidth="1"/>
    <col min="3" max="3" width="9.85546875" customWidth="1"/>
    <col min="4" max="4" width="14.7109375" customWidth="1"/>
    <col min="5" max="5" width="20.42578125" bestFit="1" customWidth="1"/>
    <col min="10" max="10" width="19.140625" customWidth="1"/>
    <col min="11" max="11" width="19.140625" bestFit="1" customWidth="1"/>
    <col min="16" max="16" width="13.5703125" customWidth="1"/>
  </cols>
  <sheetData>
    <row r="1" spans="1:16" ht="18">
      <c r="F1" s="16" t="s">
        <v>27</v>
      </c>
      <c r="G1" s="16"/>
      <c r="H1" s="30" t="s">
        <v>32</v>
      </c>
      <c r="K1" s="16" t="s">
        <v>0</v>
      </c>
    </row>
    <row r="2" spans="1:16" ht="15.75" thickBot="1">
      <c r="A2" s="16" t="s">
        <v>30</v>
      </c>
      <c r="E2" s="16" t="s">
        <v>23</v>
      </c>
      <c r="F2" s="18">
        <v>1</v>
      </c>
      <c r="G2" s="18">
        <v>2</v>
      </c>
      <c r="H2" s="18">
        <v>3</v>
      </c>
      <c r="I2" s="18">
        <v>4</v>
      </c>
      <c r="K2">
        <v>1</v>
      </c>
      <c r="L2">
        <v>2</v>
      </c>
      <c r="M2">
        <v>3</v>
      </c>
      <c r="N2">
        <v>4</v>
      </c>
    </row>
    <row r="3" spans="1:16" ht="27" thickBot="1">
      <c r="B3" t="s">
        <v>22</v>
      </c>
      <c r="C3" t="s">
        <v>36</v>
      </c>
      <c r="D3" t="s">
        <v>37</v>
      </c>
      <c r="E3" t="s">
        <v>28</v>
      </c>
      <c r="F3" s="18"/>
      <c r="G3" s="18"/>
      <c r="H3" s="18"/>
      <c r="I3" s="18"/>
      <c r="K3" s="21"/>
      <c r="L3" s="22"/>
      <c r="M3" s="22"/>
      <c r="N3" s="23"/>
      <c r="P3" s="31" t="s">
        <v>31</v>
      </c>
    </row>
    <row r="4" spans="1:16">
      <c r="A4" t="s">
        <v>18</v>
      </c>
      <c r="B4">
        <v>4000</v>
      </c>
      <c r="C4">
        <v>1</v>
      </c>
      <c r="D4">
        <v>3</v>
      </c>
      <c r="E4" s="17">
        <v>3249.9997108118769</v>
      </c>
      <c r="F4" s="18">
        <v>1</v>
      </c>
      <c r="G4" s="18"/>
      <c r="H4" s="18">
        <v>1</v>
      </c>
      <c r="I4" s="18"/>
      <c r="K4" s="24">
        <f>$E4*F4</f>
        <v>3249.9997108118769</v>
      </c>
      <c r="L4" s="25">
        <f>$E4*G4</f>
        <v>0</v>
      </c>
      <c r="M4" s="25">
        <f>$E4*H4</f>
        <v>3249.9997108118769</v>
      </c>
      <c r="N4" s="26">
        <f>$E4*I4</f>
        <v>0</v>
      </c>
    </row>
    <row r="5" spans="1:16">
      <c r="A5" t="s">
        <v>19</v>
      </c>
      <c r="B5">
        <v>1000</v>
      </c>
      <c r="C5">
        <v>1</v>
      </c>
      <c r="D5">
        <v>4</v>
      </c>
      <c r="E5" s="17">
        <v>1750.0001226323734</v>
      </c>
      <c r="F5" s="18">
        <v>1</v>
      </c>
      <c r="G5" s="18">
        <v>0</v>
      </c>
      <c r="H5" s="18"/>
      <c r="I5" s="18">
        <v>1</v>
      </c>
      <c r="K5" s="24">
        <f t="shared" ref="K5:K7" si="0">$E5*F5</f>
        <v>1750.0001226323734</v>
      </c>
      <c r="L5" s="25">
        <f t="shared" ref="L5:L7" si="1">$E5*G5</f>
        <v>0</v>
      </c>
      <c r="M5" s="25">
        <f t="shared" ref="M5:N7" si="2">$E5*H5</f>
        <v>0</v>
      </c>
      <c r="N5" s="26">
        <f t="shared" si="2"/>
        <v>1750.0001226323734</v>
      </c>
    </row>
    <row r="6" spans="1:16">
      <c r="A6" t="s">
        <v>20</v>
      </c>
      <c r="B6">
        <v>2000</v>
      </c>
      <c r="C6">
        <v>2</v>
      </c>
      <c r="D6">
        <v>3</v>
      </c>
      <c r="E6" s="17">
        <v>2749.9996190922479</v>
      </c>
      <c r="F6" s="18">
        <v>0</v>
      </c>
      <c r="G6" s="18">
        <v>1</v>
      </c>
      <c r="H6" s="18">
        <v>1</v>
      </c>
      <c r="I6" s="18"/>
      <c r="K6" s="24">
        <f t="shared" si="0"/>
        <v>0</v>
      </c>
      <c r="L6" s="25">
        <f t="shared" si="1"/>
        <v>2749.9996190922479</v>
      </c>
      <c r="M6" s="25">
        <f t="shared" si="2"/>
        <v>2749.9996190922479</v>
      </c>
      <c r="N6" s="26">
        <f t="shared" si="2"/>
        <v>0</v>
      </c>
    </row>
    <row r="7" spans="1:16" ht="15.75" thickBot="1">
      <c r="A7" t="s">
        <v>21</v>
      </c>
      <c r="B7">
        <v>2000</v>
      </c>
      <c r="C7">
        <v>2</v>
      </c>
      <c r="D7">
        <v>4</v>
      </c>
      <c r="E7" s="17">
        <v>1249.9999896961504</v>
      </c>
      <c r="F7" s="18"/>
      <c r="G7" s="18">
        <v>1</v>
      </c>
      <c r="H7" s="18"/>
      <c r="I7" s="18">
        <v>1</v>
      </c>
      <c r="K7" s="27">
        <f t="shared" si="0"/>
        <v>0</v>
      </c>
      <c r="L7" s="28">
        <f t="shared" si="1"/>
        <v>1249.9999896961504</v>
      </c>
      <c r="M7" s="28">
        <f t="shared" si="2"/>
        <v>0</v>
      </c>
      <c r="N7" s="29">
        <f t="shared" si="2"/>
        <v>1249.9999896961504</v>
      </c>
    </row>
    <row r="9" spans="1:16">
      <c r="J9" t="s">
        <v>26</v>
      </c>
      <c r="K9">
        <f>SUM(K4:K7)</f>
        <v>4999.9998334442498</v>
      </c>
      <c r="L9">
        <f>SUM(L4:L7)</f>
        <v>3999.9996087883983</v>
      </c>
      <c r="M9">
        <f>SUM(M4:M7)</f>
        <v>5999.9993299041253</v>
      </c>
      <c r="N9">
        <f>SUM(N4:N7)</f>
        <v>3000.0001123285238</v>
      </c>
    </row>
    <row r="10" spans="1:16">
      <c r="A10" t="s">
        <v>25</v>
      </c>
      <c r="J10" s="16" t="s">
        <v>29</v>
      </c>
      <c r="K10">
        <v>5000</v>
      </c>
      <c r="L10">
        <v>4000</v>
      </c>
      <c r="M10" s="16">
        <v>6000</v>
      </c>
      <c r="N10" s="16">
        <v>3000</v>
      </c>
    </row>
    <row r="11" spans="1:16">
      <c r="A11" s="20">
        <f>SUM(K11:N11)</f>
        <v>6.4243351382203521E-7</v>
      </c>
      <c r="J11" t="s">
        <v>24</v>
      </c>
      <c r="K11" s="19">
        <f>POWER(K9-K10,2)</f>
        <v>2.7740817919275442E-8</v>
      </c>
      <c r="L11" s="19">
        <f>POWER(L9-L10,2)</f>
        <v>1.5304651731177907E-7</v>
      </c>
      <c r="M11" s="19">
        <f>POWER(M9-M10,2)</f>
        <v>4.4902848134190807E-7</v>
      </c>
      <c r="N11" s="19">
        <f>POWER(N9-N10,2)</f>
        <v>1.2617697249072583E-8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selection activeCell="H21" sqref="H21"/>
    </sheetView>
  </sheetViews>
  <sheetFormatPr defaultRowHeight="15"/>
  <cols>
    <col min="1" max="1" width="7.7109375" customWidth="1"/>
    <col min="2" max="2" width="23.7109375" bestFit="1" customWidth="1"/>
    <col min="3" max="4" width="23.7109375" customWidth="1"/>
    <col min="5" max="5" width="20.42578125" bestFit="1" customWidth="1"/>
    <col min="9" max="9" width="19.140625" customWidth="1"/>
    <col min="10" max="10" width="19.140625" bestFit="1" customWidth="1"/>
    <col min="11" max="12" width="12" bestFit="1" customWidth="1"/>
    <col min="14" max="14" width="13.5703125" customWidth="1"/>
  </cols>
  <sheetData>
    <row r="1" spans="1:14" ht="18">
      <c r="F1" s="16" t="s">
        <v>27</v>
      </c>
      <c r="G1" s="16"/>
      <c r="H1" s="30" t="s">
        <v>32</v>
      </c>
      <c r="J1" s="16" t="s">
        <v>0</v>
      </c>
    </row>
    <row r="2" spans="1:14">
      <c r="E2" t="s">
        <v>39</v>
      </c>
      <c r="F2" s="33" t="s">
        <v>2</v>
      </c>
      <c r="G2" s="33" t="s">
        <v>4</v>
      </c>
      <c r="H2" s="30">
        <v>4</v>
      </c>
      <c r="J2" s="16"/>
    </row>
    <row r="3" spans="1:14" ht="15.75" thickBot="1">
      <c r="A3" s="16" t="s">
        <v>30</v>
      </c>
      <c r="E3" s="16" t="s">
        <v>38</v>
      </c>
      <c r="F3" s="18" t="s">
        <v>33</v>
      </c>
      <c r="G3" s="18" t="s">
        <v>34</v>
      </c>
      <c r="H3" s="18" t="s">
        <v>35</v>
      </c>
      <c r="J3" s="18" t="s">
        <v>33</v>
      </c>
      <c r="K3" s="18" t="s">
        <v>34</v>
      </c>
      <c r="L3" s="18" t="s">
        <v>35</v>
      </c>
    </row>
    <row r="4" spans="1:14" ht="27" thickBot="1">
      <c r="B4" t="s">
        <v>22</v>
      </c>
      <c r="C4" t="s">
        <v>36</v>
      </c>
      <c r="D4" t="s">
        <v>37</v>
      </c>
      <c r="E4" t="s">
        <v>28</v>
      </c>
      <c r="F4" s="18"/>
      <c r="G4" s="18"/>
      <c r="H4" s="18"/>
      <c r="J4" s="21"/>
      <c r="K4" s="22"/>
      <c r="L4" s="22"/>
      <c r="N4" s="31" t="s">
        <v>31</v>
      </c>
    </row>
    <row r="5" spans="1:14">
      <c r="A5" t="s">
        <v>18</v>
      </c>
      <c r="B5">
        <v>4000</v>
      </c>
      <c r="C5">
        <v>1</v>
      </c>
      <c r="D5">
        <v>3</v>
      </c>
      <c r="E5" s="17">
        <v>3249.9910306583415</v>
      </c>
      <c r="F5" s="18">
        <v>1</v>
      </c>
      <c r="G5" s="18">
        <v>1</v>
      </c>
      <c r="H5" s="18">
        <v>0</v>
      </c>
      <c r="J5" s="24">
        <f>$E5*F5</f>
        <v>3249.9910306583415</v>
      </c>
      <c r="K5" s="25">
        <f>$E5*G5</f>
        <v>3249.9910306583415</v>
      </c>
      <c r="L5" s="25">
        <f>$E5*H5</f>
        <v>0</v>
      </c>
    </row>
    <row r="6" spans="1:14">
      <c r="A6" t="s">
        <v>19</v>
      </c>
      <c r="B6">
        <v>1000</v>
      </c>
      <c r="C6">
        <v>1</v>
      </c>
      <c r="D6">
        <v>4</v>
      </c>
      <c r="E6" s="17">
        <v>1750.0076331936532</v>
      </c>
      <c r="F6" s="18">
        <v>1</v>
      </c>
      <c r="G6" s="18">
        <v>1</v>
      </c>
      <c r="H6" s="18"/>
      <c r="J6" s="24">
        <f t="shared" ref="J6:J8" si="0">$E6*F6</f>
        <v>1750.0076331936532</v>
      </c>
      <c r="K6" s="25">
        <f t="shared" ref="K6:K8" si="1">$E6*G6</f>
        <v>1750.0076331936532</v>
      </c>
      <c r="L6" s="25">
        <f t="shared" ref="L6:L8" si="2">$E6*H6</f>
        <v>0</v>
      </c>
    </row>
    <row r="7" spans="1:14">
      <c r="A7" t="s">
        <v>20</v>
      </c>
      <c r="B7">
        <v>2000</v>
      </c>
      <c r="C7">
        <v>2</v>
      </c>
      <c r="D7">
        <v>3</v>
      </c>
      <c r="E7" s="17">
        <v>2000.0013606111081</v>
      </c>
      <c r="F7" s="18">
        <v>0</v>
      </c>
      <c r="G7" s="32">
        <v>1</v>
      </c>
      <c r="J7" s="24">
        <f t="shared" si="0"/>
        <v>0</v>
      </c>
      <c r="K7" s="25">
        <f t="shared" si="1"/>
        <v>2000.0013606111081</v>
      </c>
      <c r="L7" s="25">
        <f t="shared" si="2"/>
        <v>0</v>
      </c>
    </row>
    <row r="8" spans="1:14">
      <c r="A8" t="s">
        <v>21</v>
      </c>
      <c r="B8">
        <v>2000</v>
      </c>
      <c r="C8">
        <v>2</v>
      </c>
      <c r="D8">
        <v>4</v>
      </c>
      <c r="E8" s="17">
        <v>1999.9998756803839</v>
      </c>
      <c r="F8" s="18"/>
      <c r="G8" s="18">
        <v>0.3</v>
      </c>
      <c r="H8" s="18">
        <v>0.7</v>
      </c>
      <c r="J8" s="24">
        <f t="shared" si="0"/>
        <v>0</v>
      </c>
      <c r="K8" s="25">
        <f t="shared" si="1"/>
        <v>599.99996270411509</v>
      </c>
      <c r="L8" s="25">
        <f t="shared" si="2"/>
        <v>1399.9999129762687</v>
      </c>
    </row>
    <row r="10" spans="1:14">
      <c r="I10" t="s">
        <v>26</v>
      </c>
      <c r="J10" s="19">
        <f>SUM(J5:J8)</f>
        <v>4999.9986638519949</v>
      </c>
      <c r="K10" s="19">
        <f>SUM(K5:K8)</f>
        <v>7599.999987167218</v>
      </c>
      <c r="L10" s="19">
        <f>SUM(L5:L8)</f>
        <v>1399.9999129762687</v>
      </c>
    </row>
    <row r="11" spans="1:14">
      <c r="A11" t="s">
        <v>25</v>
      </c>
      <c r="I11" s="16" t="s">
        <v>29</v>
      </c>
      <c r="J11" s="41">
        <v>5000</v>
      </c>
      <c r="K11" s="41">
        <v>7600</v>
      </c>
      <c r="L11" s="42">
        <v>1400</v>
      </c>
    </row>
    <row r="12" spans="1:14">
      <c r="A12" s="20">
        <f>SUM(J12:L12)</f>
        <v>1.7930293015518755E-6</v>
      </c>
      <c r="I12" t="s">
        <v>24</v>
      </c>
      <c r="J12" s="19">
        <f>POWER(J10-J11,2)</f>
        <v>1.7852914914424039E-6</v>
      </c>
      <c r="K12" s="19">
        <f>POWER(K10-K11,2)</f>
        <v>1.6468029325927705E-10</v>
      </c>
      <c r="L12" s="19">
        <f>POWER(L10-L11,2)</f>
        <v>7.5731298162122828E-9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topLeftCell="A7" workbookViewId="0">
      <selection activeCell="K15" sqref="K15"/>
    </sheetView>
  </sheetViews>
  <sheetFormatPr defaultRowHeight="15"/>
  <cols>
    <col min="3" max="3" width="22.85546875" bestFit="1" customWidth="1"/>
    <col min="6" max="6" width="19.140625" bestFit="1" customWidth="1"/>
    <col min="12" max="12" width="12.28515625" bestFit="1" customWidth="1"/>
  </cols>
  <sheetData>
    <row r="1" spans="1:11">
      <c r="C1" s="14"/>
      <c r="D1" s="15"/>
      <c r="E1" s="15"/>
    </row>
    <row r="2" spans="1:11">
      <c r="C2" s="15"/>
      <c r="D2" s="15"/>
      <c r="E2" s="15"/>
    </row>
    <row r="3" spans="1:11">
      <c r="C3" s="15"/>
      <c r="D3" s="15"/>
      <c r="E3" s="15"/>
    </row>
    <row r="4" spans="1:11">
      <c r="C4" s="15"/>
      <c r="D4" s="15"/>
      <c r="E4" s="15"/>
    </row>
    <row r="5" spans="1:11">
      <c r="C5" s="15"/>
      <c r="D5" s="15"/>
      <c r="E5" s="15"/>
    </row>
    <row r="6" spans="1:11" ht="15.75" thickBot="1"/>
    <row r="7" spans="1:11">
      <c r="A7" s="3" t="s">
        <v>40</v>
      </c>
      <c r="B7" s="4"/>
      <c r="C7" s="3"/>
      <c r="D7" s="4" t="s">
        <v>41</v>
      </c>
      <c r="E7" s="5"/>
      <c r="F7" s="4" t="s">
        <v>42</v>
      </c>
      <c r="G7" s="4" t="s">
        <v>1</v>
      </c>
      <c r="H7" s="4"/>
      <c r="I7" s="4"/>
      <c r="J7" s="4"/>
      <c r="K7" s="5"/>
    </row>
    <row r="8" spans="1:11">
      <c r="A8" s="6"/>
      <c r="B8" s="7" t="s">
        <v>13</v>
      </c>
      <c r="C8" s="7" t="s">
        <v>14</v>
      </c>
      <c r="D8" s="7"/>
      <c r="E8" s="8"/>
      <c r="F8" s="7"/>
      <c r="G8" s="7" t="s">
        <v>2</v>
      </c>
      <c r="H8" s="7" t="s">
        <v>3</v>
      </c>
      <c r="I8" s="7" t="s">
        <v>4</v>
      </c>
      <c r="J8" s="7" t="s">
        <v>5</v>
      </c>
      <c r="K8" s="8" t="s">
        <v>6</v>
      </c>
    </row>
    <row r="9" spans="1:11">
      <c r="A9" s="6"/>
      <c r="B9" s="34">
        <v>1</v>
      </c>
      <c r="C9" s="7">
        <f>POWER(F9-B9,2)</f>
        <v>0.48345238774659033</v>
      </c>
      <c r="D9" s="7">
        <v>1</v>
      </c>
      <c r="E9" s="8">
        <v>3</v>
      </c>
      <c r="F9" s="9">
        <v>1.6953074052148376</v>
      </c>
      <c r="G9" s="7">
        <v>1</v>
      </c>
      <c r="H9" s="7"/>
      <c r="I9" s="7">
        <v>1</v>
      </c>
      <c r="J9" s="7">
        <v>1</v>
      </c>
      <c r="K9" s="8"/>
    </row>
    <row r="10" spans="1:11">
      <c r="A10" s="6"/>
      <c r="B10" s="34">
        <v>1.5</v>
      </c>
      <c r="C10" s="7">
        <f>POWER(F10-B10,2)</f>
        <v>3.7393540698059967E-2</v>
      </c>
      <c r="D10" s="7">
        <v>1</v>
      </c>
      <c r="E10" s="8">
        <v>4</v>
      </c>
      <c r="F10" s="9">
        <v>1.3066259047905848</v>
      </c>
      <c r="G10" s="7">
        <v>1</v>
      </c>
      <c r="H10" s="7"/>
      <c r="I10" s="7">
        <v>1</v>
      </c>
      <c r="J10" s="7"/>
      <c r="K10" s="8">
        <v>1</v>
      </c>
    </row>
    <row r="11" spans="1:11">
      <c r="A11" s="6"/>
      <c r="B11" s="34">
        <v>0.7</v>
      </c>
      <c r="C11" s="7">
        <f>POWER(F11-B11,2)</f>
        <v>0.35498375209993355</v>
      </c>
      <c r="D11" s="7">
        <v>2</v>
      </c>
      <c r="E11" s="8">
        <v>3</v>
      </c>
      <c r="F11" s="9">
        <v>1.295805129299785</v>
      </c>
      <c r="G11" s="7"/>
      <c r="H11" s="7">
        <v>1</v>
      </c>
      <c r="I11" s="7">
        <v>1</v>
      </c>
      <c r="J11" s="7">
        <v>1</v>
      </c>
      <c r="K11" s="8"/>
    </row>
    <row r="12" spans="1:11" ht="15.75" thickBot="1">
      <c r="A12" s="10"/>
      <c r="B12" s="35">
        <v>1</v>
      </c>
      <c r="C12" s="11">
        <f>POWER(F12-B12,2)</f>
        <v>8.5776684538030751E-2</v>
      </c>
      <c r="D12" s="11">
        <v>2</v>
      </c>
      <c r="E12" s="13">
        <v>4</v>
      </c>
      <c r="F12" s="12">
        <v>0.70712343122395271</v>
      </c>
      <c r="G12" s="11"/>
      <c r="H12" s="11">
        <v>1</v>
      </c>
      <c r="I12" s="11">
        <v>1</v>
      </c>
      <c r="J12" s="11"/>
      <c r="K12" s="13">
        <v>1</v>
      </c>
    </row>
    <row r="14" spans="1:11" ht="15.75" thickBot="1">
      <c r="F14" t="s">
        <v>0</v>
      </c>
    </row>
    <row r="15" spans="1:11">
      <c r="G15" s="3">
        <f t="shared" ref="G15:K18" si="0">$F9*G9</f>
        <v>1.6953074052148376</v>
      </c>
      <c r="H15" s="4">
        <f t="shared" si="0"/>
        <v>0</v>
      </c>
      <c r="I15" s="4">
        <f t="shared" si="0"/>
        <v>1.6953074052148376</v>
      </c>
      <c r="J15" s="4">
        <f t="shared" si="0"/>
        <v>1.6953074052148376</v>
      </c>
      <c r="K15" s="5">
        <f t="shared" si="0"/>
        <v>0</v>
      </c>
    </row>
    <row r="16" spans="1:11">
      <c r="G16" s="6">
        <f t="shared" si="0"/>
        <v>1.3066259047905848</v>
      </c>
      <c r="H16" s="7">
        <f t="shared" si="0"/>
        <v>0</v>
      </c>
      <c r="I16" s="7">
        <f t="shared" si="0"/>
        <v>1.3066259047905848</v>
      </c>
      <c r="J16" s="7">
        <f t="shared" si="0"/>
        <v>0</v>
      </c>
      <c r="K16" s="8">
        <f t="shared" si="0"/>
        <v>1.3066259047905848</v>
      </c>
    </row>
    <row r="17" spans="6:12">
      <c r="G17" s="6">
        <f t="shared" si="0"/>
        <v>0</v>
      </c>
      <c r="H17" s="7">
        <f t="shared" si="0"/>
        <v>1.295805129299785</v>
      </c>
      <c r="I17" s="7">
        <f t="shared" si="0"/>
        <v>1.295805129299785</v>
      </c>
      <c r="J17" s="7">
        <f t="shared" si="0"/>
        <v>1.295805129299785</v>
      </c>
      <c r="K17" s="8">
        <f t="shared" si="0"/>
        <v>0</v>
      </c>
    </row>
    <row r="18" spans="6:12" ht="15.75" thickBot="1">
      <c r="G18" s="10">
        <f t="shared" si="0"/>
        <v>0</v>
      </c>
      <c r="H18" s="11">
        <f t="shared" si="0"/>
        <v>0.70712343122395271</v>
      </c>
      <c r="I18" s="11">
        <f t="shared" si="0"/>
        <v>0.70712343122395271</v>
      </c>
      <c r="J18" s="11">
        <f t="shared" si="0"/>
        <v>0</v>
      </c>
      <c r="K18" s="13">
        <f t="shared" si="0"/>
        <v>0.70712343122395271</v>
      </c>
    </row>
    <row r="20" spans="6:12">
      <c r="F20" t="s">
        <v>7</v>
      </c>
      <c r="G20">
        <f>SUM(G15:G18)</f>
        <v>3.0019333100054224</v>
      </c>
      <c r="H20">
        <f>SUM(H15:H18)</f>
        <v>2.0029285605237375</v>
      </c>
      <c r="I20">
        <f>SUM(I15:I18)</f>
        <v>5.0048618705291599</v>
      </c>
      <c r="J20">
        <f>SUM(J15:J18)</f>
        <v>2.9911125345146226</v>
      </c>
      <c r="K20">
        <f>SUM(K15:K18)</f>
        <v>2.0137493360145378</v>
      </c>
    </row>
    <row r="22" spans="6:12">
      <c r="F22" t="s">
        <v>8</v>
      </c>
      <c r="G22" s="2">
        <v>3</v>
      </c>
      <c r="H22" s="2">
        <v>2</v>
      </c>
      <c r="I22" s="2"/>
      <c r="J22" s="2">
        <v>3</v>
      </c>
      <c r="K22" s="2"/>
    </row>
    <row r="23" spans="6:12">
      <c r="F23" t="s">
        <v>9</v>
      </c>
      <c r="G23">
        <f>POWER(G20-G22,2)</f>
        <v>3.737687577066384E-6</v>
      </c>
      <c r="H23">
        <f>POWER(H20-H22,2)</f>
        <v>8.5764667411934652E-6</v>
      </c>
      <c r="I23">
        <f>POWER(I20-I22,2)</f>
        <v>25.04864234307664</v>
      </c>
      <c r="J23">
        <f>POWER(J20-J22,2)</f>
        <v>7.8987042753775327E-5</v>
      </c>
      <c r="K23">
        <f>POWER(K20-K22,2)</f>
        <v>4.055186388298992</v>
      </c>
    </row>
    <row r="24" spans="6:12">
      <c r="F24" t="s">
        <v>17</v>
      </c>
      <c r="G24">
        <v>1</v>
      </c>
      <c r="H24">
        <v>1</v>
      </c>
      <c r="I24">
        <v>0</v>
      </c>
      <c r="J24">
        <v>1</v>
      </c>
      <c r="K24">
        <v>0</v>
      </c>
    </row>
    <row r="25" spans="6:12">
      <c r="F25" t="s">
        <v>11</v>
      </c>
      <c r="G25">
        <f>G23*G24</f>
        <v>3.737687577066384E-6</v>
      </c>
      <c r="H25">
        <f>H23*H24</f>
        <v>8.5764667411934652E-6</v>
      </c>
      <c r="I25">
        <f t="shared" ref="I25:K25" si="1">I23*I24</f>
        <v>0</v>
      </c>
      <c r="J25">
        <f t="shared" si="1"/>
        <v>7.8987042753775327E-5</v>
      </c>
      <c r="K25">
        <f t="shared" si="1"/>
        <v>0</v>
      </c>
    </row>
    <row r="26" spans="6:12">
      <c r="L26" t="s">
        <v>10</v>
      </c>
    </row>
    <row r="27" spans="6:12">
      <c r="I27" t="s">
        <v>12</v>
      </c>
      <c r="K27" s="1">
        <f>SUM(G25:K25)</f>
        <v>9.1301197072035176E-5</v>
      </c>
      <c r="L27">
        <v>100</v>
      </c>
    </row>
    <row r="28" spans="6:12">
      <c r="I28" t="s">
        <v>15</v>
      </c>
      <c r="K28" s="1">
        <f>SUM(C9:C12)</f>
        <v>0.96160636508261454</v>
      </c>
      <c r="L28">
        <v>1</v>
      </c>
    </row>
    <row r="29" spans="6:12">
      <c r="I29" t="s">
        <v>16</v>
      </c>
      <c r="K29" s="1"/>
      <c r="L29" s="1">
        <f>K27*L27+K28*L28</f>
        <v>0.97073648478981811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D5" sqref="D5"/>
    </sheetView>
  </sheetViews>
  <sheetFormatPr defaultRowHeight="15"/>
  <cols>
    <col min="1" max="1" width="20" bestFit="1" customWidth="1"/>
    <col min="2" max="2" width="27.85546875" bestFit="1" customWidth="1"/>
    <col min="4" max="4" width="18.28515625" bestFit="1" customWidth="1"/>
    <col min="6" max="6" width="14.85546875" bestFit="1" customWidth="1"/>
    <col min="7" max="7" width="19.140625" bestFit="1" customWidth="1"/>
    <col min="8" max="8" width="19.140625" customWidth="1"/>
    <col min="9" max="9" width="10.7109375" bestFit="1" customWidth="1"/>
    <col min="14" max="14" width="12.28515625" bestFit="1" customWidth="1"/>
  </cols>
  <sheetData>
    <row r="1" spans="1:13">
      <c r="B1" s="14"/>
      <c r="C1" s="15"/>
      <c r="D1" s="15"/>
      <c r="E1" s="15"/>
      <c r="F1" s="15"/>
    </row>
    <row r="2" spans="1:13">
      <c r="B2" s="15"/>
      <c r="C2" s="15"/>
      <c r="D2" s="15"/>
      <c r="E2" s="15"/>
      <c r="F2" s="15"/>
    </row>
    <row r="3" spans="1:13">
      <c r="B3" s="15"/>
      <c r="C3" s="15"/>
      <c r="D3" s="15"/>
      <c r="E3" s="15"/>
      <c r="F3" s="15"/>
    </row>
    <row r="4" spans="1:13">
      <c r="B4" s="15"/>
      <c r="C4" s="15"/>
      <c r="D4" s="15"/>
      <c r="E4" s="15"/>
    </row>
    <row r="5" spans="1:13">
      <c r="B5" s="15"/>
      <c r="C5" s="15"/>
      <c r="D5" s="15"/>
      <c r="E5" s="15"/>
      <c r="F5" s="15"/>
    </row>
    <row r="6" spans="1:13">
      <c r="B6" s="36" t="s">
        <v>55</v>
      </c>
      <c r="C6" s="39"/>
      <c r="D6" s="39"/>
      <c r="E6" s="39"/>
      <c r="F6" s="39"/>
      <c r="G6" s="39"/>
      <c r="H6" s="39" t="s">
        <v>51</v>
      </c>
      <c r="I6" s="39" t="s">
        <v>44</v>
      </c>
      <c r="J6" s="39" t="s">
        <v>45</v>
      </c>
      <c r="K6" s="39" t="s">
        <v>46</v>
      </c>
      <c r="L6" s="39" t="s">
        <v>47</v>
      </c>
      <c r="M6" s="7"/>
    </row>
    <row r="7" spans="1:13">
      <c r="A7" s="7" t="s">
        <v>40</v>
      </c>
      <c r="B7" s="7"/>
      <c r="C7" s="39"/>
      <c r="D7" s="39"/>
      <c r="E7" s="39"/>
      <c r="F7" s="39"/>
      <c r="G7" s="39"/>
      <c r="H7" s="39" t="s">
        <v>52</v>
      </c>
      <c r="I7" s="39">
        <v>4142</v>
      </c>
      <c r="J7" s="39">
        <v>4259</v>
      </c>
      <c r="K7" s="39">
        <v>3190</v>
      </c>
      <c r="L7" s="39">
        <v>3000</v>
      </c>
      <c r="M7" s="7"/>
    </row>
    <row r="8" spans="1:13">
      <c r="A8" s="7"/>
      <c r="B8" s="7" t="s">
        <v>60</v>
      </c>
      <c r="C8" s="39" t="s">
        <v>48</v>
      </c>
      <c r="D8" s="39" t="s">
        <v>49</v>
      </c>
      <c r="E8" s="39" t="s">
        <v>43</v>
      </c>
      <c r="F8" s="39" t="s">
        <v>50</v>
      </c>
      <c r="G8" s="39" t="s">
        <v>53</v>
      </c>
      <c r="H8" s="39" t="s">
        <v>54</v>
      </c>
      <c r="I8" s="39"/>
      <c r="J8" s="39"/>
      <c r="K8" s="39"/>
      <c r="L8" s="39"/>
      <c r="M8" s="7"/>
    </row>
    <row r="9" spans="1:13">
      <c r="A9" s="7"/>
      <c r="B9" s="34">
        <f>POWER(G9-H9,2)</f>
        <v>403948.48181940563</v>
      </c>
      <c r="C9" s="39">
        <v>4195</v>
      </c>
      <c r="D9" s="39">
        <v>4563</v>
      </c>
      <c r="E9" s="39">
        <v>17</v>
      </c>
      <c r="F9" s="39">
        <v>3399</v>
      </c>
      <c r="G9" s="39">
        <v>2000</v>
      </c>
      <c r="H9" s="39">
        <v>2635.5694154216403</v>
      </c>
      <c r="I9" s="39">
        <v>1</v>
      </c>
      <c r="J9" s="39">
        <v>1</v>
      </c>
      <c r="K9" s="39">
        <v>1</v>
      </c>
      <c r="L9" s="39">
        <v>1</v>
      </c>
      <c r="M9" s="7"/>
    </row>
    <row r="10" spans="1:13">
      <c r="A10" s="7"/>
      <c r="B10" s="34">
        <f>POWER(G10-H10,2)</f>
        <v>403953.58946493769</v>
      </c>
      <c r="C10" s="39">
        <v>4195</v>
      </c>
      <c r="D10" s="39">
        <v>4563</v>
      </c>
      <c r="E10" s="39">
        <v>18</v>
      </c>
      <c r="F10" s="39">
        <v>1</v>
      </c>
      <c r="G10" s="39">
        <v>0</v>
      </c>
      <c r="H10" s="39">
        <v>635.57343357391653</v>
      </c>
      <c r="I10" s="39">
        <v>1</v>
      </c>
      <c r="J10" s="39">
        <v>1</v>
      </c>
      <c r="K10" s="39">
        <v>1</v>
      </c>
      <c r="L10" s="39">
        <v>1</v>
      </c>
      <c r="M10" s="7"/>
    </row>
    <row r="11" spans="1:13">
      <c r="A11" s="7"/>
      <c r="B11" s="34">
        <f t="shared" ref="B11:B12" si="0">POWER(G11-H11,2)</f>
        <v>7.9130395665215047E-14</v>
      </c>
      <c r="C11" s="39">
        <v>4563</v>
      </c>
      <c r="D11" s="39">
        <v>4195</v>
      </c>
      <c r="E11" s="39">
        <v>17</v>
      </c>
      <c r="F11" s="39">
        <v>1999</v>
      </c>
      <c r="G11" s="39">
        <v>2000</v>
      </c>
      <c r="H11" s="39">
        <v>2000.0000002813013</v>
      </c>
      <c r="I11" s="39">
        <v>0</v>
      </c>
      <c r="J11" s="39">
        <v>0</v>
      </c>
      <c r="K11" s="39">
        <v>0</v>
      </c>
      <c r="L11" s="39">
        <v>0</v>
      </c>
      <c r="M11" s="7"/>
    </row>
    <row r="12" spans="1:13">
      <c r="A12" s="7"/>
      <c r="B12" s="34">
        <f t="shared" si="0"/>
        <v>0.24127741972363279</v>
      </c>
      <c r="C12" s="39">
        <v>4563</v>
      </c>
      <c r="D12" s="39">
        <v>4195</v>
      </c>
      <c r="E12" s="39">
        <v>18</v>
      </c>
      <c r="F12" s="39">
        <v>1</v>
      </c>
      <c r="G12" s="39">
        <v>0</v>
      </c>
      <c r="H12" s="39">
        <v>0.49119997936037496</v>
      </c>
      <c r="I12" s="39">
        <v>0</v>
      </c>
      <c r="J12" s="39">
        <v>0</v>
      </c>
      <c r="K12" s="39">
        <v>0</v>
      </c>
      <c r="L12" s="39">
        <v>0</v>
      </c>
      <c r="M12" s="7"/>
    </row>
    <row r="14" spans="1:13" ht="15.75" thickBot="1">
      <c r="G14" s="39" t="s">
        <v>61</v>
      </c>
    </row>
    <row r="15" spans="1:13" ht="27" thickBot="1">
      <c r="G15" s="31" t="s">
        <v>31</v>
      </c>
      <c r="I15" s="3">
        <f>$G9*I9</f>
        <v>2000</v>
      </c>
      <c r="J15" s="3">
        <f>$H9*J9</f>
        <v>2635.5694154216403</v>
      </c>
      <c r="K15" s="3">
        <f>$H9*K9</f>
        <v>2635.5694154216403</v>
      </c>
      <c r="L15" s="3">
        <f>$H9*L9</f>
        <v>2635.5694154216403</v>
      </c>
      <c r="M15" s="5"/>
    </row>
    <row r="16" spans="1:13" ht="15.75" thickBot="1">
      <c r="I16" s="3">
        <f t="shared" ref="I16:I18" si="1">$G10*I10</f>
        <v>0</v>
      </c>
      <c r="J16" s="3">
        <f t="shared" ref="J16:L16" si="2">$H10*J10</f>
        <v>635.57343357391653</v>
      </c>
      <c r="K16" s="3">
        <f t="shared" si="2"/>
        <v>635.57343357391653</v>
      </c>
      <c r="L16" s="3">
        <f t="shared" si="2"/>
        <v>635.57343357391653</v>
      </c>
      <c r="M16" s="8"/>
    </row>
    <row r="17" spans="7:14" ht="15.75" thickBot="1">
      <c r="I17" s="3">
        <f t="shared" si="1"/>
        <v>0</v>
      </c>
      <c r="J17" s="3">
        <f t="shared" ref="J17:L17" si="3">$H11*J11</f>
        <v>0</v>
      </c>
      <c r="K17" s="3">
        <f t="shared" si="3"/>
        <v>0</v>
      </c>
      <c r="L17" s="3">
        <f t="shared" si="3"/>
        <v>0</v>
      </c>
      <c r="M17" s="8"/>
    </row>
    <row r="18" spans="7:14" ht="15.75" thickBot="1">
      <c r="I18" s="3">
        <f t="shared" si="1"/>
        <v>0</v>
      </c>
      <c r="J18" s="3">
        <f t="shared" ref="J18:L18" si="4">$H12*J12</f>
        <v>0</v>
      </c>
      <c r="K18" s="3">
        <f t="shared" si="4"/>
        <v>0</v>
      </c>
      <c r="L18" s="3">
        <f t="shared" si="4"/>
        <v>0</v>
      </c>
      <c r="M18" s="13"/>
    </row>
    <row r="20" spans="7:14">
      <c r="G20" t="s">
        <v>57</v>
      </c>
      <c r="I20">
        <f>SUM(I15:I18)</f>
        <v>2000</v>
      </c>
      <c r="J20">
        <f>SUM(J15:J18)</f>
        <v>3271.142848995557</v>
      </c>
      <c r="K20">
        <f>SUM(K15:K18)</f>
        <v>3271.142848995557</v>
      </c>
      <c r="L20">
        <f>SUM(L15:L18)</f>
        <v>3271.142848995557</v>
      </c>
    </row>
    <row r="21" spans="7:14">
      <c r="G21" t="s">
        <v>56</v>
      </c>
      <c r="I21" s="37">
        <f>(I20-I7)/MAX(1,I7)</f>
        <v>-0.51714147754707873</v>
      </c>
      <c r="J21" s="37">
        <f t="shared" ref="J21:L21" si="5">(J20-J7)/MAX(1,J7)</f>
        <v>-0.23194579737131793</v>
      </c>
      <c r="K21" s="37">
        <f t="shared" si="5"/>
        <v>2.5436629779171462E-2</v>
      </c>
      <c r="L21" s="37">
        <f t="shared" si="5"/>
        <v>9.0380949665185659E-2</v>
      </c>
    </row>
    <row r="22" spans="7:14">
      <c r="G22" t="s">
        <v>58</v>
      </c>
      <c r="I22">
        <f>POWER(I20-I7,2)</f>
        <v>4588164</v>
      </c>
      <c r="J22">
        <f t="shared" ref="J22:L22" si="6">POWER(J20-J7,2)</f>
        <v>975861.75079061498</v>
      </c>
      <c r="K22">
        <f t="shared" si="6"/>
        <v>6584.1619431157596</v>
      </c>
      <c r="L22">
        <f t="shared" si="6"/>
        <v>73518.444561427401</v>
      </c>
    </row>
    <row r="23" spans="7:14">
      <c r="G23" t="s">
        <v>17</v>
      </c>
      <c r="I23">
        <v>1</v>
      </c>
      <c r="J23">
        <v>1</v>
      </c>
      <c r="K23">
        <v>1</v>
      </c>
      <c r="L23">
        <v>1</v>
      </c>
    </row>
    <row r="24" spans="7:14">
      <c r="G24" t="s">
        <v>11</v>
      </c>
      <c r="I24">
        <f>I22*I23</f>
        <v>4588164</v>
      </c>
      <c r="J24">
        <f>J22*J23</f>
        <v>975861.75079061498</v>
      </c>
      <c r="K24">
        <f t="shared" ref="K24:L24" si="7">K22*K23</f>
        <v>6584.1619431157596</v>
      </c>
      <c r="L24">
        <f t="shared" si="7"/>
        <v>73518.444561427401</v>
      </c>
    </row>
    <row r="25" spans="7:14">
      <c r="N25" t="s">
        <v>10</v>
      </c>
    </row>
    <row r="26" spans="7:14">
      <c r="K26" t="s">
        <v>12</v>
      </c>
      <c r="M26" s="1">
        <f>SUM(I24:M24)</f>
        <v>5644128.3572951574</v>
      </c>
      <c r="N26">
        <v>1</v>
      </c>
    </row>
    <row r="27" spans="7:14">
      <c r="K27" t="s">
        <v>59</v>
      </c>
      <c r="M27" s="1">
        <f>SUM(B9:B12)</f>
        <v>807902.31256176298</v>
      </c>
      <c r="N27">
        <v>1</v>
      </c>
    </row>
    <row r="28" spans="7:14">
      <c r="K28" t="s">
        <v>16</v>
      </c>
      <c r="M28" s="1"/>
      <c r="N28" s="1">
        <f>M26*N26+M27*N27</f>
        <v>6452030.6698569208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3"/>
  <sheetViews>
    <sheetView tabSelected="1" topLeftCell="H4" workbookViewId="0">
      <selection activeCell="O17" sqref="O17"/>
    </sheetView>
  </sheetViews>
  <sheetFormatPr defaultRowHeight="15"/>
  <cols>
    <col min="1" max="1" width="20" style="39" bestFit="1" customWidth="1"/>
    <col min="2" max="2" width="27.85546875" style="39" bestFit="1" customWidth="1"/>
    <col min="3" max="3" width="9.140625" style="39"/>
    <col min="4" max="4" width="18.28515625" style="39" bestFit="1" customWidth="1"/>
    <col min="5" max="5" width="9.140625" style="39"/>
    <col min="6" max="6" width="14.85546875" style="39" bestFit="1" customWidth="1"/>
    <col min="7" max="7" width="19.140625" style="39" bestFit="1" customWidth="1"/>
    <col min="8" max="8" width="19.140625" style="39" customWidth="1"/>
    <col min="9" max="10" width="19.140625" style="40" customWidth="1"/>
    <col min="11" max="11" width="10.7109375" style="39" bestFit="1" customWidth="1"/>
    <col min="12" max="14" width="9.140625" style="39"/>
    <col min="15" max="15" width="10.7109375" style="39" bestFit="1" customWidth="1"/>
    <col min="16" max="16" width="12.28515625" style="39" bestFit="1" customWidth="1"/>
    <col min="17" max="17" width="12" style="39" bestFit="1" customWidth="1"/>
    <col min="18" max="18" width="9.140625" style="39"/>
    <col min="19" max="20" width="12" style="39" bestFit="1" customWidth="1"/>
    <col min="21" max="16384" width="9.140625" style="39"/>
  </cols>
  <sheetData>
    <row r="1" spans="1:25">
      <c r="B1" s="14"/>
      <c r="C1" s="15"/>
      <c r="D1" s="15"/>
      <c r="E1" s="15"/>
      <c r="F1" s="15"/>
      <c r="G1" s="40" t="s">
        <v>68</v>
      </c>
    </row>
    <row r="2" spans="1:25">
      <c r="B2" s="15"/>
      <c r="C2" s="15"/>
      <c r="D2" s="15"/>
      <c r="E2" s="15"/>
      <c r="F2" s="15"/>
      <c r="G2" s="40" t="s">
        <v>69</v>
      </c>
      <c r="H2" s="43" t="s">
        <v>70</v>
      </c>
    </row>
    <row r="3" spans="1:25">
      <c r="B3" s="15"/>
      <c r="C3" s="15"/>
      <c r="D3" s="15"/>
      <c r="E3" s="15"/>
      <c r="F3" s="15"/>
    </row>
    <row r="4" spans="1:25">
      <c r="B4" s="15"/>
      <c r="C4" s="15"/>
      <c r="D4" s="15"/>
      <c r="E4" s="15"/>
      <c r="K4" s="40" t="s">
        <v>74</v>
      </c>
      <c r="L4" s="40" t="s">
        <v>73</v>
      </c>
      <c r="M4" s="40" t="s">
        <v>72</v>
      </c>
      <c r="N4" s="40" t="s">
        <v>75</v>
      </c>
      <c r="O4" s="40" t="s">
        <v>71</v>
      </c>
      <c r="P4" s="16" t="s">
        <v>74</v>
      </c>
      <c r="Q4" s="16" t="s">
        <v>73</v>
      </c>
      <c r="R4" s="16" t="s">
        <v>72</v>
      </c>
      <c r="S4" s="16" t="s">
        <v>75</v>
      </c>
      <c r="T4" s="16" t="s">
        <v>71</v>
      </c>
      <c r="U4" s="16" t="s">
        <v>74</v>
      </c>
      <c r="V4" s="16" t="s">
        <v>73</v>
      </c>
      <c r="W4" s="16" t="s">
        <v>72</v>
      </c>
      <c r="X4" s="16" t="s">
        <v>75</v>
      </c>
      <c r="Y4" s="16" t="s">
        <v>71</v>
      </c>
    </row>
    <row r="5" spans="1:25">
      <c r="B5" s="15"/>
      <c r="C5" s="15"/>
      <c r="D5" s="15"/>
      <c r="E5" s="15"/>
      <c r="F5" s="15"/>
      <c r="I5" s="39" t="s">
        <v>65</v>
      </c>
      <c r="J5" s="39" t="s">
        <v>66</v>
      </c>
      <c r="K5" s="40" t="s">
        <v>67</v>
      </c>
      <c r="O5" s="40"/>
      <c r="P5" s="40" t="s">
        <v>63</v>
      </c>
      <c r="Q5" s="40"/>
      <c r="R5" s="40"/>
      <c r="S5" s="40"/>
      <c r="T5" s="40"/>
      <c r="U5" s="40" t="s">
        <v>64</v>
      </c>
      <c r="V5" s="40"/>
      <c r="W5" s="40"/>
      <c r="X5" s="40"/>
    </row>
    <row r="6" spans="1:25">
      <c r="B6" s="36" t="s">
        <v>55</v>
      </c>
      <c r="C6" s="40"/>
      <c r="D6" s="40"/>
      <c r="E6" s="40"/>
      <c r="F6" s="40"/>
      <c r="G6" s="40"/>
      <c r="H6" s="40" t="s">
        <v>51</v>
      </c>
      <c r="K6" s="40" t="s">
        <v>62</v>
      </c>
      <c r="L6" s="40" t="s">
        <v>44</v>
      </c>
      <c r="M6" s="40" t="s">
        <v>45</v>
      </c>
      <c r="N6" s="40" t="s">
        <v>46</v>
      </c>
      <c r="O6" s="40" t="s">
        <v>47</v>
      </c>
      <c r="P6" s="40" t="s">
        <v>62</v>
      </c>
      <c r="Q6" s="40" t="s">
        <v>44</v>
      </c>
      <c r="R6" s="40" t="s">
        <v>45</v>
      </c>
      <c r="S6" s="40" t="s">
        <v>46</v>
      </c>
      <c r="T6" s="40" t="s">
        <v>47</v>
      </c>
      <c r="U6" s="40" t="s">
        <v>62</v>
      </c>
      <c r="V6" s="40" t="s">
        <v>44</v>
      </c>
      <c r="W6" s="40" t="s">
        <v>45</v>
      </c>
      <c r="X6" s="40" t="s">
        <v>46</v>
      </c>
      <c r="Y6" s="40" t="s">
        <v>47</v>
      </c>
    </row>
    <row r="7" spans="1:25">
      <c r="A7" s="7" t="s">
        <v>40</v>
      </c>
      <c r="B7" s="7"/>
      <c r="C7" s="40"/>
      <c r="D7" s="40"/>
      <c r="E7" s="40"/>
      <c r="F7" s="40"/>
      <c r="G7" s="40"/>
      <c r="H7" s="40" t="s">
        <v>52</v>
      </c>
      <c r="K7" s="40"/>
      <c r="L7" s="40"/>
      <c r="M7" s="40"/>
      <c r="N7" s="40"/>
      <c r="O7" s="40"/>
      <c r="P7" s="1">
        <v>0.3</v>
      </c>
      <c r="Q7" s="1">
        <v>0.7</v>
      </c>
      <c r="R7" s="1">
        <v>0.3</v>
      </c>
      <c r="S7" s="1">
        <v>0.7</v>
      </c>
      <c r="T7" s="1">
        <v>0.3</v>
      </c>
      <c r="U7" s="1">
        <v>0.7</v>
      </c>
      <c r="V7" s="1">
        <v>0.3</v>
      </c>
      <c r="W7" s="1">
        <v>0.7</v>
      </c>
      <c r="X7" s="1">
        <v>0.3</v>
      </c>
      <c r="Y7" s="1">
        <v>0.7</v>
      </c>
    </row>
    <row r="8" spans="1:25">
      <c r="A8" s="7"/>
      <c r="B8" s="7" t="s">
        <v>60</v>
      </c>
      <c r="C8" s="40" t="s">
        <v>48</v>
      </c>
      <c r="D8" s="40" t="s">
        <v>49</v>
      </c>
      <c r="E8" s="40" t="s">
        <v>43</v>
      </c>
      <c r="F8" s="40" t="s">
        <v>50</v>
      </c>
      <c r="G8" s="40" t="s">
        <v>53</v>
      </c>
      <c r="H8" s="40" t="s">
        <v>54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spans="1:25">
      <c r="A9" s="7"/>
      <c r="B9" s="34">
        <f>POWER(G9-H9,2)</f>
        <v>0</v>
      </c>
      <c r="C9" s="40">
        <v>4195</v>
      </c>
      <c r="D9" s="40">
        <v>4563</v>
      </c>
      <c r="E9" s="40">
        <v>17</v>
      </c>
      <c r="F9" s="40">
        <v>3399</v>
      </c>
      <c r="G9" s="40">
        <v>0</v>
      </c>
      <c r="H9" s="40">
        <v>0</v>
      </c>
      <c r="I9" s="38">
        <v>0.3</v>
      </c>
      <c r="J9" s="38">
        <v>0.7</v>
      </c>
      <c r="K9" s="40">
        <v>0</v>
      </c>
      <c r="L9" s="40">
        <v>1</v>
      </c>
      <c r="M9" s="40">
        <v>1</v>
      </c>
      <c r="N9" s="40">
        <v>1</v>
      </c>
      <c r="O9" s="40">
        <v>1</v>
      </c>
      <c r="P9" s="40">
        <f>$H9*$I9*K9</f>
        <v>0</v>
      </c>
      <c r="Q9" s="40">
        <f>$H9*$I9*L9</f>
        <v>0</v>
      </c>
      <c r="R9" s="40">
        <f t="shared" ref="R9:T14" si="0">$H9*$I9*M9</f>
        <v>0</v>
      </c>
      <c r="S9" s="40">
        <f t="shared" si="0"/>
        <v>0</v>
      </c>
      <c r="T9" s="40">
        <f t="shared" si="0"/>
        <v>0</v>
      </c>
      <c r="U9" s="40">
        <f>$H9*$J9*K9</f>
        <v>0</v>
      </c>
      <c r="V9" s="40">
        <f t="shared" ref="V9:Y9" si="1">$H9*$J9*L9</f>
        <v>0</v>
      </c>
      <c r="W9" s="40">
        <f t="shared" si="1"/>
        <v>0</v>
      </c>
      <c r="X9" s="40">
        <f t="shared" si="1"/>
        <v>0</v>
      </c>
      <c r="Y9" s="40">
        <f t="shared" si="1"/>
        <v>0</v>
      </c>
    </row>
    <row r="10" spans="1:25">
      <c r="A10" s="7"/>
      <c r="B10" s="34">
        <f>POWER(G10-H10,2)</f>
        <v>0</v>
      </c>
      <c r="C10" s="40">
        <v>4195</v>
      </c>
      <c r="D10" s="40">
        <v>4563</v>
      </c>
      <c r="E10" s="40">
        <v>18</v>
      </c>
      <c r="F10" s="40">
        <v>1</v>
      </c>
      <c r="G10" s="40">
        <v>0</v>
      </c>
      <c r="H10" s="40">
        <v>0</v>
      </c>
      <c r="I10" s="38">
        <v>0.3</v>
      </c>
      <c r="J10" s="38">
        <v>0.7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f t="shared" ref="P10:P14" si="2">$H10*$I10*K10</f>
        <v>0</v>
      </c>
      <c r="Q10" s="40">
        <f t="shared" ref="Q10:Q14" si="3">$H10*$I10*L10</f>
        <v>0</v>
      </c>
      <c r="R10" s="40">
        <f t="shared" si="0"/>
        <v>0</v>
      </c>
      <c r="S10" s="40">
        <f t="shared" si="0"/>
        <v>0</v>
      </c>
      <c r="T10" s="40">
        <f t="shared" si="0"/>
        <v>0</v>
      </c>
      <c r="U10" s="40">
        <f t="shared" ref="U10:U14" si="4">$H10*$J10*K10</f>
        <v>0</v>
      </c>
      <c r="V10" s="40">
        <f t="shared" ref="V10:V14" si="5">$H10*$J10*L10</f>
        <v>0</v>
      </c>
      <c r="W10" s="40">
        <f t="shared" ref="W10:W14" si="6">$H10*$J10*M10</f>
        <v>0</v>
      </c>
      <c r="X10" s="40">
        <f t="shared" ref="X10:X14" si="7">$H10*$J10*N10</f>
        <v>0</v>
      </c>
      <c r="Y10" s="40">
        <f t="shared" ref="Y10:Y14" si="8">$H10*$J10*O10</f>
        <v>0</v>
      </c>
    </row>
    <row r="11" spans="1:25">
      <c r="A11" s="7"/>
      <c r="B11" s="34">
        <f t="shared" ref="B11:B12" si="9">POWER(G11-H11,2)</f>
        <v>0</v>
      </c>
      <c r="C11" s="40">
        <v>4563</v>
      </c>
      <c r="D11" s="40">
        <v>4195</v>
      </c>
      <c r="E11" s="40">
        <v>17</v>
      </c>
      <c r="F11" s="40">
        <v>1999</v>
      </c>
      <c r="G11" s="40">
        <v>0</v>
      </c>
      <c r="H11" s="40">
        <v>0</v>
      </c>
      <c r="I11" s="38">
        <v>0.3</v>
      </c>
      <c r="J11" s="38">
        <v>0.7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f t="shared" si="2"/>
        <v>0</v>
      </c>
      <c r="Q11" s="40">
        <f t="shared" si="3"/>
        <v>0</v>
      </c>
      <c r="R11" s="40">
        <f t="shared" si="0"/>
        <v>0</v>
      </c>
      <c r="S11" s="40">
        <f t="shared" si="0"/>
        <v>0</v>
      </c>
      <c r="T11" s="40">
        <f t="shared" si="0"/>
        <v>0</v>
      </c>
      <c r="U11" s="40">
        <f t="shared" si="4"/>
        <v>0</v>
      </c>
      <c r="V11" s="40">
        <f t="shared" si="5"/>
        <v>0</v>
      </c>
      <c r="W11" s="40">
        <f t="shared" si="6"/>
        <v>0</v>
      </c>
      <c r="X11" s="40">
        <f t="shared" si="7"/>
        <v>0</v>
      </c>
      <c r="Y11" s="40">
        <f t="shared" si="8"/>
        <v>0</v>
      </c>
    </row>
    <row r="12" spans="1:25">
      <c r="A12" s="7"/>
      <c r="B12" s="34">
        <f t="shared" si="9"/>
        <v>0</v>
      </c>
      <c r="C12" s="40">
        <v>4563</v>
      </c>
      <c r="D12" s="40">
        <v>4195</v>
      </c>
      <c r="E12" s="40">
        <v>18</v>
      </c>
      <c r="F12" s="40">
        <v>1</v>
      </c>
      <c r="G12" s="40">
        <v>0</v>
      </c>
      <c r="H12" s="40">
        <v>0</v>
      </c>
      <c r="I12" s="38">
        <v>0.3</v>
      </c>
      <c r="J12" s="38">
        <v>0.7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f t="shared" si="2"/>
        <v>0</v>
      </c>
      <c r="Q12" s="40">
        <f t="shared" si="3"/>
        <v>0</v>
      </c>
      <c r="R12" s="40">
        <f t="shared" si="0"/>
        <v>0</v>
      </c>
      <c r="S12" s="40">
        <f t="shared" si="0"/>
        <v>0</v>
      </c>
      <c r="T12" s="40">
        <f t="shared" si="0"/>
        <v>0</v>
      </c>
      <c r="U12" s="40">
        <f t="shared" si="4"/>
        <v>0</v>
      </c>
      <c r="V12" s="40">
        <f t="shared" si="5"/>
        <v>0</v>
      </c>
      <c r="W12" s="40">
        <f t="shared" si="6"/>
        <v>0</v>
      </c>
      <c r="X12" s="40">
        <f t="shared" si="7"/>
        <v>0</v>
      </c>
      <c r="Y12" s="40">
        <f t="shared" si="8"/>
        <v>0</v>
      </c>
    </row>
    <row r="13" spans="1:25">
      <c r="A13" s="7"/>
      <c r="B13" s="34">
        <f t="shared" ref="B13:B14" si="10">POWER(G13-H13,2)</f>
        <v>1</v>
      </c>
      <c r="C13" s="40">
        <v>544</v>
      </c>
      <c r="D13" s="40">
        <v>4563</v>
      </c>
      <c r="E13" s="40">
        <v>17</v>
      </c>
      <c r="F13" s="40">
        <v>999</v>
      </c>
      <c r="G13" s="40">
        <v>0</v>
      </c>
      <c r="H13" s="40">
        <v>1</v>
      </c>
      <c r="I13" s="38">
        <v>0.7</v>
      </c>
      <c r="J13" s="38">
        <v>0.3</v>
      </c>
      <c r="K13" s="40">
        <v>1</v>
      </c>
      <c r="L13" s="40">
        <v>1</v>
      </c>
      <c r="M13" s="40">
        <v>0</v>
      </c>
      <c r="N13" s="40">
        <v>1</v>
      </c>
      <c r="O13" s="40">
        <v>0</v>
      </c>
      <c r="P13" s="40">
        <f t="shared" si="2"/>
        <v>0.7</v>
      </c>
      <c r="Q13" s="40">
        <f t="shared" si="3"/>
        <v>0.7</v>
      </c>
      <c r="R13" s="40">
        <f t="shared" si="0"/>
        <v>0</v>
      </c>
      <c r="S13" s="40">
        <f t="shared" si="0"/>
        <v>0.7</v>
      </c>
      <c r="T13" s="40">
        <f t="shared" si="0"/>
        <v>0</v>
      </c>
      <c r="U13" s="40">
        <f t="shared" si="4"/>
        <v>0.3</v>
      </c>
      <c r="V13" s="40">
        <f t="shared" si="5"/>
        <v>0.3</v>
      </c>
      <c r="W13" s="40">
        <f t="shared" si="6"/>
        <v>0</v>
      </c>
      <c r="X13" s="40">
        <f t="shared" si="7"/>
        <v>0.3</v>
      </c>
      <c r="Y13" s="40">
        <f t="shared" si="8"/>
        <v>0</v>
      </c>
    </row>
    <row r="14" spans="1:25">
      <c r="A14" s="7"/>
      <c r="B14" s="34">
        <f t="shared" si="10"/>
        <v>0</v>
      </c>
      <c r="C14" s="40">
        <v>544</v>
      </c>
      <c r="D14" s="40">
        <v>4563</v>
      </c>
      <c r="E14" s="40">
        <v>18</v>
      </c>
      <c r="F14" s="40">
        <v>1</v>
      </c>
      <c r="G14" s="40">
        <v>0</v>
      </c>
      <c r="H14" s="40">
        <v>0</v>
      </c>
      <c r="I14" s="38">
        <v>0.7</v>
      </c>
      <c r="J14" s="38">
        <v>0.3</v>
      </c>
      <c r="K14" s="40">
        <v>1</v>
      </c>
      <c r="L14" s="40">
        <v>1</v>
      </c>
      <c r="M14" s="40">
        <v>0</v>
      </c>
      <c r="N14" s="40">
        <v>1</v>
      </c>
      <c r="O14" s="40">
        <v>0</v>
      </c>
      <c r="P14" s="40">
        <f t="shared" si="2"/>
        <v>0</v>
      </c>
      <c r="Q14" s="40">
        <f t="shared" si="3"/>
        <v>0</v>
      </c>
      <c r="R14" s="40">
        <f t="shared" si="0"/>
        <v>0</v>
      </c>
      <c r="S14" s="40">
        <f t="shared" si="0"/>
        <v>0</v>
      </c>
      <c r="T14" s="40">
        <f t="shared" si="0"/>
        <v>0</v>
      </c>
      <c r="U14" s="40">
        <f t="shared" si="4"/>
        <v>0</v>
      </c>
      <c r="V14" s="40">
        <f t="shared" si="5"/>
        <v>0</v>
      </c>
      <c r="W14" s="40">
        <f t="shared" si="6"/>
        <v>0</v>
      </c>
      <c r="X14" s="40">
        <f t="shared" si="7"/>
        <v>0</v>
      </c>
      <c r="Y14" s="40">
        <f t="shared" si="8"/>
        <v>0</v>
      </c>
    </row>
    <row r="16" spans="1:25" ht="15.75" thickBot="1">
      <c r="G16" s="39" t="s">
        <v>61</v>
      </c>
    </row>
    <row r="17" spans="7:25" ht="27" thickBot="1">
      <c r="G17" s="31" t="s">
        <v>31</v>
      </c>
      <c r="P17" s="3">
        <f>$H9*P9</f>
        <v>0</v>
      </c>
      <c r="Q17" s="3">
        <f t="shared" ref="Q17:T17" si="11">$H9*Q9</f>
        <v>0</v>
      </c>
      <c r="R17" s="3">
        <f t="shared" si="11"/>
        <v>0</v>
      </c>
      <c r="S17" s="3">
        <f t="shared" si="11"/>
        <v>0</v>
      </c>
      <c r="T17" s="3">
        <f t="shared" si="11"/>
        <v>0</v>
      </c>
      <c r="U17" s="3">
        <f t="shared" ref="U17:X17" si="12">$H9*U9</f>
        <v>0</v>
      </c>
      <c r="V17" s="3">
        <f t="shared" si="12"/>
        <v>0</v>
      </c>
      <c r="W17" s="3">
        <f t="shared" si="12"/>
        <v>0</v>
      </c>
      <c r="X17" s="3">
        <f t="shared" si="12"/>
        <v>0</v>
      </c>
      <c r="Y17" s="3">
        <f t="shared" ref="Y17" si="13">$H9*Y9</f>
        <v>0</v>
      </c>
    </row>
    <row r="18" spans="7:25" ht="15.75" thickBot="1">
      <c r="P18" s="3">
        <f t="shared" ref="P18:T18" si="14">$H10*P10</f>
        <v>0</v>
      </c>
      <c r="Q18" s="3">
        <f t="shared" si="14"/>
        <v>0</v>
      </c>
      <c r="R18" s="3">
        <f t="shared" si="14"/>
        <v>0</v>
      </c>
      <c r="S18" s="3">
        <f t="shared" si="14"/>
        <v>0</v>
      </c>
      <c r="T18" s="3">
        <f t="shared" si="14"/>
        <v>0</v>
      </c>
      <c r="U18" s="3">
        <f t="shared" ref="U18:X18" si="15">$H10*U10</f>
        <v>0</v>
      </c>
      <c r="V18" s="3">
        <f t="shared" si="15"/>
        <v>0</v>
      </c>
      <c r="W18" s="3">
        <f t="shared" si="15"/>
        <v>0</v>
      </c>
      <c r="X18" s="3">
        <f t="shared" si="15"/>
        <v>0</v>
      </c>
      <c r="Y18" s="3">
        <f t="shared" ref="Y18" si="16">$H10*Y10</f>
        <v>0</v>
      </c>
    </row>
    <row r="19" spans="7:25" ht="15.75" thickBot="1">
      <c r="P19" s="3">
        <f t="shared" ref="P19:T19" si="17">$H11*P11</f>
        <v>0</v>
      </c>
      <c r="Q19" s="3">
        <f t="shared" si="17"/>
        <v>0</v>
      </c>
      <c r="R19" s="3">
        <f t="shared" si="17"/>
        <v>0</v>
      </c>
      <c r="S19" s="3">
        <f t="shared" si="17"/>
        <v>0</v>
      </c>
      <c r="T19" s="3">
        <f t="shared" si="17"/>
        <v>0</v>
      </c>
      <c r="U19" s="3">
        <f t="shared" ref="U19:X19" si="18">$H11*U11</f>
        <v>0</v>
      </c>
      <c r="V19" s="3">
        <f t="shared" si="18"/>
        <v>0</v>
      </c>
      <c r="W19" s="3">
        <f t="shared" si="18"/>
        <v>0</v>
      </c>
      <c r="X19" s="3">
        <f t="shared" si="18"/>
        <v>0</v>
      </c>
      <c r="Y19" s="3">
        <f t="shared" ref="Y19" si="19">$H11*Y11</f>
        <v>0</v>
      </c>
    </row>
    <row r="20" spans="7:25" ht="15.75" thickBot="1">
      <c r="P20" s="3">
        <f t="shared" ref="P20:T20" si="20">$H12*P12</f>
        <v>0</v>
      </c>
      <c r="Q20" s="3">
        <f t="shared" si="20"/>
        <v>0</v>
      </c>
      <c r="R20" s="3">
        <f t="shared" si="20"/>
        <v>0</v>
      </c>
      <c r="S20" s="3">
        <f t="shared" si="20"/>
        <v>0</v>
      </c>
      <c r="T20" s="3">
        <f t="shared" si="20"/>
        <v>0</v>
      </c>
      <c r="U20" s="3">
        <f t="shared" ref="U20:X20" si="21">$H12*U12</f>
        <v>0</v>
      </c>
      <c r="V20" s="3">
        <f t="shared" si="21"/>
        <v>0</v>
      </c>
      <c r="W20" s="3">
        <f t="shared" si="21"/>
        <v>0</v>
      </c>
      <c r="X20" s="3">
        <f t="shared" si="21"/>
        <v>0</v>
      </c>
      <c r="Y20" s="3">
        <f t="shared" ref="Y20" si="22">$H12*Y12</f>
        <v>0</v>
      </c>
    </row>
    <row r="21" spans="7:25" ht="15.75" thickBot="1">
      <c r="P21" s="3">
        <f>$H13*P13</f>
        <v>0.7</v>
      </c>
      <c r="Q21" s="3">
        <f t="shared" ref="Q21:T21" si="23">$H13*Q13</f>
        <v>0.7</v>
      </c>
      <c r="R21" s="3">
        <f t="shared" si="23"/>
        <v>0</v>
      </c>
      <c r="S21" s="3">
        <f t="shared" si="23"/>
        <v>0.7</v>
      </c>
      <c r="T21" s="3">
        <f t="shared" si="23"/>
        <v>0</v>
      </c>
      <c r="U21" s="3">
        <f t="shared" ref="U21:X21" si="24">$H13*U13</f>
        <v>0.3</v>
      </c>
      <c r="V21" s="3">
        <f t="shared" si="24"/>
        <v>0.3</v>
      </c>
      <c r="W21" s="3">
        <f t="shared" si="24"/>
        <v>0</v>
      </c>
      <c r="X21" s="3">
        <f t="shared" si="24"/>
        <v>0.3</v>
      </c>
      <c r="Y21" s="3">
        <f t="shared" ref="Y21" si="25">$H13*Y13</f>
        <v>0</v>
      </c>
    </row>
    <row r="22" spans="7:25" s="40" customFormat="1">
      <c r="P22" s="3">
        <f t="shared" ref="P22:T22" si="26">$H14*P14</f>
        <v>0</v>
      </c>
      <c r="Q22" s="3">
        <f t="shared" si="26"/>
        <v>0</v>
      </c>
      <c r="R22" s="3">
        <f t="shared" si="26"/>
        <v>0</v>
      </c>
      <c r="S22" s="3">
        <f t="shared" si="26"/>
        <v>0</v>
      </c>
      <c r="T22" s="3">
        <f t="shared" si="26"/>
        <v>0</v>
      </c>
      <c r="U22" s="3">
        <f t="shared" ref="U22:X22" si="27">$H14*U14</f>
        <v>0</v>
      </c>
      <c r="V22" s="3">
        <f t="shared" si="27"/>
        <v>0</v>
      </c>
      <c r="W22" s="3">
        <f t="shared" si="27"/>
        <v>0</v>
      </c>
      <c r="X22" s="3">
        <f t="shared" si="27"/>
        <v>0</v>
      </c>
      <c r="Y22" s="3">
        <f t="shared" ref="Y22" si="28">$H14*Y14</f>
        <v>0</v>
      </c>
    </row>
    <row r="23" spans="7:25" s="40" customFormat="1"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7:25">
      <c r="K24" s="39" t="s">
        <v>57</v>
      </c>
      <c r="P24" s="40">
        <f>SUM(P17:P22)</f>
        <v>0.7</v>
      </c>
      <c r="Q24" s="40">
        <f t="shared" ref="Q24:T24" si="29">SUM(Q17:Q22)</f>
        <v>0.7</v>
      </c>
      <c r="R24" s="40">
        <f t="shared" si="29"/>
        <v>0</v>
      </c>
      <c r="S24" s="40">
        <f t="shared" si="29"/>
        <v>0.7</v>
      </c>
      <c r="T24" s="40">
        <f t="shared" si="29"/>
        <v>0</v>
      </c>
      <c r="U24" s="40">
        <f t="shared" ref="U24" si="30">SUM(U17:U22)</f>
        <v>0.3</v>
      </c>
      <c r="V24" s="40">
        <f t="shared" ref="V24" si="31">SUM(V17:V22)</f>
        <v>0.3</v>
      </c>
      <c r="W24" s="40">
        <f t="shared" ref="W24" si="32">SUM(W17:W22)</f>
        <v>0</v>
      </c>
      <c r="X24" s="40">
        <f t="shared" ref="X24:Y24" si="33">SUM(X17:X22)</f>
        <v>0.3</v>
      </c>
      <c r="Y24" s="40">
        <f t="shared" si="33"/>
        <v>0</v>
      </c>
    </row>
    <row r="25" spans="7:25">
      <c r="K25" s="39" t="s">
        <v>56</v>
      </c>
      <c r="L25" s="37"/>
      <c r="M25" s="37"/>
      <c r="N25" s="37"/>
      <c r="P25" s="37">
        <f>(P24-P7)/MAX(1,P7)</f>
        <v>0.39999999999999997</v>
      </c>
      <c r="Q25" s="37">
        <f t="shared" ref="Q25:T25" si="34">(Q24-Q7)/MAX(1,Q7)</f>
        <v>0</v>
      </c>
      <c r="R25" s="37">
        <f t="shared" si="34"/>
        <v>-0.3</v>
      </c>
      <c r="S25" s="37">
        <f t="shared" si="34"/>
        <v>0</v>
      </c>
      <c r="T25" s="37">
        <f t="shared" si="34"/>
        <v>-0.3</v>
      </c>
      <c r="U25" s="37">
        <f t="shared" ref="U25" si="35">(U24-U7)/MAX(1,U7)</f>
        <v>-0.39999999999999997</v>
      </c>
      <c r="V25" s="37">
        <f t="shared" ref="V25" si="36">(V24-V7)/MAX(1,V7)</f>
        <v>0</v>
      </c>
      <c r="W25" s="37">
        <f t="shared" ref="W25" si="37">(W24-W7)/MAX(1,W7)</f>
        <v>-0.7</v>
      </c>
      <c r="X25" s="37">
        <f t="shared" ref="X25:Y25" si="38">(X24-X7)/MAX(1,X7)</f>
        <v>0</v>
      </c>
      <c r="Y25" s="37">
        <f t="shared" si="38"/>
        <v>-0.7</v>
      </c>
    </row>
    <row r="26" spans="7:25">
      <c r="K26" s="39" t="s">
        <v>58</v>
      </c>
      <c r="P26" s="40">
        <f>POWER(P24-P7,2)</f>
        <v>0.15999999999999998</v>
      </c>
      <c r="Q26" s="40">
        <f t="shared" ref="Q26:T26" si="39">POWER(Q24-Q7,2)</f>
        <v>0</v>
      </c>
      <c r="R26" s="40">
        <f t="shared" si="39"/>
        <v>0.09</v>
      </c>
      <c r="S26" s="40">
        <f t="shared" si="39"/>
        <v>0</v>
      </c>
      <c r="T26" s="40">
        <f t="shared" si="39"/>
        <v>0.09</v>
      </c>
      <c r="U26" s="40">
        <f t="shared" ref="U26:X26" si="40">POWER(U24-U7,2)</f>
        <v>0.15999999999999998</v>
      </c>
      <c r="V26" s="40">
        <f t="shared" si="40"/>
        <v>0</v>
      </c>
      <c r="W26" s="40">
        <f t="shared" si="40"/>
        <v>0.48999999999999994</v>
      </c>
      <c r="X26" s="40">
        <f t="shared" si="40"/>
        <v>0</v>
      </c>
      <c r="Y26" s="40">
        <f t="shared" ref="Y26" si="41">POWER(Y24-Y7,2)</f>
        <v>0.48999999999999994</v>
      </c>
    </row>
    <row r="27" spans="7:25">
      <c r="K27" s="39" t="s">
        <v>17</v>
      </c>
      <c r="P27" s="40">
        <v>1</v>
      </c>
      <c r="Q27" s="40">
        <v>2</v>
      </c>
      <c r="R27" s="40">
        <v>3</v>
      </c>
      <c r="S27" s="40">
        <v>4</v>
      </c>
      <c r="T27" s="40">
        <v>5</v>
      </c>
      <c r="U27" s="40">
        <v>6</v>
      </c>
      <c r="V27" s="40">
        <v>7</v>
      </c>
      <c r="W27" s="40">
        <v>8</v>
      </c>
      <c r="X27" s="40">
        <v>9</v>
      </c>
      <c r="Y27" s="40">
        <v>9</v>
      </c>
    </row>
    <row r="28" spans="7:25">
      <c r="K28" s="39" t="s">
        <v>11</v>
      </c>
      <c r="P28" s="40">
        <f>P26*P27</f>
        <v>0.15999999999999998</v>
      </c>
      <c r="Q28" s="40">
        <f t="shared" ref="Q28:T28" si="42">Q26*Q27</f>
        <v>0</v>
      </c>
      <c r="R28" s="40">
        <f t="shared" si="42"/>
        <v>0.27</v>
      </c>
      <c r="S28" s="40">
        <f t="shared" si="42"/>
        <v>0</v>
      </c>
      <c r="T28" s="40">
        <f t="shared" si="42"/>
        <v>0.44999999999999996</v>
      </c>
      <c r="U28" s="40">
        <f t="shared" ref="U28" si="43">U26*U27</f>
        <v>0.95999999999999985</v>
      </c>
      <c r="V28" s="40">
        <f t="shared" ref="V28" si="44">V26*V27</f>
        <v>0</v>
      </c>
      <c r="W28" s="40">
        <f t="shared" ref="W28" si="45">W26*W27</f>
        <v>3.9199999999999995</v>
      </c>
      <c r="X28" s="40">
        <f t="shared" ref="X28:Y28" si="46">X26*X27</f>
        <v>0</v>
      </c>
      <c r="Y28" s="40">
        <f t="shared" si="46"/>
        <v>4.4099999999999993</v>
      </c>
    </row>
    <row r="30" spans="7:25">
      <c r="X30" s="39" t="s">
        <v>10</v>
      </c>
    </row>
    <row r="31" spans="7:25">
      <c r="U31" s="39" t="s">
        <v>12</v>
      </c>
      <c r="W31" s="1">
        <f>SUM(P28:Y28)</f>
        <v>10.169999999999998</v>
      </c>
      <c r="X31" s="39">
        <v>1</v>
      </c>
    </row>
    <row r="32" spans="7:25">
      <c r="U32" s="39" t="s">
        <v>59</v>
      </c>
      <c r="W32" s="1">
        <f>SUM(B9:B14)</f>
        <v>1</v>
      </c>
      <c r="X32" s="39">
        <v>1</v>
      </c>
    </row>
    <row r="33" spans="21:24">
      <c r="U33" s="39" t="s">
        <v>16</v>
      </c>
      <c r="W33" s="1"/>
      <c r="X33" s="1">
        <f>W31*X31+W32*X32</f>
        <v>11.169999999999998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 1.OD demand split</vt:lpstr>
      <vt:lpstr>Example 2. link flow split</vt:lpstr>
      <vt:lpstr>work sheet template</vt:lpstr>
      <vt:lpstr>user work sheet</vt:lpstr>
      <vt:lpstr>user work sheet_spectum</vt:lpstr>
    </vt:vector>
  </TitlesOfParts>
  <Company>Utah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Zhou</cp:lastModifiedBy>
  <dcterms:created xsi:type="dcterms:W3CDTF">2010-10-04T19:07:16Z</dcterms:created>
  <dcterms:modified xsi:type="dcterms:W3CDTF">2013-03-07T00:51:57Z</dcterms:modified>
</cp:coreProperties>
</file>