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07056c5dbb116b/Documents/Important Documents/Sports Stats/"/>
    </mc:Choice>
  </mc:AlternateContent>
  <xr:revisionPtr revIDLastSave="5" documentId="8_{050B8F11-4E14-4259-A404-200E49320DD2}" xr6:coauthVersionLast="47" xr6:coauthVersionMax="47" xr10:uidLastSave="{3B4A3D77-9633-4706-BA48-99737D59CB89}"/>
  <bookViews>
    <workbookView xWindow="-110" yWindow="-110" windowWidth="19420" windowHeight="10300" xr2:uid="{3C3700A1-7B6D-4A02-826D-490E6EF869D3}"/>
  </bookViews>
  <sheets>
    <sheet name="Win %" sheetId="1" r:id="rId1"/>
    <sheet name="Pool Play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J12" i="1"/>
  <c r="K11" i="1"/>
  <c r="I12" i="1"/>
  <c r="I11" i="1"/>
  <c r="J10" i="1"/>
  <c r="K10" i="1"/>
  <c r="H12" i="1"/>
  <c r="H11" i="1"/>
  <c r="H10" i="1"/>
  <c r="K9" i="1"/>
  <c r="J9" i="1"/>
  <c r="I9" i="1"/>
  <c r="G12" i="1"/>
  <c r="G11" i="1"/>
  <c r="G10" i="1"/>
  <c r="G9" i="1"/>
  <c r="K8" i="1"/>
  <c r="J8" i="1"/>
  <c r="I8" i="1"/>
  <c r="H8" i="1"/>
  <c r="F12" i="1"/>
  <c r="F11" i="1"/>
  <c r="F10" i="1"/>
  <c r="F9" i="1"/>
  <c r="F8" i="1"/>
  <c r="K7" i="1"/>
  <c r="J7" i="1"/>
  <c r="I7" i="1"/>
  <c r="H7" i="1"/>
  <c r="G7" i="1"/>
  <c r="J5" i="1"/>
  <c r="E12" i="1"/>
  <c r="E11" i="1"/>
  <c r="E10" i="1"/>
  <c r="E9" i="1"/>
  <c r="E8" i="1"/>
  <c r="E7" i="1"/>
  <c r="F6" i="1"/>
  <c r="G6" i="1"/>
  <c r="H6" i="1"/>
  <c r="J6" i="1"/>
  <c r="I6" i="1"/>
  <c r="K6" i="1"/>
  <c r="D12" i="1"/>
  <c r="K5" i="1"/>
  <c r="D11" i="1"/>
  <c r="D10" i="1"/>
  <c r="I5" i="1"/>
  <c r="D9" i="1"/>
  <c r="H5" i="1"/>
  <c r="D8" i="1"/>
  <c r="G5" i="1"/>
  <c r="D7" i="1"/>
  <c r="F5" i="1"/>
  <c r="E5" i="1"/>
  <c r="D6" i="1"/>
</calcChain>
</file>

<file path=xl/sharedStrings.xml><?xml version="1.0" encoding="utf-8"?>
<sst xmlns="http://schemas.openxmlformats.org/spreadsheetml/2006/main" count="77" uniqueCount="41">
  <si>
    <t>Novak Djokovic</t>
  </si>
  <si>
    <t>Jannik Sinner</t>
  </si>
  <si>
    <t>Djokovic</t>
  </si>
  <si>
    <t xml:space="preserve">Sinner </t>
  </si>
  <si>
    <t>Carlos Alcaraz</t>
  </si>
  <si>
    <t>Alcaraz</t>
  </si>
  <si>
    <t>Danil Medvedev</t>
  </si>
  <si>
    <t>Alexander Zverev</t>
  </si>
  <si>
    <t>Casper Ruud</t>
  </si>
  <si>
    <t>Sefanos Tsitsipas</t>
  </si>
  <si>
    <t>Andrey Rublev</t>
  </si>
  <si>
    <t>Medvedev</t>
  </si>
  <si>
    <t>Zverev</t>
  </si>
  <si>
    <t>Ruud</t>
  </si>
  <si>
    <t>Tsitsipas</t>
  </si>
  <si>
    <t>Rublev</t>
  </si>
  <si>
    <t>Average</t>
  </si>
  <si>
    <t>Pool A</t>
  </si>
  <si>
    <t>Netherlands</t>
  </si>
  <si>
    <t>Senegal</t>
  </si>
  <si>
    <t>Ecuador</t>
  </si>
  <si>
    <t>count wins</t>
  </si>
  <si>
    <t>Rank</t>
  </si>
  <si>
    <t>Bracket:</t>
  </si>
  <si>
    <t>1A</t>
  </si>
  <si>
    <t>4B</t>
  </si>
  <si>
    <t>Iran</t>
  </si>
  <si>
    <t>Qatar</t>
  </si>
  <si>
    <t>2B</t>
  </si>
  <si>
    <t>England</t>
  </si>
  <si>
    <t>3A</t>
  </si>
  <si>
    <t>United States</t>
  </si>
  <si>
    <t>iran</t>
  </si>
  <si>
    <t>Wales</t>
  </si>
  <si>
    <t>2A</t>
  </si>
  <si>
    <t>3B</t>
  </si>
  <si>
    <t>1B</t>
  </si>
  <si>
    <t>4A</t>
  </si>
  <si>
    <t>Vlookup</t>
  </si>
  <si>
    <t>Relative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</si>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</sst>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2" borderId="0" xfId="1" applyFont="1" applyFill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0" fontId="3" fillId="0" borderId="0" xfId="0" applyNumberFormat="1" applyFont="1"/>
    <xf numFmtId="0" fontId="3" fillId="0" borderId="5" xfId="0" applyFont="1" applyBorder="1"/>
    <xf numFmtId="0" fontId="3" fillId="0" borderId="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2AE5-41E7-458F-A6FF-37400796EA54}">
  <dimension ref="B4:M12"/>
  <sheetViews>
    <sheetView tabSelected="1" workbookViewId="0">
      <selection activeCell="C5" sqref="C5"/>
    </sheetView>
  </sheetViews>
  <sheetFormatPr defaultRowHeight="15" x14ac:dyDescent="0.25"/>
  <cols>
    <col min="3" max="3" width="14.85546875" bestFit="1" customWidth="1"/>
  </cols>
  <sheetData>
    <row r="4" spans="2:13" x14ac:dyDescent="0.25">
      <c r="D4" t="s">
        <v>2</v>
      </c>
      <c r="E4" t="s">
        <v>3</v>
      </c>
      <c r="F4" t="s">
        <v>5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M4" t="s">
        <v>16</v>
      </c>
    </row>
    <row r="5" spans="2:13" x14ac:dyDescent="0.25">
      <c r="B5">
        <v>1</v>
      </c>
      <c r="C5" t="s">
        <v>0</v>
      </c>
      <c r="D5" s="1"/>
      <c r="E5" s="2">
        <f>4/7</f>
        <v>0.5714285714285714</v>
      </c>
      <c r="F5" s="2">
        <f>3/5</f>
        <v>0.6</v>
      </c>
      <c r="G5" s="2">
        <f>10/15</f>
        <v>0.66666666666666663</v>
      </c>
      <c r="H5" s="2">
        <f>8/12</f>
        <v>0.66666666666666663</v>
      </c>
      <c r="I5" s="2">
        <f>5/6</f>
        <v>0.83333333333333337</v>
      </c>
      <c r="J5" s="2">
        <f>11/13</f>
        <v>0.84615384615384615</v>
      </c>
      <c r="K5" s="2">
        <f>5/6</f>
        <v>0.83333333333333337</v>
      </c>
      <c r="M5" s="3">
        <f>AVERAGE(E5:K5)</f>
        <v>0.71679748822605949</v>
      </c>
    </row>
    <row r="6" spans="2:13" x14ac:dyDescent="0.25">
      <c r="B6">
        <v>2</v>
      </c>
      <c r="C6" t="s">
        <v>1</v>
      </c>
      <c r="D6" s="2">
        <f>1-E5</f>
        <v>0.4285714285714286</v>
      </c>
      <c r="E6" s="1"/>
      <c r="F6" s="2">
        <f>4/8</f>
        <v>0.5</v>
      </c>
      <c r="G6" s="2">
        <f>5/11</f>
        <v>0.45454545454545453</v>
      </c>
      <c r="H6" s="2">
        <f>1/5</f>
        <v>0.2</v>
      </c>
      <c r="I6" s="2">
        <f>2/3</f>
        <v>0.66666666666666663</v>
      </c>
      <c r="J6" s="2">
        <f>3/9</f>
        <v>0.33333333333333331</v>
      </c>
      <c r="K6" s="2">
        <f>5/7</f>
        <v>0.7142857142857143</v>
      </c>
      <c r="M6" s="3">
        <f>AVERAGE(D6,F6:K6)</f>
        <v>0.47105751391465678</v>
      </c>
    </row>
    <row r="7" spans="2:13" x14ac:dyDescent="0.25">
      <c r="B7">
        <v>3</v>
      </c>
      <c r="C7" t="s">
        <v>4</v>
      </c>
      <c r="D7" s="2">
        <f>1-F5</f>
        <v>0.4</v>
      </c>
      <c r="E7" s="2">
        <f>1-F6</f>
        <v>0.5</v>
      </c>
      <c r="F7" s="1"/>
      <c r="G7" s="2">
        <f>4/6</f>
        <v>0.66666666666666663</v>
      </c>
      <c r="H7" s="2">
        <f>4/9</f>
        <v>0.44444444444444442</v>
      </c>
      <c r="I7" s="2">
        <f>4/5</f>
        <v>0.8</v>
      </c>
      <c r="J7" s="2">
        <f>5/6</f>
        <v>0.83333333333333337</v>
      </c>
      <c r="K7" s="2">
        <f>1/2</f>
        <v>0.5</v>
      </c>
      <c r="M7" s="3">
        <f>AVERAGE(D7:E7,G7:K7)</f>
        <v>0.59206349206349196</v>
      </c>
    </row>
    <row r="8" spans="2:13" x14ac:dyDescent="0.25">
      <c r="B8">
        <v>4</v>
      </c>
      <c r="C8" t="s">
        <v>6</v>
      </c>
      <c r="D8" s="2">
        <f>1-G5</f>
        <v>0.33333333333333337</v>
      </c>
      <c r="E8" s="2">
        <f>1-G6</f>
        <v>0.54545454545454541</v>
      </c>
      <c r="F8" s="2">
        <f>1-G7</f>
        <v>0.33333333333333337</v>
      </c>
      <c r="G8" s="1"/>
      <c r="H8" s="2">
        <f>12/19</f>
        <v>0.63157894736842102</v>
      </c>
      <c r="I8" s="2">
        <f>3/4</f>
        <v>0.75</v>
      </c>
      <c r="J8" s="2">
        <f>9/13</f>
        <v>0.69230769230769229</v>
      </c>
      <c r="K8" s="2">
        <f>7/9</f>
        <v>0.77777777777777779</v>
      </c>
      <c r="M8" s="3">
        <f>AVERAGE(D8:F8,H8:K8)</f>
        <v>0.58054080422501475</v>
      </c>
    </row>
    <row r="9" spans="2:13" x14ac:dyDescent="0.25">
      <c r="B9">
        <v>5</v>
      </c>
      <c r="C9" t="s">
        <v>7</v>
      </c>
      <c r="D9" s="2">
        <f>1-H5</f>
        <v>0.33333333333333337</v>
      </c>
      <c r="E9" s="2">
        <f>1-H6</f>
        <v>0.8</v>
      </c>
      <c r="F9" s="2">
        <f>1-H7</f>
        <v>0.55555555555555558</v>
      </c>
      <c r="G9" s="2">
        <f>1-H8</f>
        <v>0.36842105263157898</v>
      </c>
      <c r="H9" s="1"/>
      <c r="I9" s="2">
        <f>2/4</f>
        <v>0.5</v>
      </c>
      <c r="J9" s="2">
        <f>5/15</f>
        <v>0.33333333333333331</v>
      </c>
      <c r="K9" s="2">
        <f>6/9</f>
        <v>0.66666666666666663</v>
      </c>
      <c r="M9" s="3">
        <f>AVERAGE(D9:G9,I9:K9)</f>
        <v>0.50818713450292397</v>
      </c>
    </row>
    <row r="10" spans="2:13" x14ac:dyDescent="0.25">
      <c r="B10">
        <v>6</v>
      </c>
      <c r="C10" t="s">
        <v>8</v>
      </c>
      <c r="D10" s="2">
        <f>1-I5</f>
        <v>0.16666666666666663</v>
      </c>
      <c r="E10" s="2">
        <f>1-I6</f>
        <v>0.33333333333333337</v>
      </c>
      <c r="F10" s="2">
        <f>1-I7</f>
        <v>0.19999999999999996</v>
      </c>
      <c r="G10" s="2">
        <f>1-I8</f>
        <v>0.25</v>
      </c>
      <c r="H10" s="2">
        <f>1-I9</f>
        <v>0.5</v>
      </c>
      <c r="I10" s="1"/>
      <c r="J10" s="2">
        <f>3/5</f>
        <v>0.6</v>
      </c>
      <c r="K10" s="2">
        <f>2/7</f>
        <v>0.2857142857142857</v>
      </c>
      <c r="M10" s="3">
        <f>AVERAGE(D10:H10,J10:K10)</f>
        <v>0.33367346938775505</v>
      </c>
    </row>
    <row r="11" spans="2:13" x14ac:dyDescent="0.25">
      <c r="B11">
        <v>7</v>
      </c>
      <c r="C11" t="s">
        <v>9</v>
      </c>
      <c r="D11" s="2">
        <f>1-J5</f>
        <v>0.15384615384615385</v>
      </c>
      <c r="E11" s="2">
        <f>1-J6</f>
        <v>0.66666666666666674</v>
      </c>
      <c r="F11" s="2">
        <f>1-J7</f>
        <v>0.16666666666666663</v>
      </c>
      <c r="G11" s="2">
        <f>1-J8</f>
        <v>0.30769230769230771</v>
      </c>
      <c r="H11" s="2">
        <f>1-J9</f>
        <v>0.66666666666666674</v>
      </c>
      <c r="I11" s="2">
        <f>1-J10</f>
        <v>0.4</v>
      </c>
      <c r="J11" s="1"/>
      <c r="K11" s="2">
        <f>6/11</f>
        <v>0.54545454545454541</v>
      </c>
      <c r="M11" s="3">
        <f>AVERAGE(D11:I11,K11)</f>
        <v>0.41528471528471528</v>
      </c>
    </row>
    <row r="12" spans="2:13" x14ac:dyDescent="0.25">
      <c r="B12">
        <v>8</v>
      </c>
      <c r="C12" t="s">
        <v>10</v>
      </c>
      <c r="D12" s="2">
        <f>1-K5</f>
        <v>0.16666666666666663</v>
      </c>
      <c r="E12" s="2">
        <f>1-K6</f>
        <v>0.2857142857142857</v>
      </c>
      <c r="F12" s="2">
        <f>1-K7</f>
        <v>0.5</v>
      </c>
      <c r="G12" s="2">
        <f>1-K8</f>
        <v>0.22222222222222221</v>
      </c>
      <c r="H12" s="2">
        <f>1-K9</f>
        <v>0.33333333333333337</v>
      </c>
      <c r="I12" s="2">
        <f>1-K10</f>
        <v>0.7142857142857143</v>
      </c>
      <c r="J12" s="2">
        <f>1-K11</f>
        <v>0.45454545454545459</v>
      </c>
      <c r="K12" s="1"/>
      <c r="M12" s="3">
        <f>AVERAGE(D12:J12)</f>
        <v>0.3823953823953824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BA11-5B3C-4EB4-8DDC-BBB6A46CCC3B}">
  <dimension ref="A3:Q24"/>
  <sheetViews>
    <sheetView topLeftCell="A7" workbookViewId="0">
      <selection activeCell="A17" sqref="A17:A24"/>
    </sheetView>
  </sheetViews>
  <sheetFormatPr defaultRowHeight="15" x14ac:dyDescent="0.25"/>
  <sheetData>
    <row r="3" spans="1:17" x14ac:dyDescent="0.25">
      <c r="A3" s="4" t="s">
        <v>17</v>
      </c>
      <c r="B3" s="5"/>
      <c r="C3" s="5" t="s">
        <v>18</v>
      </c>
      <c r="D3" s="5" t="s">
        <v>19</v>
      </c>
      <c r="E3" s="5" t="s">
        <v>20</v>
      </c>
      <c r="F3" s="5"/>
      <c r="G3" s="5" t="s">
        <v>21</v>
      </c>
      <c r="H3" s="5"/>
      <c r="I3" s="5" t="s">
        <v>22</v>
      </c>
      <c r="J3" s="5"/>
      <c r="K3" s="5"/>
      <c r="L3" s="5"/>
      <c r="M3" s="5"/>
      <c r="N3" s="5"/>
      <c r="O3" s="5" t="s">
        <v>23</v>
      </c>
      <c r="P3" s="5"/>
      <c r="Q3" s="5"/>
    </row>
    <row r="4" spans="1:17" x14ac:dyDescent="0.25">
      <c r="A4" s="5"/>
      <c r="B4" s="6">
        <v>0.8</v>
      </c>
      <c r="C4" s="5"/>
      <c r="D4" s="5"/>
      <c r="E4" s="5"/>
      <c r="F4" s="5"/>
      <c r="G4" s="5">
        <v>3.1780337620000001</v>
      </c>
      <c r="H4" s="7"/>
      <c r="I4" s="7">
        <v>1</v>
      </c>
      <c r="J4" s="5" t="s">
        <v>18</v>
      </c>
      <c r="K4" s="5"/>
      <c r="L4" s="5" t="s">
        <v>18</v>
      </c>
      <c r="M4" s="5">
        <v>0.8</v>
      </c>
      <c r="N4" s="5"/>
      <c r="O4" s="5" t="s">
        <v>24</v>
      </c>
      <c r="P4" s="5" t="s">
        <v>18</v>
      </c>
      <c r="Q4" s="5">
        <v>0.8</v>
      </c>
    </row>
    <row r="5" spans="1:17" x14ac:dyDescent="0.25">
      <c r="A5" s="5"/>
      <c r="B5" s="6">
        <v>0.5</v>
      </c>
      <c r="C5" s="8" t="s">
        <v>18</v>
      </c>
      <c r="D5" s="5"/>
      <c r="E5" s="5"/>
      <c r="F5" s="5"/>
      <c r="G5" s="5">
        <v>1.1386028239999999</v>
      </c>
      <c r="H5" s="7"/>
      <c r="I5" s="7">
        <v>3</v>
      </c>
      <c r="J5" s="5" t="s">
        <v>19</v>
      </c>
      <c r="K5" s="5"/>
      <c r="L5" s="5" t="s">
        <v>20</v>
      </c>
      <c r="M5" s="5">
        <v>0.8</v>
      </c>
      <c r="N5" s="5"/>
      <c r="O5" s="5" t="s">
        <v>25</v>
      </c>
      <c r="P5" s="5" t="s">
        <v>26</v>
      </c>
      <c r="Q5" s="5">
        <v>0.33</v>
      </c>
    </row>
    <row r="6" spans="1:17" x14ac:dyDescent="0.25">
      <c r="A6" s="5"/>
      <c r="B6" s="6">
        <v>0.67</v>
      </c>
      <c r="C6" s="8" t="s">
        <v>18</v>
      </c>
      <c r="D6" s="8" t="s">
        <v>20</v>
      </c>
      <c r="E6" s="5"/>
      <c r="F6" s="5"/>
      <c r="G6" s="5">
        <v>2.6416233569999998</v>
      </c>
      <c r="H6" s="7"/>
      <c r="I6" s="7">
        <v>2</v>
      </c>
      <c r="J6" s="5" t="s">
        <v>20</v>
      </c>
      <c r="K6" s="5"/>
      <c r="L6" s="5" t="s">
        <v>19</v>
      </c>
      <c r="M6" s="5">
        <v>0.8</v>
      </c>
      <c r="N6" s="5"/>
      <c r="O6" s="5"/>
      <c r="P6" s="5"/>
      <c r="Q6" s="5"/>
    </row>
    <row r="7" spans="1:17" x14ac:dyDescent="0.25">
      <c r="A7" s="5"/>
      <c r="B7" s="6">
        <v>0.33</v>
      </c>
      <c r="C7" s="8" t="s">
        <v>18</v>
      </c>
      <c r="D7" s="8" t="s">
        <v>19</v>
      </c>
      <c r="E7" s="8" t="s">
        <v>20</v>
      </c>
      <c r="F7" s="5"/>
      <c r="G7" s="5">
        <v>0.305153128</v>
      </c>
      <c r="H7" s="7"/>
      <c r="I7" s="7">
        <v>4</v>
      </c>
      <c r="J7" s="5" t="s">
        <v>27</v>
      </c>
      <c r="K7" s="5"/>
      <c r="L7" s="5" t="s">
        <v>27</v>
      </c>
      <c r="M7" s="5">
        <v>0.33</v>
      </c>
      <c r="N7" s="5"/>
      <c r="O7" s="5" t="s">
        <v>28</v>
      </c>
      <c r="P7" s="5" t="s">
        <v>29</v>
      </c>
      <c r="Q7" s="5">
        <v>0.8</v>
      </c>
    </row>
    <row r="8" spans="1:1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30</v>
      </c>
      <c r="P8" s="5" t="s">
        <v>19</v>
      </c>
      <c r="Q8" s="5">
        <v>0.8</v>
      </c>
    </row>
    <row r="9" spans="1:17" x14ac:dyDescent="0.25">
      <c r="A9" s="4" t="s">
        <v>17</v>
      </c>
      <c r="B9" s="5"/>
      <c r="C9" s="5" t="s">
        <v>29</v>
      </c>
      <c r="D9" s="5" t="s">
        <v>31</v>
      </c>
      <c r="E9" s="5" t="s">
        <v>32</v>
      </c>
      <c r="F9" s="5"/>
      <c r="G9" s="5" t="s">
        <v>21</v>
      </c>
      <c r="H9" s="5"/>
      <c r="I9" s="5" t="s">
        <v>22</v>
      </c>
      <c r="J9" s="5"/>
      <c r="K9" s="5"/>
      <c r="L9" s="5"/>
      <c r="M9" s="5"/>
      <c r="N9" s="5"/>
      <c r="O9" s="5"/>
      <c r="P9" s="5"/>
      <c r="Q9" s="5"/>
    </row>
    <row r="10" spans="1:17" x14ac:dyDescent="0.25">
      <c r="A10" s="5"/>
      <c r="B10" s="6">
        <v>0.8</v>
      </c>
      <c r="C10" s="5"/>
      <c r="D10" s="5"/>
      <c r="E10" s="5"/>
      <c r="F10" s="5"/>
      <c r="G10" s="5">
        <v>2.0737793230000001</v>
      </c>
      <c r="H10" s="7"/>
      <c r="I10" s="7">
        <v>2</v>
      </c>
      <c r="J10" s="5" t="s">
        <v>29</v>
      </c>
      <c r="K10" s="5"/>
      <c r="L10" s="5" t="s">
        <v>33</v>
      </c>
      <c r="M10" s="5">
        <v>0.8</v>
      </c>
      <c r="N10" s="5"/>
      <c r="O10" s="5" t="s">
        <v>34</v>
      </c>
      <c r="P10" s="5" t="s">
        <v>20</v>
      </c>
      <c r="Q10" s="5">
        <v>0.8</v>
      </c>
    </row>
    <row r="11" spans="1:17" x14ac:dyDescent="0.25">
      <c r="A11" s="5"/>
      <c r="B11" s="6">
        <v>0.75</v>
      </c>
      <c r="C11" s="8" t="s">
        <v>31</v>
      </c>
      <c r="D11" s="5"/>
      <c r="E11" s="5"/>
      <c r="F11" s="5"/>
      <c r="G11" s="5">
        <v>2.0458904329999998</v>
      </c>
      <c r="H11" s="7"/>
      <c r="I11" s="7">
        <v>3</v>
      </c>
      <c r="J11" s="5" t="s">
        <v>31</v>
      </c>
      <c r="K11" s="5"/>
      <c r="L11" s="5" t="s">
        <v>29</v>
      </c>
      <c r="M11" s="5">
        <v>0.8</v>
      </c>
      <c r="N11" s="5"/>
      <c r="O11" s="5" t="s">
        <v>35</v>
      </c>
      <c r="P11" s="5" t="s">
        <v>31</v>
      </c>
      <c r="Q11" s="5">
        <v>0.8</v>
      </c>
    </row>
    <row r="12" spans="1:17" x14ac:dyDescent="0.25">
      <c r="A12" s="5"/>
      <c r="B12" s="6">
        <v>0.33</v>
      </c>
      <c r="C12" s="8" t="s">
        <v>29</v>
      </c>
      <c r="D12" s="8" t="s">
        <v>31</v>
      </c>
      <c r="E12" s="5"/>
      <c r="F12" s="5"/>
      <c r="G12" s="5">
        <v>0.61381959399999997</v>
      </c>
      <c r="H12" s="7"/>
      <c r="I12" s="7">
        <v>4</v>
      </c>
      <c r="J12" s="5" t="s">
        <v>26</v>
      </c>
      <c r="K12" s="5"/>
      <c r="L12" s="5" t="s">
        <v>31</v>
      </c>
      <c r="M12" s="5">
        <v>0.8</v>
      </c>
      <c r="N12" s="5"/>
      <c r="O12" s="5"/>
      <c r="P12" s="5"/>
      <c r="Q12" s="5"/>
    </row>
    <row r="13" spans="1:17" x14ac:dyDescent="0.25">
      <c r="A13" s="5"/>
      <c r="B13" s="6">
        <v>0.33</v>
      </c>
      <c r="C13" s="8" t="s">
        <v>29</v>
      </c>
      <c r="D13" s="8" t="s">
        <v>33</v>
      </c>
      <c r="E13" s="8" t="s">
        <v>33</v>
      </c>
      <c r="F13" s="5"/>
      <c r="G13" s="5">
        <v>2.6449721049999999</v>
      </c>
      <c r="H13" s="7"/>
      <c r="I13" s="7">
        <v>1</v>
      </c>
      <c r="J13" s="5" t="s">
        <v>33</v>
      </c>
      <c r="K13" s="5"/>
      <c r="L13" s="5" t="s">
        <v>26</v>
      </c>
      <c r="M13" s="5">
        <v>0.33</v>
      </c>
      <c r="N13" s="5"/>
      <c r="O13" s="5" t="s">
        <v>36</v>
      </c>
      <c r="P13" s="5" t="s">
        <v>33</v>
      </c>
      <c r="Q13" s="5">
        <v>0.8</v>
      </c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37</v>
      </c>
      <c r="P14" s="5" t="s">
        <v>27</v>
      </c>
      <c r="Q14" s="5">
        <v>0.33</v>
      </c>
    </row>
    <row r="15" spans="1:17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9" t="s">
        <v>38</v>
      </c>
      <c r="B16" s="10"/>
      <c r="C16" s="4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11"/>
      <c r="B17" s="12">
        <v>0.8</v>
      </c>
      <c r="C17" s="5"/>
      <c r="D17" s="5"/>
      <c r="E17" s="5"/>
      <c r="F17" s="5"/>
      <c r="G17" s="5"/>
      <c r="H17" s="5"/>
      <c r="I17" s="5"/>
      <c r="J17" s="5"/>
      <c r="K17" s="5"/>
      <c r="L17" s="5" t="s">
        <v>40</v>
      </c>
      <c r="M17" s="5"/>
      <c r="N17" s="5"/>
      <c r="O17" s="5"/>
      <c r="P17" s="5"/>
      <c r="Q17" s="5"/>
    </row>
    <row r="18" spans="1:17" x14ac:dyDescent="0.25">
      <c r="A18" s="11"/>
      <c r="B18" s="12">
        <v>0.5</v>
      </c>
      <c r="C18" s="13">
        <v>0.8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11"/>
      <c r="B19" s="12">
        <v>0.66700000000000004</v>
      </c>
      <c r="C19" s="13">
        <v>0.66700000000000004</v>
      </c>
      <c r="D19" s="13">
        <v>0.33300000000000002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11"/>
      <c r="B20" s="12">
        <v>0.33300000000000002</v>
      </c>
      <c r="C20" s="13">
        <v>0.88900000000000001</v>
      </c>
      <c r="D20" s="13">
        <v>0.66700000000000004</v>
      </c>
      <c r="E20" s="13">
        <v>0.8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11"/>
      <c r="B21" s="12">
        <v>0.8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11"/>
      <c r="B22" s="12">
        <v>0.75</v>
      </c>
      <c r="C22" s="13">
        <v>0.57099999999999995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11"/>
      <c r="B23" s="12">
        <v>0.33300000000000002</v>
      </c>
      <c r="C23" s="13">
        <v>0.88900000000000001</v>
      </c>
      <c r="D23" s="13">
        <v>0.85699999999999998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thickBot="1" x14ac:dyDescent="0.3">
      <c r="A24" s="14"/>
      <c r="B24" s="15">
        <v>0.33300000000000002</v>
      </c>
      <c r="C24" s="13">
        <v>0.88900000000000001</v>
      </c>
      <c r="D24" s="13">
        <v>0.85699999999999998</v>
      </c>
      <c r="E24" s="13">
        <v>0.5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 %</vt:lpstr>
      <vt:lpstr>Pool 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Collins</dc:creator>
  <cp:lastModifiedBy>Griffin Collins</cp:lastModifiedBy>
  <dcterms:created xsi:type="dcterms:W3CDTF">2024-04-23T19:16:38Z</dcterms:created>
  <dcterms:modified xsi:type="dcterms:W3CDTF">2024-04-25T18:51:45Z</dcterms:modified>
</cp:coreProperties>
</file>