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ryantu-my.sharepoint.com/personal/glajoie_bryant_edu/Documents/Desktop/Supply Chain 330/Module 12/"/>
    </mc:Choice>
  </mc:AlternateContent>
  <xr:revisionPtr revIDLastSave="1467" documentId="11_F25DC773A252ABDACC10488329DE698A5BDE58E4" xr6:coauthVersionLast="47" xr6:coauthVersionMax="47" xr10:uidLastSave="{3016174F-8D99-42B5-AAF7-07A99D9420D5}"/>
  <bookViews>
    <workbookView xWindow="-110" yWindow="-110" windowWidth="19420" windowHeight="11500" activeTab="1" xr2:uid="{00000000-000D-0000-FFFF-FFFF00000000}"/>
  </bookViews>
  <sheets>
    <sheet name="Stipulation" sheetId="4" r:id="rId1"/>
    <sheet name="Model" sheetId="1" r:id="rId2"/>
    <sheet name="Griff'sCandy_Module12_Projected" sheetId="3" r:id="rId3"/>
    <sheet name="Griff'sCandy_Module12_Current_D" sheetId="2" r:id="rId4"/>
  </sheets>
  <definedNames>
    <definedName name="solver_adj" localSheetId="1" hidden="1">Model!$H$3:$I$3</definedName>
    <definedName name="solver_adj" localSheetId="0" hidden="1">Stipulation!$J$3:$K$3</definedName>
    <definedName name="solver_cvg" localSheetId="1" hidden="1">0.0000001</definedName>
    <definedName name="solver_cvg" localSheetId="0" hidden="1">0.0000001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Model!$H$3:$I$3</definedName>
    <definedName name="solver_lhs1" localSheetId="0" hidden="1">Stipulation!$J$3:$K$3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Model!$D$3</definedName>
    <definedName name="solver_opt" localSheetId="0" hidden="1">Stipulation!$D$3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1</definedName>
    <definedName name="solver_rel1" localSheetId="0" hidden="1">1</definedName>
    <definedName name="solver_rhs1" localSheetId="1" hidden="1">Model!$H$17:$I$17</definedName>
    <definedName name="solver_rhs1" localSheetId="0" hidden="1">Stipulation!$I$17:$J$17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M7" i="4"/>
  <c r="K7" i="4"/>
  <c r="M9" i="4"/>
  <c r="F2" i="3"/>
  <c r="G7" i="4"/>
  <c r="N10" i="4"/>
  <c r="G8" i="4"/>
  <c r="G9" i="4"/>
  <c r="G10" i="4"/>
  <c r="G11" i="4"/>
  <c r="G12" i="4"/>
  <c r="G13" i="4"/>
  <c r="G14" i="4"/>
  <c r="F3" i="3"/>
  <c r="F4" i="3"/>
  <c r="F5" i="3"/>
  <c r="F6" i="3"/>
  <c r="F7" i="3"/>
  <c r="F8" i="3"/>
  <c r="F9" i="3"/>
  <c r="J14" i="4"/>
  <c r="I14" i="4"/>
  <c r="J13" i="4"/>
  <c r="I13" i="4"/>
  <c r="J12" i="4"/>
  <c r="I12" i="4"/>
  <c r="J11" i="4"/>
  <c r="I11" i="4"/>
  <c r="K11" i="4" s="1"/>
  <c r="J10" i="4"/>
  <c r="I10" i="4"/>
  <c r="K10" i="4" s="1"/>
  <c r="J9" i="4"/>
  <c r="I9" i="4"/>
  <c r="J8" i="4"/>
  <c r="I8" i="4"/>
  <c r="K8" i="4" s="1"/>
  <c r="J7" i="4"/>
  <c r="I7" i="4"/>
  <c r="K9" i="4" l="1"/>
  <c r="L9" i="4" s="1"/>
  <c r="K14" i="4"/>
  <c r="L14" i="4" s="1"/>
  <c r="K12" i="4"/>
  <c r="L12" i="4" s="1"/>
  <c r="L7" i="4"/>
  <c r="K13" i="4"/>
  <c r="L13" i="4" s="1"/>
  <c r="L10" i="4"/>
  <c r="L8" i="4"/>
  <c r="L11" i="4"/>
  <c r="N7" i="4" l="1"/>
  <c r="D3" i="4"/>
  <c r="M13" i="4"/>
  <c r="N13" i="4"/>
  <c r="N9" i="4"/>
  <c r="M10" i="4"/>
  <c r="M8" i="4"/>
  <c r="N8" i="4"/>
  <c r="M14" i="4"/>
  <c r="N14" i="4"/>
  <c r="M12" i="4"/>
  <c r="N12" i="4"/>
  <c r="M11" i="4"/>
  <c r="N11" i="4"/>
  <c r="H7" i="1" l="1"/>
  <c r="I8" i="1"/>
  <c r="I9" i="1"/>
  <c r="I10" i="1"/>
  <c r="I11" i="1"/>
  <c r="I12" i="1"/>
  <c r="I13" i="1"/>
  <c r="I14" i="1"/>
  <c r="I7" i="1"/>
  <c r="H8" i="1"/>
  <c r="H9" i="1"/>
  <c r="H10" i="1"/>
  <c r="J10" i="1" s="1"/>
  <c r="H11" i="1"/>
  <c r="H12" i="1"/>
  <c r="H13" i="1"/>
  <c r="H14" i="1"/>
  <c r="G8" i="1"/>
  <c r="G9" i="1"/>
  <c r="G10" i="1"/>
  <c r="G11" i="1"/>
  <c r="G12" i="1"/>
  <c r="G13" i="1"/>
  <c r="G14" i="1"/>
  <c r="J14" i="1" l="1"/>
  <c r="K14" i="1" s="1"/>
  <c r="L14" i="1" s="1"/>
  <c r="J7" i="1"/>
  <c r="K7" i="1" s="1"/>
  <c r="L7" i="1" s="1"/>
  <c r="D3" i="1" s="1"/>
  <c r="J9" i="1"/>
  <c r="K9" i="1" s="1"/>
  <c r="L9" i="1" s="1"/>
  <c r="K10" i="1"/>
  <c r="L10" i="1" s="1"/>
  <c r="J13" i="1"/>
  <c r="K13" i="1" s="1"/>
  <c r="L13" i="1" s="1"/>
  <c r="J8" i="1"/>
  <c r="K8" i="1" s="1"/>
  <c r="L8" i="1" s="1"/>
  <c r="J12" i="1"/>
  <c r="K12" i="1" s="1"/>
  <c r="L12" i="1" s="1"/>
  <c r="J11" i="1"/>
  <c r="K11" i="1" s="1"/>
  <c r="L11" i="1" s="1"/>
</calcChain>
</file>

<file path=xl/sharedStrings.xml><?xml version="1.0" encoding="utf-8"?>
<sst xmlns="http://schemas.openxmlformats.org/spreadsheetml/2006/main" count="75" uniqueCount="32">
  <si>
    <t>Gumdrops Grove</t>
  </si>
  <si>
    <t>long</t>
  </si>
  <si>
    <t>lat</t>
  </si>
  <si>
    <t>dc_name</t>
  </si>
  <si>
    <t>Ginger Snap Garden</t>
  </si>
  <si>
    <t>Fudge Falls</t>
  </si>
  <si>
    <t>Cocoa Bean Crater</t>
  </si>
  <si>
    <t>Cherry Jubilee Junction</t>
  </si>
  <si>
    <t>Caramel Corn Caverns</t>
  </si>
  <si>
    <t>Caramel Cascades</t>
  </si>
  <si>
    <t>Buttercream Beach</t>
  </si>
  <si>
    <t>Bubblegum Bay</t>
  </si>
  <si>
    <t>expected_yoy_change</t>
  </si>
  <si>
    <t>last_year_demand</t>
  </si>
  <si>
    <t>store_name</t>
  </si>
  <si>
    <t>Store Location</t>
  </si>
  <si>
    <t>Lat</t>
  </si>
  <si>
    <t>Long</t>
  </si>
  <si>
    <t>Current DC</t>
  </si>
  <si>
    <t>Current DC Dist</t>
  </si>
  <si>
    <t>New DC</t>
  </si>
  <si>
    <t>New DC Dist</t>
  </si>
  <si>
    <t>Use New?</t>
  </si>
  <si>
    <t>Dist</t>
  </si>
  <si>
    <t>Model Decision</t>
  </si>
  <si>
    <t>Stores</t>
  </si>
  <si>
    <t>Objective:</t>
  </si>
  <si>
    <t>New DC:</t>
  </si>
  <si>
    <t>Next Year Deamnd</t>
  </si>
  <si>
    <t>Next Year Demand</t>
  </si>
  <si>
    <t>`</t>
  </si>
  <si>
    <t>New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</si>
</sst>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2" fontId="4" fillId="0" borderId="0" xfId="0" applyNumberFormat="1" applyFont="1"/>
    <xf numFmtId="2" fontId="3" fillId="0" borderId="0" xfId="0" applyNumberFormat="1" applyFont="1"/>
    <xf numFmtId="2" fontId="5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95250</xdr:rowOff>
    </xdr:from>
    <xdr:to>
      <xdr:col>18</xdr:col>
      <xdr:colOff>227445</xdr:colOff>
      <xdr:row>13</xdr:row>
      <xdr:rowOff>148590</xdr:rowOff>
    </xdr:to>
    <xdr:pic>
      <xdr:nvPicPr>
        <xdr:cNvPr id="2" name="Picture 1" descr="How to Compute Euclidean Distance in Python - Shiksha Online">
          <a:extLst>
            <a:ext uri="{FF2B5EF4-FFF2-40B4-BE49-F238E27FC236}">
              <a16:creationId xmlns:a16="http://schemas.microsoft.com/office/drawing/2014/main" id="{88DD64C2-4ED9-404A-BCDD-EA02A8519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0" y="95250"/>
          <a:ext cx="3256395" cy="244729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CECF-98E5-4A47-8CBD-6107C4C9A4A6}">
  <sheetPr codeName="Sheet1"/>
  <dimension ref="B2:N25"/>
  <sheetViews>
    <sheetView workbookViewId="0">
      <selection activeCell="C9" sqref="C9:D9"/>
    </sheetView>
  </sheetViews>
  <sheetFormatPr defaultRowHeight="14.5" x14ac:dyDescent="0.35"/>
  <cols>
    <col min="2" max="2" width="20.08984375" bestFit="1" customWidth="1"/>
    <col min="3" max="3" width="9.08984375" bestFit="1" customWidth="1"/>
    <col min="4" max="4" width="8.81640625" customWidth="1"/>
    <col min="7" max="7" width="13.7265625" bestFit="1" customWidth="1"/>
    <col min="8" max="8" width="16.54296875" bestFit="1" customWidth="1"/>
    <col min="11" max="11" width="11" bestFit="1" customWidth="1"/>
    <col min="12" max="12" width="9" bestFit="1" customWidth="1"/>
    <col min="14" max="14" width="12.08984375" bestFit="1" customWidth="1"/>
  </cols>
  <sheetData>
    <row r="2" spans="2:14" x14ac:dyDescent="0.35">
      <c r="I2" s="2"/>
      <c r="J2" s="2" t="s">
        <v>16</v>
      </c>
      <c r="K2" s="2" t="s">
        <v>17</v>
      </c>
    </row>
    <row r="3" spans="2:14" x14ac:dyDescent="0.35">
      <c r="C3" s="4" t="s">
        <v>26</v>
      </c>
      <c r="D3" s="7">
        <f>SUM(M7:M14)</f>
        <v>58178.106115730567</v>
      </c>
      <c r="I3" s="2" t="s">
        <v>27</v>
      </c>
      <c r="J3" s="3">
        <v>36.729996411022945</v>
      </c>
      <c r="K3" s="3">
        <v>-108.64002783468771</v>
      </c>
    </row>
    <row r="5" spans="2:14" x14ac:dyDescent="0.35">
      <c r="B5" s="1"/>
      <c r="C5" s="10" t="s">
        <v>15</v>
      </c>
      <c r="D5" s="10"/>
      <c r="E5" s="10" t="s">
        <v>18</v>
      </c>
      <c r="F5" s="10"/>
      <c r="G5" s="1"/>
      <c r="H5" s="1"/>
      <c r="I5" s="10" t="s">
        <v>20</v>
      </c>
      <c r="J5" s="10"/>
      <c r="K5" s="1"/>
      <c r="L5" s="10" t="s">
        <v>24</v>
      </c>
      <c r="M5" s="10"/>
    </row>
    <row r="6" spans="2:14" x14ac:dyDescent="0.35">
      <c r="B6" s="2" t="s">
        <v>25</v>
      </c>
      <c r="C6" s="2" t="s">
        <v>16</v>
      </c>
      <c r="D6" s="2" t="s">
        <v>17</v>
      </c>
      <c r="E6" s="2" t="s">
        <v>16</v>
      </c>
      <c r="F6" s="2" t="s">
        <v>17</v>
      </c>
      <c r="G6" s="2" t="s">
        <v>19</v>
      </c>
      <c r="H6" s="2" t="s">
        <v>29</v>
      </c>
      <c r="I6" s="2" t="s">
        <v>16</v>
      </c>
      <c r="J6" s="2" t="s">
        <v>17</v>
      </c>
      <c r="K6" s="2" t="s">
        <v>21</v>
      </c>
      <c r="L6" s="2" t="s">
        <v>22</v>
      </c>
      <c r="M6" s="2" t="s">
        <v>23</v>
      </c>
      <c r="N6" s="2" t="s">
        <v>31</v>
      </c>
    </row>
    <row r="7" spans="2:14" x14ac:dyDescent="0.35">
      <c r="B7" s="1" t="s">
        <v>11</v>
      </c>
      <c r="C7" s="9">
        <v>35.51</v>
      </c>
      <c r="D7" s="9">
        <v>-115.12</v>
      </c>
      <c r="E7" s="9">
        <v>32.86</v>
      </c>
      <c r="F7" s="9">
        <v>-98.06</v>
      </c>
      <c r="G7" s="9">
        <f>SQRT((E7-C7)^2+(F7-D7)^2)*H7</f>
        <v>21097.316305486631</v>
      </c>
      <c r="H7" s="9">
        <v>1221.9992</v>
      </c>
      <c r="I7" s="6">
        <f t="shared" ref="I7:I14" si="0">$J$3</f>
        <v>36.729996411022945</v>
      </c>
      <c r="J7" s="6">
        <f t="shared" ref="J7:J14" si="1">$K$3</f>
        <v>-108.64002783468771</v>
      </c>
      <c r="K7" s="6">
        <f>SQRT((I7-C7)^2+(J7-D7)^2)*H7</f>
        <v>8057.6398288157379</v>
      </c>
      <c r="L7" s="6" t="b">
        <f t="shared" ref="L7:L14" si="2">K7&lt;G7</f>
        <v>1</v>
      </c>
      <c r="M7" s="6">
        <f>IF(L7=FALSE,G7,K7)</f>
        <v>8057.6398288157379</v>
      </c>
      <c r="N7" s="6">
        <f t="shared" ref="N7:N14" si="3">IF(L7=TRUE,K7,G7)*H7</f>
        <v>9846429.424700968</v>
      </c>
    </row>
    <row r="8" spans="2:14" x14ac:dyDescent="0.35">
      <c r="B8" s="1" t="s">
        <v>10</v>
      </c>
      <c r="C8" s="9">
        <v>36.03</v>
      </c>
      <c r="D8" s="9">
        <v>-91.62</v>
      </c>
      <c r="E8" s="9">
        <v>32.86</v>
      </c>
      <c r="F8" s="9">
        <v>-98.06</v>
      </c>
      <c r="G8" s="9">
        <f t="shared" ref="G8:G14" si="4">SQRT((E8-C8)^2+(F8-D8)^2)*H8</f>
        <v>9266.6570711573786</v>
      </c>
      <c r="H8" s="9">
        <v>1290.9952000000001</v>
      </c>
      <c r="I8" s="6">
        <f t="shared" si="0"/>
        <v>36.729996411022945</v>
      </c>
      <c r="J8" s="6">
        <f t="shared" si="1"/>
        <v>-108.64002783468771</v>
      </c>
      <c r="K8" s="6">
        <f t="shared" ref="K8:K14" si="5">SQRT((I8-C8)^2+(J8-D8)^2)*H8</f>
        <v>21991.349821616073</v>
      </c>
      <c r="L8" s="6" t="b">
        <f t="shared" si="2"/>
        <v>0</v>
      </c>
      <c r="M8" s="6">
        <f t="shared" ref="M8:M14" si="6">IF(L8=FALSE,G8,K8)</f>
        <v>9266.6570711573786</v>
      </c>
      <c r="N8" s="6">
        <f t="shared" si="3"/>
        <v>11963209.798910234</v>
      </c>
    </row>
    <row r="9" spans="2:14" x14ac:dyDescent="0.35">
      <c r="B9" s="1" t="s">
        <v>9</v>
      </c>
      <c r="C9" s="9">
        <v>36.729999999999997</v>
      </c>
      <c r="D9" s="9">
        <v>-108.64</v>
      </c>
      <c r="E9" s="9">
        <v>32.86</v>
      </c>
      <c r="F9" s="9">
        <v>-98.06</v>
      </c>
      <c r="G9" s="9">
        <f t="shared" si="4"/>
        <v>16650.532222710062</v>
      </c>
      <c r="H9" s="9">
        <v>1478.0003999999999</v>
      </c>
      <c r="I9" s="6">
        <f t="shared" si="0"/>
        <v>36.729996411022945</v>
      </c>
      <c r="J9" s="6">
        <f t="shared" si="1"/>
        <v>-108.64002783468771</v>
      </c>
      <c r="K9" s="6">
        <f t="shared" si="5"/>
        <v>4.148024899577564E-2</v>
      </c>
      <c r="L9" s="6" t="b">
        <f t="shared" si="2"/>
        <v>1</v>
      </c>
      <c r="M9" s="6">
        <f>IF(L9=FALSE,G9,K9)</f>
        <v>4.148024899577564E-2</v>
      </c>
      <c r="N9" s="6">
        <f t="shared" si="3"/>
        <v>61.307824607855991</v>
      </c>
    </row>
    <row r="10" spans="2:14" x14ac:dyDescent="0.35">
      <c r="B10" s="1" t="s">
        <v>8</v>
      </c>
      <c r="C10" s="9">
        <v>40.119999999999997</v>
      </c>
      <c r="D10" s="9">
        <v>-93.86</v>
      </c>
      <c r="E10" s="9">
        <v>32.86</v>
      </c>
      <c r="F10" s="9">
        <v>-98.06</v>
      </c>
      <c r="G10" s="9">
        <f t="shared" si="4"/>
        <v>13067.464098217797</v>
      </c>
      <c r="H10" s="9">
        <v>1557.9972</v>
      </c>
      <c r="I10" s="6">
        <f t="shared" si="0"/>
        <v>36.729996411022945</v>
      </c>
      <c r="J10" s="6">
        <f t="shared" si="1"/>
        <v>-108.64002783468771</v>
      </c>
      <c r="K10" s="6">
        <f t="shared" si="5"/>
        <v>23625.184484743018</v>
      </c>
      <c r="L10" s="6" t="b">
        <f t="shared" si="2"/>
        <v>0</v>
      </c>
      <c r="M10" s="6">
        <f t="shared" si="6"/>
        <v>13067.464098217797</v>
      </c>
      <c r="N10" s="6">
        <f t="shared" si="3"/>
        <v>20359072.476123855</v>
      </c>
    </row>
    <row r="11" spans="2:14" x14ac:dyDescent="0.35">
      <c r="B11" s="1" t="s">
        <v>7</v>
      </c>
      <c r="C11" s="9">
        <v>35.200000000000003</v>
      </c>
      <c r="D11" s="9">
        <v>-102.68</v>
      </c>
      <c r="E11" s="9">
        <v>32.86</v>
      </c>
      <c r="F11" s="9">
        <v>-98.06</v>
      </c>
      <c r="G11" s="9">
        <f t="shared" si="4"/>
        <v>8270.538990086623</v>
      </c>
      <c r="H11" s="9">
        <v>1596.9982000000002</v>
      </c>
      <c r="I11" s="6">
        <f t="shared" si="0"/>
        <v>36.729996411022945</v>
      </c>
      <c r="J11" s="6">
        <f t="shared" si="1"/>
        <v>-108.64002783468771</v>
      </c>
      <c r="K11" s="6">
        <f t="shared" si="5"/>
        <v>9826.7726784174611</v>
      </c>
      <c r="L11" s="6" t="b">
        <f t="shared" si="2"/>
        <v>0</v>
      </c>
      <c r="M11" s="6">
        <f t="shared" si="6"/>
        <v>8270.538990086623</v>
      </c>
      <c r="N11" s="6">
        <f t="shared" si="3"/>
        <v>13208035.880198156</v>
      </c>
    </row>
    <row r="12" spans="2:14" x14ac:dyDescent="0.35">
      <c r="B12" s="1" t="s">
        <v>6</v>
      </c>
      <c r="C12" s="9">
        <v>37.82</v>
      </c>
      <c r="D12" s="9">
        <v>-94.57</v>
      </c>
      <c r="E12" s="9">
        <v>32.86</v>
      </c>
      <c r="F12" s="9">
        <v>-98.06</v>
      </c>
      <c r="G12" s="9">
        <f t="shared" si="4"/>
        <v>10461.765915107268</v>
      </c>
      <c r="H12" s="9">
        <v>1725</v>
      </c>
      <c r="I12" s="6">
        <f t="shared" si="0"/>
        <v>36.729996411022945</v>
      </c>
      <c r="J12" s="6">
        <f t="shared" si="1"/>
        <v>-108.64002783468771</v>
      </c>
      <c r="K12" s="6">
        <f t="shared" si="5"/>
        <v>24343.520690744826</v>
      </c>
      <c r="L12" s="6" t="b">
        <f t="shared" si="2"/>
        <v>0</v>
      </c>
      <c r="M12" s="6">
        <f t="shared" si="6"/>
        <v>10461.765915107268</v>
      </c>
      <c r="N12" s="6">
        <f t="shared" si="3"/>
        <v>18046546.203560036</v>
      </c>
    </row>
    <row r="13" spans="2:14" x14ac:dyDescent="0.35">
      <c r="B13" s="1" t="s">
        <v>5</v>
      </c>
      <c r="C13" s="9">
        <v>36.619999999999997</v>
      </c>
      <c r="D13" s="9">
        <v>-101.41</v>
      </c>
      <c r="E13" s="9">
        <v>32.86</v>
      </c>
      <c r="F13" s="9">
        <v>-98.06</v>
      </c>
      <c r="G13" s="9">
        <f t="shared" si="4"/>
        <v>8037.2710129816869</v>
      </c>
      <c r="H13" s="9">
        <v>1596.0009</v>
      </c>
      <c r="I13" s="6">
        <f t="shared" si="0"/>
        <v>36.729996411022945</v>
      </c>
      <c r="J13" s="6">
        <f t="shared" si="1"/>
        <v>-108.64002783468771</v>
      </c>
      <c r="K13" s="6">
        <f t="shared" si="5"/>
        <v>11540.466281058229</v>
      </c>
      <c r="L13" s="6" t="b">
        <f t="shared" si="2"/>
        <v>0</v>
      </c>
      <c r="M13" s="6">
        <f t="shared" si="6"/>
        <v>8037.2710129816869</v>
      </c>
      <c r="N13" s="6">
        <f t="shared" si="3"/>
        <v>12827491.770262685</v>
      </c>
    </row>
    <row r="14" spans="2:14" x14ac:dyDescent="0.35">
      <c r="B14" s="1" t="s">
        <v>4</v>
      </c>
      <c r="C14" s="9">
        <v>33.270000000000003</v>
      </c>
      <c r="D14" s="9">
        <v>-98.52</v>
      </c>
      <c r="E14" s="9">
        <v>32.86</v>
      </c>
      <c r="F14" s="9">
        <v>-98.06</v>
      </c>
      <c r="G14" s="9">
        <f t="shared" si="4"/>
        <v>1016.7277191150858</v>
      </c>
      <c r="H14" s="9">
        <v>1650.0016000000001</v>
      </c>
      <c r="I14" s="6">
        <f t="shared" si="0"/>
        <v>36.729996411022945</v>
      </c>
      <c r="J14" s="6">
        <f t="shared" si="1"/>
        <v>-108.64002783468771</v>
      </c>
      <c r="K14" s="6">
        <f t="shared" si="5"/>
        <v>17647.038140550409</v>
      </c>
      <c r="L14" s="6" t="b">
        <f t="shared" si="2"/>
        <v>0</v>
      </c>
      <c r="M14" s="6">
        <f t="shared" si="6"/>
        <v>1016.7277191150858</v>
      </c>
      <c r="N14" s="6">
        <f t="shared" si="3"/>
        <v>1677602.3633042423</v>
      </c>
    </row>
    <row r="18" spans="10:10" x14ac:dyDescent="0.35">
      <c r="J18" s="5"/>
    </row>
    <row r="19" spans="10:10" x14ac:dyDescent="0.35">
      <c r="J19" s="5"/>
    </row>
    <row r="20" spans="10:10" x14ac:dyDescent="0.35">
      <c r="J20" s="5"/>
    </row>
    <row r="21" spans="10:10" x14ac:dyDescent="0.35">
      <c r="J21" s="5"/>
    </row>
    <row r="22" spans="10:10" x14ac:dyDescent="0.35">
      <c r="J22" s="5"/>
    </row>
    <row r="23" spans="10:10" x14ac:dyDescent="0.35">
      <c r="J23" s="5"/>
    </row>
    <row r="24" spans="10:10" x14ac:dyDescent="0.35">
      <c r="J24" s="5"/>
    </row>
    <row r="25" spans="10:10" x14ac:dyDescent="0.35">
      <c r="J25" s="5"/>
    </row>
  </sheetData>
  <mergeCells count="4">
    <mergeCell ref="C5:D5"/>
    <mergeCell ref="E5:F5"/>
    <mergeCell ref="I5:J5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17"/>
  <sheetViews>
    <sheetView tabSelected="1" workbookViewId="0">
      <selection activeCell="G7" sqref="G7"/>
    </sheetView>
  </sheetViews>
  <sheetFormatPr defaultRowHeight="14.5" x14ac:dyDescent="0.35"/>
  <cols>
    <col min="2" max="2" width="20.08984375" bestFit="1" customWidth="1"/>
    <col min="3" max="3" width="9.08984375" bestFit="1" customWidth="1"/>
    <col min="7" max="7" width="13.7265625" bestFit="1" customWidth="1"/>
    <col min="10" max="10" width="11" bestFit="1" customWidth="1"/>
    <col min="11" max="11" width="9" bestFit="1" customWidth="1"/>
  </cols>
  <sheetData>
    <row r="2" spans="2:12" x14ac:dyDescent="0.35">
      <c r="G2" s="2"/>
      <c r="H2" s="2" t="s">
        <v>16</v>
      </c>
      <c r="I2" s="2" t="s">
        <v>17</v>
      </c>
    </row>
    <row r="3" spans="2:12" x14ac:dyDescent="0.35">
      <c r="C3" s="4" t="s">
        <v>26</v>
      </c>
      <c r="D3" s="7">
        <f>SUM(L7:L14)</f>
        <v>39.054784813853672</v>
      </c>
      <c r="G3" s="2" t="s">
        <v>27</v>
      </c>
      <c r="H3" s="3">
        <v>35.989553195554933</v>
      </c>
      <c r="I3" s="3">
        <v>-112.57286499392453</v>
      </c>
    </row>
    <row r="5" spans="2:12" x14ac:dyDescent="0.35">
      <c r="B5" s="1"/>
      <c r="C5" s="10" t="s">
        <v>15</v>
      </c>
      <c r="D5" s="10"/>
      <c r="E5" s="10" t="s">
        <v>18</v>
      </c>
      <c r="F5" s="10"/>
      <c r="G5" s="1"/>
      <c r="H5" s="10" t="s">
        <v>20</v>
      </c>
      <c r="I5" s="10"/>
      <c r="J5" s="1"/>
      <c r="K5" s="10" t="s">
        <v>24</v>
      </c>
      <c r="L5" s="10"/>
    </row>
    <row r="6" spans="2:12" x14ac:dyDescent="0.35">
      <c r="B6" s="2" t="s">
        <v>25</v>
      </c>
      <c r="C6" s="2" t="s">
        <v>16</v>
      </c>
      <c r="D6" s="2" t="s">
        <v>17</v>
      </c>
      <c r="E6" s="2" t="s">
        <v>16</v>
      </c>
      <c r="F6" s="2" t="s">
        <v>17</v>
      </c>
      <c r="G6" s="2" t="s">
        <v>19</v>
      </c>
      <c r="H6" s="2" t="s">
        <v>16</v>
      </c>
      <c r="I6" s="2" t="s">
        <v>17</v>
      </c>
      <c r="J6" s="2" t="s">
        <v>21</v>
      </c>
      <c r="K6" s="2" t="s">
        <v>22</v>
      </c>
      <c r="L6" s="2" t="s">
        <v>23</v>
      </c>
    </row>
    <row r="7" spans="2:12" x14ac:dyDescent="0.35">
      <c r="B7" s="1" t="s">
        <v>11</v>
      </c>
      <c r="C7" s="9">
        <v>35.51</v>
      </c>
      <c r="D7" s="9">
        <v>-115.12</v>
      </c>
      <c r="E7" s="9">
        <v>32.86</v>
      </c>
      <c r="F7" s="9">
        <v>-98.06</v>
      </c>
      <c r="G7" s="9">
        <f>SQRT((E7-C7)^2+(F7-D7)^2)</f>
        <v>17.264590930572322</v>
      </c>
      <c r="H7" s="6">
        <f>$H$3</f>
        <v>35.989553195554933</v>
      </c>
      <c r="I7" s="6">
        <f>$I$3</f>
        <v>-112.57286499392453</v>
      </c>
      <c r="J7" s="6">
        <f>SQRT((H7-C7)^2+(I7-D7)^2)</f>
        <v>2.5918850295763658</v>
      </c>
      <c r="K7" s="6" t="b">
        <f>J7&lt;G7</f>
        <v>1</v>
      </c>
      <c r="L7" s="6">
        <f>IF(K7=FALSE,G7,J7)</f>
        <v>2.5918850295763658</v>
      </c>
    </row>
    <row r="8" spans="2:12" x14ac:dyDescent="0.35">
      <c r="B8" s="1" t="s">
        <v>10</v>
      </c>
      <c r="C8" s="9">
        <v>36.03</v>
      </c>
      <c r="D8" s="9">
        <v>-91.62</v>
      </c>
      <c r="E8" s="9">
        <v>32.86</v>
      </c>
      <c r="F8" s="9">
        <v>-98.06</v>
      </c>
      <c r="G8" s="9">
        <f t="shared" ref="G8:G14" si="0">SQRT((E8-C8)^2+(F8-D8)^2)</f>
        <v>7.1779175252993799</v>
      </c>
      <c r="H8" s="6">
        <f t="shared" ref="H8:H14" si="1">$H$3</f>
        <v>35.989553195554933</v>
      </c>
      <c r="I8" s="6">
        <f t="shared" ref="I8:I14" si="2">$I$3</f>
        <v>-112.57286499392453</v>
      </c>
      <c r="J8" s="6">
        <f t="shared" ref="J8:J14" si="3">SQRT((H8-C8)^2+(I8-D8)^2)</f>
        <v>20.952904032558767</v>
      </c>
      <c r="K8" s="6" t="b">
        <f t="shared" ref="K8:K14" si="4">J8&lt;G8</f>
        <v>0</v>
      </c>
      <c r="L8" s="6">
        <f>IF(K8=FALSE,G8,J8)</f>
        <v>7.1779175252993799</v>
      </c>
    </row>
    <row r="9" spans="2:12" x14ac:dyDescent="0.35">
      <c r="B9" s="1" t="s">
        <v>9</v>
      </c>
      <c r="C9" s="9">
        <v>36.729999999999997</v>
      </c>
      <c r="D9" s="9">
        <v>-108.64</v>
      </c>
      <c r="E9" s="9">
        <v>32.86</v>
      </c>
      <c r="F9" s="9">
        <v>-98.06</v>
      </c>
      <c r="G9" s="9">
        <f t="shared" si="0"/>
        <v>11.265580322380199</v>
      </c>
      <c r="H9" s="6">
        <f t="shared" si="1"/>
        <v>35.989553195554933</v>
      </c>
      <c r="I9" s="6">
        <f t="shared" si="2"/>
        <v>-112.57286499392453</v>
      </c>
      <c r="J9" s="6">
        <f t="shared" si="3"/>
        <v>4.0019605858441265</v>
      </c>
      <c r="K9" s="6" t="b">
        <f t="shared" si="4"/>
        <v>1</v>
      </c>
      <c r="L9" s="6">
        <f t="shared" ref="L9:L14" si="5">IF(K9=FALSE,G9,J9)</f>
        <v>4.0019605858441265</v>
      </c>
    </row>
    <row r="10" spans="2:12" x14ac:dyDescent="0.35">
      <c r="B10" s="1" t="s">
        <v>8</v>
      </c>
      <c r="C10" s="9">
        <v>40.119999999999997</v>
      </c>
      <c r="D10" s="9">
        <v>-93.86</v>
      </c>
      <c r="E10" s="9">
        <v>32.86</v>
      </c>
      <c r="F10" s="9">
        <v>-98.06</v>
      </c>
      <c r="G10" s="9">
        <f t="shared" si="0"/>
        <v>8.3873476141149652</v>
      </c>
      <c r="H10" s="6">
        <f t="shared" si="1"/>
        <v>35.989553195554933</v>
      </c>
      <c r="I10" s="6">
        <f t="shared" si="2"/>
        <v>-112.57286499392453</v>
      </c>
      <c r="J10" s="6">
        <f>SQRT((H10-C10)^2+(I10-D10)^2)</f>
        <v>19.163295830446192</v>
      </c>
      <c r="K10" s="6" t="b">
        <f t="shared" si="4"/>
        <v>0</v>
      </c>
      <c r="L10" s="6">
        <f t="shared" si="5"/>
        <v>8.3873476141149652</v>
      </c>
    </row>
    <row r="11" spans="2:12" x14ac:dyDescent="0.35">
      <c r="B11" s="1" t="s">
        <v>7</v>
      </c>
      <c r="C11" s="9">
        <v>35.200000000000003</v>
      </c>
      <c r="D11" s="9">
        <v>-102.68</v>
      </c>
      <c r="E11" s="9">
        <v>32.86</v>
      </c>
      <c r="F11" s="9">
        <v>-98.06</v>
      </c>
      <c r="G11" s="9">
        <f t="shared" si="0"/>
        <v>5.1788029504896258</v>
      </c>
      <c r="H11" s="6">
        <f t="shared" si="1"/>
        <v>35.989553195554933</v>
      </c>
      <c r="I11" s="6">
        <f t="shared" si="2"/>
        <v>-112.57286499392453</v>
      </c>
      <c r="J11" s="6">
        <f t="shared" si="3"/>
        <v>9.924322245706664</v>
      </c>
      <c r="K11" s="6" t="b">
        <f t="shared" si="4"/>
        <v>0</v>
      </c>
      <c r="L11" s="6">
        <f t="shared" si="5"/>
        <v>5.1788029504896258</v>
      </c>
    </row>
    <row r="12" spans="2:12" x14ac:dyDescent="0.35">
      <c r="B12" s="1" t="s">
        <v>6</v>
      </c>
      <c r="C12" s="9">
        <v>37.82</v>
      </c>
      <c r="D12" s="9">
        <v>-94.57</v>
      </c>
      <c r="E12" s="9">
        <v>32.86</v>
      </c>
      <c r="F12" s="9">
        <v>-98.06</v>
      </c>
      <c r="G12" s="9">
        <f t="shared" si="0"/>
        <v>6.0647918348447929</v>
      </c>
      <c r="H12" s="6">
        <f t="shared" si="1"/>
        <v>35.989553195554933</v>
      </c>
      <c r="I12" s="6">
        <f t="shared" si="2"/>
        <v>-112.57286499392453</v>
      </c>
      <c r="J12" s="6">
        <f t="shared" si="3"/>
        <v>18.095681349243982</v>
      </c>
      <c r="K12" s="6" t="b">
        <f t="shared" si="4"/>
        <v>0</v>
      </c>
      <c r="L12" s="6">
        <f t="shared" si="5"/>
        <v>6.0647918348447929</v>
      </c>
    </row>
    <row r="13" spans="2:12" x14ac:dyDescent="0.35">
      <c r="B13" s="1" t="s">
        <v>5</v>
      </c>
      <c r="C13" s="9">
        <v>36.619999999999997</v>
      </c>
      <c r="D13" s="9">
        <v>-101.41</v>
      </c>
      <c r="E13" s="9">
        <v>32.86</v>
      </c>
      <c r="F13" s="9">
        <v>-98.06</v>
      </c>
      <c r="G13" s="9">
        <f t="shared" si="0"/>
        <v>5.0358812535642601</v>
      </c>
      <c r="H13" s="6">
        <f t="shared" si="1"/>
        <v>35.989553195554933</v>
      </c>
      <c r="I13" s="6">
        <f t="shared" si="2"/>
        <v>-112.57286499392453</v>
      </c>
      <c r="J13" s="6">
        <f t="shared" si="3"/>
        <v>11.180653739644237</v>
      </c>
      <c r="K13" s="6" t="b">
        <f t="shared" si="4"/>
        <v>0</v>
      </c>
      <c r="L13" s="6">
        <f t="shared" si="5"/>
        <v>5.0358812535642601</v>
      </c>
    </row>
    <row r="14" spans="2:12" x14ac:dyDescent="0.35">
      <c r="B14" s="1" t="s">
        <v>4</v>
      </c>
      <c r="C14" s="9">
        <v>33.270000000000003</v>
      </c>
      <c r="D14" s="9">
        <v>-98.52</v>
      </c>
      <c r="E14" s="9">
        <v>32.86</v>
      </c>
      <c r="F14" s="9">
        <v>-98.06</v>
      </c>
      <c r="G14" s="9">
        <f t="shared" si="0"/>
        <v>0.61619802012015368</v>
      </c>
      <c r="H14" s="6">
        <f t="shared" si="1"/>
        <v>35.989553195554933</v>
      </c>
      <c r="I14" s="6">
        <f t="shared" si="2"/>
        <v>-112.57286499392453</v>
      </c>
      <c r="J14" s="6">
        <f t="shared" si="3"/>
        <v>14.313594381598303</v>
      </c>
      <c r="K14" s="6" t="b">
        <f t="shared" si="4"/>
        <v>0</v>
      </c>
      <c r="L14" s="6">
        <f t="shared" si="5"/>
        <v>0.61619802012015368</v>
      </c>
    </row>
    <row r="17" spans="8:9" x14ac:dyDescent="0.35">
      <c r="H17" s="8"/>
      <c r="I17" s="8"/>
    </row>
  </sheetData>
  <mergeCells count="4">
    <mergeCell ref="C5:D5"/>
    <mergeCell ref="E5:F5"/>
    <mergeCell ref="H5:I5"/>
    <mergeCell ref="K5:L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418D-1C52-40BF-B2EF-1CD6F830E44E}">
  <sheetPr codeName="Sheet3"/>
  <dimension ref="A1:F21"/>
  <sheetViews>
    <sheetView workbookViewId="0">
      <selection activeCell="F2" sqref="F2"/>
    </sheetView>
  </sheetViews>
  <sheetFormatPr defaultRowHeight="14.5" x14ac:dyDescent="0.35"/>
  <cols>
    <col min="1" max="1" width="20.08984375" bestFit="1" customWidth="1"/>
    <col min="4" max="4" width="16.36328125" bestFit="1" customWidth="1"/>
    <col min="5" max="5" width="19.36328125" bestFit="1" customWidth="1"/>
    <col min="6" max="6" width="16.453125" bestFit="1" customWidth="1"/>
  </cols>
  <sheetData>
    <row r="1" spans="1:6" x14ac:dyDescent="0.35">
      <c r="A1" t="s">
        <v>14</v>
      </c>
      <c r="B1" t="s">
        <v>2</v>
      </c>
      <c r="C1" t="s">
        <v>1</v>
      </c>
      <c r="D1" t="s">
        <v>13</v>
      </c>
      <c r="E1" t="s">
        <v>12</v>
      </c>
      <c r="F1" t="s">
        <v>28</v>
      </c>
    </row>
    <row r="2" spans="1:6" x14ac:dyDescent="0.35">
      <c r="A2" t="s">
        <v>11</v>
      </c>
      <c r="B2">
        <v>35.51</v>
      </c>
      <c r="C2">
        <v>-115.12</v>
      </c>
      <c r="D2">
        <v>1328.26</v>
      </c>
      <c r="E2">
        <v>-0.08</v>
      </c>
      <c r="F2" s="5">
        <f>D2*(1+E2)</f>
        <v>1221.9992</v>
      </c>
    </row>
    <row r="3" spans="1:6" x14ac:dyDescent="0.35">
      <c r="A3" t="s">
        <v>10</v>
      </c>
      <c r="B3">
        <v>36.03</v>
      </c>
      <c r="C3">
        <v>-91.62</v>
      </c>
      <c r="D3">
        <v>1217.92</v>
      </c>
      <c r="E3">
        <v>0.06</v>
      </c>
      <c r="F3" s="5">
        <f>D3*(1+E3)</f>
        <v>1290.9952000000001</v>
      </c>
    </row>
    <row r="4" spans="1:6" x14ac:dyDescent="0.35">
      <c r="A4" t="s">
        <v>9</v>
      </c>
      <c r="B4">
        <v>36.729999999999997</v>
      </c>
      <c r="C4">
        <v>-108.64</v>
      </c>
      <c r="D4">
        <v>1394.34</v>
      </c>
      <c r="E4">
        <v>0.06</v>
      </c>
      <c r="F4" s="5">
        <f t="shared" ref="F4:F9" si="0">D4*(1+E4)</f>
        <v>1478.0003999999999</v>
      </c>
    </row>
    <row r="5" spans="1:6" x14ac:dyDescent="0.35">
      <c r="A5" t="s">
        <v>8</v>
      </c>
      <c r="B5">
        <v>40.119999999999997</v>
      </c>
      <c r="C5">
        <v>-93.86</v>
      </c>
      <c r="D5">
        <v>1442.59</v>
      </c>
      <c r="E5">
        <v>0.08</v>
      </c>
      <c r="F5" s="5">
        <f t="shared" si="0"/>
        <v>1557.9972</v>
      </c>
    </row>
    <row r="6" spans="1:6" x14ac:dyDescent="0.35">
      <c r="A6" t="s">
        <v>7</v>
      </c>
      <c r="B6">
        <v>35.200000000000003</v>
      </c>
      <c r="C6">
        <v>-102.68</v>
      </c>
      <c r="D6">
        <v>1794.38</v>
      </c>
      <c r="E6">
        <v>-0.11</v>
      </c>
      <c r="F6" s="5">
        <f t="shared" si="0"/>
        <v>1596.9982000000002</v>
      </c>
    </row>
    <row r="7" spans="1:6" x14ac:dyDescent="0.35">
      <c r="A7" t="s">
        <v>6</v>
      </c>
      <c r="B7">
        <v>37.82</v>
      </c>
      <c r="C7">
        <v>-94.57</v>
      </c>
      <c r="D7">
        <v>1875</v>
      </c>
      <c r="E7">
        <v>-0.08</v>
      </c>
      <c r="F7" s="5">
        <f t="shared" si="0"/>
        <v>1725</v>
      </c>
    </row>
    <row r="8" spans="1:6" x14ac:dyDescent="0.35">
      <c r="A8" t="s">
        <v>5</v>
      </c>
      <c r="B8">
        <v>36.619999999999997</v>
      </c>
      <c r="C8">
        <v>-101.41</v>
      </c>
      <c r="D8">
        <v>1716.13</v>
      </c>
      <c r="E8">
        <v>-7.0000000000000007E-2</v>
      </c>
      <c r="F8" s="5">
        <f t="shared" si="0"/>
        <v>1596.0009</v>
      </c>
    </row>
    <row r="9" spans="1:6" x14ac:dyDescent="0.35">
      <c r="A9" t="s">
        <v>4</v>
      </c>
      <c r="B9">
        <v>33.270000000000003</v>
      </c>
      <c r="C9">
        <v>-98.52</v>
      </c>
      <c r="D9">
        <v>1793.48</v>
      </c>
      <c r="E9">
        <v>-0.08</v>
      </c>
      <c r="F9" s="5">
        <f t="shared" si="0"/>
        <v>1650.0016000000001</v>
      </c>
    </row>
    <row r="21" spans="6:6" x14ac:dyDescent="0.35">
      <c r="F2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CBED-EA53-45B2-8F56-D72D0AD30BDD}">
  <sheetPr codeName="Sheet4"/>
  <dimension ref="A1:C2"/>
  <sheetViews>
    <sheetView workbookViewId="0">
      <selection activeCell="B2" sqref="B2:C2"/>
    </sheetView>
  </sheetViews>
  <sheetFormatPr defaultRowHeight="14.5" x14ac:dyDescent="0.35"/>
  <cols>
    <col min="1" max="1" width="15.1796875" bestFit="1" customWidth="1"/>
  </cols>
  <sheetData>
    <row r="1" spans="1:3" x14ac:dyDescent="0.35">
      <c r="A1" t="s">
        <v>3</v>
      </c>
      <c r="B1" t="s">
        <v>2</v>
      </c>
      <c r="C1" t="s">
        <v>1</v>
      </c>
    </row>
    <row r="2" spans="1:3" x14ac:dyDescent="0.35">
      <c r="A2" t="s">
        <v>0</v>
      </c>
      <c r="B2">
        <v>32.86</v>
      </c>
      <c r="C2">
        <v>-98.06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Stipulation</vt:lpstr>
      <vt:lpstr>Model</vt:lpstr>
      <vt:lpstr>Griff'sCandy_Module12_Projected</vt:lpstr>
      <vt:lpstr>Griff'sCandy_Module12_Current_D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Griffin Lajoie</cp:lastModifiedBy>
  <dcterms:created xsi:type="dcterms:W3CDTF">2015-06-05T18:17:20Z</dcterms:created>
  <dcterms:modified xsi:type="dcterms:W3CDTF">2025-05-07T23:00:02Z</dcterms:modified>
</cp:coreProperties>
</file>