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lack_pc\Desktop\plots\"/>
    </mc:Choice>
  </mc:AlternateContent>
  <xr:revisionPtr revIDLastSave="0" documentId="13_ncr:1_{3C5F09FB-A0EE-4C3B-9A3D-0E77136812F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BTCUSDT" sheetId="1" r:id="rId1"/>
    <sheet name="Сделки" sheetId="2" r:id="rId2"/>
    <sheet name="Графики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2" l="1"/>
  <c r="I2" i="2"/>
  <c r="J2" i="2" s="1"/>
  <c r="I3" i="2" l="1"/>
  <c r="K2" i="2"/>
  <c r="J3" i="2" l="1"/>
  <c r="I4" i="2" l="1"/>
  <c r="K3" i="2"/>
  <c r="J4" i="2" l="1"/>
  <c r="K4" i="2" l="1"/>
  <c r="I5" i="2"/>
  <c r="J5" i="2" l="1"/>
  <c r="K5" i="2" l="1"/>
  <c r="I6" i="2"/>
  <c r="J6" i="2" l="1"/>
  <c r="I7" i="2" l="1"/>
  <c r="K6" i="2"/>
  <c r="J7" i="2" l="1"/>
  <c r="K7" i="2" l="1"/>
  <c r="I8" i="2"/>
  <c r="J8" i="2" s="1"/>
  <c r="K8" i="2" l="1"/>
  <c r="I9" i="2"/>
  <c r="J9" i="2" s="1"/>
  <c r="K9" i="2" l="1"/>
  <c r="I10" i="2"/>
  <c r="J10" i="2" s="1"/>
  <c r="K10" i="2" l="1"/>
  <c r="I11" i="2"/>
  <c r="J11" i="2" s="1"/>
  <c r="K11" i="2" l="1"/>
  <c r="I12" i="2"/>
  <c r="J12" i="2" l="1"/>
  <c r="K12" i="2" l="1"/>
  <c r="M15" i="2" s="1"/>
  <c r="I13" i="2"/>
  <c r="J13" i="2" l="1"/>
  <c r="I14" i="2" s="1"/>
  <c r="J14" i="2" s="1"/>
  <c r="I15" i="2" s="1"/>
  <c r="J15" i="2" s="1"/>
  <c r="I16" i="2" s="1"/>
  <c r="J16" i="2" s="1"/>
  <c r="I17" i="2" s="1"/>
  <c r="J17" i="2" s="1"/>
  <c r="I18" i="2" s="1"/>
  <c r="J18" i="2" s="1"/>
  <c r="I19" i="2" s="1"/>
  <c r="J19" i="2" s="1"/>
  <c r="I20" i="2" s="1"/>
  <c r="J20" i="2" s="1"/>
  <c r="I21" i="2" s="1"/>
  <c r="J21" i="2" s="1"/>
  <c r="I22" i="2" s="1"/>
  <c r="J22" i="2" s="1"/>
  <c r="I23" i="2" s="1"/>
  <c r="J23" i="2" s="1"/>
  <c r="I24" i="2" s="1"/>
  <c r="J24" i="2" s="1"/>
  <c r="N4" i="2" l="1"/>
  <c r="M8" i="2" s="1"/>
  <c r="N3" i="2"/>
  <c r="N5" i="2"/>
  <c r="M5" i="2"/>
  <c r="M3" i="2"/>
  <c r="M2" i="2"/>
  <c r="M17" i="2" s="1"/>
  <c r="M16" i="2" s="1"/>
  <c r="M4" i="2"/>
  <c r="M7" i="2" l="1"/>
  <c r="M9" i="2"/>
  <c r="M14" i="2" s="1"/>
  <c r="M11" i="2"/>
  <c r="M12" i="2"/>
</calcChain>
</file>

<file path=xl/sharedStrings.xml><?xml version="1.0" encoding="utf-8"?>
<sst xmlns="http://schemas.openxmlformats.org/spreadsheetml/2006/main" count="86" uniqueCount="63">
  <si>
    <t>Тикер</t>
  </si>
  <si>
    <t>BTCUSDT</t>
  </si>
  <si>
    <t>Старт</t>
  </si>
  <si>
    <t>01.01.2023</t>
  </si>
  <si>
    <t>Конец</t>
  </si>
  <si>
    <t>31.12.2023</t>
  </si>
  <si>
    <t>Коэффициент</t>
  </si>
  <si>
    <t>Начальный депозит (usd)</t>
  </si>
  <si>
    <t>Конечный депозит (usd)</t>
  </si>
  <si>
    <t>Длительность (дн)</t>
  </si>
  <si>
    <t>Количество сделок (шт)</t>
  </si>
  <si>
    <t>Среднее количество сделок (шт/год))</t>
  </si>
  <si>
    <t>Мат. ожидание</t>
  </si>
  <si>
    <t>Общая прибыль (%)</t>
  </si>
  <si>
    <t>Средняя прибыль (%/год)</t>
  </si>
  <si>
    <t>Макс. просадка (%)</t>
  </si>
  <si>
    <t>Фактор восстановления</t>
  </si>
  <si>
    <t>Прибыль с реинвестированием (usd)</t>
  </si>
  <si>
    <t>Прибыль с реинвест. и c кред. плечом x5 (usd)</t>
  </si>
  <si>
    <t>type</t>
  </si>
  <si>
    <t>open_date</t>
  </si>
  <si>
    <t>close_date</t>
  </si>
  <si>
    <t>open_price</t>
  </si>
  <si>
    <t>close_price</t>
  </si>
  <si>
    <t>duration</t>
  </si>
  <si>
    <t>duration_sec</t>
  </si>
  <si>
    <t>income</t>
  </si>
  <si>
    <t>buy</t>
  </si>
  <si>
    <t>sell</t>
  </si>
  <si>
    <t>equity</t>
  </si>
  <si>
    <t>drop_down</t>
  </si>
  <si>
    <t>&gt;0</t>
  </si>
  <si>
    <t>&lt;0</t>
  </si>
  <si>
    <t>Значения в желтых ячейках можно менять</t>
  </si>
  <si>
    <t>чистая прибыль (net_profit)</t>
  </si>
  <si>
    <t>Стартовый депозит</t>
  </si>
  <si>
    <t>Размер лота (при реинвестировании прибыли - 1-го лота)</t>
  </si>
  <si>
    <t>сумма сделок (&gt;0|&lt;0)</t>
  </si>
  <si>
    <t>Реинвестировать прибыль (1|0)</t>
  </si>
  <si>
    <t>1 - прибыль реинвестируется; 0 - размер ставки постоянный</t>
  </si>
  <si>
    <t>количество сделок</t>
  </si>
  <si>
    <t>Кредитное плечо</t>
  </si>
  <si>
    <t>Во сколько раз увеличть размер ставки (Маржинальная торговля)</t>
  </si>
  <si>
    <t>ср сумма</t>
  </si>
  <si>
    <t>average_win</t>
  </si>
  <si>
    <t>Среднее положительных сделок</t>
  </si>
  <si>
    <t>average_loss</t>
  </si>
  <si>
    <t>Среднее отрицательных сделок</t>
  </si>
  <si>
    <t>profit_chance</t>
  </si>
  <si>
    <t>Отношение кол-ва прибыльных сделок к убыточным</t>
  </si>
  <si>
    <t>profit_factor (&gt;2)</t>
  </si>
  <si>
    <t>Профит-фактор</t>
  </si>
  <si>
    <t>profit_prob</t>
  </si>
  <si>
    <t>Вероятность наступления прибыльной сделки</t>
  </si>
  <si>
    <t>loss_prob</t>
  </si>
  <si>
    <t>Вероятность наступления отрицательной сделки</t>
  </si>
  <si>
    <t>math_exp_by_ob (&gt;3)</t>
  </si>
  <si>
    <t>Математическое ожидание</t>
  </si>
  <si>
    <t>max dd (&lt;0,25)</t>
  </si>
  <si>
    <t>Максимальная просадка</t>
  </si>
  <si>
    <t>recovery_factor (&gt;0,15)</t>
  </si>
  <si>
    <t>net_profit</t>
  </si>
  <si>
    <t>Чистая прибыль (в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</si>
</sst>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:mm:ss"/>
    <numFmt numFmtId="165" formatCode="[hh]:mm:ss"/>
    <numFmt numFmtId="166" formatCode="_-* #,##0.00\ _₽_-;\-* #,##0.00\ _₽_-;_-* &quot;-&quot;??\ _₽_-;_-@_-"/>
    <numFmt numFmtId="167" formatCode="_-* #,##0.00000\ _₽_-;\-* #,##0.00000\ _₽_-;_-* &quot;-&quot;??\ _₽_-;_-@_-"/>
    <numFmt numFmtId="168" formatCode="_-* #,##0.000\ _₽_-;\-* #,##0.0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6" fontId="0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3" fillId="0" borderId="1" xfId="2" applyNumberFormat="1" applyFont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6" fontId="0" fillId="0" borderId="0" xfId="2" applyFont="1" applyBorder="1" applyAlignment="1">
      <alignment horizontal="center"/>
    </xf>
    <xf numFmtId="166" fontId="0" fillId="0" borderId="0" xfId="2" applyFont="1"/>
    <xf numFmtId="167" fontId="0" fillId="0" borderId="0" xfId="2" applyNumberFormat="1" applyFont="1"/>
    <xf numFmtId="0" fontId="2" fillId="0" borderId="7" xfId="0" applyFont="1" applyBorder="1" applyAlignment="1">
      <alignment horizontal="right"/>
    </xf>
    <xf numFmtId="166" fontId="0" fillId="2" borderId="1" xfId="2" applyFont="1" applyFill="1" applyBorder="1" applyAlignment="1">
      <alignment horizontal="center" vertical="center"/>
    </xf>
    <xf numFmtId="0" fontId="4" fillId="0" borderId="8" xfId="0" quotePrefix="1" applyFont="1" applyBorder="1"/>
    <xf numFmtId="166" fontId="0" fillId="0" borderId="2" xfId="2" applyFont="1" applyBorder="1" applyAlignment="1">
      <alignment horizontal="center"/>
    </xf>
    <xf numFmtId="0" fontId="0" fillId="2" borderId="1" xfId="2" applyNumberFormat="1" applyFont="1" applyFill="1" applyBorder="1" applyAlignment="1">
      <alignment horizontal="center" vertical="center"/>
    </xf>
    <xf numFmtId="0" fontId="4" fillId="0" borderId="8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9" xfId="0" applyFont="1" applyBorder="1" applyAlignment="1">
      <alignment horizontal="right"/>
    </xf>
    <xf numFmtId="166" fontId="0" fillId="2" borderId="10" xfId="2" applyFont="1" applyFill="1" applyBorder="1"/>
    <xf numFmtId="0" fontId="4" fillId="0" borderId="11" xfId="0" applyFont="1" applyBorder="1"/>
    <xf numFmtId="166" fontId="0" fillId="0" borderId="0" xfId="0" applyNumberFormat="1"/>
    <xf numFmtId="166" fontId="0" fillId="0" borderId="1" xfId="2" applyFont="1" applyBorder="1"/>
    <xf numFmtId="0" fontId="4" fillId="0" borderId="0" xfId="0" applyFont="1"/>
    <xf numFmtId="168" fontId="0" fillId="0" borderId="1" xfId="2" applyNumberFormat="1" applyFont="1" applyBorder="1"/>
    <xf numFmtId="166" fontId="0" fillId="0" borderId="1" xfId="0" applyNumberFormat="1" applyBorder="1"/>
    <xf numFmtId="0" fontId="3" fillId="0" borderId="12" xfId="0" applyFont="1" applyBorder="1"/>
    <xf numFmtId="0" fontId="3" fillId="0" borderId="13" xfId="0" applyFont="1" applyBorder="1"/>
    <xf numFmtId="9" fontId="0" fillId="0" borderId="14" xfId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0" fillId="0" borderId="2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 2" xfId="2" xr:uid="{DDF8246E-F03E-4BB5-87C8-C8FBFF2D525F}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Сделки!$J$1</c:f>
              <c:strCache>
                <c:ptCount val="1"/>
                <c:pt idx="0">
                  <c:v>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Сделки!$J$2:$J$24</c:f>
              <c:numCache>
                <c:formatCode>_-* #\ ##0.00\ _₽_-;\-* #\ ##0.00\ _₽_-;_-* "-"??\ _₽_-;_-@_-</c:formatCode>
                <c:ptCount val="23"/>
                <c:pt idx="0">
                  <c:v>100.014002</c:v>
                </c:pt>
                <c:pt idx="1">
                  <c:v>106.72205312982224</c:v>
                </c:pt>
                <c:pt idx="2">
                  <c:v>108.68439527676206</c:v>
                </c:pt>
                <c:pt idx="3">
                  <c:v>125.41667420120984</c:v>
                </c:pt>
                <c:pt idx="4">
                  <c:v>136.31132470571782</c:v>
                </c:pt>
                <c:pt idx="5">
                  <c:v>138.31651609044232</c:v>
                </c:pt>
                <c:pt idx="6">
                  <c:v>147.1412135543996</c:v>
                </c:pt>
                <c:pt idx="7">
                  <c:v>138.63548469318226</c:v>
                </c:pt>
                <c:pt idx="8">
                  <c:v>139.07934837910503</c:v>
                </c:pt>
                <c:pt idx="9">
                  <c:v>147.68109175702534</c:v>
                </c:pt>
                <c:pt idx="10">
                  <c:v>151.84438418285683</c:v>
                </c:pt>
                <c:pt idx="11">
                  <c:v>157.60709266317795</c:v>
                </c:pt>
                <c:pt idx="12">
                  <c:v>157.81282980979861</c:v>
                </c:pt>
                <c:pt idx="13">
                  <c:v>171.37689934456955</c:v>
                </c:pt>
                <c:pt idx="14">
                  <c:v>163.68764288568909</c:v>
                </c:pt>
                <c:pt idx="15">
                  <c:v>158.97710864753475</c:v>
                </c:pt>
                <c:pt idx="16">
                  <c:v>165.9560542786794</c:v>
                </c:pt>
                <c:pt idx="17">
                  <c:v>159.27091126703252</c:v>
                </c:pt>
                <c:pt idx="18">
                  <c:v>168.24882618818896</c:v>
                </c:pt>
                <c:pt idx="19">
                  <c:v>169.01990887612118</c:v>
                </c:pt>
                <c:pt idx="20">
                  <c:v>196.37911758072261</c:v>
                </c:pt>
                <c:pt idx="21">
                  <c:v>197.9568784699367</c:v>
                </c:pt>
                <c:pt idx="22">
                  <c:v>196.99767643574182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C-4FF3-9D31-B5563850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529167"/>
        <c:axId val="2122532495"/>
      </c:lineChart>
      <c:catAx>
        <c:axId val="212252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2532495"/>
        <c:crosses val="autoZero"/>
        <c:auto val="1"/>
        <c:lblAlgn val="ctr"/>
        <c:lblOffset val="100"/>
        <c:noMultiLvlLbl val="0"/>
      </c:catAx>
      <c:valAx>
        <c:axId val="212253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252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19050</xdr:rowOff>
    </xdr:from>
    <xdr:to>
      <xdr:col>14</xdr:col>
      <xdr:colOff>1190625</xdr:colOff>
      <xdr:row>31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5FCB40-ECC8-4C4E-8151-2AEA67F9D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0" cy="1905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" sqref="A1:B1"/>
    </sheetView>
  </sheetViews>
  <sheetFormatPr defaultRowHeight="15" x14ac:dyDescent="0.25"/>
  <cols>
    <col min="1" max="1" width="44.28515625" bestFit="1" customWidth="1"/>
    <col min="2" max="2" width="12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3.9910000000000001E-2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1.72</v>
      </c>
    </row>
    <row r="7" spans="1:2" x14ac:dyDescent="0.25">
      <c r="A7" t="s">
        <v>9</v>
      </c>
      <c r="B7">
        <v>364</v>
      </c>
    </row>
    <row r="8" spans="1:2" x14ac:dyDescent="0.25">
      <c r="A8" t="s">
        <v>10</v>
      </c>
      <c r="B8">
        <v>23</v>
      </c>
    </row>
    <row r="9" spans="1:2" x14ac:dyDescent="0.25">
      <c r="A9" t="s">
        <v>11</v>
      </c>
      <c r="B9">
        <v>23</v>
      </c>
    </row>
    <row r="10" spans="1:2" x14ac:dyDescent="0.25">
      <c r="A10" t="s">
        <v>12</v>
      </c>
      <c r="B10">
        <v>6.0862715376431247</v>
      </c>
    </row>
    <row r="11" spans="1:2" x14ac:dyDescent="0.25">
      <c r="A11" t="s">
        <v>13</v>
      </c>
      <c r="B11">
        <v>72.16</v>
      </c>
    </row>
    <row r="12" spans="1:2" x14ac:dyDescent="0.25">
      <c r="A12" t="s">
        <v>14</v>
      </c>
      <c r="B12">
        <v>72.349999999999994</v>
      </c>
    </row>
    <row r="13" spans="1:2" x14ac:dyDescent="0.25">
      <c r="A13" t="s">
        <v>15</v>
      </c>
      <c r="B13">
        <v>4.7</v>
      </c>
    </row>
    <row r="14" spans="1:2" x14ac:dyDescent="0.25">
      <c r="A14" t="s">
        <v>16</v>
      </c>
      <c r="B14">
        <v>15.33900596885999</v>
      </c>
    </row>
    <row r="15" spans="1:2" x14ac:dyDescent="0.25">
      <c r="A15" t="s">
        <v>17</v>
      </c>
      <c r="B15">
        <v>0.96997676435741775</v>
      </c>
    </row>
    <row r="16" spans="1:2" x14ac:dyDescent="0.25">
      <c r="A16" t="s">
        <v>18</v>
      </c>
      <c r="B16">
        <v>14.089311456081269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tabSelected="1" workbookViewId="0">
      <selection activeCell="Q17" sqref="Q17"/>
    </sheetView>
  </sheetViews>
  <sheetFormatPr defaultRowHeight="15" x14ac:dyDescent="0.25"/>
  <cols>
    <col min="1" max="1" width="5" bestFit="1" customWidth="1"/>
    <col min="2" max="3" width="18.28515625" bestFit="1" customWidth="1"/>
    <col min="4" max="5" width="11" bestFit="1" customWidth="1"/>
    <col min="7" max="7" width="12.42578125" bestFit="1" customWidth="1"/>
    <col min="8" max="8" width="11.7109375" bestFit="1" customWidth="1"/>
    <col min="9" max="10" width="9.5703125" bestFit="1" customWidth="1"/>
    <col min="11" max="11" width="13.140625" bestFit="1" customWidth="1"/>
    <col min="12" max="12" width="28.42578125" bestFit="1" customWidth="1"/>
    <col min="13" max="13" width="11" bestFit="1" customWidth="1"/>
    <col min="14" max="14" width="11.28515625" customWidth="1"/>
    <col min="15" max="15" width="31" bestFit="1" customWidth="1"/>
    <col min="16" max="16" width="11" bestFit="1" customWidth="1"/>
    <col min="17" max="17" width="67" bestFit="1" customWidth="1"/>
  </cols>
  <sheetData>
    <row r="1" spans="1:1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4" t="s">
        <v>26</v>
      </c>
      <c r="J1" s="5" t="s">
        <v>29</v>
      </c>
      <c r="K1" s="6" t="s">
        <v>30</v>
      </c>
      <c r="L1" s="7"/>
      <c r="M1" s="5" t="s">
        <v>31</v>
      </c>
      <c r="N1" s="8" t="s">
        <v>32</v>
      </c>
      <c r="O1" s="31" t="s">
        <v>33</v>
      </c>
      <c r="P1" s="32"/>
      <c r="Q1" s="33"/>
    </row>
    <row r="2" spans="1:17" x14ac:dyDescent="0.25">
      <c r="A2" t="s">
        <v>27</v>
      </c>
      <c r="B2" s="1">
        <v>44953.083333333343</v>
      </c>
      <c r="C2" s="1">
        <v>44956.791666666657</v>
      </c>
      <c r="D2">
        <v>22781.67</v>
      </c>
      <c r="E2">
        <v>22784.86</v>
      </c>
      <c r="F2" s="2">
        <v>3.708333333333333</v>
      </c>
      <c r="G2">
        <v>320400</v>
      </c>
      <c r="H2">
        <v>1.4002E-4</v>
      </c>
      <c r="I2" s="9">
        <f>IF(P$3,H2*P2*P$4,H2*P$4)</f>
        <v>1.4002000000000001E-2</v>
      </c>
      <c r="J2" s="10">
        <f>P2+I2</f>
        <v>100.014002</v>
      </c>
      <c r="K2" s="11">
        <f>IF(MAX(J$1:J2)=J2,0,1-J2/MAX(J$1:J2))</f>
        <v>0</v>
      </c>
      <c r="L2" s="7" t="s">
        <v>34</v>
      </c>
      <c r="M2" s="34">
        <f>SUM(I:I)</f>
        <v>96.997676435741781</v>
      </c>
      <c r="N2" s="35"/>
      <c r="O2" s="12" t="s">
        <v>35</v>
      </c>
      <c r="P2" s="13">
        <v>100</v>
      </c>
      <c r="Q2" s="14" t="s">
        <v>36</v>
      </c>
    </row>
    <row r="3" spans="1:17" x14ac:dyDescent="0.25">
      <c r="A3" t="s">
        <v>28</v>
      </c>
      <c r="B3" s="1">
        <v>44959.041666666657</v>
      </c>
      <c r="C3" s="1">
        <v>44972.458333333343</v>
      </c>
      <c r="D3">
        <v>23950.55</v>
      </c>
      <c r="E3">
        <v>22445.13</v>
      </c>
      <c r="F3" s="2">
        <v>13.41666666666667</v>
      </c>
      <c r="G3">
        <v>1159200</v>
      </c>
      <c r="H3">
        <v>6.7071119999999998E-2</v>
      </c>
      <c r="I3" s="9">
        <f t="shared" ref="I3:I12" si="0">IF(P$3,H3*J2*P$4,H3*P$2*P$4)</f>
        <v>6.7080511298222403</v>
      </c>
      <c r="J3" s="10">
        <f>I3+J2</f>
        <v>106.72205312982224</v>
      </c>
      <c r="K3" s="11">
        <f>IF(MAX(J$1:J3)=J3,0,1-J3/MAX(J$1:J3))</f>
        <v>0</v>
      </c>
      <c r="L3" s="7" t="s">
        <v>37</v>
      </c>
      <c r="M3" s="4">
        <f>SUMIF(I:I,M1)</f>
        <v>125.54754103983568</v>
      </c>
      <c r="N3" s="15">
        <f>SUMIF(I:I,N1)</f>
        <v>-28.549864604093898</v>
      </c>
      <c r="O3" s="12" t="s">
        <v>38</v>
      </c>
      <c r="P3" s="16">
        <v>1</v>
      </c>
      <c r="Q3" s="17" t="s">
        <v>39</v>
      </c>
    </row>
    <row r="4" spans="1:17" ht="15.75" thickBot="1" x14ac:dyDescent="0.3">
      <c r="A4" t="s">
        <v>27</v>
      </c>
      <c r="B4" s="1">
        <v>44973.958333333343</v>
      </c>
      <c r="C4" s="1">
        <v>44979.25</v>
      </c>
      <c r="D4">
        <v>23517.72</v>
      </c>
      <c r="E4">
        <v>23950.15</v>
      </c>
      <c r="F4" s="2">
        <v>5.291666666666667</v>
      </c>
      <c r="G4">
        <v>457200</v>
      </c>
      <c r="H4">
        <v>1.838741E-2</v>
      </c>
      <c r="I4" s="9">
        <f t="shared" si="0"/>
        <v>1.9623421469398248</v>
      </c>
      <c r="J4" s="10">
        <f t="shared" ref="J4:J12" si="1">I4+J3</f>
        <v>108.68439527676206</v>
      </c>
      <c r="K4" s="11">
        <f>IF(MAX(J$1:J4)=J4,0,1-J4/MAX(J$1:J4))</f>
        <v>0</v>
      </c>
      <c r="L4" s="7" t="s">
        <v>40</v>
      </c>
      <c r="M4" s="18">
        <f>COUNTIF(I:I,M1)</f>
        <v>18</v>
      </c>
      <c r="N4" s="19">
        <f>COUNTIF(I:I,N1)</f>
        <v>5</v>
      </c>
      <c r="O4" s="20" t="s">
        <v>41</v>
      </c>
      <c r="P4" s="21">
        <v>1</v>
      </c>
      <c r="Q4" s="22" t="s">
        <v>42</v>
      </c>
    </row>
    <row r="5" spans="1:17" x14ac:dyDescent="0.25">
      <c r="A5" t="s">
        <v>28</v>
      </c>
      <c r="B5" s="1">
        <v>44986.375</v>
      </c>
      <c r="C5" s="1">
        <v>44996.041666666657</v>
      </c>
      <c r="D5">
        <v>23756.14</v>
      </c>
      <c r="E5">
        <v>20586.75</v>
      </c>
      <c r="F5" s="2">
        <v>9.6666666666666661</v>
      </c>
      <c r="G5">
        <v>835200</v>
      </c>
      <c r="H5">
        <v>0.15395291</v>
      </c>
      <c r="I5" s="9">
        <f t="shared" si="0"/>
        <v>16.732278924447776</v>
      </c>
      <c r="J5" s="10">
        <f t="shared" si="1"/>
        <v>125.41667420120984</v>
      </c>
      <c r="K5" s="11">
        <f>IF(MAX(J$1:J5)=J5,0,1-J5/MAX(J$1:J5))</f>
        <v>0</v>
      </c>
      <c r="L5" s="7" t="s">
        <v>43</v>
      </c>
      <c r="M5" s="4">
        <f>AVERAGEIF(I:I,M1)</f>
        <v>6.9748633911019819</v>
      </c>
      <c r="N5" s="4">
        <f>AVERAGEIF(I:I,N1)</f>
        <v>-5.7099729208187799</v>
      </c>
    </row>
    <row r="6" spans="1:17" x14ac:dyDescent="0.25">
      <c r="A6" t="s">
        <v>27</v>
      </c>
      <c r="B6" s="1">
        <v>44999.875</v>
      </c>
      <c r="C6" s="1">
        <v>45007.791666666657</v>
      </c>
      <c r="D6">
        <v>24535.95</v>
      </c>
      <c r="E6">
        <v>26667.33</v>
      </c>
      <c r="F6" s="2">
        <v>7.916666666666667</v>
      </c>
      <c r="G6">
        <v>684000</v>
      </c>
      <c r="H6">
        <v>8.6867639999999996E-2</v>
      </c>
      <c r="I6" s="9">
        <f t="shared" si="0"/>
        <v>10.894650504507984</v>
      </c>
      <c r="J6" s="10">
        <f t="shared" si="1"/>
        <v>136.31132470571782</v>
      </c>
      <c r="K6" s="11">
        <f>IF(MAX(J$1:J6)=J6,0,1-J6/MAX(J$1:J6))</f>
        <v>0</v>
      </c>
      <c r="N6" s="23"/>
    </row>
    <row r="7" spans="1:17" x14ac:dyDescent="0.25">
      <c r="A7" t="s">
        <v>28</v>
      </c>
      <c r="B7" s="1">
        <v>45008.666666666657</v>
      </c>
      <c r="C7" s="1">
        <v>45014.25</v>
      </c>
      <c r="D7">
        <v>28464.959999999999</v>
      </c>
      <c r="E7">
        <v>28052.3</v>
      </c>
      <c r="F7" s="2">
        <v>5.583333333333333</v>
      </c>
      <c r="G7">
        <v>482400</v>
      </c>
      <c r="H7">
        <v>1.471038E-2</v>
      </c>
      <c r="I7" s="9">
        <f t="shared" si="0"/>
        <v>2.0051913847244975</v>
      </c>
      <c r="J7" s="10">
        <f t="shared" si="1"/>
        <v>138.31651609044232</v>
      </c>
      <c r="K7" s="11">
        <f>IF(MAX(J$1:J7)=J7,0,1-J7/MAX(J$1:J7))</f>
        <v>0</v>
      </c>
      <c r="L7" s="7" t="s">
        <v>44</v>
      </c>
      <c r="M7" s="24">
        <f>M3/M4</f>
        <v>6.9748633911019819</v>
      </c>
      <c r="N7" s="25" t="s">
        <v>45</v>
      </c>
    </row>
    <row r="8" spans="1:17" x14ac:dyDescent="0.25">
      <c r="A8" t="s">
        <v>27</v>
      </c>
      <c r="B8" s="1">
        <v>45016.333333333343</v>
      </c>
      <c r="C8" s="1">
        <v>45033.458333333343</v>
      </c>
      <c r="D8">
        <v>27797.32</v>
      </c>
      <c r="E8">
        <v>29570.81</v>
      </c>
      <c r="F8" s="2">
        <v>17.125</v>
      </c>
      <c r="G8">
        <v>1479600</v>
      </c>
      <c r="H8">
        <v>6.3800750000000003E-2</v>
      </c>
      <c r="I8" s="9">
        <f t="shared" si="0"/>
        <v>8.824697463957289</v>
      </c>
      <c r="J8" s="10">
        <f t="shared" si="1"/>
        <v>147.1412135543996</v>
      </c>
      <c r="K8" s="11">
        <f>IF(MAX(J$1:J8)=J8,0,1-J8/MAX(J$1:J8))</f>
        <v>0</v>
      </c>
      <c r="L8" s="7" t="s">
        <v>46</v>
      </c>
      <c r="M8" s="24">
        <f>N3/N4</f>
        <v>-5.7099729208187799</v>
      </c>
      <c r="N8" s="25" t="s">
        <v>47</v>
      </c>
    </row>
    <row r="9" spans="1:17" x14ac:dyDescent="0.25">
      <c r="A9" t="s">
        <v>28</v>
      </c>
      <c r="B9" s="1">
        <v>45041.916666666657</v>
      </c>
      <c r="C9" s="1">
        <v>45042.5</v>
      </c>
      <c r="D9">
        <v>28233.25</v>
      </c>
      <c r="E9">
        <v>29965.45</v>
      </c>
      <c r="F9" s="2">
        <v>0.58333333333333337</v>
      </c>
      <c r="G9">
        <v>50400</v>
      </c>
      <c r="H9">
        <v>-5.7806570000000002E-2</v>
      </c>
      <c r="I9" s="9">
        <f t="shared" si="0"/>
        <v>-8.5057288612173494</v>
      </c>
      <c r="J9" s="10">
        <f t="shared" si="1"/>
        <v>138.63548469318226</v>
      </c>
      <c r="K9" s="11">
        <f>IF(MAX(J$1:J9)=J9,0,1-J9/MAX(J$1:J9))</f>
        <v>5.7806569999999891E-2</v>
      </c>
      <c r="L9" s="7" t="s">
        <v>48</v>
      </c>
      <c r="M9" s="24">
        <f>M4/N4</f>
        <v>3.6</v>
      </c>
      <c r="N9" s="25" t="s">
        <v>49</v>
      </c>
    </row>
    <row r="10" spans="1:17" x14ac:dyDescent="0.25">
      <c r="A10" t="s">
        <v>27</v>
      </c>
      <c r="B10" s="1">
        <v>45042.833333333343</v>
      </c>
      <c r="C10" s="1">
        <v>45047.041666666657</v>
      </c>
      <c r="D10">
        <v>28413.39</v>
      </c>
      <c r="E10">
        <v>28504.36</v>
      </c>
      <c r="F10" s="2">
        <v>4.208333333333333</v>
      </c>
      <c r="G10">
        <v>363600</v>
      </c>
      <c r="H10">
        <v>3.2016599999999998E-3</v>
      </c>
      <c r="I10" s="9">
        <f t="shared" si="0"/>
        <v>0.44386368592277392</v>
      </c>
      <c r="J10" s="10">
        <f t="shared" si="1"/>
        <v>139.07934837910503</v>
      </c>
      <c r="K10" s="11">
        <f>IF(MAX(J$1:J10)=J10,0,1-J10/MAX(J$1:J10))</f>
        <v>5.4789986982906158E-2</v>
      </c>
      <c r="L10" s="7" t="s">
        <v>50</v>
      </c>
      <c r="M10" s="26">
        <f>M5/N5*-1</f>
        <v>1.2215230243336817</v>
      </c>
      <c r="N10" s="25" t="s">
        <v>51</v>
      </c>
    </row>
    <row r="11" spans="1:17" x14ac:dyDescent="0.25">
      <c r="A11" t="s">
        <v>28</v>
      </c>
      <c r="B11" s="1">
        <v>45049.958333333343</v>
      </c>
      <c r="C11" s="1">
        <v>45061.208333333343</v>
      </c>
      <c r="D11">
        <v>29026.16</v>
      </c>
      <c r="E11">
        <v>27335.52</v>
      </c>
      <c r="F11" s="2">
        <v>11.25</v>
      </c>
      <c r="G11">
        <v>972000</v>
      </c>
      <c r="H11">
        <v>6.1847739999999998E-2</v>
      </c>
      <c r="I11" s="9">
        <f t="shared" si="0"/>
        <v>8.6017433779203092</v>
      </c>
      <c r="J11" s="10">
        <f t="shared" si="1"/>
        <v>147.68109175702534</v>
      </c>
      <c r="K11" s="11">
        <f>IF(MAX(J$1:J11)=J11,0,1-J11/MAX(J$1:J11))</f>
        <v>0</v>
      </c>
      <c r="L11" s="7" t="s">
        <v>52</v>
      </c>
      <c r="M11" s="24">
        <f>M4/(M4+N4)</f>
        <v>0.78260869565217395</v>
      </c>
      <c r="N11" s="25" t="s">
        <v>53</v>
      </c>
    </row>
    <row r="12" spans="1:17" x14ac:dyDescent="0.25">
      <c r="A12" t="s">
        <v>27</v>
      </c>
      <c r="B12" s="1">
        <v>45070.625</v>
      </c>
      <c r="C12" s="1">
        <v>45077.416666666657</v>
      </c>
      <c r="D12">
        <v>26314.69</v>
      </c>
      <c r="E12">
        <v>27056.53</v>
      </c>
      <c r="F12" s="2">
        <v>6.791666666666667</v>
      </c>
      <c r="G12">
        <v>586800</v>
      </c>
      <c r="H12">
        <v>2.81911E-2</v>
      </c>
      <c r="I12" s="9">
        <f t="shared" si="0"/>
        <v>4.163292425831477</v>
      </c>
      <c r="J12" s="10">
        <f t="shared" si="1"/>
        <v>151.84438418285683</v>
      </c>
      <c r="K12" s="11">
        <f>IF(MAX(J$1:J12)=J12,0,1-J12/MAX(J$1:J12))</f>
        <v>0</v>
      </c>
      <c r="L12" s="7" t="s">
        <v>54</v>
      </c>
      <c r="M12" s="24">
        <f>N4/(M4+N4)</f>
        <v>0.21739130434782608</v>
      </c>
      <c r="N12" s="25" t="s">
        <v>55</v>
      </c>
    </row>
    <row r="13" spans="1:17" x14ac:dyDescent="0.25">
      <c r="A13" t="s">
        <v>28</v>
      </c>
      <c r="B13" s="1">
        <v>45083.833333333343</v>
      </c>
      <c r="C13" s="1">
        <v>45093.666666666657</v>
      </c>
      <c r="D13">
        <v>26944.98</v>
      </c>
      <c r="E13">
        <v>25959.77</v>
      </c>
      <c r="F13" s="2">
        <v>9.8333333333333339</v>
      </c>
      <c r="G13">
        <v>849600</v>
      </c>
      <c r="H13">
        <v>3.7951409999999998E-2</v>
      </c>
      <c r="I13" s="9">
        <f t="shared" ref="I13:I24" si="2">IF(P$3,H13*J12*P$4,H13*P$2*P$4)</f>
        <v>5.7627084803211144</v>
      </c>
      <c r="J13" s="10">
        <f t="shared" ref="J13:J24" si="3">I13+J12</f>
        <v>157.60709266317795</v>
      </c>
      <c r="K13" s="11"/>
      <c r="L13" s="7"/>
      <c r="M13" s="4"/>
      <c r="N13" s="25"/>
    </row>
    <row r="14" spans="1:17" x14ac:dyDescent="0.25">
      <c r="A14" t="s">
        <v>27</v>
      </c>
      <c r="B14" s="1">
        <v>45114</v>
      </c>
      <c r="C14" s="1">
        <v>45121.75</v>
      </c>
      <c r="D14">
        <v>30052.6</v>
      </c>
      <c r="E14">
        <v>30091.83</v>
      </c>
      <c r="F14" s="2">
        <v>7.75</v>
      </c>
      <c r="G14">
        <v>669600</v>
      </c>
      <c r="H14">
        <v>1.3053800000000001E-3</v>
      </c>
      <c r="I14" s="9">
        <f t="shared" si="2"/>
        <v>0.20573714662065926</v>
      </c>
      <c r="J14" s="10">
        <f t="shared" si="3"/>
        <v>157.81282980979861</v>
      </c>
      <c r="K14" s="11"/>
      <c r="L14" s="7" t="s">
        <v>56</v>
      </c>
      <c r="M14" s="24">
        <f>1+M9*M10</f>
        <v>5.3974828876012539</v>
      </c>
      <c r="N14" s="25" t="s">
        <v>57</v>
      </c>
    </row>
    <row r="15" spans="1:17" x14ac:dyDescent="0.25">
      <c r="A15" t="s">
        <v>28</v>
      </c>
      <c r="B15" s="1">
        <v>45146.875</v>
      </c>
      <c r="C15" s="1">
        <v>45167.583333333343</v>
      </c>
      <c r="D15">
        <v>29854.98</v>
      </c>
      <c r="E15">
        <v>27492.03</v>
      </c>
      <c r="F15" s="2">
        <v>20.708333333333329</v>
      </c>
      <c r="G15">
        <v>1789200</v>
      </c>
      <c r="H15">
        <v>8.5950360000000003E-2</v>
      </c>
      <c r="I15" s="9">
        <f t="shared" si="2"/>
        <v>13.564069534770923</v>
      </c>
      <c r="J15" s="10">
        <f t="shared" si="3"/>
        <v>171.37689934456955</v>
      </c>
      <c r="K15" s="11"/>
      <c r="L15" s="7" t="s">
        <v>58</v>
      </c>
      <c r="M15" s="27">
        <f>MAX(K:K)</f>
        <v>5.7806569999999891E-2</v>
      </c>
      <c r="N15" s="25" t="s">
        <v>59</v>
      </c>
    </row>
    <row r="16" spans="1:17" x14ac:dyDescent="0.25">
      <c r="A16" t="s">
        <v>27</v>
      </c>
      <c r="B16" s="1">
        <v>45169.708333333343</v>
      </c>
      <c r="C16" s="1">
        <v>45180.583333333343</v>
      </c>
      <c r="D16">
        <v>26329.07</v>
      </c>
      <c r="E16">
        <v>25147.75</v>
      </c>
      <c r="F16" s="2">
        <v>10.875</v>
      </c>
      <c r="G16">
        <v>939600</v>
      </c>
      <c r="H16">
        <v>-4.4867520000000001E-2</v>
      </c>
      <c r="I16" s="9">
        <f t="shared" si="2"/>
        <v>-7.6892564588804611</v>
      </c>
      <c r="J16" s="10">
        <f t="shared" si="3"/>
        <v>163.68764288568909</v>
      </c>
      <c r="K16" s="11"/>
      <c r="L16" s="28" t="s">
        <v>60</v>
      </c>
      <c r="M16" s="10">
        <f>M17/M15</f>
        <v>16.779697608030013</v>
      </c>
      <c r="N16" s="25" t="s">
        <v>16</v>
      </c>
    </row>
    <row r="17" spans="1:14" x14ac:dyDescent="0.25">
      <c r="A17" t="s">
        <v>28</v>
      </c>
      <c r="B17" s="1">
        <v>45181.458333333343</v>
      </c>
      <c r="C17" s="1">
        <v>45187.375</v>
      </c>
      <c r="D17">
        <v>26098.99</v>
      </c>
      <c r="E17">
        <v>26872.31</v>
      </c>
      <c r="F17" s="2">
        <v>5.916666666666667</v>
      </c>
      <c r="G17">
        <v>511200</v>
      </c>
      <c r="H17">
        <v>-2.8777580000000001E-2</v>
      </c>
      <c r="I17" s="9">
        <f t="shared" si="2"/>
        <v>-4.7105342381543487</v>
      </c>
      <c r="J17" s="10">
        <f t="shared" si="3"/>
        <v>158.97710864753475</v>
      </c>
      <c r="K17" s="11"/>
      <c r="L17" s="29" t="s">
        <v>61</v>
      </c>
      <c r="M17" s="30">
        <f>M2/P2</f>
        <v>0.96997676435741775</v>
      </c>
      <c r="N17" s="25" t="s">
        <v>62</v>
      </c>
    </row>
    <row r="18" spans="1:14" x14ac:dyDescent="0.25">
      <c r="A18" t="s">
        <v>27</v>
      </c>
      <c r="B18" s="1">
        <v>45194</v>
      </c>
      <c r="C18" s="1">
        <v>45201.916666666657</v>
      </c>
      <c r="D18">
        <v>26248.17</v>
      </c>
      <c r="E18">
        <v>27400.44</v>
      </c>
      <c r="F18" s="2">
        <v>7.916666666666667</v>
      </c>
      <c r="G18">
        <v>684000</v>
      </c>
      <c r="H18">
        <v>4.3899059999999997E-2</v>
      </c>
      <c r="I18" s="9">
        <f t="shared" si="2"/>
        <v>6.9789456311446463</v>
      </c>
      <c r="J18" s="10">
        <f t="shared" si="3"/>
        <v>165.9560542786794</v>
      </c>
    </row>
    <row r="19" spans="1:14" x14ac:dyDescent="0.25">
      <c r="A19" t="s">
        <v>28</v>
      </c>
      <c r="B19" s="1">
        <v>45215.25</v>
      </c>
      <c r="C19" s="1">
        <v>45219.083333333343</v>
      </c>
      <c r="D19">
        <v>27812.61</v>
      </c>
      <c r="E19">
        <v>28980</v>
      </c>
      <c r="F19" s="2">
        <v>3.833333333333333</v>
      </c>
      <c r="G19">
        <v>331200</v>
      </c>
      <c r="H19">
        <v>-4.0282610000000003E-2</v>
      </c>
      <c r="I19" s="9">
        <f t="shared" si="2"/>
        <v>-6.6851430116468746</v>
      </c>
      <c r="J19" s="10">
        <f t="shared" si="3"/>
        <v>159.27091126703252</v>
      </c>
    </row>
    <row r="20" spans="1:14" x14ac:dyDescent="0.25">
      <c r="A20" t="s">
        <v>27</v>
      </c>
      <c r="B20" s="1">
        <v>45233.5</v>
      </c>
      <c r="C20" s="1">
        <v>45239.666666666657</v>
      </c>
      <c r="D20">
        <v>34398.089999999997</v>
      </c>
      <c r="E20">
        <v>36337.07</v>
      </c>
      <c r="F20" s="2">
        <v>6.166666666666667</v>
      </c>
      <c r="G20">
        <v>532800</v>
      </c>
      <c r="H20">
        <v>5.6368830000000002E-2</v>
      </c>
      <c r="I20" s="9">
        <f t="shared" si="2"/>
        <v>8.9779149211564402</v>
      </c>
      <c r="J20" s="10">
        <f t="shared" si="3"/>
        <v>168.24882618818896</v>
      </c>
    </row>
    <row r="21" spans="1:14" x14ac:dyDescent="0.25">
      <c r="A21" t="s">
        <v>28</v>
      </c>
      <c r="B21" s="1">
        <v>45245.833333333343</v>
      </c>
      <c r="C21" s="1">
        <v>45249.958333333343</v>
      </c>
      <c r="D21">
        <v>37531.08</v>
      </c>
      <c r="E21">
        <v>37359.86</v>
      </c>
      <c r="F21" s="2">
        <v>4.125</v>
      </c>
      <c r="G21">
        <v>356400</v>
      </c>
      <c r="H21">
        <v>4.5829900000000003E-3</v>
      </c>
      <c r="I21" s="9">
        <f t="shared" si="2"/>
        <v>0.77108268793220813</v>
      </c>
      <c r="J21" s="10">
        <f t="shared" si="3"/>
        <v>169.01990887612118</v>
      </c>
    </row>
    <row r="22" spans="1:14" x14ac:dyDescent="0.25">
      <c r="A22" t="s">
        <v>27</v>
      </c>
      <c r="B22" s="1">
        <v>45252</v>
      </c>
      <c r="C22" s="1">
        <v>45271.083333333343</v>
      </c>
      <c r="D22">
        <v>36108.17</v>
      </c>
      <c r="E22">
        <v>41952.99</v>
      </c>
      <c r="F22" s="2">
        <v>19.083333333333329</v>
      </c>
      <c r="G22">
        <v>1648800</v>
      </c>
      <c r="H22">
        <v>0.16186974000000001</v>
      </c>
      <c r="I22" s="9">
        <f t="shared" si="2"/>
        <v>27.359208704601429</v>
      </c>
      <c r="J22" s="10">
        <f t="shared" si="3"/>
        <v>196.37911758072261</v>
      </c>
    </row>
    <row r="23" spans="1:14" x14ac:dyDescent="0.25">
      <c r="A23" t="s">
        <v>28</v>
      </c>
      <c r="B23" s="1">
        <v>45273.916666666657</v>
      </c>
      <c r="C23" s="1">
        <v>45278.875</v>
      </c>
      <c r="D23">
        <v>42962.41</v>
      </c>
      <c r="E23">
        <v>42619.99</v>
      </c>
      <c r="F23" s="2">
        <v>4.958333333333333</v>
      </c>
      <c r="G23">
        <v>428400</v>
      </c>
      <c r="H23">
        <v>8.0342599999999997E-3</v>
      </c>
      <c r="I23" s="9">
        <f t="shared" si="2"/>
        <v>1.5777608892140964</v>
      </c>
      <c r="J23" s="10">
        <f t="shared" si="3"/>
        <v>197.9568784699367</v>
      </c>
    </row>
    <row r="24" spans="1:14" x14ac:dyDescent="0.25">
      <c r="A24" t="s">
        <v>27</v>
      </c>
      <c r="B24" s="1">
        <v>45286.708333333343</v>
      </c>
      <c r="C24" s="1">
        <v>45289.708333333343</v>
      </c>
      <c r="D24">
        <v>42009.99</v>
      </c>
      <c r="E24">
        <v>41806.43</v>
      </c>
      <c r="F24" s="2">
        <v>3</v>
      </c>
      <c r="G24">
        <v>259200</v>
      </c>
      <c r="H24">
        <v>-4.8455099999999999E-3</v>
      </c>
      <c r="I24" s="9">
        <f t="shared" si="2"/>
        <v>-0.95920203419486294</v>
      </c>
      <c r="J24" s="10">
        <f t="shared" si="3"/>
        <v>196.99767643574182</v>
      </c>
    </row>
  </sheetData>
  <mergeCells count="2">
    <mergeCell ref="O1:Q1"/>
    <mergeCell ref="M2:N2"/>
  </mergeCells>
  <conditionalFormatting sqref="I1:I24">
    <cfRule type="cellIs" dxfId="16" priority="15" operator="lessThan">
      <formula>0</formula>
    </cfRule>
    <cfRule type="cellIs" dxfId="15" priority="16" operator="greaterThan">
      <formula>0</formula>
    </cfRule>
    <cfRule type="expression" dxfId="14" priority="17">
      <formula>"&gt;0"</formula>
    </cfRule>
  </conditionalFormatting>
  <conditionalFormatting sqref="M15">
    <cfRule type="cellIs" dxfId="13" priority="3" operator="greaterThan">
      <formula>0.25</formula>
    </cfRule>
    <cfRule type="cellIs" dxfId="12" priority="4" operator="lessThan">
      <formula>0.25</formula>
    </cfRule>
  </conditionalFormatting>
  <conditionalFormatting sqref="M2">
    <cfRule type="cellIs" dxfId="11" priority="12" operator="lessThan">
      <formula>0</formula>
    </cfRule>
    <cfRule type="cellIs" dxfId="10" priority="13" operator="greaterThan">
      <formula>0</formula>
    </cfRule>
    <cfRule type="expression" dxfId="9" priority="14">
      <formula>"&gt;0"</formula>
    </cfRule>
  </conditionalFormatting>
  <conditionalFormatting sqref="M13">
    <cfRule type="cellIs" dxfId="8" priority="9" operator="lessThan">
      <formula>0</formula>
    </cfRule>
    <cfRule type="cellIs" dxfId="7" priority="10" operator="greaterThan">
      <formula>0</formula>
    </cfRule>
    <cfRule type="expression" dxfId="6" priority="11">
      <formula>"&gt;0"</formula>
    </cfRule>
  </conditionalFormatting>
  <conditionalFormatting sqref="M10">
    <cfRule type="cellIs" dxfId="5" priority="7" operator="lessThan">
      <formula>2</formula>
    </cfRule>
    <cfRule type="cellIs" dxfId="4" priority="8" operator="greaterThan">
      <formula>2</formula>
    </cfRule>
  </conditionalFormatting>
  <conditionalFormatting sqref="M14">
    <cfRule type="cellIs" dxfId="3" priority="5" operator="lessThan">
      <formula>3</formula>
    </cfRule>
    <cfRule type="cellIs" dxfId="2" priority="6" operator="greaterThan">
      <formula>3</formula>
    </cfRule>
  </conditionalFormatting>
  <conditionalFormatting sqref="M16">
    <cfRule type="cellIs" dxfId="1" priority="1" operator="lessThan">
      <formula>0.15</formula>
    </cfRule>
    <cfRule type="cellIs" dxfId="0" priority="2" operator="greaterThan">
      <formula>0.15</formula>
    </cfRule>
  </conditionalFormatting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BTCUSDT</vt:lpstr>
      <vt:lpstr>Сделки</vt:lpstr>
      <vt:lpstr>Графики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Гриша Гриша</cp:lastModifiedBy>
  <dcterms:created xsi:type="dcterms:W3CDTF">2024-04-05T18:23:16Z</dcterms:created>
  <dcterms:modified xsi:type="dcterms:W3CDTF">2024-04-05T19:22:25Z</dcterms:modified>
</cp:coreProperties>
</file>