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Театр 19 (21шт)" sheetId="4" r:id="rId1"/>
  </sheets>
  <definedNames>
    <definedName name="_xlnm._FilterDatabase" localSheetId="0" hidden="1">'Театр 19 (21шт)'!$A$1:$U$77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7" i="4" l="1"/>
  <c r="P77" i="4" l="1"/>
  <c r="K77" i="4"/>
  <c r="G77" i="4"/>
  <c r="P76" i="4"/>
  <c r="K76" i="4"/>
  <c r="G76" i="4"/>
  <c r="P75" i="4"/>
  <c r="G75" i="4"/>
  <c r="K74" i="4"/>
  <c r="G74" i="4"/>
  <c r="G73" i="4"/>
  <c r="G72" i="4"/>
  <c r="K72" i="4" s="1"/>
  <c r="G71" i="4"/>
  <c r="K70" i="4"/>
  <c r="G70" i="4"/>
  <c r="K69" i="4"/>
  <c r="G69" i="4"/>
  <c r="K68" i="4"/>
  <c r="G68" i="4"/>
  <c r="P67" i="4"/>
  <c r="K67" i="4"/>
  <c r="G67" i="4"/>
  <c r="P66" i="4"/>
  <c r="K66" i="4"/>
  <c r="G66" i="4"/>
  <c r="P65" i="4"/>
  <c r="G65" i="4"/>
  <c r="K64" i="4"/>
  <c r="G64" i="4"/>
  <c r="G63" i="4"/>
  <c r="K63" i="4" s="1"/>
  <c r="G62" i="4"/>
  <c r="G61" i="4"/>
  <c r="G60" i="4"/>
  <c r="G59" i="4"/>
  <c r="G58" i="4"/>
  <c r="K58" i="4" s="1"/>
  <c r="G57" i="4"/>
  <c r="K56" i="4"/>
  <c r="G56" i="4"/>
  <c r="K55" i="4"/>
  <c r="G55" i="4"/>
  <c r="K54" i="4"/>
  <c r="G54" i="4"/>
  <c r="G53" i="4"/>
  <c r="G52" i="4"/>
  <c r="K52" i="4" s="1"/>
  <c r="G51" i="4"/>
  <c r="K51" i="4" s="1"/>
  <c r="G50" i="4"/>
  <c r="K50" i="4" s="1"/>
  <c r="G49" i="4"/>
  <c r="G48" i="4"/>
  <c r="K48" i="4" s="1"/>
  <c r="G47" i="4"/>
  <c r="K47" i="4" s="1"/>
  <c r="G46" i="4"/>
  <c r="K46" i="4" s="1"/>
  <c r="G45" i="4"/>
  <c r="G44" i="4"/>
  <c r="G43" i="4"/>
  <c r="K43" i="4" s="1"/>
  <c r="G42" i="4"/>
  <c r="K42" i="4" s="1"/>
  <c r="G41" i="4"/>
  <c r="G40" i="4"/>
  <c r="K40" i="4" s="1"/>
  <c r="G39" i="4"/>
  <c r="G38" i="4"/>
  <c r="G37" i="4"/>
  <c r="G36" i="4"/>
  <c r="G35" i="4"/>
  <c r="N34" i="4"/>
  <c r="P34" i="4" s="1"/>
  <c r="M34" i="4"/>
  <c r="L34" i="4"/>
  <c r="G34" i="4"/>
  <c r="G33" i="4"/>
  <c r="K33" i="4" s="1"/>
  <c r="G32" i="4"/>
  <c r="G31" i="4"/>
  <c r="K31" i="4" s="1"/>
  <c r="N31" i="4" s="1"/>
  <c r="P31" i="4" s="1"/>
  <c r="G30" i="4"/>
  <c r="K30" i="4" s="1"/>
  <c r="G29" i="4"/>
  <c r="G28" i="4"/>
  <c r="K28" i="4" s="1"/>
  <c r="G27" i="4"/>
  <c r="K27" i="4" s="1"/>
  <c r="K26" i="4"/>
  <c r="G26" i="4"/>
  <c r="K25" i="4"/>
  <c r="G25" i="4"/>
  <c r="K24" i="4"/>
  <c r="G24" i="4"/>
  <c r="G23" i="4"/>
  <c r="G22" i="4"/>
  <c r="G21" i="4"/>
  <c r="G20" i="4"/>
  <c r="K20" i="4" s="1"/>
  <c r="G19" i="4"/>
  <c r="G18" i="4"/>
  <c r="G17" i="4"/>
  <c r="K17" i="4" s="1"/>
  <c r="G16" i="4"/>
  <c r="K16" i="4" s="1"/>
  <c r="K15" i="4"/>
  <c r="G15" i="4"/>
  <c r="K14" i="4"/>
  <c r="G14" i="4"/>
  <c r="K13" i="4"/>
  <c r="G13" i="4"/>
  <c r="G12" i="4"/>
  <c r="K12" i="4" s="1"/>
  <c r="G11" i="4"/>
  <c r="K11" i="4" s="1"/>
  <c r="G10" i="4"/>
  <c r="K10" i="4" s="1"/>
  <c r="G9" i="4"/>
  <c r="K8" i="4"/>
  <c r="G8" i="4"/>
  <c r="G7" i="4"/>
  <c r="K6" i="4"/>
  <c r="G6" i="4"/>
  <c r="G4" i="4"/>
  <c r="K4" i="4" s="1"/>
  <c r="G3" i="4"/>
  <c r="G2" i="4"/>
  <c r="K2" i="4" s="1"/>
  <c r="N54" i="4" l="1"/>
  <c r="P54" i="4" s="1"/>
  <c r="N5" i="4"/>
  <c r="P5" i="4" s="1"/>
  <c r="M13" i="4"/>
  <c r="L24" i="4"/>
  <c r="N64" i="4"/>
  <c r="P64" i="4" s="1"/>
  <c r="M74" i="4"/>
  <c r="N13" i="4"/>
  <c r="P13" i="4" s="1"/>
  <c r="L60" i="4"/>
  <c r="M60" i="4"/>
  <c r="M24" i="4"/>
  <c r="N24" i="4"/>
  <c r="P24" i="4" s="1"/>
  <c r="M68" i="4"/>
  <c r="N68" i="4"/>
  <c r="P68" i="4" s="1"/>
  <c r="M16" i="4"/>
  <c r="L20" i="4"/>
  <c r="N20" i="4"/>
  <c r="P20" i="4" s="1"/>
  <c r="M20" i="4"/>
  <c r="M71" i="4"/>
  <c r="M38" i="4"/>
  <c r="N42" i="4"/>
  <c r="P42" i="4" s="1"/>
  <c r="M42" i="4"/>
  <c r="L42" i="4"/>
  <c r="L27" i="4"/>
  <c r="M27" i="4"/>
  <c r="N27" i="4"/>
  <c r="P27" i="4" s="1"/>
  <c r="N9" i="4"/>
  <c r="P9" i="4" s="1"/>
  <c r="M57" i="4"/>
  <c r="L57" i="4"/>
  <c r="L31" i="4"/>
  <c r="N60" i="4"/>
  <c r="P60" i="4" s="1"/>
  <c r="L64" i="4"/>
  <c r="N74" i="4"/>
  <c r="P74" i="4" s="1"/>
  <c r="M9" i="4"/>
  <c r="L5" i="4"/>
  <c r="M5" i="4"/>
  <c r="M31" i="4"/>
  <c r="L54" i="4"/>
  <c r="M64" i="4"/>
  <c r="L13" i="4"/>
  <c r="M54" i="4"/>
  <c r="L68" i="4"/>
  <c r="L74" i="4"/>
  <c r="M2" i="4"/>
  <c r="L9" i="4"/>
  <c r="N2" i="4"/>
  <c r="P2" i="4" s="1"/>
  <c r="L16" i="4"/>
  <c r="L38" i="4"/>
  <c r="N46" i="4"/>
  <c r="P46" i="4" s="1"/>
  <c r="N50" i="4"/>
  <c r="P50" i="4" s="1"/>
  <c r="L71" i="4"/>
  <c r="L2" i="4"/>
  <c r="N16" i="4"/>
  <c r="P16" i="4" s="1"/>
  <c r="N38" i="4"/>
  <c r="P38" i="4" s="1"/>
  <c r="L46" i="4"/>
  <c r="L50" i="4"/>
  <c r="N71" i="4"/>
  <c r="P71" i="4" s="1"/>
  <c r="M46" i="4"/>
  <c r="M50" i="4"/>
  <c r="N57" i="4"/>
  <c r="P57" i="4" s="1"/>
  <c r="S1" i="4" l="1"/>
</calcChain>
</file>

<file path=xl/sharedStrings.xml><?xml version="1.0" encoding="utf-8"?>
<sst xmlns="http://schemas.openxmlformats.org/spreadsheetml/2006/main" count="560" uniqueCount="236">
  <si>
    <t>ОКПД2</t>
  </si>
  <si>
    <t>Детализация</t>
  </si>
  <si>
    <t>Наименование ККН</t>
  </si>
  <si>
    <t>Характеристики товара</t>
  </si>
  <si>
    <t>Единица измерения</t>
  </si>
  <si>
    <t>Источник ценовой информации</t>
  </si>
  <si>
    <t>Цена с НДС, руб.</t>
  </si>
  <si>
    <t>Контракты Цена, включая НДС, руб.</t>
  </si>
  <si>
    <t>Коэффициент для пересчета цен прошлых периодов к текущему уровню цен (п. 3.18 567 приказа)</t>
  </si>
  <si>
    <t>% увеличения стоимости (п. 3.16 567 приказа)</t>
  </si>
  <si>
    <t>Цена, включая НДС, руб.</t>
  </si>
  <si>
    <t>Среднее квадратичное отклонение (для цен с НДС)</t>
  </si>
  <si>
    <t>Коэффициент вариации</t>
  </si>
  <si>
    <t>Средняя цена включая НДС, руб.</t>
  </si>
  <si>
    <t>Динамика цен</t>
  </si>
  <si>
    <t>ИНН поставщика</t>
  </si>
  <si>
    <t>Наименование поставщика</t>
  </si>
  <si>
    <t>Часть</t>
  </si>
  <si>
    <t>25.73.30.223</t>
  </si>
  <si>
    <t>006</t>
  </si>
  <si>
    <t>Струбцина тип 4</t>
  </si>
  <si>
    <t>Назначение: Для крепления световых приборов
Тип крепления к трубе: Зажимной
Материал: Алюминий; Сталь
Максимальный диаметр зажимаемой трубы: не менее 20 не более 30 ММ
Максимальная рабочая нагрузка: не более 10 КГ
Соответствие нормативно-технической документации: ТУ производителя</t>
  </si>
  <si>
    <t>ШТ</t>
  </si>
  <si>
    <t>2781106352621000032 от 30.04.2021</t>
  </si>
  <si>
    <t>7810250530</t>
  </si>
  <si>
    <t>"СИНТЕК" ООО</t>
  </si>
  <si>
    <t>https://zakupki.gov.ru/epz/contract/contractCard/document-info.html?reestrNumber=2781106352621000032</t>
  </si>
  <si>
    <t>26. Оборудование для театрально-зрелищных мероприятий</t>
  </si>
  <si>
    <t>Экранная копия от 03.12.2021 № 04-8129/21-0-0</t>
  </si>
  <si>
    <t/>
  </si>
  <si>
    <t>771665123600</t>
  </si>
  <si>
    <t>ГЕРМАН ЮЛИЯ ЛЕОНИДОВНА ИП</t>
  </si>
  <si>
    <t>https://www.music-expert.ru/catalog/svetovoe_i_kino_oborudovanie/svetovoe_oborudovanie/aksessuary_dlya_sveta/montazhnye/involight_jl221s_strubtsina_na_trubu_20_50_mm/</t>
  </si>
  <si>
    <t>Ответ на запрос от 26.11.2021 № 04-7904/21-0-0</t>
  </si>
  <si>
    <t>7203265990</t>
  </si>
  <si>
    <t>"КАЙРОС" ООО</t>
  </si>
  <si>
    <t>https://spb.muzmart.com/store/38324-imlight-strubcina-s28-silver</t>
  </si>
  <si>
    <t>007</t>
  </si>
  <si>
    <t>Струбцина тип 5</t>
  </si>
  <si>
    <t>Назначение: Для крепления световых приборов
Тип крепления к трубе: Зажимной
Материал: Алюминий; Сталь
Максимальный диаметр зажимаемой трубы: не менее 40 не более 50 ММ
Максимальная рабочая нагрузка: не менее 11 не более 20 КГ
Соответствие нормативно-технической документации: ТУ производителя</t>
  </si>
  <si>
    <t>2780501047721000016 от 30.04.2021</t>
  </si>
  <si>
    <t>Экранная копия от 03.12.2021 № 04-8164/21-0-0</t>
  </si>
  <si>
    <t>7705710235</t>
  </si>
  <si>
    <t>"МУЗЫКАНТ" ООО</t>
  </si>
  <si>
    <t>https://www.muztorg.ru/produ%D1%81t/A042593</t>
  </si>
  <si>
    <t>https://spb.muzmart.com/store/32261-chauvet-dj-clp-03-clamp-strubcina</t>
  </si>
  <si>
    <t>008</t>
  </si>
  <si>
    <t>Струбцина тип 6</t>
  </si>
  <si>
    <t>Назначение: Для крепления световых приборов
Тип крепления к трубе: Зажимной
Материал: Алюминий; Сталь
Максимальный диаметр зажимаемой трубы: не менее 50 не более 60 ММ
Максимальная рабочая нагрузка: не менее 150 не более 200 КГ
Соответствие нормативно-технической документации: ТУ производителя</t>
  </si>
  <si>
    <t>http://spb.music-expert.ru/index.php?productID=205545</t>
  </si>
  <si>
    <t>Экранная копия от 03.12.2021 № 04-8125/21-0-0</t>
  </si>
  <si>
    <t>7716876634</t>
  </si>
  <si>
    <t>"БИГТВ.РУ" ООО</t>
  </si>
  <si>
    <t>https://www.bigtv.ru/product/kreplenie-fiksatsiya-sveta-imlight-strubtsina-s60-200-black-s-plastmassovym-barashkom-147460/</t>
  </si>
  <si>
    <t>https://spb.muzmart.com/store/58073-imlight-s60-200-black-strubcina-s-plastmassovym-barashkom</t>
  </si>
  <si>
    <t>26.40.43.110</t>
  </si>
  <si>
    <t>001</t>
  </si>
  <si>
    <t>Сабвуфер тип 1</t>
  </si>
  <si>
    <t>Тип сабвуфера: Активный
Номинальная мощность: &gt; 300 и ≤ 500; &gt; 500 ВТ
Звуковое давление: ≥ 131 и ≤ 135; &gt; 135 ДЕЦИБЕЛ
Минимальная частота: ≤ 20; &gt; 20 и ≤ 30; &gt; 30 и ≤ 40 ГЦ
Максимальная частота: ≤ 300 ГЦ
Типоразмер динамика: ≥ 11 и &lt; 15; ≥ 15 и &lt; 18; ≥ 18 ДЮЙМ</t>
  </si>
  <si>
    <t>Экранная копия от 03.12.2021 № 04-8179/21-0-0</t>
  </si>
  <si>
    <t>7841044055</t>
  </si>
  <si>
    <t>"ПУЛЬТ.РУ СПБ" ООО</t>
  </si>
  <si>
    <t>https://st-petersburg.pult.ru/product/sabvufer-invotone-dsx218sa</t>
  </si>
  <si>
    <t>https://www.bigtv.ru/product/aktivnyy-sabvufer-invotone-dsx218sa-133983/</t>
  </si>
  <si>
    <t>https://spb.muzmart.com/store/91007-invotone-dsx18sa-sabvufer-aktivnyy</t>
  </si>
  <si>
    <t>27.33.13.190</t>
  </si>
  <si>
    <t>005</t>
  </si>
  <si>
    <t>Сплиттер (разветвитель) тип 1</t>
  </si>
  <si>
    <t>Тип: Проводной
Протокол: RDM
Тип разъемов: XLR3; XLR5
Количество входных разъемов: 1 ШТ
Количество выходных разъемов: 6 ШТ
Расстояние передачи сигнала: не более 100 М
Соответствие нормативно-технической документации: ТУ производителя</t>
  </si>
  <si>
    <t>2781410394620000004 от 22.01.2020</t>
  </si>
  <si>
    <t>470315486774</t>
  </si>
  <si>
    <t>САРАЕВА АЛЕКСАНДРА СЕРГЕЕВНА, ИП</t>
  </si>
  <si>
    <t>https://zakupki.gov.ru/epz/contract/contractCard/document-info.html?reestrNumber=2781410394620000004</t>
  </si>
  <si>
    <t>https://st-petersburg.pult.ru/product/blok-splittera-imlight-splitter-1-6-rdm</t>
  </si>
  <si>
    <t>http://spb.music-expert.ru/catalog/svetovoe_i_kino_oborudovanie/svetovoe_oborudovanie/sistemy_upravleniya_svetom/obrabotka_i_raspredelenie_dmx_signala/imlight_splitter_1_6_5pin_blok_raspredeleniya_signala_dmx_512/</t>
  </si>
  <si>
    <t>https://spb.muzmart.com/store/82604-imlight-splitter-1-6-rdm-blok-splittera</t>
  </si>
  <si>
    <t>002</t>
  </si>
  <si>
    <t>Усилитель DMX-сигнала тип 2</t>
  </si>
  <si>
    <t>Тип: Проводной
Тип разъемов: XLR3
Количество входных разъемов: 1 ШТ
Количество выходных разъемов: 4 ШТ
Расстояние передачи сигнала: не более 100 М
Соответствие нормативно-технической документации: ТУ производителя</t>
  </si>
  <si>
    <t>2780114007321000030 от 01.06.2021</t>
  </si>
  <si>
    <t>781013804850</t>
  </si>
  <si>
    <t>ПРОХОРЕНКО АЛЕКСАНДР ВИТАЛЬЕВИЧ ИП</t>
  </si>
  <si>
    <t>https://zakupki.gov.ru/epz/contract/contractCard/common-info.html?reestrNumber=2780114007321000030</t>
  </si>
  <si>
    <t>https://www.bigtv.ru/product/splitter-dlya-dmx-anzhee-dmx-splitter-4-617186/</t>
  </si>
  <si>
    <t>Ответ на запрос от 03.12.2021 № 04-8230/21-0-0</t>
  </si>
  <si>
    <t>270390923763</t>
  </si>
  <si>
    <t>РЫБАЛКА ИЛЬЯ ЕВГЕНЬЕВИЧ ИП</t>
  </si>
  <si>
    <t>https://anzhee-light.ru/product/anzhee-dmx-splitter-4/</t>
  </si>
  <si>
    <t>https://spb.muzmart.com/store/101628-involight-dmxs4-splitter-dmx-signala</t>
  </si>
  <si>
    <t>003</t>
  </si>
  <si>
    <t>Усилитель DMX-сигнала тип 3</t>
  </si>
  <si>
    <t>Тип: Проводной
Тип разъемов: XLR3
Количество входных разъемов: 1 ШТ
Количество выходных разъемов: 8 ШТ
Расстояние передачи сигнала: не более 100 М
Соответствие нормативно-технической документации: ТУ производителя</t>
  </si>
  <si>
    <t>772491504999</t>
  </si>
  <si>
    <t>Миронова Екатерина Алексеевна ИП</t>
  </si>
  <si>
    <t>https://arlight.moscow/catalog/dekodery-dmx-spi-539/dmx-splitter-ln-dmx-8ch-220v-019502.html</t>
  </si>
  <si>
    <t>https://www.bigtv.ru/product/splitter-razvetvitel-dmx-signala-showlight-dd-8u-622517/</t>
  </si>
  <si>
    <t>https://spb.muzmart.com/store/69686-euro-dj-splitter-1-8-dmx-splitter</t>
  </si>
  <si>
    <t>004</t>
  </si>
  <si>
    <t>Усилитель DMX-сигнала тип 4</t>
  </si>
  <si>
    <t>Тип: Беспроводной
Тип связи: Wi-Fi
Тип входного разъема: XLR3
Частота передатчика: 2400 ГЦ
Расстояние передачи сигнала: не более 200 М
Соответствие нормативно-технической документации: ТУ производителя</t>
  </si>
  <si>
    <t>Экранная копия от 03.12.2021 № 04-8216/21-0-0</t>
  </si>
  <si>
    <t>781621386750 </t>
  </si>
  <si>
    <t>Холодок Юрий Алексеевич ИП</t>
  </si>
  <si>
    <t>https://www.dj-store.ru/oborudovanie/svetovaya_apparatura/pribory_upravleniya/kontrollery_dmx/66608_alien-wireless-dmx-24g-s-akkumulyatorom.html</t>
  </si>
  <si>
    <t>Экранная копия от 03.12.2021 № 04-8220/21-0-0</t>
  </si>
  <si>
    <t>7714775969</t>
  </si>
  <si>
    <t>"ШОУЛАЙТ" ООО</t>
  </si>
  <si>
    <t>http://www.show-light.ru/svetovoe-oborudovanie/dimmer-svitchery-splittery-radio-dmx/splittery-i-svitchery/besprovodnye-peredatchiki-dmx-signala-showlight-sl-512a-t-r-detail</t>
  </si>
  <si>
    <t>https://anzhee-light.ru/product/anzhee-wi-dmx-receiver-compact/</t>
  </si>
  <si>
    <t>Экранная копия от 03.12.2021 № 04-8142/21-0-0</t>
  </si>
  <si>
    <t>https://spb.muzmart.com/store/132324-psl-l-xmit-besprovodnoy-peredatchik-signala-dmx</t>
  </si>
  <si>
    <t>27.40.33.130</t>
  </si>
  <si>
    <t>Прожектор театральный тип 1</t>
  </si>
  <si>
    <t>Тип: Светодиодный
Вид: PAR
Режимы работы: DMX, звуковая активация, авторежим, главный-ведомый
Количество светодиодов: не менее 6 не более 12 ШТ
Мощность светодиода: не менее 6 не более 15 ВТ
Минимальный угол раскрытия луча, градус: не менее 5
Максимальный угол раскрытия луча, градус: не более 90
Количество цветов: не менее 3 ШТ
Количество каналов DMX управления: не менее 4 не более 20 ШТ
Протокол передачи данных: DMX512
Стробоскоп: Наличие/Отсутствие
Дисплей: Наличие
Питание: От сети
Тип охлаждения: Пассивное; Вентиляторное
Соответствие нормативно-технической документации: ТУ производителя</t>
  </si>
  <si>
    <t>https://zakupki.gov.ru/epz/contract/contractCard/document-info.html?reestrNumber=2780114007321000030</t>
  </si>
  <si>
    <t>Экранная копия от 03.12.2021 № 04-8185/21-0-0</t>
  </si>
  <si>
    <t>https://anzhee-light.ru/product/anzhee-pro-par-sirius-12627/</t>
  </si>
  <si>
    <t>https://spb.muzmart.com/store/35753-highendled-yhll-090-svetodiodnyy-svetovoy-pribor-par</t>
  </si>
  <si>
    <t>Прожектор театральный тип 2</t>
  </si>
  <si>
    <t>Тип: Светодиодный
Вид: PAR
Режимы работы: DMX, звуковая активация, авторежим, главный-ведомый
Количество светодиодов: не менее 13 не более 20 ШТ
Мощность светодиода: не менее 6 не более 18 ВТ
Минимальный угол раскрытия луча, градус: не менее 5
Максимальный угол раскрытия луча, градус: не более 90
Количество цветов: не менее 3 ШТ
Количество каналов DMX управления: не менее 4 не более 20 ШТ
Протокол передачи данных: DMX512
Стробоскоп: Наличие/Отсутствие
Дисплей: Наличие
Питание: От сети
Тип охлаждения: Пассивное; Вентиляторное
Соответствие нормативно-технической документации: ТУ производителя</t>
  </si>
  <si>
    <t>2780402475920000022 от 07.04.2020</t>
  </si>
  <si>
    <t>7813578320</t>
  </si>
  <si>
    <t>"НЕВАТЕАТРМОНТАЖ" ООО</t>
  </si>
  <si>
    <t>https://zakupki.gov.ru/epz/contract/contractCard/document-info.html?reestrNumber=2780402475920000022</t>
  </si>
  <si>
    <t>https://www.muztorg.ru/produ%D1%81t/A075046</t>
  </si>
  <si>
    <t>https://spb.muzmart.com/store/92647-involight-led-par184al-led-par</t>
  </si>
  <si>
    <t>https://anzhee-light.ru/product/anzhee-p18x15-zoom73/</t>
  </si>
  <si>
    <t>Прожектор театральный тип 3</t>
  </si>
  <si>
    <t>Тип: Светодиодный
Вид: PAR
Режимы работы: DMX, звуковая активация, авторежим, главный-ведомый
Количество светодиодов: не менее 21 не более 30 ШТ
Мощность светодиода: не менее 3 не более 18 ВТ
Минимальный угол раскрытия луча, градус: не менее 5
Максимальный угол раскрытия луча, градус: не более 90
Количество цветов: не менее 3 ШТ
Количество каналов DMX управления: не менее 4 не более 20 ШТ
Протокол передачи данных: DMX512
Стробоскоп: Наличие/Отсутствие
Дисплей: Наличие
Питание: От сети
Тип охлаждения: Пассивное; Вентиляторное
Соответствие нормативно-технической документации: ТУ производителя</t>
  </si>
  <si>
    <t>2780501003620000020 от 25.02.2020</t>
  </si>
  <si>
    <t>2312264637</t>
  </si>
  <si>
    <t>"СВЕТОВЫЕ РЕШЕНИЯ" ООО</t>
  </si>
  <si>
    <t>https://zakupki.gov.ru/epz/contract/contractCard/document-info.html?reestrNumber=2780501003620000020</t>
  </si>
  <si>
    <t>Экранная копия от 03.12.2021 № 04-8150/21-0-0</t>
  </si>
  <si>
    <t>7723879844</t>
  </si>
  <si>
    <t>"КУПИЗВУК.РУ" ООО</t>
  </si>
  <si>
    <t>https://my3oboz.ru/catalog/svetovoe_oborudovanie/svetodiodnye_pribory_i_effekty/led_prozhektory/eurolite-led-ip-par-24x3w-tcl-pogodozashchishchyennyy-ip-65-svetodiodnyy-prozhektor-rgb-s-24-x-3w-svetodiodami-tcl-ugol-lucha-25-grad-dmx-3-5-kanalov-chernyy-korpus/</t>
  </si>
  <si>
    <t>https://spb.muzmart.com/store/96464-pr-lighting-jnr-8135a-svetovoy-pribor-par-24x18-vt-rgbw-uv-svet</t>
  </si>
  <si>
    <t>https://anzhee-light.ru/product/anzhee-w24x15/</t>
  </si>
  <si>
    <t>Прожектор театральный тип 4</t>
  </si>
  <si>
    <t>Тип: Светодиодный
Вид: Динамическая голова
Луч: Spot; Wash; Beam
Режимы работы: DMX, звуковая активация, авторежим, главный-ведомый
Количество светодиодов: 1 ШТ
Мощность светодиода: не менее 40 не более 60 ВТ
Минимальный угол раскрытия луча, градус: не менее 3
Максимальный угол раскрытия луча, градус: не более 90
Количество цветов: не менее 3 ШТ
Количество каналов DMX управления: не менее 4 не более 25 ШТ
Протокол передачи данных: DMX512
Движение в горизонтальной плоскости (PAN), градус: не менее 530 не более 650
Максимальный угол наклона (TILT), градус: не менее 210 не более 280
Колесо статичных гобо: Наличие/Отсутствие
Колесо вращающихся гобо: Наличие/Отсутствие
Призма: Наличие/Отсутствие
Линейный диммер: Наличие/Отсутствие
Эффект стробоскопа: Наличие/Отсутствие
Ультрафиолет: Наличие/Отсутствие
Макрос эффекты: Наличие/Отсутствие
Дисплей: Наличие
Питание: От сети
Тип охлаждения: Вентиляторное
Погодозащищенный корпус: Наличие/Отсутствие
Соответствие нормативно-технической документации: ТУ производителя</t>
  </si>
  <si>
    <t>Экранная копия от 03.12.2021 № 04-8143/21-0-0</t>
  </si>
  <si>
    <t>7731293161</t>
  </si>
  <si>
    <t>"КОМПАНИЯ АРТ-КОМПЛЕКС" ООО</t>
  </si>
  <si>
    <t>http://art-complex.ru/product/estrada-pro-led-mh-60s-v2-9846/</t>
  </si>
  <si>
    <t>https://my3oboz.ru/catalog/svetovoe_oborudovanie/svetodiodnye_pribory_i_effekty/led_pribory_s_polnym_dvizheniem/euro-dj-led-beam-wash-40-60-svetodiodnaya-golova-beam-wash-2-v-1/</t>
  </si>
  <si>
    <t>https://spb.muzmart.com/store/83540-stage-4-microwash-4x18-svetodiodnaya-vraschayuschayasya-golova</t>
  </si>
  <si>
    <t>https://anzhee-light.ru/product/procbet-h60p-spot/</t>
  </si>
  <si>
    <t>Прожектор театральный тип 5</t>
  </si>
  <si>
    <t>Тип: Светодиодный
Вид: Динамическая голова
Луч: Spot; Wash; Beam
Режимы работы: DMX, звуковая активация, авторежим, главный-ведомый
Количество светодиодов: 1 ШТ
Мощность светодиода: не менее 61 не более 99 ВТ
Минимальный угол раскрытия луча, градус: не менее 3
Максимальный угол раскрытия луча, градус: не более 90
Количество цветов: не менее 3 ШТ
Количество каналов DMX управления: не менее 4 не более 25 ШТ
Протокол передачи данных: DMX512
Движение в горизонтальной плоскости (PAN), градус: не менее 530 не более 650
Максимальный угол наклона (TILT), градус: не менее 210 не более 280
Колесо статичных гобо: Наличие/Отсутствие
Колесо вращающихся гобо: Наличие/Отсутствие
Призма: Наличие/Отсутствие
Линейный диммер: Наличие/Отсутствие
Эффект стробоскопа: Наличие/Отсутствие
Ультрафиолет: Наличие/Отсутствие
Макрос эффекты: Наличие/Отсутствие
Дисплей: Наличие
Питание: От сети
Тип охлаждения: Вентиляторное
Погодозащищенный корпус: Наличие/Отсутствие
Соответствие нормативно-технической документации: ТУ производителя</t>
  </si>
  <si>
    <t>https://my3oboz.ru/catalog/svetovoe_oborudovanie/svetodiodnye_pribory_i_effekty/led_pribory_s_polnym_dvizheniem/stage-4-magicspot-90-povorotnaya-golova-/</t>
  </si>
  <si>
    <t>http://art-complex.ru/product/estrada-pro-mh90s-mercury-9858/</t>
  </si>
  <si>
    <t>https://spb.muzmart.com/store/85396-stage-4-magicspot-90-pribor-polnogo-vrascheniya</t>
  </si>
  <si>
    <t>https://anzhee-light.ru/product/procbet-h90p-spot/</t>
  </si>
  <si>
    <t>Прожектор театральный тип 6</t>
  </si>
  <si>
    <t>Тип: Светодиодный
Вид: Динамическая голова
Луч: Spot; Wash; Beam
Режимы работы: DMX, звуковая активация, авторежим, главный-ведомый
Количество светодиодов: 1 ШТ
Мощность светодиода: не менее 100 не более 150 ВТ
Минимальный угол раскрытия луча, градус: не менее 3
Максимальный угол раскрытия луча, градус: не более 90
Количество цветов: не менее 3 ШТ
Количество каналов DMX управления: не менее 4 не более 25 ШТ
Протокол передачи данных: DMX512
Движение в горизонтальной плоскости (PAN), градус: не менее 530 не более 650
Максимальный угол наклона (TILT), градус: не менее 210 не более 280
Колесо статичных гобо: Наличие/Отсутствие
Колесо вращающихся гобо: Наличие/Отсутствие
Призма: Наличие/Отсутствие
Линейный диммер: Наличие/Отсутствие
Эффект стробоскопа: Наличие/Отсутствие
Ультрафиолет: Наличие/Отсутствие
Макрос эффекты: Наличие/Отсутствие
Дисплей: Наличие
Питание: От сети
Тип охлаждения: Вентиляторное
Погодозащищенный корпус: Наличие/Отсутствие
Соответствие нормативно-технической документации: ТУ производителя</t>
  </si>
  <si>
    <t>http://art-complex.ru/product/color-imagination-miniwash-150-9944/</t>
  </si>
  <si>
    <t>Экранная копия от 03.12.2021 № 04-8218/21-0-0</t>
  </si>
  <si>
    <t>505310328605</t>
  </si>
  <si>
    <t>ЧЕБАКОВ ЕВГЕНИЙ НИКОЛАЕВИЧ ИП</t>
  </si>
  <si>
    <t>https://acctech.ru/cat/product/involight_prowash150/</t>
  </si>
  <si>
    <t>https://spb.muzmart.com/store/101869-involight-prowash150-led-vraschayuschayasya-golova</t>
  </si>
  <si>
    <t>https://anzhee-light.ru/product/procbet-q-beam-150/</t>
  </si>
  <si>
    <t>32.20.11.120</t>
  </si>
  <si>
    <t>Пианино акустическое тип 1</t>
  </si>
  <si>
    <t>Тип: Механический
Корпус: Классический
Высота: ≤ 1100; &gt; 1100 и ≤ 1200 ММ
Глубина: ≥ 500 и ≤ 550; &gt; 550 и ≤ 600 ММ
Ширина: &gt; 1450 и ≤ 1500 ММ
Количество клавиш: 88 ШТ
Отделка: Полированная
Рама: Чугунная
Механика: Деревянная
Количество педалей: 2; 3 ШТ
Струны: Стальные
Соответствие нормативно-технической документации: ГОСТ 24262-89 или ТУ производителя</t>
  </si>
  <si>
    <t>https://spb.muzmart.com/store/101614-samick-js115d-ebhp-akusticheskoe-pianino</t>
  </si>
  <si>
    <t>https://www.bigtv.ru/product/pianino-akusticheskoe-wendllung-w120bl-615029/</t>
  </si>
  <si>
    <t>https://spb.muzmart.com/store/101614-samick-js115d-ebhp-pianino</t>
  </si>
  <si>
    <t>32.20.14.110</t>
  </si>
  <si>
    <t>Пианино цифровое тип 1</t>
  </si>
  <si>
    <t>Вид: Стационарное
Количество клавиш: 88 ШТ
Механика клавиатуры: Молоточковая
Тип клавиатуры: Молоточковая балансная; Молоточковая градуированная; Полувзвешенная
Размер клавиш: Полноразмерные
Настройка чувствительности клавиш к силе касания: Наличие
Количество педалей: 3 ШТ
Количество тембров: ≥ 20 и &lt; 30; ≥ 30 и &lt; 40; ≥ 40 и &lt; 50; ≥ 50 ШТ
Количество голосов полифонии: ≥ 256 ШТ
Количество динамиков: не менее 2 ШТ
Мощность акустической системы: ≥ 60 и &lt; 80; ≥ 80 и &lt; 100; ≥ 100 ВТ
Наличие ЖК дисплея: Да
Функция обучения: Наличие
Автоаккомпанемент: Наличие
Наличие функции разделения клавиатуры: Да; Нет
Наложение тембров: Наличие; Отсутствие
Наличие функции реверберации: Да
Наличие функции записи: Да
Количество разъемов для наушников: 2 ШТ
Количество линейных выходов: 2 ШТ
USB разъем для подключения к компьютеру: Наличие
USB разъем для подключения внешнего накопителя: Наличие
MIDI (Вход /Выход): Наличие
Разъем для микрофона: Наличие; Отсутствие
Адаптер питания: Наличие
Пюпитр: Наличие
Наличие функции метроном: Да
Цвет: Белый; Черный; Коричневый
Соответствие нормативно-технической документации: ТУ производителя</t>
  </si>
  <si>
    <t>2780611523221000015 от 15.03.2021</t>
  </si>
  <si>
    <t>7841023873</t>
  </si>
  <si>
    <t>"ПАЛЬМИРА" ООО</t>
  </si>
  <si>
    <t>https://zakupki.gov.ru/epz/contract/contractCard/document-info.html?reestrNumber=2780611523221000015</t>
  </si>
  <si>
    <t>https://www.muztorg.ru/product/0004262</t>
  </si>
  <si>
    <t>https://spb.muzmart.com/store/91433-yamaha-clp-635wh-cifrovoe-pianino</t>
  </si>
  <si>
    <t>32.20.13.131</t>
  </si>
  <si>
    <t>Аккордеон акустический тип 1</t>
  </si>
  <si>
    <t>Вид аккомпанемента: Выборный; Готово-выборный; Готовый
Размер инструмента: 4/4; 7/8
Диапазон правой клавиатуры: ≥ 49; ≥ 45; ≥ 41; ≥ 37 ШТ
Категория: Концертный; Ученический
Количество голосов правой клавиатуры: ≥ 4 ШТ
Количество регистров правой клавиатуры: ≥ 11 ШТ
Наличие регистров левой клавиатуры (кроме готово-выборного переключателя): Да
Наличие ремней в комплекте: Да
Наличие сурдины в левой клавиатуре: Да; Нет
Наличие футляра/чехла в комплекте: Да
Соответствие нормативно-технической документации: ТУ производителя</t>
  </si>
  <si>
    <t>2780402746020000022 от 24.03.2020</t>
  </si>
  <si>
    <t>7810737638</t>
  </si>
  <si>
    <t>"Лаврентьев Д.О." ИП</t>
  </si>
  <si>
    <t>https://zakupki.gov.ru/epz/contract/contractCard/common-info.html?reestrNumber=2782606044721000007&amp;contractInfoId=64444536</t>
  </si>
  <si>
    <t>Экранная копия от 03.12.2021 № 04-8139/21-0-0</t>
  </si>
  <si>
    <t>071003975530</t>
  </si>
  <si>
    <t>Джаппуева Марина Расуловна ИП</t>
  </si>
  <si>
    <t>https://skybeat.ru/catalog/product/professional-p37-c-4649/</t>
  </si>
  <si>
    <t>Экранная копия от 03.12.2021 № 04-8140/21-0-0</t>
  </si>
  <si>
    <t>771602342906</t>
  </si>
  <si>
    <t>Сердюк Елена Степановна ИП</t>
  </si>
  <si>
    <t>https://music-hummer.ru/catalog/product/professional-p118-m-4645/</t>
  </si>
  <si>
    <t>https://spb.muzmart.com/store/115153-weltmeister-topas-iv-96-37-rd-akkordeon</t>
  </si>
  <si>
    <t>26.40.41.000</t>
  </si>
  <si>
    <t>Микрофонная стойка тип 1</t>
  </si>
  <si>
    <t>Конструкция: Журавль
Максимальная высота: не более 1650 ММ
Минимальная высота: не более 960 ММ
Резьба крепления микрофона: Наличие
Соответствие нормативно-технической документации: ТУ производителя</t>
  </si>
  <si>
    <t>7735092378</t>
  </si>
  <si>
    <t>"ОНЛАЙН ТРЕЙД" ООО</t>
  </si>
  <si>
    <t>https://www.onlinetrade.ru/catalogue/mikrofony-c331/rockdale/mikrofonnaya_stoyka_rockdale_3617_t_usilennaya_s_metallicheskimi_uzlami_vysota_90_160_sm_zhuravl_80_sm_a063006-1808290.html</t>
  </si>
  <si>
    <t>https://www.dj-store.ru/oborudovanie/mikrofony/aksessuary/stoyki/40511_rockdale-3617_t.html</t>
  </si>
  <si>
    <t>https://st-petersburg.pult.ru/product/mikrofonnaya-stoyka-rockdale-3617-t</t>
  </si>
  <si>
    <t>26.40.51.000</t>
  </si>
  <si>
    <t>021</t>
  </si>
  <si>
    <t>DMX-контроллер тип 1</t>
  </si>
  <si>
    <t>Тип устройства: DMX-контроллер
Наличие протокола RDM: Да
Количество dmx каналов (адресов): не менее 512 ШТ
Максимальное количество контролируемых световых приборов: не менее 12 ШТ
Наличие регуляторов ползункового типа (Fader): Да; Нет
Возможность создания последовательности из сцен (Chaser): Да; Нет
Наличие дисплея: Да; Нет
Наличие встроенного микрофона: Да; Нет
Наличие USB порта: Да; Нет
Наличие MIDI-интерфейса: Да; Нет
Возможность управления по беспроводному радиоканалу/Wi-Fi: Нет
Соответствие нормативно-технической документации: ТУ производителя</t>
  </si>
  <si>
    <t>7704217370</t>
  </si>
  <si>
    <t>"Интернет Решения" ООО</t>
  </si>
  <si>
    <t>https://www.ozon.ru/product/dmx-kontroller-laudio-pro-512-216587437/?sh=fu57esyc0g</t>
  </si>
  <si>
    <t>https://www.dj-store.ru/oborudovanie/svetovaya_apparatura/pribory_upravleniya/kontrollery_dmx/47119_laudio-pro-512.html</t>
  </si>
  <si>
    <t>https://spb.muzmart.com/store/142827-laudio-pro-512-dmx-kontroller</t>
  </si>
  <si>
    <t>022</t>
  </si>
  <si>
    <t>DMX-диммер тип 1</t>
  </si>
  <si>
    <t>Тип устройства: DMX-диммер
Количество подключаемых устройств: не менее 4 ШТ
Максимальное напряжение на устройство: не менее 1000 ВТ
Управление по протоколу DMX-512: Да
Поддержка RDM: Да; Нет
Аналоговое управление: Да
Наличие предохранителей: Да
Возможность програмирования последовательностей сцен (Chaser): Да; Нет
Наличие регуляторов ползункового типа (Fader): Да; Нет
Функция предварительного нагрева (поднакал): Да; Нет
Наличие функции Свитчера: Да; Нет
Соответствие нормативно-технической документации: ТУ производителя</t>
  </si>
  <si>
    <t>http://www.show-light.ru/svetovoe-oborudovanie/dimmer-svitchery-splittery-radio-dmx/analogovie-dimeri/involight-ad6-tsifrovoj-dimmer-detail</t>
  </si>
  <si>
    <t>https://www.dj-store.ru/oborudovanie/svetovaya_apparatura/pribory_upravleniya/dimmery_svitchery/33837_involight-ad6.html</t>
  </si>
  <si>
    <t>https://spb.muzmart.com/store/79379-ross-dmx-control-2448-dimmernyy-pult-dmx</t>
  </si>
  <si>
    <t>020</t>
  </si>
  <si>
    <t>Кабель-переходник для аудиотехники тип 1</t>
  </si>
  <si>
    <t>Тип: Stereo mini Jack - x2 Mono Jack
Вид: Переходник
Тип разъемов: Jack 3,5 mm (f)- x2 Jack 6,3 mm (f)
Длина: не менее 0,5 не более 3 М
Соответствие нормативно-технической документации: ГОСТ 31565-2012 или ТУ производителя</t>
  </si>
  <si>
    <t>https://www.muztorg.ru/product/A063328</t>
  </si>
  <si>
    <t>https://www.ozon.ru/product/kabel-3-5mm-sht-stereo-2-h-6-35mm-sht-mono-pozolochennyy-dlina-1-5m-250658899/?sh=7S4kx9Mu</t>
  </si>
  <si>
    <t>https://www.dj-store.ru/oborudovanie/commutation/audio-kabeli/58949_soundking-bb317-3m.html</t>
  </si>
  <si>
    <t>https://spb.muzmart.com/store/84876-rockdale-xc-002-2m-komponentnyy-kabel-stereo-mini-jack-papa-x-2-mono-jack-papa-2-m</t>
  </si>
  <si>
    <t>Экранная копия от 09.03.2022 № 04 -2043/22-0-0</t>
  </si>
  <si>
    <t>Экранная копия от 09.03.2022 № 04 -2045/22-0-0</t>
  </si>
  <si>
    <t>https://www.music-expert.ru/catalog/stsena_kommutatsiya_aksessuary/stsenicheskoe_oborudovanie/chauvet_clp_03_clamp_strubtsina_na_trubu_do_50_mm/</t>
  </si>
  <si>
    <t>Ответ на запрос от 09.03.2022 № 04 -2049/22-0-0</t>
  </si>
  <si>
    <t>Экранная копия от 09.03.2022 № 04 -2032/22-0-0</t>
  </si>
  <si>
    <t>Экранная копия от 09.03.2022 № 04 -2048/22-0-0</t>
  </si>
  <si>
    <t>Экранная копия от 09.03.2022 № 04 -2046/22-0-0</t>
  </si>
  <si>
    <t>Ответ на запрос от 09.03.2022 № 04 -2013/22-0-0</t>
  </si>
  <si>
    <t>Экранная копия от 09.03.2022 № 04 -2047/22-0-0</t>
  </si>
  <si>
    <t>Экранная копия от 09.03.2022 № 04 -2020/22-0-0</t>
  </si>
  <si>
    <t>Новая цена 3 кв</t>
  </si>
  <si>
    <t>Цена 2 квартал 2022 года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</si>
</sst>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\ _₽_-;\-* #,##0.00\ _₽_-;_-* &quot;-&quot;??\ _₽_-;_-@_-"/>
    <numFmt numFmtId="164" formatCode="0.0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sz val="10"/>
      <name val="Times New Roman"/>
      <family val="1"/>
      <charset val="204"/>
    </font>
    <font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u/>
      <sz val="11"/>
      <color theme="10"/>
      <name val="Calibri"/>
      <family val="2"/>
      <scheme val="minor"/>
    </font>
    <font>
      <u/>
      <sz val="1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/>
  </cellStyleXfs>
  <cellXfs count="55">
    <xf numFmtId="0" fontId="0" fillId="0" borderId="0" xfId="0"/>
    <xf numFmtId="0" fontId="2" fillId="0" borderId="1" xfId="0" applyNumberFormat="1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 wrapText="1"/>
    </xf>
    <xf numFmtId="0" fontId="2" fillId="0" borderId="1" xfId="0" applyNumberFormat="1" applyFont="1" applyFill="1" applyBorder="1" applyAlignment="1">
      <alignment horizontal="center" vertical="center" wrapText="1"/>
    </xf>
    <xf numFmtId="0" fontId="2" fillId="0" borderId="1" xfId="1" applyNumberFormat="1" applyFont="1" applyFill="1" applyBorder="1" applyAlignment="1">
      <alignment horizontal="center" vertical="center" wrapText="1"/>
    </xf>
    <xf numFmtId="2" fontId="2" fillId="0" borderId="1" xfId="1" applyNumberFormat="1" applyFont="1" applyFill="1" applyBorder="1" applyAlignment="1">
      <alignment horizontal="center" vertical="center" wrapText="1"/>
    </xf>
    <xf numFmtId="2" fontId="2" fillId="0" borderId="1" xfId="0" applyNumberFormat="1" applyFont="1" applyFill="1" applyBorder="1" applyAlignment="1">
      <alignment horizontal="center" vertical="center" wrapText="1"/>
    </xf>
    <xf numFmtId="164" fontId="2" fillId="0" borderId="1" xfId="0" applyNumberFormat="1" applyFont="1" applyFill="1" applyBorder="1" applyAlignment="1">
      <alignment horizontal="center" vertical="center" wrapText="1"/>
    </xf>
    <xf numFmtId="1" fontId="2" fillId="0" borderId="1" xfId="0" applyNumberFormat="1" applyFont="1" applyFill="1" applyBorder="1" applyAlignment="1">
      <alignment horizontal="center" vertical="center" wrapText="1"/>
    </xf>
    <xf numFmtId="10" fontId="2" fillId="0" borderId="1" xfId="0" applyNumberFormat="1" applyFont="1" applyFill="1" applyBorder="1" applyAlignment="1">
      <alignment horizontal="center" vertical="center" wrapText="1"/>
    </xf>
    <xf numFmtId="0" fontId="2" fillId="0" borderId="0" xfId="0" applyNumberFormat="1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1" xfId="1" applyNumberFormat="1" applyFont="1" applyFill="1" applyBorder="1" applyAlignment="1">
      <alignment horizontal="left" vertical="center"/>
    </xf>
    <xf numFmtId="164" fontId="4" fillId="0" borderId="1" xfId="0" applyNumberFormat="1" applyFont="1" applyFill="1" applyBorder="1" applyAlignment="1">
      <alignment horizontal="center" vertical="center"/>
    </xf>
    <xf numFmtId="1" fontId="4" fillId="0" borderId="1" xfId="0" applyNumberFormat="1" applyFont="1" applyFill="1" applyBorder="1" applyAlignment="1">
      <alignment horizontal="center" vertical="center"/>
    </xf>
    <xf numFmtId="0" fontId="4" fillId="0" borderId="1" xfId="0" applyNumberFormat="1" applyFont="1" applyFill="1" applyBorder="1" applyAlignment="1">
      <alignment horizontal="left" vertical="center"/>
    </xf>
    <xf numFmtId="0" fontId="4" fillId="0" borderId="1" xfId="1" applyNumberFormat="1" applyFont="1" applyFill="1" applyBorder="1"/>
    <xf numFmtId="0" fontId="4" fillId="0" borderId="1" xfId="0" applyNumberFormat="1" applyFont="1" applyFill="1" applyBorder="1"/>
    <xf numFmtId="0" fontId="4" fillId="0" borderId="0" xfId="0" applyNumberFormat="1" applyFont="1" applyFill="1"/>
    <xf numFmtId="2" fontId="4" fillId="0" borderId="1" xfId="1" applyNumberFormat="1" applyFont="1" applyFill="1" applyBorder="1" applyAlignment="1">
      <alignment horizontal="center" vertical="center"/>
    </xf>
    <xf numFmtId="0" fontId="4" fillId="0" borderId="1" xfId="3" applyNumberFormat="1" applyFont="1" applyFill="1" applyBorder="1" applyAlignment="1">
      <alignment horizontal="left" vertical="top"/>
    </xf>
    <xf numFmtId="0" fontId="4" fillId="0" borderId="0" xfId="0" applyNumberFormat="1" applyFont="1" applyFill="1" applyBorder="1" applyAlignment="1">
      <alignment horizontal="center" vertical="center"/>
    </xf>
    <xf numFmtId="49" fontId="4" fillId="0" borderId="0" xfId="0" applyNumberFormat="1" applyFont="1" applyFill="1" applyBorder="1" applyAlignment="1">
      <alignment horizontal="center" vertical="center"/>
    </xf>
    <xf numFmtId="0" fontId="4" fillId="0" borderId="0" xfId="0" applyNumberFormat="1" applyFont="1" applyFill="1" applyBorder="1" applyAlignment="1">
      <alignment horizontal="left" vertical="top"/>
    </xf>
    <xf numFmtId="0" fontId="4" fillId="0" borderId="0" xfId="0" applyNumberFormat="1" applyFont="1" applyFill="1" applyBorder="1" applyAlignment="1">
      <alignment horizontal="left" vertical="center"/>
    </xf>
    <xf numFmtId="2" fontId="4" fillId="0" borderId="0" xfId="0" applyNumberFormat="1" applyFont="1" applyFill="1" applyBorder="1" applyAlignment="1">
      <alignment horizontal="center" vertical="center"/>
    </xf>
    <xf numFmtId="164" fontId="4" fillId="0" borderId="0" xfId="0" applyNumberFormat="1" applyFont="1" applyFill="1" applyBorder="1" applyAlignment="1">
      <alignment horizontal="center" vertical="center"/>
    </xf>
    <xf numFmtId="1" fontId="4" fillId="0" borderId="0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10" fontId="5" fillId="0" borderId="0" xfId="0" applyNumberFormat="1" applyFont="1" applyFill="1" applyBorder="1" applyAlignment="1">
      <alignment horizontal="center" vertical="center"/>
    </xf>
    <xf numFmtId="0" fontId="4" fillId="0" borderId="0" xfId="0" applyNumberFormat="1" applyFont="1" applyFill="1" applyBorder="1" applyAlignment="1">
      <alignment horizontal="right"/>
    </xf>
    <xf numFmtId="0" fontId="4" fillId="0" borderId="0" xfId="1" applyNumberFormat="1" applyFont="1" applyFill="1" applyBorder="1"/>
    <xf numFmtId="0" fontId="4" fillId="0" borderId="0" xfId="0" applyNumberFormat="1" applyFont="1" applyFill="1" applyBorder="1"/>
    <xf numFmtId="0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NumberFormat="1" applyFont="1" applyFill="1" applyBorder="1" applyAlignment="1">
      <alignment horizontal="center" vertical="center"/>
    </xf>
    <xf numFmtId="2" fontId="4" fillId="0" borderId="1" xfId="0" applyNumberFormat="1" applyFont="1" applyFill="1" applyBorder="1" applyAlignment="1">
      <alignment horizontal="center" vertical="center"/>
    </xf>
    <xf numFmtId="0" fontId="8" fillId="0" borderId="1" xfId="2" applyNumberFormat="1" applyFont="1" applyFill="1" applyBorder="1" applyAlignment="1">
      <alignment horizontal="right"/>
    </xf>
    <xf numFmtId="0" fontId="3" fillId="0" borderId="0" xfId="0" applyNumberFormat="1" applyFont="1" applyAlignment="1">
      <alignment horizontal="center" vertical="center"/>
    </xf>
    <xf numFmtId="0" fontId="0" fillId="0" borderId="0" xfId="0" applyNumberFormat="1"/>
    <xf numFmtId="0" fontId="4" fillId="0" borderId="1" xfId="0" applyNumberFormat="1" applyFont="1" applyFill="1" applyBorder="1" applyAlignment="1">
      <alignment horizontal="center" vertical="center" wrapText="1"/>
    </xf>
    <xf numFmtId="49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NumberFormat="1" applyFont="1" applyFill="1" applyBorder="1" applyAlignment="1">
      <alignment horizontal="left" vertical="top" wrapText="1"/>
    </xf>
    <xf numFmtId="2" fontId="4" fillId="0" borderId="1" xfId="0" applyNumberFormat="1" applyFont="1" applyFill="1" applyBorder="1" applyAlignment="1">
      <alignment horizontal="center" vertical="center" wrapText="1"/>
    </xf>
    <xf numFmtId="2" fontId="5" fillId="0" borderId="1" xfId="0" applyNumberFormat="1" applyFont="1" applyFill="1" applyBorder="1" applyAlignment="1">
      <alignment horizontal="center" vertical="center" wrapText="1"/>
    </xf>
    <xf numFmtId="2" fontId="6" fillId="0" borderId="1" xfId="0" applyNumberFormat="1" applyFont="1" applyFill="1" applyBorder="1" applyAlignment="1">
      <alignment horizontal="center" vertical="center" wrapText="1"/>
    </xf>
    <xf numFmtId="10" fontId="5" fillId="0" borderId="1" xfId="0" applyNumberFormat="1" applyFont="1" applyFill="1" applyBorder="1" applyAlignment="1">
      <alignment horizontal="center" vertical="center" wrapText="1"/>
    </xf>
    <xf numFmtId="0" fontId="4" fillId="0" borderId="1" xfId="0" applyNumberFormat="1" applyFont="1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center" vertical="center"/>
    </xf>
    <xf numFmtId="0" fontId="4" fillId="0" borderId="1" xfId="3" applyNumberFormat="1" applyFont="1" applyFill="1" applyBorder="1" applyAlignment="1">
      <alignment horizontal="center" vertical="center" wrapText="1"/>
    </xf>
    <xf numFmtId="49" fontId="4" fillId="0" borderId="1" xfId="3" applyNumberFormat="1" applyFont="1" applyFill="1" applyBorder="1" applyAlignment="1">
      <alignment horizontal="center" vertical="center" wrapText="1"/>
    </xf>
    <xf numFmtId="0" fontId="4" fillId="0" borderId="1" xfId="3" applyNumberFormat="1" applyFont="1" applyFill="1" applyBorder="1" applyAlignment="1">
      <alignment horizontal="left" vertical="top" wrapText="1"/>
    </xf>
    <xf numFmtId="2" fontId="4" fillId="0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2" fontId="6" fillId="0" borderId="1" xfId="0" applyNumberFormat="1" applyFont="1" applyFill="1" applyBorder="1" applyAlignment="1">
      <alignment horizontal="center" vertical="center"/>
    </xf>
  </cellXfs>
  <cellStyles count="4">
    <cellStyle name="Гиперссылка" xfId="2" builtinId="8"/>
    <cellStyle name="Обычный" xfId="0" builtinId="0"/>
    <cellStyle name="Обычный 2 2 2 2" xfId="3"/>
    <cellStyle name="Финансовый" xfId="1" builtinId="3"/>
  </cellStyles>
  <dxfs count="7">
    <dxf>
      <fill>
        <patternFill>
          <fgColor indexed="64"/>
          <bgColor rgb="FFFF9999"/>
        </patternFill>
      </fill>
    </dxf>
    <dxf>
      <fill>
        <patternFill patternType="solid">
          <fgColor indexed="64"/>
          <bgColor rgb="FF92D050"/>
        </patternFill>
      </fill>
    </dxf>
    <dxf>
      <fill>
        <patternFill>
          <fgColor indexed="64"/>
          <bgColor theme="8" tint="0.79995117038483843"/>
        </patternFill>
      </fill>
    </dxf>
    <dxf>
      <fill>
        <patternFill>
          <fgColor indexed="64"/>
          <bgColor rgb="FFFF9999"/>
        </patternFill>
      </fill>
    </dxf>
    <dxf>
      <fill>
        <patternFill patternType="none">
          <bgColor indexed="65"/>
        </patternFill>
      </fill>
    </dxf>
    <dxf>
      <fill>
        <patternFill>
          <fgColor indexed="64"/>
          <bgColor theme="9" tint="0.39991454817346722"/>
        </patternFill>
      </fill>
    </dxf>
    <dxf>
      <fill>
        <patternFill>
          <fgColor indexed="64"/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zakupki.gov.ru/epz/contract/contractCard/document-info.html?reestrNumber=2780611523221000015" TargetMode="External"/><Relationship Id="rId13" Type="http://schemas.openxmlformats.org/officeDocument/2006/relationships/hyperlink" Target="https://zakupki.gov.ru/epz/contract/contractCard/common-info.html?reestrNumber=2780114007321000030" TargetMode="External"/><Relationship Id="rId18" Type="http://schemas.openxmlformats.org/officeDocument/2006/relationships/hyperlink" Target="https://anzhee-light.ru/product/anzhee-dmx-splitter-4/" TargetMode="External"/><Relationship Id="rId3" Type="http://schemas.openxmlformats.org/officeDocument/2006/relationships/hyperlink" Target="https://skybeat.ru/catalog/product/professional-p37-c-4649/" TargetMode="External"/><Relationship Id="rId21" Type="http://schemas.openxmlformats.org/officeDocument/2006/relationships/hyperlink" Target="https://spb.muzmart.com/store/142827-laudio-pro-512-dmx-kontroller" TargetMode="External"/><Relationship Id="rId7" Type="http://schemas.openxmlformats.org/officeDocument/2006/relationships/hyperlink" Target="https://zakupki.gov.ru/epz/contract/contractCard/document-info.html?reestrNumber=2781106352621000032" TargetMode="External"/><Relationship Id="rId12" Type="http://schemas.openxmlformats.org/officeDocument/2006/relationships/hyperlink" Target="https://spb.muzmart.com/store/132324-psl-l-xmit-besprovodnoy-peredatchik-signala-dmx" TargetMode="External"/><Relationship Id="rId17" Type="http://schemas.openxmlformats.org/officeDocument/2006/relationships/hyperlink" Target="https://arlight.moscow/catalog/dekodery-dmx-spi-539/dmx-splitter-ln-dmx-8ch-220v-019502.html" TargetMode="External"/><Relationship Id="rId2" Type="http://schemas.openxmlformats.org/officeDocument/2006/relationships/hyperlink" Target="https://spb.muzmart.com/store/38324-imlight-strubcina-s28-silver" TargetMode="External"/><Relationship Id="rId16" Type="http://schemas.openxmlformats.org/officeDocument/2006/relationships/hyperlink" Target="https://www.bigtv.ru/product/splitter-razvetvitel-dmx-signala-showlight-dd-8u-622517/" TargetMode="External"/><Relationship Id="rId20" Type="http://schemas.openxmlformats.org/officeDocument/2006/relationships/hyperlink" Target="https://www.dj-store.ru/oborudovanie/svetovaya_apparatura/pribory_upravleniya/kontrollery_dmx/47119_laudio-pro-512.html" TargetMode="External"/><Relationship Id="rId1" Type="http://schemas.openxmlformats.org/officeDocument/2006/relationships/hyperlink" Target="https://zakupki.gov.ru/epz/contract/contractCard/common-info.html?reestrNumber=2782606044721000007&amp;contractInfoId=64444536" TargetMode="External"/><Relationship Id="rId6" Type="http://schemas.openxmlformats.org/officeDocument/2006/relationships/hyperlink" Target="https://acctech.ru/cat/product/involight_prowash150/" TargetMode="External"/><Relationship Id="rId11" Type="http://schemas.openxmlformats.org/officeDocument/2006/relationships/hyperlink" Target="https://anzhee-light.ru/product/anzhee-wi-dmx-receiver-compact/" TargetMode="External"/><Relationship Id="rId5" Type="http://schemas.openxmlformats.org/officeDocument/2006/relationships/hyperlink" Target="https://www.dj-store.ru/oborudovanie/mikrofony/aksessuary/stoyki/40511_rockdale-3617_t.html" TargetMode="External"/><Relationship Id="rId15" Type="http://schemas.openxmlformats.org/officeDocument/2006/relationships/hyperlink" Target="https://www.dj-store.ru/oborudovanie/svetovaya_apparatura/pribory_upravleniya/kontrollery_dmx/66608_alien-wireless-dmx-24g-s-akkumulyatorom.html" TargetMode="External"/><Relationship Id="rId23" Type="http://schemas.openxmlformats.org/officeDocument/2006/relationships/printerSettings" Target="../printerSettings/printerSettings1.bin"/><Relationship Id="rId10" Type="http://schemas.openxmlformats.org/officeDocument/2006/relationships/hyperlink" Target="https://anzhee-light.ru/product/procbet-h60p-spot/" TargetMode="External"/><Relationship Id="rId19" Type="http://schemas.openxmlformats.org/officeDocument/2006/relationships/hyperlink" Target="https://www.dj-store.ru/oborudovanie/svetovaya_apparatura/pribory_upravleniya/dimmery_svitchery/33837_involight-ad6.html" TargetMode="External"/><Relationship Id="rId4" Type="http://schemas.openxmlformats.org/officeDocument/2006/relationships/hyperlink" Target="https://music-hummer.ru/catalog/product/professional-p118-m-4645/" TargetMode="External"/><Relationship Id="rId9" Type="http://schemas.openxmlformats.org/officeDocument/2006/relationships/hyperlink" Target="https://zakupki.gov.ru/epz/contract/contractCard/document-info.html?reestrNumber=2780114007321000030" TargetMode="External"/><Relationship Id="rId14" Type="http://schemas.openxmlformats.org/officeDocument/2006/relationships/hyperlink" Target="http://www.show-light.ru/svetovoe-oborudovanie/dimmer-svitchery-splittery-radio-dmx/splittery-i-svitchery/besprovodnye-peredatchiki-dmx-signala-showlight-sl-512a-t-r-detail" TargetMode="External"/><Relationship Id="rId22" Type="http://schemas.openxmlformats.org/officeDocument/2006/relationships/hyperlink" Target="http://www.show-light.ru/svetovoe-oborudovanie/dimmer-svitchery-splittery-radio-dmx/analogovie-dimeri/involight-ad6-tsifrovoj-dimmer-detai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7"/>
  <sheetViews>
    <sheetView tabSelected="1" zoomScale="85" zoomScaleNormal="85" workbookViewId="0">
      <selection activeCell="C2" sqref="C2:C4"/>
    </sheetView>
  </sheetViews>
  <sheetFormatPr defaultRowHeight="14.1" customHeight="1" x14ac:dyDescent="0.25"/>
  <cols>
    <col min="1" max="1" width="12.7109375" style="21" customWidth="1"/>
    <col min="2" max="2" width="6.7109375" style="22" customWidth="1"/>
    <col min="3" max="3" width="25.7109375" style="21" customWidth="1"/>
    <col min="4" max="4" width="35.7109375" style="23" customWidth="1"/>
    <col min="5" max="5" width="10.7109375" style="21" customWidth="1"/>
    <col min="6" max="6" width="42.7109375" style="24" customWidth="1"/>
    <col min="7" max="8" width="13.7109375" style="25" customWidth="1"/>
    <col min="9" max="9" width="8.7109375" style="26" customWidth="1"/>
    <col min="10" max="10" width="8.7109375" style="27" customWidth="1"/>
    <col min="11" max="12" width="13.7109375" style="25" customWidth="1"/>
    <col min="13" max="13" width="9.7109375" style="28" customWidth="1"/>
    <col min="14" max="14" width="13.7109375" style="29" customWidth="1"/>
    <col min="15" max="15" width="13.7109375" style="25" customWidth="1"/>
    <col min="16" max="16" width="9.7109375" style="30" customWidth="1"/>
    <col min="17" max="17" width="16.7109375" style="21" customWidth="1"/>
    <col min="18" max="18" width="16.7109375" style="24" customWidth="1"/>
    <col min="19" max="19" width="16" style="31" customWidth="1"/>
    <col min="20" max="20" width="21.7109375" style="32" customWidth="1"/>
    <col min="21" max="21" width="13.7109375" style="33" customWidth="1"/>
    <col min="22" max="26" width="9.140625" style="39"/>
  </cols>
  <sheetData>
    <row r="1" spans="1:26" s="11" customFormat="1" ht="75" customHeight="1" x14ac:dyDescent="0.2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5" t="s">
        <v>6</v>
      </c>
      <c r="H1" s="6" t="s">
        <v>7</v>
      </c>
      <c r="I1" s="7" t="s">
        <v>8</v>
      </c>
      <c r="J1" s="8" t="s">
        <v>9</v>
      </c>
      <c r="K1" s="5" t="s">
        <v>10</v>
      </c>
      <c r="L1" s="6" t="s">
        <v>11</v>
      </c>
      <c r="M1" s="6" t="s">
        <v>12</v>
      </c>
      <c r="N1" s="6" t="s">
        <v>13</v>
      </c>
      <c r="O1" s="6" t="s">
        <v>235</v>
      </c>
      <c r="P1" s="9" t="s">
        <v>14</v>
      </c>
      <c r="Q1" s="3" t="s">
        <v>15</v>
      </c>
      <c r="R1" s="3" t="s">
        <v>16</v>
      </c>
      <c r="S1" s="1" t="e">
        <f>"160-Р"&amp;CHAR(10)&amp;COUNTIF(#REF!,"ОК")&amp;" - ОК"&amp;CHAR(10)&amp;COUNTA(C:C)-COUNTIF(#REF!,"ОК")-1&amp;" - ОШИБКА"</f>
        <v>#REF!</v>
      </c>
      <c r="T1" s="4" t="s">
        <v>234</v>
      </c>
      <c r="U1" s="10" t="s">
        <v>17</v>
      </c>
      <c r="V1" s="38"/>
      <c r="W1" s="38"/>
      <c r="X1" s="38"/>
      <c r="Y1" s="38"/>
      <c r="Z1" s="38"/>
    </row>
    <row r="2" spans="1:26" ht="14.1" customHeight="1" x14ac:dyDescent="0.25">
      <c r="A2" s="40" t="s">
        <v>18</v>
      </c>
      <c r="B2" s="41" t="s">
        <v>19</v>
      </c>
      <c r="C2" s="40" t="s">
        <v>20</v>
      </c>
      <c r="D2" s="42" t="s">
        <v>21</v>
      </c>
      <c r="E2" s="40" t="s">
        <v>22</v>
      </c>
      <c r="F2" s="12" t="s">
        <v>23</v>
      </c>
      <c r="G2" s="36">
        <f t="shared" ref="G2:G65" si="0">IF(LEN(F2)=33,ROUND((H2*I2)/100*(100+J2),2),H2)</f>
        <v>429.36</v>
      </c>
      <c r="H2" s="36">
        <v>400</v>
      </c>
      <c r="I2" s="13">
        <v>1.0733999999999999</v>
      </c>
      <c r="J2" s="14">
        <v>0</v>
      </c>
      <c r="K2" s="36">
        <f t="shared" ref="K2:K52" si="1">G2</f>
        <v>429.36</v>
      </c>
      <c r="L2" s="43">
        <f>ROUND(_xlfn.STDEV.S(K2:K4),2)</f>
        <v>105.61</v>
      </c>
      <c r="M2" s="44">
        <f>ROUND(STDEV(K2:K4)*100/AVERAGE(K2:K4),2)</f>
        <v>29.78</v>
      </c>
      <c r="N2" s="45">
        <f>ROUND(AVERAGE(K2:K4),2)</f>
        <v>354.68</v>
      </c>
      <c r="O2" s="43">
        <v>513.04</v>
      </c>
      <c r="P2" s="46">
        <f>IFERROR(ROUND(N2/O2-1,4),"")</f>
        <v>-0.30869999999999997</v>
      </c>
      <c r="Q2" s="34" t="s">
        <v>24</v>
      </c>
      <c r="R2" s="15" t="s">
        <v>25</v>
      </c>
      <c r="S2" s="37" t="s">
        <v>26</v>
      </c>
      <c r="T2" s="16"/>
      <c r="U2" s="17" t="s">
        <v>27</v>
      </c>
    </row>
    <row r="3" spans="1:26" ht="14.1" customHeight="1" x14ac:dyDescent="0.25">
      <c r="A3" s="40"/>
      <c r="B3" s="41"/>
      <c r="C3" s="40"/>
      <c r="D3" s="42"/>
      <c r="E3" s="40"/>
      <c r="F3" s="12" t="s">
        <v>28</v>
      </c>
      <c r="G3" s="36">
        <f t="shared" si="0"/>
        <v>0</v>
      </c>
      <c r="H3" s="36"/>
      <c r="I3" s="13" t="s">
        <v>29</v>
      </c>
      <c r="J3" s="14"/>
      <c r="K3" s="36"/>
      <c r="L3" s="43"/>
      <c r="M3" s="44"/>
      <c r="N3" s="45"/>
      <c r="O3" s="43"/>
      <c r="P3" s="46"/>
      <c r="Q3" s="35" t="s">
        <v>30</v>
      </c>
      <c r="R3" s="15" t="s">
        <v>31</v>
      </c>
      <c r="S3" s="37" t="s">
        <v>32</v>
      </c>
      <c r="T3" s="16"/>
      <c r="U3" s="17" t="s">
        <v>27</v>
      </c>
    </row>
    <row r="4" spans="1:26" ht="14.1" customHeight="1" x14ac:dyDescent="0.25">
      <c r="A4" s="40"/>
      <c r="B4" s="41"/>
      <c r="C4" s="40"/>
      <c r="D4" s="42"/>
      <c r="E4" s="40"/>
      <c r="F4" s="12" t="s">
        <v>33</v>
      </c>
      <c r="G4" s="36">
        <f t="shared" si="0"/>
        <v>280</v>
      </c>
      <c r="H4" s="36">
        <v>280</v>
      </c>
      <c r="I4" s="13" t="s">
        <v>29</v>
      </c>
      <c r="J4" s="14"/>
      <c r="K4" s="36">
        <f t="shared" si="1"/>
        <v>280</v>
      </c>
      <c r="L4" s="43"/>
      <c r="M4" s="44"/>
      <c r="N4" s="45"/>
      <c r="O4" s="43"/>
      <c r="P4" s="46"/>
      <c r="Q4" s="35" t="s">
        <v>34</v>
      </c>
      <c r="R4" s="15" t="s">
        <v>35</v>
      </c>
      <c r="S4" s="37" t="s">
        <v>36</v>
      </c>
      <c r="T4" s="16"/>
      <c r="U4" s="17" t="s">
        <v>27</v>
      </c>
    </row>
    <row r="5" spans="1:26" ht="14.1" customHeight="1" x14ac:dyDescent="0.25">
      <c r="A5" s="40" t="s">
        <v>18</v>
      </c>
      <c r="B5" s="41" t="s">
        <v>37</v>
      </c>
      <c r="C5" s="40" t="s">
        <v>38</v>
      </c>
      <c r="D5" s="42" t="s">
        <v>39</v>
      </c>
      <c r="E5" s="40" t="s">
        <v>22</v>
      </c>
      <c r="F5" s="12" t="s">
        <v>40</v>
      </c>
      <c r="G5" s="36"/>
      <c r="H5" s="36"/>
      <c r="I5" s="13"/>
      <c r="J5" s="14"/>
      <c r="K5" s="36"/>
      <c r="L5" s="43">
        <f>ROUND(_xlfn.STDEV.S(K5:K8),2)</f>
        <v>79.099999999999994</v>
      </c>
      <c r="M5" s="44">
        <f>ROUND(STDEV(K5:K8)*100/AVERAGE(K5:K8),2)</f>
        <v>9.61</v>
      </c>
      <c r="N5" s="45">
        <f>ROUND(AVERAGE(K5:K8),2)</f>
        <v>823.33</v>
      </c>
      <c r="O5" s="43">
        <v>823.33</v>
      </c>
      <c r="P5" s="46">
        <f>IFERROR(ROUND(N5/O5-1,4),"")</f>
        <v>0</v>
      </c>
      <c r="Q5" s="34"/>
      <c r="R5" s="15"/>
      <c r="S5" s="37"/>
      <c r="T5" s="16"/>
      <c r="U5" s="17" t="s">
        <v>27</v>
      </c>
    </row>
    <row r="6" spans="1:26" ht="14.1" customHeight="1" x14ac:dyDescent="0.25">
      <c r="A6" s="40"/>
      <c r="B6" s="41"/>
      <c r="C6" s="40"/>
      <c r="D6" s="42"/>
      <c r="E6" s="40"/>
      <c r="F6" s="12" t="s">
        <v>224</v>
      </c>
      <c r="G6" s="36">
        <f t="shared" si="0"/>
        <v>760</v>
      </c>
      <c r="H6" s="36">
        <v>760</v>
      </c>
      <c r="I6" s="13" t="s">
        <v>29</v>
      </c>
      <c r="J6" s="14"/>
      <c r="K6" s="36">
        <f>H6</f>
        <v>760</v>
      </c>
      <c r="L6" s="43"/>
      <c r="M6" s="44"/>
      <c r="N6" s="45"/>
      <c r="O6" s="43"/>
      <c r="P6" s="46"/>
      <c r="Q6" s="35" t="s">
        <v>42</v>
      </c>
      <c r="R6" s="15" t="s">
        <v>43</v>
      </c>
      <c r="S6" s="37" t="s">
        <v>44</v>
      </c>
      <c r="T6" s="16"/>
      <c r="U6" s="17" t="s">
        <v>27</v>
      </c>
    </row>
    <row r="7" spans="1:26" ht="14.1" customHeight="1" x14ac:dyDescent="0.25">
      <c r="A7" s="40"/>
      <c r="B7" s="41"/>
      <c r="C7" s="40"/>
      <c r="D7" s="42"/>
      <c r="E7" s="40"/>
      <c r="F7" s="12" t="s">
        <v>225</v>
      </c>
      <c r="G7" s="36">
        <f t="shared" si="0"/>
        <v>912</v>
      </c>
      <c r="H7" s="36">
        <v>912</v>
      </c>
      <c r="I7" s="13" t="s">
        <v>29</v>
      </c>
      <c r="J7" s="14"/>
      <c r="K7" s="36">
        <f>H7</f>
        <v>912</v>
      </c>
      <c r="L7" s="43"/>
      <c r="M7" s="44"/>
      <c r="N7" s="45"/>
      <c r="O7" s="43"/>
      <c r="P7" s="46"/>
      <c r="Q7" s="35" t="s">
        <v>30</v>
      </c>
      <c r="R7" s="15" t="s">
        <v>31</v>
      </c>
      <c r="S7" s="37" t="s">
        <v>226</v>
      </c>
      <c r="T7" s="16"/>
      <c r="U7" s="17" t="s">
        <v>27</v>
      </c>
    </row>
    <row r="8" spans="1:26" ht="14.1" customHeight="1" x14ac:dyDescent="0.25">
      <c r="A8" s="40"/>
      <c r="B8" s="41"/>
      <c r="C8" s="40"/>
      <c r="D8" s="42"/>
      <c r="E8" s="40"/>
      <c r="F8" s="12" t="s">
        <v>227</v>
      </c>
      <c r="G8" s="36">
        <f t="shared" si="0"/>
        <v>798</v>
      </c>
      <c r="H8" s="36">
        <v>798</v>
      </c>
      <c r="I8" s="13" t="s">
        <v>29</v>
      </c>
      <c r="J8" s="14"/>
      <c r="K8" s="36">
        <f>H8</f>
        <v>798</v>
      </c>
      <c r="L8" s="43"/>
      <c r="M8" s="44"/>
      <c r="N8" s="45"/>
      <c r="O8" s="43"/>
      <c r="P8" s="46"/>
      <c r="Q8" s="35" t="s">
        <v>34</v>
      </c>
      <c r="R8" s="15" t="s">
        <v>35</v>
      </c>
      <c r="S8" s="37" t="s">
        <v>45</v>
      </c>
      <c r="T8" s="16"/>
      <c r="U8" s="17" t="s">
        <v>27</v>
      </c>
    </row>
    <row r="9" spans="1:26" ht="14.1" customHeight="1" x14ac:dyDescent="0.25">
      <c r="A9" s="40" t="s">
        <v>18</v>
      </c>
      <c r="B9" s="41" t="s">
        <v>46</v>
      </c>
      <c r="C9" s="40" t="s">
        <v>47</v>
      </c>
      <c r="D9" s="42" t="s">
        <v>48</v>
      </c>
      <c r="E9" s="40" t="s">
        <v>22</v>
      </c>
      <c r="F9" s="12">
        <v>123</v>
      </c>
      <c r="G9" s="36">
        <f t="shared" si="0"/>
        <v>0</v>
      </c>
      <c r="H9" s="36"/>
      <c r="I9" s="13" t="s">
        <v>29</v>
      </c>
      <c r="J9" s="14"/>
      <c r="K9" s="36"/>
      <c r="L9" s="43">
        <f>ROUND(_xlfn.STDEV.S(K9:K12),2)</f>
        <v>646.63</v>
      </c>
      <c r="M9" s="44">
        <f>ROUND(STDEV(K9:K12)*100/AVERAGE(K9:K12),2)</f>
        <v>36.19</v>
      </c>
      <c r="N9" s="45">
        <f>ROUND(AVERAGE(K9:K12),2)</f>
        <v>1786.67</v>
      </c>
      <c r="O9" s="43">
        <v>1999.95</v>
      </c>
      <c r="P9" s="46">
        <f>IFERROR(ROUND(N9/O9-1,4),"")</f>
        <v>-0.1066</v>
      </c>
      <c r="Q9" s="34"/>
      <c r="R9" s="15">
        <v>0</v>
      </c>
      <c r="S9" s="37"/>
      <c r="T9" s="16"/>
      <c r="U9" s="17" t="s">
        <v>27</v>
      </c>
    </row>
    <row r="10" spans="1:26" ht="14.1" customHeight="1" x14ac:dyDescent="0.25">
      <c r="A10" s="40"/>
      <c r="B10" s="41"/>
      <c r="C10" s="40"/>
      <c r="D10" s="42"/>
      <c r="E10" s="40"/>
      <c r="F10" s="12" t="s">
        <v>28</v>
      </c>
      <c r="G10" s="36">
        <f t="shared" si="0"/>
        <v>2160</v>
      </c>
      <c r="H10" s="36">
        <v>2160</v>
      </c>
      <c r="I10" s="13" t="s">
        <v>29</v>
      </c>
      <c r="J10" s="14"/>
      <c r="K10" s="36">
        <f t="shared" si="1"/>
        <v>2160</v>
      </c>
      <c r="L10" s="43"/>
      <c r="M10" s="44"/>
      <c r="N10" s="45"/>
      <c r="O10" s="43"/>
      <c r="P10" s="46"/>
      <c r="Q10" s="35" t="s">
        <v>30</v>
      </c>
      <c r="R10" s="15" t="s">
        <v>31</v>
      </c>
      <c r="S10" s="37" t="s">
        <v>49</v>
      </c>
      <c r="T10" s="16"/>
      <c r="U10" s="17" t="s">
        <v>27</v>
      </c>
    </row>
    <row r="11" spans="1:26" ht="14.1" customHeight="1" x14ac:dyDescent="0.25">
      <c r="A11" s="40"/>
      <c r="B11" s="41"/>
      <c r="C11" s="40"/>
      <c r="D11" s="42"/>
      <c r="E11" s="40"/>
      <c r="F11" s="12" t="s">
        <v>50</v>
      </c>
      <c r="G11" s="36">
        <f t="shared" si="0"/>
        <v>2160</v>
      </c>
      <c r="H11" s="36">
        <v>2160</v>
      </c>
      <c r="I11" s="13" t="s">
        <v>29</v>
      </c>
      <c r="J11" s="14"/>
      <c r="K11" s="36">
        <f t="shared" si="1"/>
        <v>2160</v>
      </c>
      <c r="L11" s="43"/>
      <c r="M11" s="44"/>
      <c r="N11" s="45"/>
      <c r="O11" s="43"/>
      <c r="P11" s="46"/>
      <c r="Q11" s="34" t="s">
        <v>51</v>
      </c>
      <c r="R11" s="15" t="s">
        <v>52</v>
      </c>
      <c r="S11" s="37" t="s">
        <v>53</v>
      </c>
      <c r="T11" s="16"/>
      <c r="U11" s="17" t="s">
        <v>27</v>
      </c>
    </row>
    <row r="12" spans="1:26" ht="14.1" customHeight="1" x14ac:dyDescent="0.25">
      <c r="A12" s="40"/>
      <c r="B12" s="41"/>
      <c r="C12" s="40"/>
      <c r="D12" s="42"/>
      <c r="E12" s="40"/>
      <c r="F12" s="12" t="s">
        <v>33</v>
      </c>
      <c r="G12" s="36">
        <f t="shared" si="0"/>
        <v>1040</v>
      </c>
      <c r="H12" s="36">
        <v>1040</v>
      </c>
      <c r="I12" s="13" t="s">
        <v>29</v>
      </c>
      <c r="J12" s="14"/>
      <c r="K12" s="36">
        <f t="shared" si="1"/>
        <v>1040</v>
      </c>
      <c r="L12" s="43"/>
      <c r="M12" s="44"/>
      <c r="N12" s="45"/>
      <c r="O12" s="43"/>
      <c r="P12" s="46"/>
      <c r="Q12" s="35" t="s">
        <v>34</v>
      </c>
      <c r="R12" s="15" t="s">
        <v>35</v>
      </c>
      <c r="S12" s="37" t="s">
        <v>54</v>
      </c>
      <c r="T12" s="16"/>
      <c r="U12" s="17" t="s">
        <v>27</v>
      </c>
    </row>
    <row r="13" spans="1:26" ht="14.1" customHeight="1" x14ac:dyDescent="0.25">
      <c r="A13" s="40" t="s">
        <v>55</v>
      </c>
      <c r="B13" s="41" t="s">
        <v>56</v>
      </c>
      <c r="C13" s="40" t="s">
        <v>57</v>
      </c>
      <c r="D13" s="42" t="s">
        <v>58</v>
      </c>
      <c r="E13" s="40" t="s">
        <v>22</v>
      </c>
      <c r="F13" s="12" t="s">
        <v>228</v>
      </c>
      <c r="G13" s="36">
        <f t="shared" si="0"/>
        <v>102923</v>
      </c>
      <c r="H13" s="36">
        <v>102923</v>
      </c>
      <c r="I13" s="13"/>
      <c r="J13" s="14"/>
      <c r="K13" s="36">
        <f t="shared" ref="K13:K15" si="2">H13</f>
        <v>102923</v>
      </c>
      <c r="L13" s="43">
        <f>ROUND(_xlfn.STDEV.S(K13:K15),2)</f>
        <v>7674.72</v>
      </c>
      <c r="M13" s="44">
        <f>ROUND(STDEV(K13:K15)*100/AVERAGE(K13:K15),2)</f>
        <v>7.79</v>
      </c>
      <c r="N13" s="45">
        <f>ROUND(AVERAGE(K13:K15),2)</f>
        <v>98492</v>
      </c>
      <c r="O13" s="43">
        <v>98492</v>
      </c>
      <c r="P13" s="46">
        <f>IFERROR(ROUND(N13/O13-1,4),"")</f>
        <v>0</v>
      </c>
      <c r="Q13" s="35" t="s">
        <v>60</v>
      </c>
      <c r="R13" s="15" t="s">
        <v>61</v>
      </c>
      <c r="S13" s="37" t="s">
        <v>62</v>
      </c>
      <c r="T13" s="16"/>
      <c r="U13" s="17" t="s">
        <v>27</v>
      </c>
    </row>
    <row r="14" spans="1:26" ht="14.1" customHeight="1" x14ac:dyDescent="0.25">
      <c r="A14" s="40"/>
      <c r="B14" s="41"/>
      <c r="C14" s="40"/>
      <c r="D14" s="42"/>
      <c r="E14" s="40"/>
      <c r="F14" s="12" t="s">
        <v>229</v>
      </c>
      <c r="G14" s="36">
        <f t="shared" si="0"/>
        <v>102923</v>
      </c>
      <c r="H14" s="36">
        <v>102923</v>
      </c>
      <c r="I14" s="13" t="s">
        <v>29</v>
      </c>
      <c r="J14" s="14"/>
      <c r="K14" s="36">
        <f t="shared" si="2"/>
        <v>102923</v>
      </c>
      <c r="L14" s="43"/>
      <c r="M14" s="44"/>
      <c r="N14" s="45"/>
      <c r="O14" s="43"/>
      <c r="P14" s="46"/>
      <c r="Q14" s="34" t="s">
        <v>51</v>
      </c>
      <c r="R14" s="15" t="s">
        <v>52</v>
      </c>
      <c r="S14" s="37" t="s">
        <v>63</v>
      </c>
      <c r="T14" s="16"/>
      <c r="U14" s="17" t="s">
        <v>27</v>
      </c>
    </row>
    <row r="15" spans="1:26" ht="14.1" customHeight="1" x14ac:dyDescent="0.25">
      <c r="A15" s="40"/>
      <c r="B15" s="41"/>
      <c r="C15" s="40"/>
      <c r="D15" s="42"/>
      <c r="E15" s="40"/>
      <c r="F15" s="12" t="s">
        <v>227</v>
      </c>
      <c r="G15" s="36">
        <f t="shared" si="0"/>
        <v>89630</v>
      </c>
      <c r="H15" s="36">
        <v>89630</v>
      </c>
      <c r="I15" s="13" t="s">
        <v>29</v>
      </c>
      <c r="J15" s="14"/>
      <c r="K15" s="36">
        <f t="shared" si="2"/>
        <v>89630</v>
      </c>
      <c r="L15" s="43"/>
      <c r="M15" s="44"/>
      <c r="N15" s="45"/>
      <c r="O15" s="43"/>
      <c r="P15" s="46"/>
      <c r="Q15" s="35" t="s">
        <v>34</v>
      </c>
      <c r="R15" s="15" t="s">
        <v>35</v>
      </c>
      <c r="S15" s="37" t="s">
        <v>64</v>
      </c>
      <c r="T15" s="16"/>
      <c r="U15" s="17" t="s">
        <v>27</v>
      </c>
    </row>
    <row r="16" spans="1:26" ht="14.1" customHeight="1" x14ac:dyDescent="0.25">
      <c r="A16" s="40" t="s">
        <v>65</v>
      </c>
      <c r="B16" s="41" t="s">
        <v>66</v>
      </c>
      <c r="C16" s="40" t="s">
        <v>67</v>
      </c>
      <c r="D16" s="42" t="s">
        <v>68</v>
      </c>
      <c r="E16" s="40" t="s">
        <v>22</v>
      </c>
      <c r="F16" s="12" t="s">
        <v>69</v>
      </c>
      <c r="G16" s="36">
        <f t="shared" si="0"/>
        <v>30847.53</v>
      </c>
      <c r="H16" s="36">
        <v>25290</v>
      </c>
      <c r="I16" s="13">
        <v>1.1293999999999997</v>
      </c>
      <c r="J16" s="14">
        <v>8</v>
      </c>
      <c r="K16" s="36">
        <f t="shared" si="1"/>
        <v>30847.53</v>
      </c>
      <c r="L16" s="43">
        <f>ROUND(_xlfn.STDEV.S(K16:K19),2)</f>
        <v>9759.8700000000008</v>
      </c>
      <c r="M16" s="44">
        <f>ROUND(STDEV(K16:K19)*100/AVERAGE(K16:K19),2)</f>
        <v>24.81</v>
      </c>
      <c r="N16" s="45">
        <f>ROUND(AVERAGE(K16:K19),2)</f>
        <v>39335.839999999997</v>
      </c>
      <c r="O16" s="43">
        <v>51748.87</v>
      </c>
      <c r="P16" s="46">
        <f>IFERROR(ROUND(N16/O16-1,4),"")</f>
        <v>-0.2399</v>
      </c>
      <c r="Q16" s="34" t="s">
        <v>70</v>
      </c>
      <c r="R16" s="15" t="s">
        <v>71</v>
      </c>
      <c r="S16" s="37" t="s">
        <v>72</v>
      </c>
      <c r="T16" s="16"/>
      <c r="U16" s="17" t="s">
        <v>27</v>
      </c>
    </row>
    <row r="17" spans="1:21" ht="14.1" customHeight="1" x14ac:dyDescent="0.25">
      <c r="A17" s="40"/>
      <c r="B17" s="41"/>
      <c r="C17" s="40"/>
      <c r="D17" s="42"/>
      <c r="E17" s="40"/>
      <c r="F17" s="12" t="s">
        <v>59</v>
      </c>
      <c r="G17" s="36">
        <f t="shared" si="0"/>
        <v>37160</v>
      </c>
      <c r="H17" s="36">
        <v>37160</v>
      </c>
      <c r="I17" s="13" t="s">
        <v>29</v>
      </c>
      <c r="J17" s="14"/>
      <c r="K17" s="36">
        <f t="shared" si="1"/>
        <v>37160</v>
      </c>
      <c r="L17" s="43"/>
      <c r="M17" s="44"/>
      <c r="N17" s="45"/>
      <c r="O17" s="43"/>
      <c r="P17" s="46"/>
      <c r="Q17" s="35" t="s">
        <v>60</v>
      </c>
      <c r="R17" s="15" t="s">
        <v>61</v>
      </c>
      <c r="S17" s="37" t="s">
        <v>73</v>
      </c>
      <c r="T17" s="16"/>
      <c r="U17" s="17" t="s">
        <v>27</v>
      </c>
    </row>
    <row r="18" spans="1:21" ht="14.1" customHeight="1" x14ac:dyDescent="0.25">
      <c r="A18" s="40"/>
      <c r="B18" s="41"/>
      <c r="C18" s="40"/>
      <c r="D18" s="42"/>
      <c r="E18" s="40"/>
      <c r="F18" s="12" t="s">
        <v>28</v>
      </c>
      <c r="G18" s="36">
        <f t="shared" si="0"/>
        <v>0</v>
      </c>
      <c r="H18" s="36"/>
      <c r="I18" s="13" t="s">
        <v>29</v>
      </c>
      <c r="J18" s="14"/>
      <c r="K18" s="36"/>
      <c r="L18" s="43"/>
      <c r="M18" s="44"/>
      <c r="N18" s="45"/>
      <c r="O18" s="43"/>
      <c r="P18" s="46"/>
      <c r="Q18" s="35" t="s">
        <v>30</v>
      </c>
      <c r="R18" s="15" t="s">
        <v>31</v>
      </c>
      <c r="S18" s="37" t="s">
        <v>74</v>
      </c>
      <c r="T18" s="16"/>
      <c r="U18" s="17" t="s">
        <v>27</v>
      </c>
    </row>
    <row r="19" spans="1:21" ht="14.1" customHeight="1" x14ac:dyDescent="0.25">
      <c r="A19" s="40"/>
      <c r="B19" s="41"/>
      <c r="C19" s="40"/>
      <c r="D19" s="42"/>
      <c r="E19" s="40"/>
      <c r="F19" s="12" t="s">
        <v>33</v>
      </c>
      <c r="G19" s="36">
        <f t="shared" si="0"/>
        <v>34720</v>
      </c>
      <c r="H19" s="36">
        <v>34720</v>
      </c>
      <c r="I19" s="13" t="s">
        <v>29</v>
      </c>
      <c r="J19" s="14"/>
      <c r="K19" s="36">
        <v>50000</v>
      </c>
      <c r="L19" s="43"/>
      <c r="M19" s="44"/>
      <c r="N19" s="45"/>
      <c r="O19" s="43"/>
      <c r="P19" s="46"/>
      <c r="Q19" s="35" t="s">
        <v>34</v>
      </c>
      <c r="R19" s="15" t="s">
        <v>35</v>
      </c>
      <c r="S19" s="37" t="s">
        <v>75</v>
      </c>
      <c r="T19" s="16"/>
      <c r="U19" s="17" t="s">
        <v>27</v>
      </c>
    </row>
    <row r="20" spans="1:21" ht="14.1" customHeight="1" x14ac:dyDescent="0.25">
      <c r="A20" s="40" t="s">
        <v>65</v>
      </c>
      <c r="B20" s="41" t="s">
        <v>76</v>
      </c>
      <c r="C20" s="40" t="s">
        <v>77</v>
      </c>
      <c r="D20" s="42" t="s">
        <v>78</v>
      </c>
      <c r="E20" s="40" t="s">
        <v>22</v>
      </c>
      <c r="F20" s="12" t="s">
        <v>79</v>
      </c>
      <c r="G20" s="36">
        <f t="shared" si="0"/>
        <v>10539.84</v>
      </c>
      <c r="H20" s="36">
        <v>9947</v>
      </c>
      <c r="I20" s="13">
        <v>1.0595999999999999</v>
      </c>
      <c r="J20" s="14"/>
      <c r="K20" s="36">
        <f t="shared" si="1"/>
        <v>10539.84</v>
      </c>
      <c r="L20" s="43">
        <f>ROUND(_xlfn.STDEV.S(K20:K23),2)</f>
        <v>3153.81</v>
      </c>
      <c r="M20" s="44">
        <f>ROUND(STDEV(K20:K23)*100/AVERAGE(K20:K23),2)</f>
        <v>24.7</v>
      </c>
      <c r="N20" s="45">
        <f>ROUND(AVERAGE(K20:K23),2)</f>
        <v>12769.92</v>
      </c>
      <c r="O20" s="43">
        <v>15634.96</v>
      </c>
      <c r="P20" s="46">
        <f>IFERROR(ROUND(N20/O20-1,4),"")</f>
        <v>-0.1832</v>
      </c>
      <c r="Q20" s="35" t="s">
        <v>80</v>
      </c>
      <c r="R20" s="15" t="s">
        <v>81</v>
      </c>
      <c r="S20" s="37" t="s">
        <v>82</v>
      </c>
      <c r="T20" s="16"/>
      <c r="U20" s="17" t="s">
        <v>27</v>
      </c>
    </row>
    <row r="21" spans="1:21" ht="14.1" customHeight="1" x14ac:dyDescent="0.25">
      <c r="A21" s="40"/>
      <c r="B21" s="41"/>
      <c r="C21" s="40"/>
      <c r="D21" s="42"/>
      <c r="E21" s="40"/>
      <c r="F21" s="12" t="s">
        <v>50</v>
      </c>
      <c r="G21" s="36">
        <f t="shared" si="0"/>
        <v>10300</v>
      </c>
      <c r="H21" s="36">
        <v>10300</v>
      </c>
      <c r="I21" s="13" t="s">
        <v>29</v>
      </c>
      <c r="J21" s="14"/>
      <c r="K21" s="36"/>
      <c r="L21" s="43"/>
      <c r="M21" s="44"/>
      <c r="N21" s="45"/>
      <c r="O21" s="43"/>
      <c r="P21" s="46"/>
      <c r="Q21" s="34" t="s">
        <v>51</v>
      </c>
      <c r="R21" s="15" t="s">
        <v>52</v>
      </c>
      <c r="S21" s="37" t="s">
        <v>83</v>
      </c>
      <c r="T21" s="16"/>
      <c r="U21" s="17" t="s">
        <v>27</v>
      </c>
    </row>
    <row r="22" spans="1:21" ht="14.1" customHeight="1" x14ac:dyDescent="0.25">
      <c r="A22" s="40"/>
      <c r="B22" s="41"/>
      <c r="C22" s="40"/>
      <c r="D22" s="42"/>
      <c r="E22" s="40"/>
      <c r="F22" s="12" t="s">
        <v>84</v>
      </c>
      <c r="G22" s="36">
        <f t="shared" si="0"/>
        <v>0</v>
      </c>
      <c r="H22" s="36"/>
      <c r="I22" s="13" t="s">
        <v>29</v>
      </c>
      <c r="J22" s="14"/>
      <c r="K22" s="36"/>
      <c r="L22" s="43"/>
      <c r="M22" s="44"/>
      <c r="N22" s="45"/>
      <c r="O22" s="43"/>
      <c r="P22" s="46"/>
      <c r="Q22" s="35" t="s">
        <v>85</v>
      </c>
      <c r="R22" s="15" t="s">
        <v>86</v>
      </c>
      <c r="S22" s="37" t="s">
        <v>87</v>
      </c>
      <c r="T22" s="16"/>
      <c r="U22" s="17" t="s">
        <v>27</v>
      </c>
    </row>
    <row r="23" spans="1:21" ht="14.1" customHeight="1" x14ac:dyDescent="0.25">
      <c r="A23" s="40"/>
      <c r="B23" s="41"/>
      <c r="C23" s="40"/>
      <c r="D23" s="42"/>
      <c r="E23" s="40"/>
      <c r="F23" s="12" t="s">
        <v>33</v>
      </c>
      <c r="G23" s="36">
        <f t="shared" si="0"/>
        <v>9990</v>
      </c>
      <c r="H23" s="36">
        <v>9990</v>
      </c>
      <c r="I23" s="13" t="s">
        <v>29</v>
      </c>
      <c r="J23" s="14"/>
      <c r="K23" s="36">
        <v>15000</v>
      </c>
      <c r="L23" s="43"/>
      <c r="M23" s="44"/>
      <c r="N23" s="45"/>
      <c r="O23" s="43"/>
      <c r="P23" s="46"/>
      <c r="Q23" s="35" t="s">
        <v>34</v>
      </c>
      <c r="R23" s="15" t="s">
        <v>35</v>
      </c>
      <c r="S23" s="37" t="s">
        <v>88</v>
      </c>
      <c r="T23" s="16"/>
      <c r="U23" s="17" t="s">
        <v>27</v>
      </c>
    </row>
    <row r="24" spans="1:21" ht="14.1" customHeight="1" x14ac:dyDescent="0.25">
      <c r="A24" s="40" t="s">
        <v>65</v>
      </c>
      <c r="B24" s="41" t="s">
        <v>89</v>
      </c>
      <c r="C24" s="40" t="s">
        <v>90</v>
      </c>
      <c r="D24" s="42" t="s">
        <v>91</v>
      </c>
      <c r="E24" s="40" t="s">
        <v>22</v>
      </c>
      <c r="F24" s="12" t="s">
        <v>230</v>
      </c>
      <c r="G24" s="36">
        <f t="shared" si="0"/>
        <v>24139.5</v>
      </c>
      <c r="H24" s="36">
        <v>24139.5</v>
      </c>
      <c r="I24" s="13" t="s">
        <v>29</v>
      </c>
      <c r="J24" s="14"/>
      <c r="K24" s="36">
        <f t="shared" ref="K24:K26" si="3">H24</f>
        <v>24139.5</v>
      </c>
      <c r="L24" s="43">
        <f>ROUND(_xlfn.STDEV.S(K24:K26),2)</f>
        <v>4150.67</v>
      </c>
      <c r="M24" s="44">
        <f>ROUND(STDEV(K24:K26)*100/AVERAGE(K24:K26),2)</f>
        <v>15.7</v>
      </c>
      <c r="N24" s="45">
        <f>ROUND(AVERAGE(K24:K26),2)</f>
        <v>26439.5</v>
      </c>
      <c r="O24" s="43">
        <v>26439.5</v>
      </c>
      <c r="P24" s="46">
        <f>IFERROR(ROUND(N24/O24-1,4),"")</f>
        <v>0</v>
      </c>
      <c r="Q24" s="34" t="s">
        <v>92</v>
      </c>
      <c r="R24" s="15" t="s">
        <v>93</v>
      </c>
      <c r="S24" s="37" t="s">
        <v>94</v>
      </c>
      <c r="T24" s="16"/>
      <c r="U24" s="17" t="s">
        <v>27</v>
      </c>
    </row>
    <row r="25" spans="1:21" ht="14.1" customHeight="1" x14ac:dyDescent="0.25">
      <c r="A25" s="40"/>
      <c r="B25" s="41"/>
      <c r="C25" s="40"/>
      <c r="D25" s="42"/>
      <c r="E25" s="40"/>
      <c r="F25" s="12" t="s">
        <v>229</v>
      </c>
      <c r="G25" s="36">
        <f t="shared" si="0"/>
        <v>23948</v>
      </c>
      <c r="H25" s="36">
        <v>23948</v>
      </c>
      <c r="I25" s="13" t="s">
        <v>29</v>
      </c>
      <c r="J25" s="14"/>
      <c r="K25" s="36">
        <f t="shared" si="3"/>
        <v>23948</v>
      </c>
      <c r="L25" s="43"/>
      <c r="M25" s="44"/>
      <c r="N25" s="45"/>
      <c r="O25" s="43"/>
      <c r="P25" s="46"/>
      <c r="Q25" s="34" t="s">
        <v>51</v>
      </c>
      <c r="R25" s="15" t="s">
        <v>52</v>
      </c>
      <c r="S25" s="37" t="s">
        <v>95</v>
      </c>
      <c r="T25" s="16"/>
      <c r="U25" s="17" t="s">
        <v>27</v>
      </c>
    </row>
    <row r="26" spans="1:21" ht="14.1" customHeight="1" x14ac:dyDescent="0.25">
      <c r="A26" s="40"/>
      <c r="B26" s="41"/>
      <c r="C26" s="40"/>
      <c r="D26" s="42"/>
      <c r="E26" s="40"/>
      <c r="F26" s="12" t="s">
        <v>227</v>
      </c>
      <c r="G26" s="36">
        <f t="shared" si="0"/>
        <v>31231</v>
      </c>
      <c r="H26" s="36">
        <v>31231</v>
      </c>
      <c r="I26" s="13" t="s">
        <v>29</v>
      </c>
      <c r="J26" s="14"/>
      <c r="K26" s="36">
        <f t="shared" si="3"/>
        <v>31231</v>
      </c>
      <c r="L26" s="43"/>
      <c r="M26" s="44"/>
      <c r="N26" s="45"/>
      <c r="O26" s="43"/>
      <c r="P26" s="46"/>
      <c r="Q26" s="35" t="s">
        <v>34</v>
      </c>
      <c r="R26" s="15" t="s">
        <v>35</v>
      </c>
      <c r="S26" s="37" t="s">
        <v>96</v>
      </c>
      <c r="T26" s="16"/>
      <c r="U26" s="17" t="s">
        <v>27</v>
      </c>
    </row>
    <row r="27" spans="1:21" ht="14.1" customHeight="1" x14ac:dyDescent="0.25">
      <c r="A27" s="40" t="s">
        <v>65</v>
      </c>
      <c r="B27" s="41" t="s">
        <v>97</v>
      </c>
      <c r="C27" s="40" t="s">
        <v>98</v>
      </c>
      <c r="D27" s="42" t="s">
        <v>99</v>
      </c>
      <c r="E27" s="40" t="s">
        <v>22</v>
      </c>
      <c r="F27" s="12" t="s">
        <v>100</v>
      </c>
      <c r="G27" s="36">
        <f t="shared" si="0"/>
        <v>8450</v>
      </c>
      <c r="H27" s="36">
        <v>8450</v>
      </c>
      <c r="I27" s="13" t="s">
        <v>29</v>
      </c>
      <c r="J27" s="14"/>
      <c r="K27" s="36">
        <f t="shared" si="1"/>
        <v>8450</v>
      </c>
      <c r="L27" s="43">
        <f>ROUND(_xlfn.STDEV.S(K27:K30),2)</f>
        <v>1640.22</v>
      </c>
      <c r="M27" s="44">
        <f>ROUND(STDEV(K27:K30)*100/AVERAGE(K27:K30),2)</f>
        <v>24.82</v>
      </c>
      <c r="N27" s="45">
        <f>ROUND(AVERAGE(K27:K30),2)</f>
        <v>6608.67</v>
      </c>
      <c r="O27" s="43">
        <v>10480.16</v>
      </c>
      <c r="P27" s="46">
        <f>IFERROR(ROUND(N27/O27-1,4),"")</f>
        <v>-0.36940000000000001</v>
      </c>
      <c r="Q27" s="35" t="s">
        <v>101</v>
      </c>
      <c r="R27" s="15" t="s">
        <v>102</v>
      </c>
      <c r="S27" s="37" t="s">
        <v>103</v>
      </c>
      <c r="T27" s="16"/>
      <c r="U27" s="17" t="s">
        <v>27</v>
      </c>
    </row>
    <row r="28" spans="1:21" ht="14.1" customHeight="1" x14ac:dyDescent="0.25">
      <c r="A28" s="40"/>
      <c r="B28" s="41"/>
      <c r="C28" s="40"/>
      <c r="D28" s="42"/>
      <c r="E28" s="40"/>
      <c r="F28" s="12" t="s">
        <v>104</v>
      </c>
      <c r="G28" s="36">
        <f t="shared" si="0"/>
        <v>6072</v>
      </c>
      <c r="H28" s="36">
        <v>6072</v>
      </c>
      <c r="I28" s="13" t="s">
        <v>29</v>
      </c>
      <c r="J28" s="14"/>
      <c r="K28" s="36">
        <f t="shared" si="1"/>
        <v>6072</v>
      </c>
      <c r="L28" s="43"/>
      <c r="M28" s="44"/>
      <c r="N28" s="45"/>
      <c r="O28" s="43"/>
      <c r="P28" s="46"/>
      <c r="Q28" s="34" t="s">
        <v>105</v>
      </c>
      <c r="R28" s="15" t="s">
        <v>106</v>
      </c>
      <c r="S28" s="37" t="s">
        <v>107</v>
      </c>
      <c r="T28" s="16"/>
      <c r="U28" s="17" t="s">
        <v>27</v>
      </c>
    </row>
    <row r="29" spans="1:21" ht="14.1" customHeight="1" x14ac:dyDescent="0.25">
      <c r="A29" s="40"/>
      <c r="B29" s="41"/>
      <c r="C29" s="40"/>
      <c r="D29" s="42"/>
      <c r="E29" s="40"/>
      <c r="F29" s="12" t="s">
        <v>84</v>
      </c>
      <c r="G29" s="36">
        <f t="shared" si="0"/>
        <v>0</v>
      </c>
      <c r="H29" s="36"/>
      <c r="I29" s="13" t="s">
        <v>29</v>
      </c>
      <c r="J29" s="14"/>
      <c r="K29" s="36"/>
      <c r="L29" s="43"/>
      <c r="M29" s="44"/>
      <c r="N29" s="45"/>
      <c r="O29" s="43"/>
      <c r="P29" s="46"/>
      <c r="Q29" s="35" t="s">
        <v>85</v>
      </c>
      <c r="R29" s="15" t="s">
        <v>86</v>
      </c>
      <c r="S29" s="37" t="s">
        <v>108</v>
      </c>
      <c r="T29" s="16"/>
      <c r="U29" s="17" t="s">
        <v>27</v>
      </c>
    </row>
    <row r="30" spans="1:21" ht="14.1" customHeight="1" x14ac:dyDescent="0.25">
      <c r="A30" s="40"/>
      <c r="B30" s="41"/>
      <c r="C30" s="40"/>
      <c r="D30" s="42"/>
      <c r="E30" s="40"/>
      <c r="F30" s="12" t="s">
        <v>109</v>
      </c>
      <c r="G30" s="36">
        <f t="shared" si="0"/>
        <v>5304</v>
      </c>
      <c r="H30" s="36">
        <v>5304</v>
      </c>
      <c r="I30" s="13" t="s">
        <v>29</v>
      </c>
      <c r="J30" s="14"/>
      <c r="K30" s="36">
        <f t="shared" si="1"/>
        <v>5304</v>
      </c>
      <c r="L30" s="43"/>
      <c r="M30" s="44"/>
      <c r="N30" s="45"/>
      <c r="O30" s="43"/>
      <c r="P30" s="46"/>
      <c r="Q30" s="35" t="s">
        <v>34</v>
      </c>
      <c r="R30" s="15" t="s">
        <v>35</v>
      </c>
      <c r="S30" s="37" t="s">
        <v>110</v>
      </c>
      <c r="T30" s="16"/>
      <c r="U30" s="17" t="s">
        <v>27</v>
      </c>
    </row>
    <row r="31" spans="1:21" ht="14.1" customHeight="1" x14ac:dyDescent="0.25">
      <c r="A31" s="40" t="s">
        <v>111</v>
      </c>
      <c r="B31" s="41" t="s">
        <v>89</v>
      </c>
      <c r="C31" s="40" t="s">
        <v>112</v>
      </c>
      <c r="D31" s="42" t="s">
        <v>113</v>
      </c>
      <c r="E31" s="40" t="s">
        <v>22</v>
      </c>
      <c r="F31" s="12" t="s">
        <v>79</v>
      </c>
      <c r="G31" s="36">
        <f t="shared" si="0"/>
        <v>22119.13</v>
      </c>
      <c r="H31" s="36">
        <v>20874.98</v>
      </c>
      <c r="I31" s="13">
        <v>1.0595999999999999</v>
      </c>
      <c r="J31" s="14">
        <v>0</v>
      </c>
      <c r="K31" s="36">
        <f t="shared" si="1"/>
        <v>22119.13</v>
      </c>
      <c r="L31" s="43">
        <f>ROUND(_xlfn.STDEV.S(K31:K33),2)</f>
        <v>866.82</v>
      </c>
      <c r="M31" s="44">
        <f>ROUND(STDEV(K31:K33)*100/AVERAGE(K31:K33),2)</f>
        <v>3.81</v>
      </c>
      <c r="N31" s="45">
        <f>ROUND(AVERAGE(K31:K33),2)</f>
        <v>22732.07</v>
      </c>
      <c r="O31" s="43">
        <v>36487.839999999997</v>
      </c>
      <c r="P31" s="46">
        <f>IFERROR(ROUND(N31/O31-1,4),"")</f>
        <v>-0.377</v>
      </c>
      <c r="Q31" s="34" t="s">
        <v>80</v>
      </c>
      <c r="R31" s="15" t="s">
        <v>81</v>
      </c>
      <c r="S31" s="37" t="s">
        <v>114</v>
      </c>
      <c r="T31" s="16"/>
      <c r="U31" s="17" t="s">
        <v>27</v>
      </c>
    </row>
    <row r="32" spans="1:21" ht="14.1" customHeight="1" x14ac:dyDescent="0.25">
      <c r="A32" s="40"/>
      <c r="B32" s="41"/>
      <c r="C32" s="40"/>
      <c r="D32" s="42"/>
      <c r="E32" s="40"/>
      <c r="F32" s="12" t="s">
        <v>115</v>
      </c>
      <c r="G32" s="36">
        <f t="shared" si="0"/>
        <v>0</v>
      </c>
      <c r="H32" s="36"/>
      <c r="I32" s="13" t="s">
        <v>29</v>
      </c>
      <c r="J32" s="14"/>
      <c r="K32" s="36"/>
      <c r="L32" s="43"/>
      <c r="M32" s="44"/>
      <c r="N32" s="45"/>
      <c r="O32" s="43"/>
      <c r="P32" s="46"/>
      <c r="Q32" s="35" t="s">
        <v>85</v>
      </c>
      <c r="R32" s="15" t="s">
        <v>86</v>
      </c>
      <c r="S32" s="37" t="s">
        <v>116</v>
      </c>
      <c r="T32" s="16"/>
      <c r="U32" s="17" t="s">
        <v>27</v>
      </c>
    </row>
    <row r="33" spans="1:21" ht="14.1" customHeight="1" x14ac:dyDescent="0.25">
      <c r="A33" s="40"/>
      <c r="B33" s="41"/>
      <c r="C33" s="40"/>
      <c r="D33" s="42"/>
      <c r="E33" s="40"/>
      <c r="F33" s="12" t="s">
        <v>33</v>
      </c>
      <c r="G33" s="36">
        <f t="shared" si="0"/>
        <v>23345</v>
      </c>
      <c r="H33" s="36">
        <v>23345</v>
      </c>
      <c r="I33" s="13" t="s">
        <v>29</v>
      </c>
      <c r="J33" s="14"/>
      <c r="K33" s="36">
        <f t="shared" si="1"/>
        <v>23345</v>
      </c>
      <c r="L33" s="43"/>
      <c r="M33" s="44"/>
      <c r="N33" s="45"/>
      <c r="O33" s="43"/>
      <c r="P33" s="46"/>
      <c r="Q33" s="35" t="s">
        <v>34</v>
      </c>
      <c r="R33" s="15" t="s">
        <v>35</v>
      </c>
      <c r="S33" s="37" t="s">
        <v>117</v>
      </c>
      <c r="T33" s="16"/>
      <c r="U33" s="17" t="s">
        <v>27</v>
      </c>
    </row>
    <row r="34" spans="1:21" ht="14.1" customHeight="1" x14ac:dyDescent="0.25">
      <c r="A34" s="40" t="s">
        <v>111</v>
      </c>
      <c r="B34" s="41" t="s">
        <v>97</v>
      </c>
      <c r="C34" s="40" t="s">
        <v>118</v>
      </c>
      <c r="D34" s="42" t="s">
        <v>119</v>
      </c>
      <c r="E34" s="40" t="s">
        <v>22</v>
      </c>
      <c r="F34" s="12" t="s">
        <v>120</v>
      </c>
      <c r="G34" s="36">
        <f t="shared" si="0"/>
        <v>24624.73</v>
      </c>
      <c r="H34" s="36">
        <v>21992.26</v>
      </c>
      <c r="I34" s="13">
        <v>1.1196999999999997</v>
      </c>
      <c r="J34" s="14">
        <v>0</v>
      </c>
      <c r="K34" s="36"/>
      <c r="L34" s="43" t="e">
        <f>ROUND(_xlfn.STDEV.S(K34:K37),2)</f>
        <v>#DIV/0!</v>
      </c>
      <c r="M34" s="44" t="e">
        <f>ROUND(STDEV(K34:K37)*100/AVERAGE(K34:K37),2)</f>
        <v>#DIV/0!</v>
      </c>
      <c r="N34" s="45" t="e">
        <f>ROUND(AVERAGE(K34:K37),2)</f>
        <v>#DIV/0!</v>
      </c>
      <c r="O34" s="43">
        <v>40164.51</v>
      </c>
      <c r="P34" s="46" t="str">
        <f>IFERROR(ROUND(N34/O34-1,4),"")</f>
        <v/>
      </c>
      <c r="Q34" s="35" t="s">
        <v>121</v>
      </c>
      <c r="R34" s="15" t="s">
        <v>122</v>
      </c>
      <c r="S34" s="37" t="s">
        <v>123</v>
      </c>
      <c r="T34" s="16"/>
      <c r="U34" s="17" t="s">
        <v>27</v>
      </c>
    </row>
    <row r="35" spans="1:21" ht="14.1" customHeight="1" x14ac:dyDescent="0.25">
      <c r="A35" s="40"/>
      <c r="B35" s="41"/>
      <c r="C35" s="40"/>
      <c r="D35" s="42"/>
      <c r="E35" s="40"/>
      <c r="F35" s="12" t="s">
        <v>41</v>
      </c>
      <c r="G35" s="36">
        <f t="shared" si="0"/>
        <v>37079</v>
      </c>
      <c r="H35" s="36">
        <v>37079</v>
      </c>
      <c r="I35" s="13" t="s">
        <v>29</v>
      </c>
      <c r="J35" s="14"/>
      <c r="K35" s="36"/>
      <c r="L35" s="43"/>
      <c r="M35" s="44"/>
      <c r="N35" s="45"/>
      <c r="O35" s="43"/>
      <c r="P35" s="46"/>
      <c r="Q35" s="35" t="s">
        <v>42</v>
      </c>
      <c r="R35" s="15" t="s">
        <v>43</v>
      </c>
      <c r="S35" s="37" t="s">
        <v>124</v>
      </c>
      <c r="T35" s="16"/>
      <c r="U35" s="17" t="s">
        <v>27</v>
      </c>
    </row>
    <row r="36" spans="1:21" ht="14.1" customHeight="1" x14ac:dyDescent="0.25">
      <c r="A36" s="40"/>
      <c r="B36" s="41"/>
      <c r="C36" s="40"/>
      <c r="D36" s="42"/>
      <c r="E36" s="40"/>
      <c r="F36" s="12" t="s">
        <v>33</v>
      </c>
      <c r="G36" s="36">
        <f t="shared" si="0"/>
        <v>0</v>
      </c>
      <c r="H36" s="36"/>
      <c r="I36" s="13" t="s">
        <v>29</v>
      </c>
      <c r="J36" s="14"/>
      <c r="K36" s="36"/>
      <c r="L36" s="43"/>
      <c r="M36" s="44"/>
      <c r="N36" s="45"/>
      <c r="O36" s="43"/>
      <c r="P36" s="46"/>
      <c r="Q36" s="35" t="s">
        <v>34</v>
      </c>
      <c r="R36" s="15" t="s">
        <v>35</v>
      </c>
      <c r="S36" s="37" t="s">
        <v>125</v>
      </c>
      <c r="T36" s="16"/>
      <c r="U36" s="17" t="s">
        <v>27</v>
      </c>
    </row>
    <row r="37" spans="1:21" ht="14.1" customHeight="1" x14ac:dyDescent="0.25">
      <c r="A37" s="40"/>
      <c r="B37" s="41"/>
      <c r="C37" s="40"/>
      <c r="D37" s="42"/>
      <c r="E37" s="40"/>
      <c r="F37" s="12" t="s">
        <v>115</v>
      </c>
      <c r="G37" s="36">
        <f t="shared" si="0"/>
        <v>0</v>
      </c>
      <c r="H37" s="36"/>
      <c r="I37" s="13" t="s">
        <v>29</v>
      </c>
      <c r="J37" s="14"/>
      <c r="K37" s="36"/>
      <c r="L37" s="43"/>
      <c r="M37" s="44"/>
      <c r="N37" s="45"/>
      <c r="O37" s="43"/>
      <c r="P37" s="46"/>
      <c r="Q37" s="35" t="s">
        <v>85</v>
      </c>
      <c r="R37" s="15" t="s">
        <v>86</v>
      </c>
      <c r="S37" s="37" t="s">
        <v>126</v>
      </c>
      <c r="T37" s="16"/>
      <c r="U37" s="17" t="s">
        <v>27</v>
      </c>
    </row>
    <row r="38" spans="1:21" ht="14.1" customHeight="1" x14ac:dyDescent="0.25">
      <c r="A38" s="40" t="s">
        <v>111</v>
      </c>
      <c r="B38" s="41" t="s">
        <v>66</v>
      </c>
      <c r="C38" s="40" t="s">
        <v>127</v>
      </c>
      <c r="D38" s="42" t="s">
        <v>128</v>
      </c>
      <c r="E38" s="40" t="s">
        <v>22</v>
      </c>
      <c r="F38" s="12" t="s">
        <v>129</v>
      </c>
      <c r="G38" s="36">
        <f t="shared" si="0"/>
        <v>29548.63</v>
      </c>
      <c r="H38" s="36">
        <v>23184</v>
      </c>
      <c r="I38" s="13">
        <v>1.1278999999999997</v>
      </c>
      <c r="J38" s="14">
        <v>13</v>
      </c>
      <c r="K38" s="36"/>
      <c r="L38" s="43" t="e">
        <f>ROUND(_xlfn.STDEV.S(K38:K41),2)</f>
        <v>#DIV/0!</v>
      </c>
      <c r="M38" s="44" t="e">
        <f>ROUND(STDEV(K38:K41)*100/AVERAGE(K38:K41),2)</f>
        <v>#DIV/0!</v>
      </c>
      <c r="N38" s="45">
        <f>ROUND(AVERAGE(K38:K41),2)</f>
        <v>51840</v>
      </c>
      <c r="O38" s="43">
        <v>54238.76</v>
      </c>
      <c r="P38" s="46">
        <f>IFERROR(ROUND(N38/O38-1,4),"")</f>
        <v>-4.4200000000000003E-2</v>
      </c>
      <c r="Q38" s="35" t="s">
        <v>130</v>
      </c>
      <c r="R38" s="15" t="s">
        <v>131</v>
      </c>
      <c r="S38" s="37" t="s">
        <v>132</v>
      </c>
      <c r="T38" s="16"/>
      <c r="U38" s="17" t="s">
        <v>27</v>
      </c>
    </row>
    <row r="39" spans="1:21" ht="14.1" customHeight="1" x14ac:dyDescent="0.25">
      <c r="A39" s="40"/>
      <c r="B39" s="41"/>
      <c r="C39" s="40"/>
      <c r="D39" s="42"/>
      <c r="E39" s="40"/>
      <c r="F39" s="12" t="s">
        <v>133</v>
      </c>
      <c r="G39" s="36">
        <f t="shared" si="0"/>
        <v>36690</v>
      </c>
      <c r="H39" s="36">
        <v>36690</v>
      </c>
      <c r="I39" s="13" t="s">
        <v>29</v>
      </c>
      <c r="J39" s="14"/>
      <c r="K39" s="36"/>
      <c r="L39" s="43"/>
      <c r="M39" s="44"/>
      <c r="N39" s="45"/>
      <c r="O39" s="43"/>
      <c r="P39" s="46"/>
      <c r="Q39" s="35" t="s">
        <v>134</v>
      </c>
      <c r="R39" s="15" t="s">
        <v>135</v>
      </c>
      <c r="S39" s="37" t="s">
        <v>136</v>
      </c>
      <c r="T39" s="16"/>
      <c r="U39" s="17" t="s">
        <v>27</v>
      </c>
    </row>
    <row r="40" spans="1:21" ht="14.1" customHeight="1" x14ac:dyDescent="0.25">
      <c r="A40" s="40"/>
      <c r="B40" s="41"/>
      <c r="C40" s="40"/>
      <c r="D40" s="42"/>
      <c r="E40" s="40"/>
      <c r="F40" s="12" t="s">
        <v>109</v>
      </c>
      <c r="G40" s="36">
        <f t="shared" si="0"/>
        <v>51840</v>
      </c>
      <c r="H40" s="36">
        <v>51840</v>
      </c>
      <c r="I40" s="13" t="s">
        <v>29</v>
      </c>
      <c r="J40" s="14"/>
      <c r="K40" s="36">
        <f t="shared" si="1"/>
        <v>51840</v>
      </c>
      <c r="L40" s="43"/>
      <c r="M40" s="44"/>
      <c r="N40" s="45"/>
      <c r="O40" s="43"/>
      <c r="P40" s="46"/>
      <c r="Q40" s="35" t="s">
        <v>34</v>
      </c>
      <c r="R40" s="15" t="s">
        <v>35</v>
      </c>
      <c r="S40" s="37" t="s">
        <v>137</v>
      </c>
      <c r="T40" s="16"/>
      <c r="U40" s="17" t="s">
        <v>27</v>
      </c>
    </row>
    <row r="41" spans="1:21" ht="14.1" customHeight="1" x14ac:dyDescent="0.25">
      <c r="A41" s="40"/>
      <c r="B41" s="41"/>
      <c r="C41" s="40"/>
      <c r="D41" s="42"/>
      <c r="E41" s="40"/>
      <c r="F41" s="12" t="s">
        <v>84</v>
      </c>
      <c r="G41" s="36">
        <f t="shared" si="0"/>
        <v>0</v>
      </c>
      <c r="H41" s="36"/>
      <c r="I41" s="13" t="s">
        <v>29</v>
      </c>
      <c r="J41" s="14"/>
      <c r="K41" s="36"/>
      <c r="L41" s="43"/>
      <c r="M41" s="44"/>
      <c r="N41" s="45"/>
      <c r="O41" s="43"/>
      <c r="P41" s="46"/>
      <c r="Q41" s="35" t="s">
        <v>85</v>
      </c>
      <c r="R41" s="15" t="s">
        <v>86</v>
      </c>
      <c r="S41" s="37" t="s">
        <v>138</v>
      </c>
      <c r="T41" s="16"/>
      <c r="U41" s="17" t="s">
        <v>27</v>
      </c>
    </row>
    <row r="42" spans="1:21" ht="14.1" customHeight="1" x14ac:dyDescent="0.25">
      <c r="A42" s="40" t="s">
        <v>111</v>
      </c>
      <c r="B42" s="41" t="s">
        <v>19</v>
      </c>
      <c r="C42" s="40" t="s">
        <v>139</v>
      </c>
      <c r="D42" s="42" t="s">
        <v>140</v>
      </c>
      <c r="E42" s="40" t="s">
        <v>22</v>
      </c>
      <c r="F42" s="12" t="s">
        <v>141</v>
      </c>
      <c r="G42" s="36">
        <f t="shared" si="0"/>
        <v>25200</v>
      </c>
      <c r="H42" s="36">
        <v>25200</v>
      </c>
      <c r="I42" s="13" t="s">
        <v>29</v>
      </c>
      <c r="J42" s="14"/>
      <c r="K42" s="36">
        <f t="shared" si="1"/>
        <v>25200</v>
      </c>
      <c r="L42" s="43">
        <f>ROUND(_xlfn.STDEV.S(K42:K45),2)</f>
        <v>424.26</v>
      </c>
      <c r="M42" s="44">
        <f>ROUND(STDEV(K42:K45)*100/AVERAGE(K42:K45),2)</f>
        <v>1.66</v>
      </c>
      <c r="N42" s="45">
        <f>ROUND(AVERAGE(K42:K45),2)</f>
        <v>25500</v>
      </c>
      <c r="O42" s="43">
        <v>38695.01</v>
      </c>
      <c r="P42" s="46">
        <f>IFERROR(ROUND(N42/O42-1,4),"")</f>
        <v>-0.34100000000000003</v>
      </c>
      <c r="Q42" s="34" t="s">
        <v>142</v>
      </c>
      <c r="R42" s="15" t="s">
        <v>143</v>
      </c>
      <c r="S42" s="37" t="s">
        <v>144</v>
      </c>
      <c r="T42" s="16"/>
      <c r="U42" s="17" t="s">
        <v>27</v>
      </c>
    </row>
    <row r="43" spans="1:21" ht="14.1" customHeight="1" x14ac:dyDescent="0.25">
      <c r="A43" s="40"/>
      <c r="B43" s="41"/>
      <c r="C43" s="40"/>
      <c r="D43" s="42"/>
      <c r="E43" s="40"/>
      <c r="F43" s="12" t="s">
        <v>133</v>
      </c>
      <c r="G43" s="36">
        <f t="shared" si="0"/>
        <v>25800</v>
      </c>
      <c r="H43" s="36">
        <v>25800</v>
      </c>
      <c r="I43" s="13" t="s">
        <v>29</v>
      </c>
      <c r="J43" s="14"/>
      <c r="K43" s="36">
        <f t="shared" si="1"/>
        <v>25800</v>
      </c>
      <c r="L43" s="43"/>
      <c r="M43" s="44"/>
      <c r="N43" s="45"/>
      <c r="O43" s="43"/>
      <c r="P43" s="46"/>
      <c r="Q43" s="35" t="s">
        <v>134</v>
      </c>
      <c r="R43" s="15" t="s">
        <v>135</v>
      </c>
      <c r="S43" s="37" t="s">
        <v>145</v>
      </c>
      <c r="T43" s="16"/>
      <c r="U43" s="17" t="s">
        <v>27</v>
      </c>
    </row>
    <row r="44" spans="1:21" ht="14.1" customHeight="1" x14ac:dyDescent="0.25">
      <c r="A44" s="40"/>
      <c r="B44" s="41"/>
      <c r="C44" s="40"/>
      <c r="D44" s="42"/>
      <c r="E44" s="40"/>
      <c r="F44" s="12" t="s">
        <v>33</v>
      </c>
      <c r="G44" s="36">
        <f t="shared" si="0"/>
        <v>0</v>
      </c>
      <c r="H44" s="36"/>
      <c r="I44" s="13" t="s">
        <v>29</v>
      </c>
      <c r="J44" s="14"/>
      <c r="K44" s="36"/>
      <c r="L44" s="43"/>
      <c r="M44" s="44"/>
      <c r="N44" s="45"/>
      <c r="O44" s="43"/>
      <c r="P44" s="46"/>
      <c r="Q44" s="35" t="s">
        <v>34</v>
      </c>
      <c r="R44" s="15" t="s">
        <v>35</v>
      </c>
      <c r="S44" s="37" t="s">
        <v>146</v>
      </c>
      <c r="T44" s="16"/>
      <c r="U44" s="17" t="s">
        <v>27</v>
      </c>
    </row>
    <row r="45" spans="1:21" ht="14.1" customHeight="1" x14ac:dyDescent="0.25">
      <c r="A45" s="40"/>
      <c r="B45" s="41"/>
      <c r="C45" s="40"/>
      <c r="D45" s="42"/>
      <c r="E45" s="40"/>
      <c r="F45" s="12" t="s">
        <v>115</v>
      </c>
      <c r="G45" s="36">
        <f t="shared" si="0"/>
        <v>0</v>
      </c>
      <c r="H45" s="36"/>
      <c r="I45" s="13" t="s">
        <v>29</v>
      </c>
      <c r="J45" s="14"/>
      <c r="K45" s="36"/>
      <c r="L45" s="43"/>
      <c r="M45" s="44"/>
      <c r="N45" s="45"/>
      <c r="O45" s="43"/>
      <c r="P45" s="46"/>
      <c r="Q45" s="35" t="s">
        <v>85</v>
      </c>
      <c r="R45" s="15" t="s">
        <v>86</v>
      </c>
      <c r="S45" s="37" t="s">
        <v>147</v>
      </c>
      <c r="T45" s="16"/>
      <c r="U45" s="17" t="s">
        <v>27</v>
      </c>
    </row>
    <row r="46" spans="1:21" ht="14.1" customHeight="1" x14ac:dyDescent="0.25">
      <c r="A46" s="40" t="s">
        <v>111</v>
      </c>
      <c r="B46" s="41" t="s">
        <v>37</v>
      </c>
      <c r="C46" s="40" t="s">
        <v>148</v>
      </c>
      <c r="D46" s="42" t="s">
        <v>149</v>
      </c>
      <c r="E46" s="40" t="s">
        <v>22</v>
      </c>
      <c r="F46" s="12" t="s">
        <v>133</v>
      </c>
      <c r="G46" s="36">
        <f t="shared" si="0"/>
        <v>38760</v>
      </c>
      <c r="H46" s="36">
        <v>38760</v>
      </c>
      <c r="I46" s="13" t="s">
        <v>29</v>
      </c>
      <c r="J46" s="14"/>
      <c r="K46" s="36">
        <f t="shared" si="1"/>
        <v>38760</v>
      </c>
      <c r="L46" s="43">
        <f>ROUND(_xlfn.STDEV.S(K46:K49),2)</f>
        <v>1328.02</v>
      </c>
      <c r="M46" s="44">
        <f>ROUND(STDEV(K46:K49)*100/AVERAGE(K46:K49),2)</f>
        <v>3.38</v>
      </c>
      <c r="N46" s="45">
        <f>ROUND(AVERAGE(K46:K49),2)</f>
        <v>39289</v>
      </c>
      <c r="O46" s="43">
        <v>64428.69</v>
      </c>
      <c r="P46" s="46">
        <f>IFERROR(ROUND(N46/O46-1,4),"")</f>
        <v>-0.39019999999999999</v>
      </c>
      <c r="Q46" s="35" t="s">
        <v>134</v>
      </c>
      <c r="R46" s="15" t="s">
        <v>135</v>
      </c>
      <c r="S46" s="37" t="s">
        <v>150</v>
      </c>
      <c r="T46" s="16"/>
      <c r="U46" s="17" t="s">
        <v>27</v>
      </c>
    </row>
    <row r="47" spans="1:21" ht="14.1" customHeight="1" x14ac:dyDescent="0.25">
      <c r="A47" s="40"/>
      <c r="B47" s="41"/>
      <c r="C47" s="40"/>
      <c r="D47" s="42"/>
      <c r="E47" s="40"/>
      <c r="F47" s="12" t="s">
        <v>141</v>
      </c>
      <c r="G47" s="36">
        <f t="shared" si="0"/>
        <v>38307</v>
      </c>
      <c r="H47" s="36">
        <v>38307</v>
      </c>
      <c r="I47" s="13" t="s">
        <v>29</v>
      </c>
      <c r="J47" s="14"/>
      <c r="K47" s="36">
        <f t="shared" si="1"/>
        <v>38307</v>
      </c>
      <c r="L47" s="43"/>
      <c r="M47" s="44"/>
      <c r="N47" s="45"/>
      <c r="O47" s="43"/>
      <c r="P47" s="46"/>
      <c r="Q47" s="34" t="s">
        <v>142</v>
      </c>
      <c r="R47" s="15" t="s">
        <v>143</v>
      </c>
      <c r="S47" s="37" t="s">
        <v>151</v>
      </c>
      <c r="T47" s="16"/>
      <c r="U47" s="17" t="s">
        <v>27</v>
      </c>
    </row>
    <row r="48" spans="1:21" ht="14.1" customHeight="1" x14ac:dyDescent="0.25">
      <c r="A48" s="40"/>
      <c r="B48" s="41"/>
      <c r="C48" s="40"/>
      <c r="D48" s="42"/>
      <c r="E48" s="40"/>
      <c r="F48" s="12" t="s">
        <v>33</v>
      </c>
      <c r="G48" s="36">
        <f t="shared" si="0"/>
        <v>40800</v>
      </c>
      <c r="H48" s="36">
        <v>40800</v>
      </c>
      <c r="I48" s="13" t="s">
        <v>29</v>
      </c>
      <c r="J48" s="14"/>
      <c r="K48" s="36">
        <f t="shared" si="1"/>
        <v>40800</v>
      </c>
      <c r="L48" s="43"/>
      <c r="M48" s="44"/>
      <c r="N48" s="45"/>
      <c r="O48" s="43"/>
      <c r="P48" s="46"/>
      <c r="Q48" s="35" t="s">
        <v>34</v>
      </c>
      <c r="R48" s="15" t="s">
        <v>35</v>
      </c>
      <c r="S48" s="37" t="s">
        <v>152</v>
      </c>
      <c r="T48" s="16"/>
      <c r="U48" s="17" t="s">
        <v>27</v>
      </c>
    </row>
    <row r="49" spans="1:21" ht="14.1" customHeight="1" x14ac:dyDescent="0.25">
      <c r="A49" s="40"/>
      <c r="B49" s="41"/>
      <c r="C49" s="40"/>
      <c r="D49" s="42"/>
      <c r="E49" s="40"/>
      <c r="F49" s="12" t="s">
        <v>84</v>
      </c>
      <c r="G49" s="36">
        <f t="shared" si="0"/>
        <v>0</v>
      </c>
      <c r="H49" s="36"/>
      <c r="I49" s="13" t="s">
        <v>29</v>
      </c>
      <c r="J49" s="14"/>
      <c r="K49" s="36"/>
      <c r="L49" s="43"/>
      <c r="M49" s="44"/>
      <c r="N49" s="45"/>
      <c r="O49" s="43"/>
      <c r="P49" s="46"/>
      <c r="Q49" s="35" t="s">
        <v>85</v>
      </c>
      <c r="R49" s="15" t="s">
        <v>86</v>
      </c>
      <c r="S49" s="37" t="s">
        <v>153</v>
      </c>
      <c r="T49" s="16"/>
      <c r="U49" s="17" t="s">
        <v>27</v>
      </c>
    </row>
    <row r="50" spans="1:21" ht="14.1" customHeight="1" x14ac:dyDescent="0.25">
      <c r="A50" s="40" t="s">
        <v>111</v>
      </c>
      <c r="B50" s="41" t="s">
        <v>46</v>
      </c>
      <c r="C50" s="40" t="s">
        <v>154</v>
      </c>
      <c r="D50" s="42" t="s">
        <v>155</v>
      </c>
      <c r="E50" s="40" t="s">
        <v>22</v>
      </c>
      <c r="F50" s="12" t="s">
        <v>141</v>
      </c>
      <c r="G50" s="36">
        <f t="shared" si="0"/>
        <v>53786</v>
      </c>
      <c r="H50" s="36">
        <v>53786</v>
      </c>
      <c r="I50" s="13" t="s">
        <v>29</v>
      </c>
      <c r="J50" s="14"/>
      <c r="K50" s="36">
        <f t="shared" si="1"/>
        <v>53786</v>
      </c>
      <c r="L50" s="43">
        <f>ROUND(_xlfn.STDEV.S(K50:K53),2)</f>
        <v>8172.54</v>
      </c>
      <c r="M50" s="44">
        <f>ROUND(STDEV(K50:K53)*100/AVERAGE(K50:K53),2)</f>
        <v>16.89</v>
      </c>
      <c r="N50" s="45">
        <f>ROUND(AVERAGE(K50:K53),2)</f>
        <v>48393</v>
      </c>
      <c r="O50" s="43">
        <v>71908.490000000005</v>
      </c>
      <c r="P50" s="46">
        <f>IFERROR(ROUND(N50/O50-1,4),"")</f>
        <v>-0.32700000000000001</v>
      </c>
      <c r="Q50" s="34" t="s">
        <v>142</v>
      </c>
      <c r="R50" s="15" t="s">
        <v>143</v>
      </c>
      <c r="S50" s="37" t="s">
        <v>156</v>
      </c>
      <c r="T50" s="16"/>
      <c r="U50" s="17" t="s">
        <v>27</v>
      </c>
    </row>
    <row r="51" spans="1:21" ht="14.1" customHeight="1" x14ac:dyDescent="0.25">
      <c r="A51" s="40"/>
      <c r="B51" s="41"/>
      <c r="C51" s="40"/>
      <c r="D51" s="42"/>
      <c r="E51" s="40"/>
      <c r="F51" s="12" t="s">
        <v>157</v>
      </c>
      <c r="G51" s="36">
        <f t="shared" si="0"/>
        <v>52403</v>
      </c>
      <c r="H51" s="36">
        <v>52403</v>
      </c>
      <c r="I51" s="13" t="s">
        <v>29</v>
      </c>
      <c r="J51" s="14"/>
      <c r="K51" s="36">
        <f t="shared" si="1"/>
        <v>52403</v>
      </c>
      <c r="L51" s="43"/>
      <c r="M51" s="44"/>
      <c r="N51" s="45"/>
      <c r="O51" s="43"/>
      <c r="P51" s="46"/>
      <c r="Q51" s="35" t="s">
        <v>158</v>
      </c>
      <c r="R51" s="15" t="s">
        <v>159</v>
      </c>
      <c r="S51" s="37" t="s">
        <v>160</v>
      </c>
      <c r="T51" s="16"/>
      <c r="U51" s="17" t="s">
        <v>27</v>
      </c>
    </row>
    <row r="52" spans="1:21" ht="14.1" customHeight="1" x14ac:dyDescent="0.25">
      <c r="A52" s="40"/>
      <c r="B52" s="41"/>
      <c r="C52" s="40"/>
      <c r="D52" s="42"/>
      <c r="E52" s="40"/>
      <c r="F52" s="12" t="s">
        <v>33</v>
      </c>
      <c r="G52" s="36">
        <f t="shared" si="0"/>
        <v>38990</v>
      </c>
      <c r="H52" s="36">
        <v>38990</v>
      </c>
      <c r="I52" s="13" t="s">
        <v>29</v>
      </c>
      <c r="J52" s="14"/>
      <c r="K52" s="36">
        <f t="shared" si="1"/>
        <v>38990</v>
      </c>
      <c r="L52" s="43"/>
      <c r="M52" s="44"/>
      <c r="N52" s="45"/>
      <c r="O52" s="43"/>
      <c r="P52" s="46"/>
      <c r="Q52" s="35" t="s">
        <v>34</v>
      </c>
      <c r="R52" s="15" t="s">
        <v>35</v>
      </c>
      <c r="S52" s="37" t="s">
        <v>161</v>
      </c>
      <c r="T52" s="16"/>
      <c r="U52" s="17" t="s">
        <v>27</v>
      </c>
    </row>
    <row r="53" spans="1:21" ht="14.1" customHeight="1" x14ac:dyDescent="0.25">
      <c r="A53" s="40"/>
      <c r="B53" s="41"/>
      <c r="C53" s="40"/>
      <c r="D53" s="42"/>
      <c r="E53" s="40"/>
      <c r="F53" s="12" t="s">
        <v>84</v>
      </c>
      <c r="G53" s="36">
        <f t="shared" si="0"/>
        <v>0</v>
      </c>
      <c r="H53" s="36"/>
      <c r="I53" s="13" t="s">
        <v>29</v>
      </c>
      <c r="J53" s="14"/>
      <c r="K53" s="36"/>
      <c r="L53" s="43"/>
      <c r="M53" s="44"/>
      <c r="N53" s="45"/>
      <c r="O53" s="43"/>
      <c r="P53" s="46"/>
      <c r="Q53" s="35" t="s">
        <v>85</v>
      </c>
      <c r="R53" s="15" t="s">
        <v>86</v>
      </c>
      <c r="S53" s="37" t="s">
        <v>162</v>
      </c>
      <c r="T53" s="16"/>
      <c r="U53" s="17" t="s">
        <v>27</v>
      </c>
    </row>
    <row r="54" spans="1:21" ht="14.1" customHeight="1" x14ac:dyDescent="0.25">
      <c r="A54" s="40" t="s">
        <v>163</v>
      </c>
      <c r="B54" s="41" t="s">
        <v>56</v>
      </c>
      <c r="C54" s="40" t="s">
        <v>164</v>
      </c>
      <c r="D54" s="42" t="s">
        <v>165</v>
      </c>
      <c r="E54" s="40" t="s">
        <v>22</v>
      </c>
      <c r="F54" s="12" t="s">
        <v>224</v>
      </c>
      <c r="G54" s="36">
        <f t="shared" si="0"/>
        <v>556401</v>
      </c>
      <c r="H54" s="36">
        <v>556401</v>
      </c>
      <c r="I54" s="13"/>
      <c r="J54" s="14"/>
      <c r="K54" s="36">
        <f t="shared" ref="K54:K56" si="4">H54</f>
        <v>556401</v>
      </c>
      <c r="L54" s="43">
        <f>ROUND(_xlfn.STDEV.S(K54:K56),2)</f>
        <v>8504.9500000000007</v>
      </c>
      <c r="M54" s="44">
        <f>ROUND(STDEV(K54:K56)*100/AVERAGE(K54:K56),2)</f>
        <v>1.54</v>
      </c>
      <c r="N54" s="45">
        <f>ROUND(AVERAGE(K54:K56),2)</f>
        <v>551490.67000000004</v>
      </c>
      <c r="O54" s="43">
        <v>551490.67000000004</v>
      </c>
      <c r="P54" s="46">
        <f>IFERROR(ROUND(N54/O54-1,4),"")</f>
        <v>0</v>
      </c>
      <c r="Q54" s="35" t="s">
        <v>42</v>
      </c>
      <c r="R54" s="15" t="s">
        <v>43</v>
      </c>
      <c r="S54" s="37" t="s">
        <v>166</v>
      </c>
      <c r="T54" s="16"/>
      <c r="U54" s="17" t="s">
        <v>27</v>
      </c>
    </row>
    <row r="55" spans="1:21" ht="14.1" customHeight="1" x14ac:dyDescent="0.25">
      <c r="A55" s="40"/>
      <c r="B55" s="41"/>
      <c r="C55" s="40"/>
      <c r="D55" s="42"/>
      <c r="E55" s="40"/>
      <c r="F55" s="12" t="s">
        <v>229</v>
      </c>
      <c r="G55" s="36">
        <f t="shared" si="0"/>
        <v>541670</v>
      </c>
      <c r="H55" s="36">
        <v>541670</v>
      </c>
      <c r="I55" s="13" t="s">
        <v>29</v>
      </c>
      <c r="J55" s="14"/>
      <c r="K55" s="36">
        <f t="shared" si="4"/>
        <v>541670</v>
      </c>
      <c r="L55" s="43"/>
      <c r="M55" s="44"/>
      <c r="N55" s="45"/>
      <c r="O55" s="43"/>
      <c r="P55" s="46"/>
      <c r="Q55" s="34" t="s">
        <v>51</v>
      </c>
      <c r="R55" s="15" t="s">
        <v>52</v>
      </c>
      <c r="S55" s="37" t="s">
        <v>167</v>
      </c>
      <c r="T55" s="16"/>
      <c r="U55" s="17" t="s">
        <v>27</v>
      </c>
    </row>
    <row r="56" spans="1:21" ht="14.1" customHeight="1" x14ac:dyDescent="0.25">
      <c r="A56" s="40"/>
      <c r="B56" s="41"/>
      <c r="C56" s="40"/>
      <c r="D56" s="42"/>
      <c r="E56" s="40"/>
      <c r="F56" s="12" t="s">
        <v>227</v>
      </c>
      <c r="G56" s="36">
        <f t="shared" si="0"/>
        <v>556401</v>
      </c>
      <c r="H56" s="36">
        <v>556401</v>
      </c>
      <c r="I56" s="13" t="s">
        <v>29</v>
      </c>
      <c r="J56" s="14"/>
      <c r="K56" s="36">
        <f t="shared" si="4"/>
        <v>556401</v>
      </c>
      <c r="L56" s="43"/>
      <c r="M56" s="44"/>
      <c r="N56" s="45"/>
      <c r="O56" s="43"/>
      <c r="P56" s="46"/>
      <c r="Q56" s="35" t="s">
        <v>34</v>
      </c>
      <c r="R56" s="15" t="s">
        <v>35</v>
      </c>
      <c r="S56" s="37" t="s">
        <v>168</v>
      </c>
      <c r="T56" s="16"/>
      <c r="U56" s="17" t="s">
        <v>27</v>
      </c>
    </row>
    <row r="57" spans="1:21" ht="14.1" customHeight="1" x14ac:dyDescent="0.25">
      <c r="A57" s="40" t="s">
        <v>169</v>
      </c>
      <c r="B57" s="41" t="s">
        <v>56</v>
      </c>
      <c r="C57" s="40" t="s">
        <v>170</v>
      </c>
      <c r="D57" s="42" t="s">
        <v>171</v>
      </c>
      <c r="E57" s="40" t="s">
        <v>22</v>
      </c>
      <c r="F57" s="12" t="s">
        <v>172</v>
      </c>
      <c r="G57" s="36">
        <f t="shared" si="0"/>
        <v>146016</v>
      </c>
      <c r="H57" s="36">
        <v>135000</v>
      </c>
      <c r="I57" s="13">
        <v>1.0815999999999999</v>
      </c>
      <c r="J57" s="14">
        <v>0</v>
      </c>
      <c r="K57" s="36"/>
      <c r="L57" s="43" t="e">
        <f>ROUND(_xlfn.STDEV.S(K57:K59),2)</f>
        <v>#DIV/0!</v>
      </c>
      <c r="M57" s="44" t="e">
        <f>ROUND(STDEV(K57:K59)*100/AVERAGE(K57:K59),2)</f>
        <v>#DIV/0!</v>
      </c>
      <c r="N57" s="45">
        <f>ROUND(AVERAGE(K57:K59),2)</f>
        <v>212990</v>
      </c>
      <c r="O57" s="43">
        <v>206098.81</v>
      </c>
      <c r="P57" s="46">
        <f>IFERROR(ROUND(N57/O57-1,4),"")</f>
        <v>3.3399999999999999E-2</v>
      </c>
      <c r="Q57" s="34" t="s">
        <v>173</v>
      </c>
      <c r="R57" s="15" t="s">
        <v>174</v>
      </c>
      <c r="S57" s="37" t="s">
        <v>175</v>
      </c>
      <c r="T57" s="16"/>
      <c r="U57" s="17" t="s">
        <v>27</v>
      </c>
    </row>
    <row r="58" spans="1:21" ht="14.1" customHeight="1" x14ac:dyDescent="0.25">
      <c r="A58" s="40"/>
      <c r="B58" s="41"/>
      <c r="C58" s="40"/>
      <c r="D58" s="42"/>
      <c r="E58" s="40"/>
      <c r="F58" s="12" t="s">
        <v>41</v>
      </c>
      <c r="G58" s="36">
        <f t="shared" si="0"/>
        <v>212990</v>
      </c>
      <c r="H58" s="36">
        <v>212990</v>
      </c>
      <c r="I58" s="13" t="s">
        <v>29</v>
      </c>
      <c r="J58" s="14"/>
      <c r="K58" s="36">
        <f t="shared" ref="K58:K63" si="5">G58</f>
        <v>212990</v>
      </c>
      <c r="L58" s="43"/>
      <c r="M58" s="44"/>
      <c r="N58" s="45"/>
      <c r="O58" s="43"/>
      <c r="P58" s="46"/>
      <c r="Q58" s="35" t="s">
        <v>42</v>
      </c>
      <c r="R58" s="15" t="s">
        <v>43</v>
      </c>
      <c r="S58" s="37" t="s">
        <v>176</v>
      </c>
      <c r="T58" s="16"/>
      <c r="U58" s="17" t="s">
        <v>27</v>
      </c>
    </row>
    <row r="59" spans="1:21" ht="14.1" customHeight="1" x14ac:dyDescent="0.25">
      <c r="A59" s="40"/>
      <c r="B59" s="41"/>
      <c r="C59" s="40"/>
      <c r="D59" s="42"/>
      <c r="E59" s="40"/>
      <c r="F59" s="12" t="s">
        <v>33</v>
      </c>
      <c r="G59" s="36">
        <f t="shared" si="0"/>
        <v>125990</v>
      </c>
      <c r="H59" s="36">
        <v>125990</v>
      </c>
      <c r="I59" s="13" t="s">
        <v>29</v>
      </c>
      <c r="J59" s="14"/>
      <c r="K59" s="36"/>
      <c r="L59" s="43"/>
      <c r="M59" s="44"/>
      <c r="N59" s="45"/>
      <c r="O59" s="43"/>
      <c r="P59" s="46"/>
      <c r="Q59" s="35" t="s">
        <v>34</v>
      </c>
      <c r="R59" s="15" t="s">
        <v>35</v>
      </c>
      <c r="S59" s="37" t="s">
        <v>177</v>
      </c>
      <c r="T59" s="16"/>
      <c r="U59" s="17" t="s">
        <v>27</v>
      </c>
    </row>
    <row r="60" spans="1:21" ht="14.1" customHeight="1" x14ac:dyDescent="0.25">
      <c r="A60" s="40" t="s">
        <v>178</v>
      </c>
      <c r="B60" s="41" t="s">
        <v>56</v>
      </c>
      <c r="C60" s="40" t="s">
        <v>179</v>
      </c>
      <c r="D60" s="42" t="s">
        <v>180</v>
      </c>
      <c r="E60" s="40" t="s">
        <v>22</v>
      </c>
      <c r="F60" s="12" t="s">
        <v>181</v>
      </c>
      <c r="G60" s="19">
        <f t="shared" si="0"/>
        <v>361120</v>
      </c>
      <c r="H60" s="36">
        <v>320000</v>
      </c>
      <c r="I60" s="13">
        <v>1.1284999999999996</v>
      </c>
      <c r="J60" s="14">
        <v>0</v>
      </c>
      <c r="K60" s="36"/>
      <c r="L60" s="43" t="e">
        <f>ROUND(_xlfn.STDEV.S(K60:K63),2)</f>
        <v>#DIV/0!</v>
      </c>
      <c r="M60" s="44" t="e">
        <f>ROUND(STDEV(K60:K63)*100/AVERAGE(K60:K63),2)</f>
        <v>#DIV/0!</v>
      </c>
      <c r="N60" s="45">
        <f>ROUND(AVERAGE(K60:K63),2)</f>
        <v>458080</v>
      </c>
      <c r="O60" s="43">
        <v>488170.13</v>
      </c>
      <c r="P60" s="46">
        <f t="shared" ref="P60:P67" si="6">IFERROR(ROUND(N60/O60-1,4),"")</f>
        <v>-6.1600000000000002E-2</v>
      </c>
      <c r="Q60" s="35" t="s">
        <v>182</v>
      </c>
      <c r="R60" s="15" t="s">
        <v>183</v>
      </c>
      <c r="S60" s="37" t="s">
        <v>184</v>
      </c>
      <c r="T60" s="16"/>
      <c r="U60" s="18" t="s">
        <v>27</v>
      </c>
    </row>
    <row r="61" spans="1:21" ht="14.1" customHeight="1" x14ac:dyDescent="0.25">
      <c r="A61" s="40" t="s">
        <v>29</v>
      </c>
      <c r="B61" s="41"/>
      <c r="C61" s="40"/>
      <c r="D61" s="42"/>
      <c r="E61" s="40"/>
      <c r="F61" s="12" t="s">
        <v>185</v>
      </c>
      <c r="G61" s="19">
        <f t="shared" si="0"/>
        <v>377765</v>
      </c>
      <c r="H61" s="36">
        <v>377765</v>
      </c>
      <c r="I61" s="13" t="s">
        <v>29</v>
      </c>
      <c r="J61" s="14"/>
      <c r="K61" s="36"/>
      <c r="L61" s="43"/>
      <c r="M61" s="44"/>
      <c r="N61" s="45"/>
      <c r="O61" s="43"/>
      <c r="P61" s="46"/>
      <c r="Q61" s="35" t="s">
        <v>186</v>
      </c>
      <c r="R61" s="15" t="s">
        <v>187</v>
      </c>
      <c r="S61" s="37" t="s">
        <v>188</v>
      </c>
      <c r="T61" s="16"/>
      <c r="U61" s="18" t="s">
        <v>27</v>
      </c>
    </row>
    <row r="62" spans="1:21" ht="14.1" customHeight="1" x14ac:dyDescent="0.25">
      <c r="A62" s="40" t="s">
        <v>29</v>
      </c>
      <c r="B62" s="41"/>
      <c r="C62" s="40"/>
      <c r="D62" s="42"/>
      <c r="E62" s="40"/>
      <c r="F62" s="12" t="s">
        <v>189</v>
      </c>
      <c r="G62" s="19">
        <f t="shared" si="0"/>
        <v>346342</v>
      </c>
      <c r="H62" s="36">
        <v>346342</v>
      </c>
      <c r="I62" s="13" t="s">
        <v>29</v>
      </c>
      <c r="J62" s="14"/>
      <c r="K62" s="36"/>
      <c r="L62" s="43"/>
      <c r="M62" s="44"/>
      <c r="N62" s="45"/>
      <c r="O62" s="43"/>
      <c r="P62" s="46"/>
      <c r="Q62" s="35" t="s">
        <v>190</v>
      </c>
      <c r="R62" s="15" t="s">
        <v>191</v>
      </c>
      <c r="S62" s="37" t="s">
        <v>192</v>
      </c>
      <c r="T62" s="16"/>
      <c r="U62" s="18" t="s">
        <v>27</v>
      </c>
    </row>
    <row r="63" spans="1:21" ht="14.1" customHeight="1" x14ac:dyDescent="0.25">
      <c r="A63" s="40" t="s">
        <v>29</v>
      </c>
      <c r="B63" s="41"/>
      <c r="C63" s="40"/>
      <c r="D63" s="42"/>
      <c r="E63" s="40"/>
      <c r="F63" s="12" t="s">
        <v>33</v>
      </c>
      <c r="G63" s="19">
        <f t="shared" si="0"/>
        <v>458080</v>
      </c>
      <c r="H63" s="36">
        <v>458080</v>
      </c>
      <c r="I63" s="13" t="s">
        <v>29</v>
      </c>
      <c r="J63" s="14"/>
      <c r="K63" s="36">
        <f t="shared" si="5"/>
        <v>458080</v>
      </c>
      <c r="L63" s="43"/>
      <c r="M63" s="44"/>
      <c r="N63" s="45"/>
      <c r="O63" s="43"/>
      <c r="P63" s="46"/>
      <c r="Q63" s="35" t="s">
        <v>34</v>
      </c>
      <c r="R63" s="15" t="s">
        <v>35</v>
      </c>
      <c r="S63" s="37" t="s">
        <v>193</v>
      </c>
      <c r="T63" s="16"/>
      <c r="U63" s="18" t="s">
        <v>27</v>
      </c>
    </row>
    <row r="64" spans="1:21" ht="14.1" customHeight="1" x14ac:dyDescent="0.25">
      <c r="A64" s="47" t="s">
        <v>194</v>
      </c>
      <c r="B64" s="48">
        <v>3</v>
      </c>
      <c r="C64" s="40" t="s">
        <v>195</v>
      </c>
      <c r="D64" s="42" t="s">
        <v>196</v>
      </c>
      <c r="E64" s="47" t="s">
        <v>22</v>
      </c>
      <c r="F64" s="12" t="s">
        <v>231</v>
      </c>
      <c r="G64" s="19">
        <f t="shared" si="0"/>
        <v>3220</v>
      </c>
      <c r="H64" s="36">
        <v>3220</v>
      </c>
      <c r="I64" s="13" t="s">
        <v>29</v>
      </c>
      <c r="J64" s="14"/>
      <c r="K64" s="36">
        <f>H64</f>
        <v>3220</v>
      </c>
      <c r="L64" s="43">
        <f>ROUND(_xlfn.STDEV.S(K64:K67),2)</f>
        <v>766.72</v>
      </c>
      <c r="M64" s="44">
        <f>ROUND(STDEV(K64:K67)*100/AVERAGE(K64:K67),2)</f>
        <v>18.68</v>
      </c>
      <c r="N64" s="45">
        <f>ROUND(AVERAGE(K64:K67),2)</f>
        <v>4105.33</v>
      </c>
      <c r="O64" s="43">
        <v>4105.33</v>
      </c>
      <c r="P64" s="46">
        <f t="shared" si="6"/>
        <v>0</v>
      </c>
      <c r="Q64" s="35" t="s">
        <v>197</v>
      </c>
      <c r="R64" s="15" t="s">
        <v>198</v>
      </c>
      <c r="S64" s="37" t="s">
        <v>199</v>
      </c>
      <c r="T64" s="16"/>
      <c r="U64" s="17" t="s">
        <v>27</v>
      </c>
    </row>
    <row r="65" spans="1:21" ht="14.1" customHeight="1" x14ac:dyDescent="0.25">
      <c r="A65" s="47"/>
      <c r="B65" s="48"/>
      <c r="C65" s="40"/>
      <c r="D65" s="42"/>
      <c r="E65" s="47"/>
      <c r="F65" s="12">
        <v>123</v>
      </c>
      <c r="G65" s="36">
        <f t="shared" si="0"/>
        <v>0</v>
      </c>
      <c r="H65" s="36"/>
      <c r="I65" s="13" t="s">
        <v>29</v>
      </c>
      <c r="J65" s="14"/>
      <c r="K65" s="36"/>
      <c r="L65" s="43"/>
      <c r="M65" s="44"/>
      <c r="N65" s="45"/>
      <c r="O65" s="43"/>
      <c r="P65" s="46" t="str">
        <f t="shared" si="6"/>
        <v/>
      </c>
      <c r="Q65" s="35"/>
      <c r="R65" s="15"/>
      <c r="S65" s="37"/>
      <c r="T65" s="16"/>
      <c r="U65" s="17" t="s">
        <v>27</v>
      </c>
    </row>
    <row r="66" spans="1:21" ht="14.1" customHeight="1" x14ac:dyDescent="0.25">
      <c r="A66" s="47"/>
      <c r="B66" s="48"/>
      <c r="C66" s="40"/>
      <c r="D66" s="42"/>
      <c r="E66" s="47"/>
      <c r="F66" s="12" t="s">
        <v>232</v>
      </c>
      <c r="G66" s="19">
        <f t="shared" ref="G66:G77" si="7">IF(LEN(F66)=33,ROUND((H66*I66)/100*(100+J66),2),H66)</f>
        <v>4548</v>
      </c>
      <c r="H66" s="36">
        <v>4548</v>
      </c>
      <c r="I66" s="13" t="s">
        <v>29</v>
      </c>
      <c r="J66" s="14"/>
      <c r="K66" s="36">
        <f t="shared" ref="K66:K70" si="8">H66</f>
        <v>4548</v>
      </c>
      <c r="L66" s="43"/>
      <c r="M66" s="44"/>
      <c r="N66" s="45"/>
      <c r="O66" s="43"/>
      <c r="P66" s="46" t="str">
        <f t="shared" si="6"/>
        <v/>
      </c>
      <c r="Q66" s="35" t="s">
        <v>101</v>
      </c>
      <c r="R66" s="15" t="s">
        <v>102</v>
      </c>
      <c r="S66" s="37" t="s">
        <v>200</v>
      </c>
      <c r="T66" s="16"/>
      <c r="U66" s="17" t="s">
        <v>27</v>
      </c>
    </row>
    <row r="67" spans="1:21" ht="14.1" customHeight="1" x14ac:dyDescent="0.25">
      <c r="A67" s="47"/>
      <c r="B67" s="48"/>
      <c r="C67" s="40"/>
      <c r="D67" s="42"/>
      <c r="E67" s="47"/>
      <c r="F67" s="12" t="s">
        <v>228</v>
      </c>
      <c r="G67" s="19">
        <f t="shared" si="7"/>
        <v>4548</v>
      </c>
      <c r="H67" s="36">
        <v>4548</v>
      </c>
      <c r="I67" s="13" t="s">
        <v>29</v>
      </c>
      <c r="J67" s="14"/>
      <c r="K67" s="36">
        <f t="shared" si="8"/>
        <v>4548</v>
      </c>
      <c r="L67" s="43"/>
      <c r="M67" s="44"/>
      <c r="N67" s="45"/>
      <c r="O67" s="43"/>
      <c r="P67" s="46" t="str">
        <f t="shared" si="6"/>
        <v/>
      </c>
      <c r="Q67" s="35" t="s">
        <v>60</v>
      </c>
      <c r="R67" s="15" t="s">
        <v>61</v>
      </c>
      <c r="S67" s="37" t="s">
        <v>201</v>
      </c>
      <c r="T67" s="16"/>
      <c r="U67" s="17" t="s">
        <v>27</v>
      </c>
    </row>
    <row r="68" spans="1:21" ht="14.1" customHeight="1" x14ac:dyDescent="0.25">
      <c r="A68" s="49" t="s">
        <v>202</v>
      </c>
      <c r="B68" s="50" t="s">
        <v>203</v>
      </c>
      <c r="C68" s="49" t="s">
        <v>204</v>
      </c>
      <c r="D68" s="51" t="s">
        <v>205</v>
      </c>
      <c r="E68" s="49" t="s">
        <v>22</v>
      </c>
      <c r="F68" s="12" t="s">
        <v>233</v>
      </c>
      <c r="G68" s="36">
        <f t="shared" si="7"/>
        <v>24020</v>
      </c>
      <c r="H68" s="36">
        <v>24020</v>
      </c>
      <c r="I68" s="13"/>
      <c r="J68" s="14"/>
      <c r="K68" s="36">
        <f t="shared" si="8"/>
        <v>24020</v>
      </c>
      <c r="L68" s="52">
        <f>ROUND(_xlfn.STDEV.S(K68:K70),2)</f>
        <v>4053.58</v>
      </c>
      <c r="M68" s="53">
        <f>ROUND(STDEV(K68:K70)*100/AVERAGE(K68:K70),2)</f>
        <v>18.7</v>
      </c>
      <c r="N68" s="54">
        <f>ROUND(AVERAGE(K68:K70),2)</f>
        <v>21679.67</v>
      </c>
      <c r="O68" s="52">
        <v>21679.67</v>
      </c>
      <c r="P68" s="46">
        <f>IFERROR(ROUND(N68/O68-1,4),"")</f>
        <v>0</v>
      </c>
      <c r="Q68" s="35" t="s">
        <v>206</v>
      </c>
      <c r="R68" s="15" t="s">
        <v>207</v>
      </c>
      <c r="S68" s="37" t="s">
        <v>208</v>
      </c>
      <c r="T68" s="16"/>
      <c r="U68" s="20" t="s">
        <v>27</v>
      </c>
    </row>
    <row r="69" spans="1:21" ht="14.1" customHeight="1" x14ac:dyDescent="0.25">
      <c r="A69" s="49"/>
      <c r="B69" s="50"/>
      <c r="C69" s="49"/>
      <c r="D69" s="51"/>
      <c r="E69" s="49"/>
      <c r="F69" s="12" t="s">
        <v>232</v>
      </c>
      <c r="G69" s="36">
        <f t="shared" si="7"/>
        <v>24020</v>
      </c>
      <c r="H69" s="36">
        <v>24020</v>
      </c>
      <c r="I69" s="13" t="s">
        <v>29</v>
      </c>
      <c r="J69" s="14"/>
      <c r="K69" s="36">
        <f t="shared" si="8"/>
        <v>24020</v>
      </c>
      <c r="L69" s="52"/>
      <c r="M69" s="53"/>
      <c r="N69" s="54"/>
      <c r="O69" s="52"/>
      <c r="P69" s="46"/>
      <c r="Q69" s="35" t="s">
        <v>101</v>
      </c>
      <c r="R69" s="15" t="s">
        <v>102</v>
      </c>
      <c r="S69" s="37" t="s">
        <v>209</v>
      </c>
      <c r="T69" s="16"/>
      <c r="U69" s="20" t="s">
        <v>27</v>
      </c>
    </row>
    <row r="70" spans="1:21" ht="14.1" customHeight="1" x14ac:dyDescent="0.25">
      <c r="A70" s="49"/>
      <c r="B70" s="50"/>
      <c r="C70" s="49"/>
      <c r="D70" s="51"/>
      <c r="E70" s="49"/>
      <c r="F70" s="12" t="s">
        <v>227</v>
      </c>
      <c r="G70" s="36">
        <f t="shared" si="7"/>
        <v>16999</v>
      </c>
      <c r="H70" s="36">
        <v>16999</v>
      </c>
      <c r="I70" s="13" t="s">
        <v>29</v>
      </c>
      <c r="J70" s="14"/>
      <c r="K70" s="36">
        <f t="shared" si="8"/>
        <v>16999</v>
      </c>
      <c r="L70" s="52"/>
      <c r="M70" s="53"/>
      <c r="N70" s="54"/>
      <c r="O70" s="52"/>
      <c r="P70" s="46"/>
      <c r="Q70" s="35" t="s">
        <v>34</v>
      </c>
      <c r="R70" s="15" t="s">
        <v>35</v>
      </c>
      <c r="S70" s="37" t="s">
        <v>210</v>
      </c>
      <c r="T70" s="16"/>
      <c r="U70" s="20" t="s">
        <v>27</v>
      </c>
    </row>
    <row r="71" spans="1:21" ht="14.1" customHeight="1" x14ac:dyDescent="0.25">
      <c r="A71" s="49" t="s">
        <v>202</v>
      </c>
      <c r="B71" s="50" t="s">
        <v>211</v>
      </c>
      <c r="C71" s="49" t="s">
        <v>212</v>
      </c>
      <c r="D71" s="51" t="s">
        <v>213</v>
      </c>
      <c r="E71" s="49" t="s">
        <v>22</v>
      </c>
      <c r="F71" s="12" t="s">
        <v>104</v>
      </c>
      <c r="G71" s="36">
        <f t="shared" si="7"/>
        <v>19990</v>
      </c>
      <c r="H71" s="36">
        <v>19990</v>
      </c>
      <c r="I71" s="13" t="s">
        <v>29</v>
      </c>
      <c r="J71" s="14"/>
      <c r="K71" s="36"/>
      <c r="L71" s="52" t="e">
        <f>ROUND(_xlfn.STDEV.S(K71:K73),2)</f>
        <v>#DIV/0!</v>
      </c>
      <c r="M71" s="53" t="e">
        <f>ROUND(STDEV(K71:K73)*100/AVERAGE(K71:K73),2)</f>
        <v>#DIV/0!</v>
      </c>
      <c r="N71" s="54">
        <f>ROUND(AVERAGE(K71:K73),2)</f>
        <v>30897</v>
      </c>
      <c r="O71" s="52">
        <v>30499.41</v>
      </c>
      <c r="P71" s="46">
        <f>IFERROR(ROUND(N71/O71-1,4),"")</f>
        <v>1.2999999999999999E-2</v>
      </c>
      <c r="Q71" s="35" t="s">
        <v>105</v>
      </c>
      <c r="R71" s="15" t="s">
        <v>106</v>
      </c>
      <c r="S71" s="37" t="s">
        <v>214</v>
      </c>
      <c r="T71" s="16"/>
      <c r="U71" s="20" t="s">
        <v>27</v>
      </c>
    </row>
    <row r="72" spans="1:21" ht="14.1" customHeight="1" x14ac:dyDescent="0.25">
      <c r="A72" s="49"/>
      <c r="B72" s="50"/>
      <c r="C72" s="49"/>
      <c r="D72" s="51"/>
      <c r="E72" s="49"/>
      <c r="F72" s="12" t="s">
        <v>100</v>
      </c>
      <c r="G72" s="36">
        <f t="shared" si="7"/>
        <v>30897</v>
      </c>
      <c r="H72" s="36">
        <v>30897</v>
      </c>
      <c r="I72" s="13" t="s">
        <v>29</v>
      </c>
      <c r="J72" s="14"/>
      <c r="K72" s="36">
        <f t="shared" ref="K72" si="9">G72</f>
        <v>30897</v>
      </c>
      <c r="L72" s="52"/>
      <c r="M72" s="53"/>
      <c r="N72" s="54"/>
      <c r="O72" s="52"/>
      <c r="P72" s="46"/>
      <c r="Q72" s="35" t="s">
        <v>101</v>
      </c>
      <c r="R72" s="15" t="s">
        <v>102</v>
      </c>
      <c r="S72" s="37" t="s">
        <v>215</v>
      </c>
      <c r="T72" s="16"/>
      <c r="U72" s="20" t="s">
        <v>27</v>
      </c>
    </row>
    <row r="73" spans="1:21" ht="14.1" customHeight="1" x14ac:dyDescent="0.25">
      <c r="A73" s="49"/>
      <c r="B73" s="50"/>
      <c r="C73" s="49"/>
      <c r="D73" s="51"/>
      <c r="E73" s="49"/>
      <c r="F73" s="12" t="s">
        <v>33</v>
      </c>
      <c r="G73" s="36">
        <f t="shared" si="7"/>
        <v>18000</v>
      </c>
      <c r="H73" s="36">
        <v>18000</v>
      </c>
      <c r="I73" s="13" t="s">
        <v>29</v>
      </c>
      <c r="J73" s="14"/>
      <c r="K73" s="36"/>
      <c r="L73" s="52"/>
      <c r="M73" s="53"/>
      <c r="N73" s="54"/>
      <c r="O73" s="52"/>
      <c r="P73" s="46"/>
      <c r="Q73" s="35" t="s">
        <v>34</v>
      </c>
      <c r="R73" s="15" t="s">
        <v>35</v>
      </c>
      <c r="S73" s="37" t="s">
        <v>216</v>
      </c>
      <c r="T73" s="16"/>
      <c r="U73" s="20" t="s">
        <v>27</v>
      </c>
    </row>
    <row r="74" spans="1:21" ht="14.1" customHeight="1" x14ac:dyDescent="0.25">
      <c r="A74" s="49" t="s">
        <v>202</v>
      </c>
      <c r="B74" s="50" t="s">
        <v>217</v>
      </c>
      <c r="C74" s="49" t="s">
        <v>218</v>
      </c>
      <c r="D74" s="51" t="s">
        <v>219</v>
      </c>
      <c r="E74" s="49" t="s">
        <v>22</v>
      </c>
      <c r="F74" s="12" t="s">
        <v>224</v>
      </c>
      <c r="G74" s="36">
        <f t="shared" si="7"/>
        <v>900</v>
      </c>
      <c r="H74" s="36">
        <v>900</v>
      </c>
      <c r="I74" s="13" t="s">
        <v>29</v>
      </c>
      <c r="J74" s="14"/>
      <c r="K74" s="36">
        <f>H74</f>
        <v>900</v>
      </c>
      <c r="L74" s="52">
        <f>ROUND(_xlfn.STDEV.S(K74:K77),2)</f>
        <v>35.47</v>
      </c>
      <c r="M74" s="53">
        <f>ROUND(STDEV(K74:K77)*100/AVERAGE(K74:K77),2)</f>
        <v>3.78</v>
      </c>
      <c r="N74" s="54">
        <f>ROUND(AVERAGE(K74:K77),2)</f>
        <v>938.33</v>
      </c>
      <c r="O74" s="52">
        <v>938.33</v>
      </c>
      <c r="P74" s="46">
        <f t="shared" ref="P74:P77" si="10">IFERROR(ROUND(N74/O74-1,4),"")</f>
        <v>0</v>
      </c>
      <c r="Q74" s="35" t="s">
        <v>42</v>
      </c>
      <c r="R74" s="15" t="s">
        <v>43</v>
      </c>
      <c r="S74" s="37" t="s">
        <v>220</v>
      </c>
      <c r="T74" s="16"/>
      <c r="U74" s="20" t="s">
        <v>27</v>
      </c>
    </row>
    <row r="75" spans="1:21" ht="14.1" customHeight="1" x14ac:dyDescent="0.25">
      <c r="A75" s="49"/>
      <c r="B75" s="50"/>
      <c r="C75" s="49"/>
      <c r="D75" s="51"/>
      <c r="E75" s="49"/>
      <c r="F75" s="12" t="s">
        <v>233</v>
      </c>
      <c r="G75" s="36">
        <f t="shared" si="7"/>
        <v>403</v>
      </c>
      <c r="H75" s="36">
        <v>403</v>
      </c>
      <c r="I75" s="13" t="s">
        <v>29</v>
      </c>
      <c r="J75" s="14"/>
      <c r="K75" s="36"/>
      <c r="L75" s="52"/>
      <c r="M75" s="53"/>
      <c r="N75" s="54"/>
      <c r="O75" s="52"/>
      <c r="P75" s="46" t="str">
        <f t="shared" si="10"/>
        <v/>
      </c>
      <c r="Q75" s="35" t="s">
        <v>206</v>
      </c>
      <c r="R75" s="15" t="s">
        <v>207</v>
      </c>
      <c r="S75" s="37" t="s">
        <v>221</v>
      </c>
      <c r="T75" s="16"/>
      <c r="U75" s="20" t="s">
        <v>27</v>
      </c>
    </row>
    <row r="76" spans="1:21" ht="14.1" customHeight="1" x14ac:dyDescent="0.25">
      <c r="A76" s="49"/>
      <c r="B76" s="50"/>
      <c r="C76" s="49"/>
      <c r="D76" s="51"/>
      <c r="E76" s="49"/>
      <c r="F76" s="12" t="s">
        <v>232</v>
      </c>
      <c r="G76" s="36">
        <f t="shared" si="7"/>
        <v>970</v>
      </c>
      <c r="H76" s="36">
        <v>970</v>
      </c>
      <c r="I76" s="13" t="s">
        <v>29</v>
      </c>
      <c r="J76" s="14"/>
      <c r="K76" s="36">
        <f t="shared" ref="K76:K77" si="11">H76</f>
        <v>970</v>
      </c>
      <c r="L76" s="52"/>
      <c r="M76" s="53"/>
      <c r="N76" s="54"/>
      <c r="O76" s="52"/>
      <c r="P76" s="46" t="str">
        <f t="shared" si="10"/>
        <v/>
      </c>
      <c r="Q76" s="35" t="s">
        <v>101</v>
      </c>
      <c r="R76" s="15" t="s">
        <v>102</v>
      </c>
      <c r="S76" s="37" t="s">
        <v>222</v>
      </c>
      <c r="T76" s="16"/>
      <c r="U76" s="20" t="s">
        <v>27</v>
      </c>
    </row>
    <row r="77" spans="1:21" ht="14.1" customHeight="1" x14ac:dyDescent="0.25">
      <c r="A77" s="49"/>
      <c r="B77" s="50"/>
      <c r="C77" s="49"/>
      <c r="D77" s="51"/>
      <c r="E77" s="49"/>
      <c r="F77" s="12" t="s">
        <v>227</v>
      </c>
      <c r="G77" s="36">
        <f t="shared" si="7"/>
        <v>945</v>
      </c>
      <c r="H77" s="36">
        <v>945</v>
      </c>
      <c r="I77" s="13" t="s">
        <v>29</v>
      </c>
      <c r="J77" s="14"/>
      <c r="K77" s="36">
        <f t="shared" si="11"/>
        <v>945</v>
      </c>
      <c r="L77" s="52"/>
      <c r="M77" s="53"/>
      <c r="N77" s="54"/>
      <c r="O77" s="52"/>
      <c r="P77" s="46" t="str">
        <f t="shared" si="10"/>
        <v/>
      </c>
      <c r="Q77" s="35" t="s">
        <v>34</v>
      </c>
      <c r="R77" s="15" t="s">
        <v>35</v>
      </c>
      <c r="S77" s="37" t="s">
        <v>223</v>
      </c>
      <c r="T77" s="16"/>
      <c r="U77" s="20" t="s">
        <v>27</v>
      </c>
    </row>
  </sheetData>
  <autoFilter ref="A1:U77"/>
  <mergeCells count="210">
    <mergeCell ref="M74:M77"/>
    <mergeCell ref="N74:N77"/>
    <mergeCell ref="O74:O77"/>
    <mergeCell ref="P74:P77"/>
    <mergeCell ref="A74:A77"/>
    <mergeCell ref="B74:B77"/>
    <mergeCell ref="C74:C77"/>
    <mergeCell ref="D74:D77"/>
    <mergeCell ref="E74:E77"/>
    <mergeCell ref="L74:L77"/>
    <mergeCell ref="L71:L73"/>
    <mergeCell ref="M71:M73"/>
    <mergeCell ref="N71:N73"/>
    <mergeCell ref="O71:O73"/>
    <mergeCell ref="P71:P73"/>
    <mergeCell ref="M68:M70"/>
    <mergeCell ref="N68:N70"/>
    <mergeCell ref="O68:O70"/>
    <mergeCell ref="P68:P70"/>
    <mergeCell ref="L68:L70"/>
    <mergeCell ref="A71:A73"/>
    <mergeCell ref="B71:B73"/>
    <mergeCell ref="C71:C73"/>
    <mergeCell ref="D71:D73"/>
    <mergeCell ref="E71:E73"/>
    <mergeCell ref="A68:A70"/>
    <mergeCell ref="B68:B70"/>
    <mergeCell ref="C68:C70"/>
    <mergeCell ref="D68:D70"/>
    <mergeCell ref="E68:E70"/>
    <mergeCell ref="L64:L67"/>
    <mergeCell ref="M64:M67"/>
    <mergeCell ref="N64:N67"/>
    <mergeCell ref="O64:O67"/>
    <mergeCell ref="P64:P67"/>
    <mergeCell ref="M60:M63"/>
    <mergeCell ref="N60:N63"/>
    <mergeCell ref="O60:O63"/>
    <mergeCell ref="P60:P63"/>
    <mergeCell ref="L60:L63"/>
    <mergeCell ref="A64:A67"/>
    <mergeCell ref="B64:B67"/>
    <mergeCell ref="C64:C67"/>
    <mergeCell ref="D64:D67"/>
    <mergeCell ref="E64:E67"/>
    <mergeCell ref="A60:A63"/>
    <mergeCell ref="B60:B63"/>
    <mergeCell ref="C60:C63"/>
    <mergeCell ref="D60:D63"/>
    <mergeCell ref="E60:E63"/>
    <mergeCell ref="L57:L59"/>
    <mergeCell ref="M57:M59"/>
    <mergeCell ref="N57:N59"/>
    <mergeCell ref="O57:O59"/>
    <mergeCell ref="P57:P59"/>
    <mergeCell ref="M54:M56"/>
    <mergeCell ref="N54:N56"/>
    <mergeCell ref="O54:O56"/>
    <mergeCell ref="P54:P56"/>
    <mergeCell ref="L54:L56"/>
    <mergeCell ref="A57:A59"/>
    <mergeCell ref="B57:B59"/>
    <mergeCell ref="C57:C59"/>
    <mergeCell ref="D57:D59"/>
    <mergeCell ref="E57:E59"/>
    <mergeCell ref="A54:A56"/>
    <mergeCell ref="B54:B56"/>
    <mergeCell ref="C54:C56"/>
    <mergeCell ref="D54:D56"/>
    <mergeCell ref="E54:E56"/>
    <mergeCell ref="L50:L53"/>
    <mergeCell ref="M50:M53"/>
    <mergeCell ref="N50:N53"/>
    <mergeCell ref="O50:O53"/>
    <mergeCell ref="P50:P53"/>
    <mergeCell ref="M46:M49"/>
    <mergeCell ref="N46:N49"/>
    <mergeCell ref="O46:O49"/>
    <mergeCell ref="P46:P49"/>
    <mergeCell ref="L46:L49"/>
    <mergeCell ref="A50:A53"/>
    <mergeCell ref="B50:B53"/>
    <mergeCell ref="C50:C53"/>
    <mergeCell ref="D50:D53"/>
    <mergeCell ref="E50:E53"/>
    <mergeCell ref="A46:A49"/>
    <mergeCell ref="B46:B49"/>
    <mergeCell ref="C46:C49"/>
    <mergeCell ref="D46:D49"/>
    <mergeCell ref="E46:E49"/>
    <mergeCell ref="L42:L45"/>
    <mergeCell ref="M42:M45"/>
    <mergeCell ref="N42:N45"/>
    <mergeCell ref="O42:O45"/>
    <mergeCell ref="P42:P45"/>
    <mergeCell ref="M38:M41"/>
    <mergeCell ref="N38:N41"/>
    <mergeCell ref="O38:O41"/>
    <mergeCell ref="P38:P41"/>
    <mergeCell ref="L38:L41"/>
    <mergeCell ref="A42:A45"/>
    <mergeCell ref="B42:B45"/>
    <mergeCell ref="C42:C45"/>
    <mergeCell ref="D42:D45"/>
    <mergeCell ref="E42:E45"/>
    <mergeCell ref="A38:A41"/>
    <mergeCell ref="B38:B41"/>
    <mergeCell ref="C38:C41"/>
    <mergeCell ref="D38:D41"/>
    <mergeCell ref="E38:E41"/>
    <mergeCell ref="L34:L37"/>
    <mergeCell ref="M34:M37"/>
    <mergeCell ref="N34:N37"/>
    <mergeCell ref="O34:O37"/>
    <mergeCell ref="P34:P37"/>
    <mergeCell ref="M31:M33"/>
    <mergeCell ref="N31:N33"/>
    <mergeCell ref="O31:O33"/>
    <mergeCell ref="P31:P33"/>
    <mergeCell ref="L31:L33"/>
    <mergeCell ref="A34:A37"/>
    <mergeCell ref="B34:B37"/>
    <mergeCell ref="C34:C37"/>
    <mergeCell ref="D34:D37"/>
    <mergeCell ref="E34:E37"/>
    <mergeCell ref="A31:A33"/>
    <mergeCell ref="B31:B33"/>
    <mergeCell ref="C31:C33"/>
    <mergeCell ref="D31:D33"/>
    <mergeCell ref="E31:E33"/>
    <mergeCell ref="L27:L30"/>
    <mergeCell ref="M27:M30"/>
    <mergeCell ref="N27:N30"/>
    <mergeCell ref="O27:O30"/>
    <mergeCell ref="P27:P30"/>
    <mergeCell ref="M24:M26"/>
    <mergeCell ref="N24:N26"/>
    <mergeCell ref="O24:O26"/>
    <mergeCell ref="P24:P26"/>
    <mergeCell ref="L24:L26"/>
    <mergeCell ref="A27:A30"/>
    <mergeCell ref="B27:B30"/>
    <mergeCell ref="C27:C30"/>
    <mergeCell ref="D27:D30"/>
    <mergeCell ref="E27:E30"/>
    <mergeCell ref="A24:A26"/>
    <mergeCell ref="B24:B26"/>
    <mergeCell ref="C24:C26"/>
    <mergeCell ref="D24:D26"/>
    <mergeCell ref="E24:E26"/>
    <mergeCell ref="L20:L23"/>
    <mergeCell ref="M20:M23"/>
    <mergeCell ref="N20:N23"/>
    <mergeCell ref="O20:O23"/>
    <mergeCell ref="P20:P23"/>
    <mergeCell ref="M16:M19"/>
    <mergeCell ref="N16:N19"/>
    <mergeCell ref="O16:O19"/>
    <mergeCell ref="P16:P19"/>
    <mergeCell ref="L16:L19"/>
    <mergeCell ref="A20:A23"/>
    <mergeCell ref="B20:B23"/>
    <mergeCell ref="C20:C23"/>
    <mergeCell ref="D20:D23"/>
    <mergeCell ref="E20:E23"/>
    <mergeCell ref="A16:A19"/>
    <mergeCell ref="B16:B19"/>
    <mergeCell ref="C16:C19"/>
    <mergeCell ref="D16:D19"/>
    <mergeCell ref="E16:E19"/>
    <mergeCell ref="L13:L15"/>
    <mergeCell ref="M13:M15"/>
    <mergeCell ref="N13:N15"/>
    <mergeCell ref="O13:O15"/>
    <mergeCell ref="P13:P15"/>
    <mergeCell ref="M9:M12"/>
    <mergeCell ref="N9:N12"/>
    <mergeCell ref="O9:O12"/>
    <mergeCell ref="P9:P12"/>
    <mergeCell ref="L9:L12"/>
    <mergeCell ref="A13:A15"/>
    <mergeCell ref="B13:B15"/>
    <mergeCell ref="C13:C15"/>
    <mergeCell ref="D13:D15"/>
    <mergeCell ref="E13:E15"/>
    <mergeCell ref="A9:A12"/>
    <mergeCell ref="B9:B12"/>
    <mergeCell ref="C9:C12"/>
    <mergeCell ref="D9:D12"/>
    <mergeCell ref="E9:E12"/>
    <mergeCell ref="L5:L8"/>
    <mergeCell ref="M5:M8"/>
    <mergeCell ref="N5:N8"/>
    <mergeCell ref="O5:O8"/>
    <mergeCell ref="P5:P8"/>
    <mergeCell ref="M2:M4"/>
    <mergeCell ref="N2:N4"/>
    <mergeCell ref="O2:O4"/>
    <mergeCell ref="P2:P4"/>
    <mergeCell ref="L2:L4"/>
    <mergeCell ref="A5:A8"/>
    <mergeCell ref="B5:B8"/>
    <mergeCell ref="C5:C8"/>
    <mergeCell ref="D5:D8"/>
    <mergeCell ref="E5:E8"/>
    <mergeCell ref="A2:A4"/>
    <mergeCell ref="B2:B4"/>
    <mergeCell ref="C2:C4"/>
    <mergeCell ref="D2:D4"/>
    <mergeCell ref="E2:E4"/>
  </mergeCells>
  <conditionalFormatting sqref="F2:G1048576 K2:K1048576 Q2:R1048576">
    <cfRule type="expression" dxfId="6" priority="5">
      <formula>ISNUMBER(--LEFT($F2))</formula>
    </cfRule>
    <cfRule type="expression" dxfId="5" priority="6" stopIfTrue="1">
      <formula>LEFT($F2)="О"</formula>
    </cfRule>
  </conditionalFormatting>
  <conditionalFormatting sqref="M2:P1048576">
    <cfRule type="expression" dxfId="4" priority="4" stopIfTrue="1">
      <formula>LEN(TRIM($N2))=0</formula>
    </cfRule>
  </conditionalFormatting>
  <conditionalFormatting sqref="P2:P1048576">
    <cfRule type="expression" dxfId="3" priority="3" stopIfTrue="1">
      <formula>ABS(P2)&gt;0.1</formula>
    </cfRule>
    <cfRule type="expression" dxfId="2" priority="7" stopIfTrue="1">
      <formula>OR(LEN($P2)&gt;1,$P2=0)</formula>
    </cfRule>
  </conditionalFormatting>
  <conditionalFormatting sqref="N2:N1048576">
    <cfRule type="expression" dxfId="1" priority="2" stopIfTrue="1">
      <formula>OR(LEN($N2)&gt;1,$N2=0)</formula>
    </cfRule>
  </conditionalFormatting>
  <conditionalFormatting sqref="M2:M1048576">
    <cfRule type="expression" dxfId="0" priority="1" stopIfTrue="1">
      <formula>M2&gt;20</formula>
    </cfRule>
  </conditionalFormatting>
  <hyperlinks>
    <hyperlink ref="S60" r:id="rId1"/>
    <hyperlink ref="S4" r:id="rId2"/>
    <hyperlink ref="S61" r:id="rId3"/>
    <hyperlink ref="S62" r:id="rId4"/>
    <hyperlink ref="S66" r:id="rId5"/>
    <hyperlink ref="S51" r:id="rId6"/>
    <hyperlink ref="S2" r:id="rId7"/>
    <hyperlink ref="S57" r:id="rId8"/>
    <hyperlink ref="S31" r:id="rId9"/>
    <hyperlink ref="S45" r:id="rId10"/>
    <hyperlink ref="S29" r:id="rId11"/>
    <hyperlink ref="S30" r:id="rId12"/>
    <hyperlink ref="S20" r:id="rId13"/>
    <hyperlink ref="S28" r:id="rId14"/>
    <hyperlink ref="S27" r:id="rId15"/>
    <hyperlink ref="S25" r:id="rId16"/>
    <hyperlink ref="S24" r:id="rId17"/>
    <hyperlink ref="S22" r:id="rId18"/>
    <hyperlink ref="S72" r:id="rId19"/>
    <hyperlink ref="S69" r:id="rId20"/>
    <hyperlink ref="S70" r:id="rId21"/>
    <hyperlink ref="S71" r:id="rId22"/>
  </hyperlinks>
  <pageMargins left="0.7" right="0.7" top="0.75" bottom="0.75" header="0.3" footer="0.3"/>
  <pageSetup paperSize="9" orientation="portrait" r:id="rId2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Театр 19 (21шт)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2022-05-31T09:37:53Z</dcterms:modified>
</cp:coreProperties>
</file>