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Utilizador\Desktop\"/>
    </mc:Choice>
  </mc:AlternateContent>
  <xr:revisionPtr revIDLastSave="0" documentId="13_ncr:1_{1892518A-2347-445C-8ED6-F9DB9775E146}" xr6:coauthVersionLast="46" xr6:coauthVersionMax="46" xr10:uidLastSave="{00000000-0000-0000-0000-000000000000}"/>
  <bookViews>
    <workbookView xWindow="-120" yWindow="-120" windowWidth="29040" windowHeight="17640" activeTab="2" xr2:uid="{00000000-000D-0000-FFFF-FFFF00000000}"/>
  </bookViews>
  <sheets>
    <sheet name="O modelo" sheetId="1" r:id="rId1"/>
    <sheet name="Tabelas de suporte" sheetId="2" r:id="rId2"/>
    <sheet name="Dashboard" sheetId="10" r:id="rId3"/>
  </sheets>
  <definedNames>
    <definedName name="SegmentaçãoDeDados_Mês">#N/A</definedName>
    <definedName name="SegmentaçãoDeDados_Tipo_de_tinta">#N/A</definedName>
    <definedName name="solver_adj" localSheetId="0" hidden="1">'O modelo'!$B$17:$B$22,'O modelo'!$B$25:$B$30,'O modelo'!$E$17:$E$22,'O modelo'!$E$25:$E$30,'O modelo'!$H$17:$H$22,'O modelo'!$H$25:$H$30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'O modelo'!$A$35:$A$46</definedName>
    <definedName name="solver_lhs2" localSheetId="0" hidden="1">'O modelo'!$A$47:$A$58</definedName>
    <definedName name="solver_lhs3" localSheetId="0" hidden="1">'O modelo'!$A$59:$A$70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'O modelo'!$B$32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hs1" localSheetId="0" hidden="1">'O modelo'!$C$35:$C$46</definedName>
    <definedName name="solver_rhs2" localSheetId="0" hidden="1">'O modelo'!$C$47:$C$58</definedName>
    <definedName name="solver_rhs3" localSheetId="0" hidden="1">'O modelo'!$C$59:$C$70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6" i="1" l="1"/>
  <c r="F82" i="1"/>
  <c r="F83" i="1"/>
  <c r="F84" i="1"/>
  <c r="F85" i="1"/>
  <c r="F81" i="1"/>
  <c r="F80" i="1"/>
  <c r="F76" i="1"/>
  <c r="F77" i="1"/>
  <c r="F78" i="1"/>
  <c r="F79" i="1"/>
  <c r="F75" i="1"/>
  <c r="E86" i="1"/>
  <c r="E82" i="1"/>
  <c r="E83" i="1"/>
  <c r="E84" i="1"/>
  <c r="E85" i="1"/>
  <c r="E81" i="1"/>
  <c r="E80" i="1"/>
  <c r="E76" i="1"/>
  <c r="E77" i="1"/>
  <c r="E78" i="1"/>
  <c r="E79" i="1"/>
  <c r="E75" i="1"/>
  <c r="D80" i="1"/>
  <c r="D86" i="1"/>
  <c r="D82" i="1"/>
  <c r="D83" i="1"/>
  <c r="D84" i="1"/>
  <c r="D85" i="1"/>
  <c r="D81" i="1"/>
  <c r="D76" i="1"/>
  <c r="D77" i="1"/>
  <c r="D78" i="1"/>
  <c r="D79" i="1"/>
  <c r="D75" i="1"/>
  <c r="C82" i="1"/>
  <c r="C83" i="1"/>
  <c r="C84" i="1"/>
  <c r="C85" i="1"/>
  <c r="C86" i="1"/>
  <c r="C81" i="1"/>
  <c r="C76" i="1"/>
  <c r="C77" i="1"/>
  <c r="C78" i="1"/>
  <c r="C79" i="1"/>
  <c r="C80" i="1"/>
  <c r="C75" i="1"/>
  <c r="D66" i="1" l="1"/>
  <c r="D67" i="1"/>
  <c r="D68" i="1"/>
  <c r="D69" i="1"/>
  <c r="D70" i="1"/>
  <c r="D65" i="1"/>
  <c r="D59" i="1"/>
  <c r="A70" i="1"/>
  <c r="C66" i="1"/>
  <c r="C67" i="1"/>
  <c r="C68" i="1"/>
  <c r="C69" i="1"/>
  <c r="C70" i="1"/>
  <c r="C65" i="1"/>
  <c r="A66" i="1"/>
  <c r="A67" i="1"/>
  <c r="A68" i="1"/>
  <c r="A69" i="1"/>
  <c r="A65" i="1"/>
  <c r="D60" i="1"/>
  <c r="D61" i="1"/>
  <c r="D62" i="1"/>
  <c r="D63" i="1"/>
  <c r="D64" i="1"/>
  <c r="A64" i="1"/>
  <c r="C60" i="1"/>
  <c r="C61" i="1"/>
  <c r="C62" i="1"/>
  <c r="C63" i="1"/>
  <c r="C64" i="1"/>
  <c r="C59" i="1"/>
  <c r="A60" i="1"/>
  <c r="A61" i="1"/>
  <c r="A62" i="1"/>
  <c r="A63" i="1"/>
  <c r="A59" i="1"/>
  <c r="C58" i="1"/>
  <c r="D54" i="1"/>
  <c r="D55" i="1"/>
  <c r="D56" i="1"/>
  <c r="D57" i="1"/>
  <c r="D58" i="1"/>
  <c r="D53" i="1"/>
  <c r="A58" i="1"/>
  <c r="C54" i="1"/>
  <c r="C55" i="1"/>
  <c r="C56" i="1"/>
  <c r="C57" i="1"/>
  <c r="C53" i="1"/>
  <c r="A54" i="1"/>
  <c r="A55" i="1"/>
  <c r="A56" i="1"/>
  <c r="A57" i="1"/>
  <c r="A53" i="1"/>
  <c r="D48" i="1"/>
  <c r="D49" i="1"/>
  <c r="D50" i="1"/>
  <c r="D51" i="1"/>
  <c r="D52" i="1"/>
  <c r="D47" i="1"/>
  <c r="C48" i="1"/>
  <c r="C49" i="1"/>
  <c r="C50" i="1"/>
  <c r="C51" i="1"/>
  <c r="C52" i="1"/>
  <c r="A52" i="1"/>
  <c r="A48" i="1"/>
  <c r="A49" i="1"/>
  <c r="A50" i="1"/>
  <c r="A51" i="1"/>
  <c r="C47" i="1"/>
  <c r="A47" i="1"/>
  <c r="D42" i="1"/>
  <c r="D43" i="1"/>
  <c r="D44" i="1"/>
  <c r="D45" i="1"/>
  <c r="D46" i="1"/>
  <c r="D41" i="1"/>
  <c r="D35" i="1"/>
  <c r="C46" i="1"/>
  <c r="A46" i="1"/>
  <c r="C43" i="1"/>
  <c r="C44" i="1"/>
  <c r="C45" i="1"/>
  <c r="A43" i="1"/>
  <c r="A44" i="1"/>
  <c r="A45" i="1"/>
  <c r="C42" i="1"/>
  <c r="A42" i="1"/>
  <c r="C41" i="1"/>
  <c r="A41" i="1"/>
  <c r="D36" i="1"/>
  <c r="D37" i="1"/>
  <c r="D38" i="1"/>
  <c r="D39" i="1"/>
  <c r="D40" i="1"/>
  <c r="C40" i="1"/>
  <c r="A40" i="1"/>
  <c r="C37" i="1"/>
  <c r="C38" i="1"/>
  <c r="C39" i="1"/>
  <c r="A37" i="1"/>
  <c r="A38" i="1"/>
  <c r="A39" i="1"/>
  <c r="C36" i="1"/>
  <c r="A36" i="1"/>
  <c r="C35" i="1"/>
  <c r="A35" i="1"/>
  <c r="B32" i="1"/>
</calcChain>
</file>

<file path=xl/sharedStrings.xml><?xml version="1.0" encoding="utf-8"?>
<sst xmlns="http://schemas.openxmlformats.org/spreadsheetml/2006/main" count="182" uniqueCount="83">
  <si>
    <t>Dados do problema</t>
  </si>
  <si>
    <t>Mês</t>
  </si>
  <si>
    <t>Custo tinta 1</t>
  </si>
  <si>
    <t>Custo tinta 2</t>
  </si>
  <si>
    <t>PV tinta 1</t>
  </si>
  <si>
    <t>PV tinta 2</t>
  </si>
  <si>
    <t>Jan.</t>
  </si>
  <si>
    <t>Fev.</t>
  </si>
  <si>
    <t>Mar.</t>
  </si>
  <si>
    <t>Abril</t>
  </si>
  <si>
    <t>Maio</t>
  </si>
  <si>
    <t>Junho</t>
  </si>
  <si>
    <t>O modelo</t>
  </si>
  <si>
    <t>x11</t>
  </si>
  <si>
    <t>x12</t>
  </si>
  <si>
    <t>x13</t>
  </si>
  <si>
    <t>x14</t>
  </si>
  <si>
    <t>x15</t>
  </si>
  <si>
    <t>x16</t>
  </si>
  <si>
    <t>x21</t>
  </si>
  <si>
    <t>x22</t>
  </si>
  <si>
    <t>x23</t>
  </si>
  <si>
    <t>x24</t>
  </si>
  <si>
    <t>x25</t>
  </si>
  <si>
    <t>x26</t>
  </si>
  <si>
    <t>Y11</t>
  </si>
  <si>
    <t>Y12</t>
  </si>
  <si>
    <t>Y13</t>
  </si>
  <si>
    <t>Y14</t>
  </si>
  <si>
    <t>Y15</t>
  </si>
  <si>
    <t>Y16</t>
  </si>
  <si>
    <t>Y21</t>
  </si>
  <si>
    <t>Y22</t>
  </si>
  <si>
    <t>Y23</t>
  </si>
  <si>
    <t>Y24</t>
  </si>
  <si>
    <t>Y25</t>
  </si>
  <si>
    <t>Y26</t>
  </si>
  <si>
    <t>N11</t>
  </si>
  <si>
    <t>N12</t>
  </si>
  <si>
    <t>N13</t>
  </si>
  <si>
    <t>N14</t>
  </si>
  <si>
    <t>N15</t>
  </si>
  <si>
    <t>N16</t>
  </si>
  <si>
    <t>N21</t>
  </si>
  <si>
    <t>N22</t>
  </si>
  <si>
    <t>N23</t>
  </si>
  <si>
    <t>N24</t>
  </si>
  <si>
    <t>N25</t>
  </si>
  <si>
    <t>N26</t>
  </si>
  <si>
    <t>Max (Receita total)</t>
  </si>
  <si>
    <t>Restrições</t>
  </si>
  <si>
    <t>=</t>
  </si>
  <si>
    <t>Nota explicativa:</t>
  </si>
  <si>
    <t>Restrição orçamental mensal</t>
  </si>
  <si>
    <t>Disponibilidade inicial de tinta</t>
  </si>
  <si>
    <t>&lt;=</t>
  </si>
  <si>
    <t>&gt;=</t>
  </si>
  <si>
    <t>Produção mínima tinta 1</t>
  </si>
  <si>
    <t>Produção mínima tinta 2</t>
  </si>
  <si>
    <t>Quantidade disponível da tinta 2 mas não vendida - N2j</t>
  </si>
  <si>
    <t>Quantidade disponível da tinta 1 mas não vendida - N1j</t>
  </si>
  <si>
    <t>Quantidade a produzir da tinta 1 no mês j - X1j</t>
  </si>
  <si>
    <t>Quantidade a produzir da tinta 2 no mês j - X2j</t>
  </si>
  <si>
    <t>Quantidade vendida da tinta 1 no mês j - Y1j</t>
  </si>
  <si>
    <t>Quantidade vendida da tinta 2 no mês j - Y2j</t>
  </si>
  <si>
    <t>Informação de gestão</t>
  </si>
  <si>
    <t>Tipo de tinta</t>
  </si>
  <si>
    <t>Janeiro</t>
  </si>
  <si>
    <t>Fevereiro</t>
  </si>
  <si>
    <t>Março</t>
  </si>
  <si>
    <t>Tinta 1</t>
  </si>
  <si>
    <t>Tinta 2</t>
  </si>
  <si>
    <t>Receita</t>
  </si>
  <si>
    <t>Quantidade produzida</t>
  </si>
  <si>
    <t>Utilização orçamental</t>
  </si>
  <si>
    <t>Stock final</t>
  </si>
  <si>
    <t>Soma de Receita</t>
  </si>
  <si>
    <t>Rótulos de Linha</t>
  </si>
  <si>
    <t>Total Geral</t>
  </si>
  <si>
    <t>Soma de Quantidade produzida</t>
  </si>
  <si>
    <t>Rótulos de Coluna</t>
  </si>
  <si>
    <t>Soma de Stock final</t>
  </si>
  <si>
    <t>Soma de Utilização orçamental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</si>
</sst>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4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pivotButton="1"/>
    <xf numFmtId="1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sz val="12"/>
        <color theme="0"/>
        <name val="Calibri"/>
        <family val="2"/>
        <scheme val="minor"/>
      </font>
      <border>
        <bottom style="thin">
          <color theme="9"/>
        </bottom>
        <vertical/>
        <horizontal/>
      </border>
    </dxf>
    <dxf>
      <font>
        <strike val="0"/>
        <color theme="0"/>
      </font>
      <fill>
        <patternFill patternType="solid">
          <fgColor auto="1"/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Aula Nº 13" pivot="0" table="0" count="10" xr9:uid="{9962A7DC-6DD8-4C96-9517-718ABDDF9AD4}">
      <tableStyleElement type="wholeTable" dxfId="1"/>
      <tableStyleElement type="headerRow" dxfId="0"/>
    </tableStyle>
  </tableStyles>
  <colors>
    <mruColors>
      <color rgb="FF000000"/>
      <color rgb="FFFFFFFF"/>
      <color rgb="FF66FF6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Aula Nº 1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de Gestão.xlsx]Tabelas de suporte!Tabela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Evolução</a:t>
            </a:r>
            <a:r>
              <a:rPr lang="en-US" baseline="0"/>
              <a:t> da receita total mensal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de suporte'!$B$1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de suporte'!$A$2:$A$8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'Tabelas de suporte'!$B$2:$B$8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5218079.361716059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D-498B-83FF-9B2142C71B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3667728"/>
        <c:axId val="505324064"/>
      </c:lineChart>
      <c:catAx>
        <c:axId val="51366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5324064"/>
        <c:crosses val="autoZero"/>
        <c:auto val="1"/>
        <c:lblAlgn val="ctr"/>
        <c:lblOffset val="100"/>
        <c:noMultiLvlLbl val="0"/>
      </c:catAx>
      <c:valAx>
        <c:axId val="50532406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366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de Gestão.xlsx]Tabelas de suporte!Tabela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Evolução das quantidades produzidas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de suporte'!$B$11:$B$12</c:f>
              <c:strCache>
                <c:ptCount val="1"/>
                <c:pt idx="0">
                  <c:v>Tinta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de suporte'!$A$13:$A$19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'Tabelas de suporte'!$B$13:$B$19</c:f>
              <c:numCache>
                <c:formatCode>General</c:formatCode>
                <c:ptCount val="6"/>
                <c:pt idx="0">
                  <c:v>1428.5714285714287</c:v>
                </c:pt>
                <c:pt idx="1">
                  <c:v>2440.0000000000009</c:v>
                </c:pt>
                <c:pt idx="2">
                  <c:v>1216.2162162162163</c:v>
                </c:pt>
                <c:pt idx="3">
                  <c:v>2380</c:v>
                </c:pt>
                <c:pt idx="4">
                  <c:v>2145.4545454545455</c:v>
                </c:pt>
                <c:pt idx="5">
                  <c:v>1651.3761467889908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AF4-836E-BC8E94627EAE}"/>
            </c:ext>
          </c:extLst>
        </c:ser>
        <c:ser>
          <c:idx val="1"/>
          <c:order val="1"/>
          <c:tx>
            <c:strRef>
              <c:f>'Tabelas de suporte'!$C$11:$C$12</c:f>
              <c:strCache>
                <c:ptCount val="1"/>
                <c:pt idx="0">
                  <c:v>Tinta 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de suporte'!$A$13:$A$19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'Tabelas de suporte'!$C$13:$C$19</c:f>
              <c:numCache>
                <c:formatCode>General</c:formatCode>
                <c:ptCount val="6"/>
                <c:pt idx="0">
                  <c:v>952.38095238095229</c:v>
                </c:pt>
                <c:pt idx="1">
                  <c:v>399.99999999999989</c:v>
                </c:pt>
                <c:pt idx="2">
                  <c:v>810.81081081081084</c:v>
                </c:pt>
                <c:pt idx="3">
                  <c:v>400</c:v>
                </c:pt>
                <c:pt idx="4">
                  <c:v>400</c:v>
                </c:pt>
                <c:pt idx="5">
                  <c:v>1100.9174311926606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DC-4AF4-836E-BC8E9462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3657328"/>
        <c:axId val="517795824"/>
      </c:barChart>
      <c:catAx>
        <c:axId val="51365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7795824"/>
        <c:crosses val="autoZero"/>
        <c:auto val="1"/>
        <c:lblAlgn val="ctr"/>
        <c:lblOffset val="100"/>
        <c:noMultiLvlLbl val="0"/>
      </c:catAx>
      <c:valAx>
        <c:axId val="51779582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36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de Gestão.xlsx]Tabelas de suporte!Tabela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Repartição da produção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6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de suporte'!$B$22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6E-48A2-8CA4-3FFFCA877E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6E-48A2-8CA4-3FFFCA877E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de suporte'!$A$23:$A$25</c:f>
              <c:strCache>
                <c:ptCount val="2"/>
                <c:pt idx="0">
                  <c:v>Tinta 1</c:v>
                </c:pt>
                <c:pt idx="1">
                  <c:v>Tinta 2</c:v>
                </c:pt>
              </c:strCache>
            </c:strRef>
          </c:cat>
          <c:val>
            <c:numRef>
              <c:f>'Tabelas de suporte'!$B$23:$B$25</c:f>
              <c:numCache>
                <c:formatCode>General</c:formatCode>
                <c:ptCount val="2"/>
                <c:pt idx="0">
                  <c:v>11261.618337031183</c:v>
                </c:pt>
                <c:pt idx="1">
                  <c:v>4064.109194384424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6E-48A2-8CA4-3FFFCA877E6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de Gestão.xlsx]Tabelas de suporte!Tabela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Stock em armazém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de suporte'!$B$28:$B$29</c:f>
              <c:strCache>
                <c:ptCount val="1"/>
                <c:pt idx="0">
                  <c:v>Tinta 1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'Tabelas de suporte'!$A$30:$A$36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'Tabelas de suporte'!$B$30:$B$36</c:f>
              <c:numCache>
                <c:formatCode>General</c:formatCode>
                <c:ptCount val="6"/>
                <c:pt idx="0">
                  <c:v>1528.5714285714287</c:v>
                </c:pt>
                <c:pt idx="1">
                  <c:v>3968.5714285714294</c:v>
                </c:pt>
                <c:pt idx="2">
                  <c:v>5184.7876447876461</c:v>
                </c:pt>
                <c:pt idx="3">
                  <c:v>7564.7876447876461</c:v>
                </c:pt>
                <c:pt idx="4">
                  <c:v>9710.242190242192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06-45EB-A91A-7A886DE55BE7}"/>
            </c:ext>
          </c:extLst>
        </c:ser>
        <c:ser>
          <c:idx val="1"/>
          <c:order val="1"/>
          <c:tx>
            <c:strRef>
              <c:f>'Tabelas de suporte'!$C$28:$C$29</c:f>
              <c:strCache>
                <c:ptCount val="1"/>
                <c:pt idx="0">
                  <c:v>Tinta 2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'Tabelas de suporte'!$A$30:$A$36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'Tabelas de suporte'!$C$30:$C$36</c:f>
              <c:numCache>
                <c:formatCode>General</c:formatCode>
                <c:ptCount val="6"/>
                <c:pt idx="0">
                  <c:v>1052.3809523809523</c:v>
                </c:pt>
                <c:pt idx="1">
                  <c:v>1452.3809523809523</c:v>
                </c:pt>
                <c:pt idx="2">
                  <c:v>2263.1917631917631</c:v>
                </c:pt>
                <c:pt idx="3">
                  <c:v>2663.1917631917631</c:v>
                </c:pt>
                <c:pt idx="4">
                  <c:v>3063.1917631917631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6-45EB-A91A-7A886DE55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03248"/>
        <c:axId val="421502560"/>
      </c:lineChart>
      <c:catAx>
        <c:axId val="4135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1502560"/>
        <c:crosses val="autoZero"/>
        <c:auto val="1"/>
        <c:lblAlgn val="ctr"/>
        <c:lblOffset val="100"/>
        <c:noMultiLvlLbl val="0"/>
      </c:catAx>
      <c:valAx>
        <c:axId val="42150256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350324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de Gestão.xlsx]Tabelas de suporte!Tabela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Repartição</a:t>
            </a:r>
            <a:r>
              <a:rPr lang="pt-PT" baseline="0"/>
              <a:t> da utilização orçamental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de suporte'!$B$39:$B$40</c:f>
              <c:strCache>
                <c:ptCount val="1"/>
                <c:pt idx="0">
                  <c:v>Tinta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de suporte'!$A$41:$A$47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'Tabelas de suporte'!$B$41:$B$47</c:f>
              <c:numCache>
                <c:formatCode>General</c:formatCode>
                <c:ptCount val="6"/>
                <c:pt idx="0">
                  <c:v>171428.57142857145</c:v>
                </c:pt>
                <c:pt idx="1">
                  <c:v>244000.00000000009</c:v>
                </c:pt>
                <c:pt idx="2">
                  <c:v>182432.43243243243</c:v>
                </c:pt>
                <c:pt idx="3">
                  <c:v>238000</c:v>
                </c:pt>
                <c:pt idx="4">
                  <c:v>236000</c:v>
                </c:pt>
                <c:pt idx="5">
                  <c:v>173394.49541284403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D-4D08-B58E-8990BDE95E3D}"/>
            </c:ext>
          </c:extLst>
        </c:ser>
        <c:ser>
          <c:idx val="1"/>
          <c:order val="1"/>
          <c:tx>
            <c:strRef>
              <c:f>'Tabelas de suporte'!$C$39:$C$40</c:f>
              <c:strCache>
                <c:ptCount val="1"/>
                <c:pt idx="0">
                  <c:v>Tinta 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de suporte'!$A$41:$A$47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'Tabelas de suporte'!$C$41:$C$47</c:f>
              <c:numCache>
                <c:formatCode>General</c:formatCode>
                <c:ptCount val="6"/>
                <c:pt idx="0">
                  <c:v>128571.42857142857</c:v>
                </c:pt>
                <c:pt idx="1">
                  <c:v>55999.999999999985</c:v>
                </c:pt>
                <c:pt idx="2">
                  <c:v>117567.56756756757</c:v>
                </c:pt>
                <c:pt idx="3">
                  <c:v>62000</c:v>
                </c:pt>
                <c:pt idx="4">
                  <c:v>64000</c:v>
                </c:pt>
                <c:pt idx="5">
                  <c:v>126605.50458715597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0D-4D08-B58E-8990BDE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18167552"/>
        <c:axId val="636891440"/>
      </c:barChart>
      <c:catAx>
        <c:axId val="51816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6891440"/>
        <c:crosses val="autoZero"/>
        <c:auto val="1"/>
        <c:lblAlgn val="ctr"/>
        <c:lblOffset val="100"/>
        <c:noMultiLvlLbl val="0"/>
      </c:catAx>
      <c:valAx>
        <c:axId val="63689144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81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296334</xdr:colOff>
      <xdr:row>3</xdr:row>
      <xdr:rowOff>59266</xdr:rowOff>
    </xdr:from>
    <xdr:to>
      <xdr:col>17</xdr:col>
      <xdr:colOff>189654</xdr:colOff>
      <xdr:row>17</xdr:row>
      <xdr:rowOff>28786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50E2DB0-830C-48CE-A61A-D2CD617F2B97}"/>
            </a:ext>
          </a:extLst>
        </xdr:cNvPr>
        <xdr:cNvSpPr/>
      </xdr:nvSpPr>
      <xdr:spPr>
        <a:xfrm>
          <a:off x="296334" y="618066"/>
          <a:ext cx="10256520" cy="2577253"/>
        </a:xfrm>
        <a:prstGeom prst="rect">
          <a:avLst/>
        </a:prstGeom>
        <a:solidFill>
          <a:srgbClr val="000000">
            <a:alpha val="65098"/>
          </a:srgb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0</xdr:col>
      <xdr:colOff>303955</xdr:colOff>
      <xdr:row>17</xdr:row>
      <xdr:rowOff>178646</xdr:rowOff>
    </xdr:from>
    <xdr:to>
      <xdr:col>10</xdr:col>
      <xdr:colOff>319195</xdr:colOff>
      <xdr:row>35</xdr:row>
      <xdr:rowOff>83819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38DC347-EB49-48E5-AFE3-D27C49F7C22F}"/>
            </a:ext>
          </a:extLst>
        </xdr:cNvPr>
        <xdr:cNvSpPr/>
      </xdr:nvSpPr>
      <xdr:spPr>
        <a:xfrm>
          <a:off x="303955" y="3345179"/>
          <a:ext cx="6111240" cy="3257973"/>
        </a:xfrm>
        <a:prstGeom prst="rect">
          <a:avLst/>
        </a:prstGeom>
        <a:solidFill>
          <a:srgbClr val="000000">
            <a:alpha val="65098"/>
          </a:srgb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10</xdr:col>
      <xdr:colOff>480062</xdr:colOff>
      <xdr:row>17</xdr:row>
      <xdr:rowOff>178646</xdr:rowOff>
    </xdr:from>
    <xdr:to>
      <xdr:col>17</xdr:col>
      <xdr:colOff>205742</xdr:colOff>
      <xdr:row>35</xdr:row>
      <xdr:rowOff>83819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79DA979D-8AB7-4AF9-91F8-1999C64036CA}"/>
            </a:ext>
          </a:extLst>
        </xdr:cNvPr>
        <xdr:cNvSpPr/>
      </xdr:nvSpPr>
      <xdr:spPr>
        <a:xfrm>
          <a:off x="6576062" y="3345179"/>
          <a:ext cx="3992880" cy="3257973"/>
        </a:xfrm>
        <a:prstGeom prst="rect">
          <a:avLst/>
        </a:prstGeom>
        <a:solidFill>
          <a:srgbClr val="000000">
            <a:alpha val="65098"/>
          </a:srgb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17</xdr:col>
      <xdr:colOff>381001</xdr:colOff>
      <xdr:row>3</xdr:row>
      <xdr:rowOff>60959</xdr:rowOff>
    </xdr:from>
    <xdr:to>
      <xdr:col>25</xdr:col>
      <xdr:colOff>360681</xdr:colOff>
      <xdr:row>17</xdr:row>
      <xdr:rowOff>26246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3780DE3-B125-4F4B-95F0-FDF87CEAAE86}"/>
            </a:ext>
          </a:extLst>
        </xdr:cNvPr>
        <xdr:cNvSpPr/>
      </xdr:nvSpPr>
      <xdr:spPr>
        <a:xfrm>
          <a:off x="10744201" y="619759"/>
          <a:ext cx="4856480" cy="2573020"/>
        </a:xfrm>
        <a:prstGeom prst="rect">
          <a:avLst/>
        </a:prstGeom>
        <a:solidFill>
          <a:srgbClr val="000000">
            <a:alpha val="65098"/>
          </a:srgb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17</xdr:col>
      <xdr:colOff>389465</xdr:colOff>
      <xdr:row>18</xdr:row>
      <xdr:rowOff>1692</xdr:rowOff>
    </xdr:from>
    <xdr:to>
      <xdr:col>25</xdr:col>
      <xdr:colOff>369065</xdr:colOff>
      <xdr:row>35</xdr:row>
      <xdr:rowOff>77046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B7665B0F-8435-4B4B-9606-C01F0AAE1A5F}"/>
            </a:ext>
          </a:extLst>
        </xdr:cNvPr>
        <xdr:cNvSpPr/>
      </xdr:nvSpPr>
      <xdr:spPr>
        <a:xfrm>
          <a:off x="10752665" y="3354492"/>
          <a:ext cx="4856400" cy="3241887"/>
        </a:xfrm>
        <a:prstGeom prst="rect">
          <a:avLst/>
        </a:prstGeom>
        <a:solidFill>
          <a:srgbClr val="000000">
            <a:alpha val="65098"/>
          </a:srgb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9</xdr:col>
      <xdr:colOff>558800</xdr:colOff>
      <xdr:row>0</xdr:row>
      <xdr:rowOff>16933</xdr:rowOff>
    </xdr:from>
    <xdr:to>
      <xdr:col>17</xdr:col>
      <xdr:colOff>42334</xdr:colOff>
      <xdr:row>2</xdr:row>
      <xdr:rowOff>76199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E812709F-8E19-4B3A-89EB-5A066FD9ACDD}"/>
            </a:ext>
          </a:extLst>
        </xdr:cNvPr>
        <xdr:cNvSpPr txBox="1"/>
      </xdr:nvSpPr>
      <xdr:spPr>
        <a:xfrm>
          <a:off x="6045200" y="16933"/>
          <a:ext cx="4360334" cy="431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600" b="0" u="none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Informação de gestão</a:t>
          </a:r>
        </a:p>
      </xdr:txBody>
    </xdr:sp>
    <xdr:clientData/>
  </xdr:twoCellAnchor>
  <xdr:twoCellAnchor>
    <xdr:from>
      <xdr:col>11</xdr:col>
      <xdr:colOff>575733</xdr:colOff>
      <xdr:row>2</xdr:row>
      <xdr:rowOff>93139</xdr:rowOff>
    </xdr:from>
    <xdr:to>
      <xdr:col>15</xdr:col>
      <xdr:colOff>16933</xdr:colOff>
      <xdr:row>2</xdr:row>
      <xdr:rowOff>93139</xdr:rowOff>
    </xdr:to>
    <xdr:cxnSp macro="">
      <xdr:nvCxnSpPr>
        <xdr:cNvPr id="8" name="Conexão reta 7">
          <a:extLst>
            <a:ext uri="{FF2B5EF4-FFF2-40B4-BE49-F238E27FC236}">
              <a16:creationId xmlns:a16="http://schemas.microsoft.com/office/drawing/2014/main" id="{70213B01-5C72-402E-ABE0-D459780D684A}"/>
            </a:ext>
          </a:extLst>
        </xdr:cNvPr>
        <xdr:cNvCxnSpPr/>
      </xdr:nvCxnSpPr>
      <xdr:spPr>
        <a:xfrm>
          <a:off x="7281333" y="465672"/>
          <a:ext cx="18796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440267</xdr:colOff>
      <xdr:row>3</xdr:row>
      <xdr:rowOff>127000</xdr:rowOff>
    </xdr:from>
    <xdr:to>
      <xdr:col>17</xdr:col>
      <xdr:colOff>465666</xdr:colOff>
      <xdr:row>16</xdr:row>
      <xdr:rowOff>169333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8A064A7-392F-4CED-ABD6-E98A51FF8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550333</xdr:colOff>
      <xdr:row>18</xdr:row>
      <xdr:rowOff>101600</xdr:rowOff>
    </xdr:from>
    <xdr:to>
      <xdr:col>10</xdr:col>
      <xdr:colOff>220133</xdr:colOff>
      <xdr:row>35</xdr:row>
      <xdr:rowOff>16934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39C0695-8F6B-49E9-9EBC-18647226F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18</xdr:row>
      <xdr:rowOff>76200</xdr:rowOff>
    </xdr:from>
    <xdr:to>
      <xdr:col>17</xdr:col>
      <xdr:colOff>431800</xdr:colOff>
      <xdr:row>35</xdr:row>
      <xdr:rowOff>33866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42BEC87-3E10-4DB4-8F59-69EBCE99A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457200</xdr:colOff>
      <xdr:row>3</xdr:row>
      <xdr:rowOff>110068</xdr:rowOff>
    </xdr:from>
    <xdr:to>
      <xdr:col>25</xdr:col>
      <xdr:colOff>482600</xdr:colOff>
      <xdr:row>16</xdr:row>
      <xdr:rowOff>84667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6EA20DD-9CD8-4EE2-A85B-10B9A440A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541865</xdr:colOff>
      <xdr:row>18</xdr:row>
      <xdr:rowOff>118533</xdr:rowOff>
    </xdr:from>
    <xdr:to>
      <xdr:col>25</xdr:col>
      <xdr:colOff>237065</xdr:colOff>
      <xdr:row>34</xdr:row>
      <xdr:rowOff>135465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CFEE62C-0936-4C0F-B457-C360A4056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313267</xdr:colOff>
      <xdr:row>36</xdr:row>
      <xdr:rowOff>105835</xdr:rowOff>
    </xdr:from>
    <xdr:to>
      <xdr:col>17</xdr:col>
      <xdr:colOff>194733</xdr:colOff>
      <xdr:row>40</xdr:row>
      <xdr:rowOff>42333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Mês">
              <a:extLst>
                <a:ext uri="{FF2B5EF4-FFF2-40B4-BE49-F238E27FC236}">
                  <a16:creationId xmlns:a16="http://schemas.microsoft.com/office/drawing/2014/main" id="{BC22108B-990D-4663-A002-BD875F6FD9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267" y="6811435"/>
              <a:ext cx="10244666" cy="6815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378459</xdr:colOff>
      <xdr:row>36</xdr:row>
      <xdr:rowOff>103293</xdr:rowOff>
    </xdr:from>
    <xdr:to>
      <xdr:col>25</xdr:col>
      <xdr:colOff>381000</xdr:colOff>
      <xdr:row>40</xdr:row>
      <xdr:rowOff>33866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Tipo de tinta">
              <a:extLst>
                <a:ext uri="{FF2B5EF4-FFF2-40B4-BE49-F238E27FC236}">
                  <a16:creationId xmlns:a16="http://schemas.microsoft.com/office/drawing/2014/main" id="{E04DF182-69A6-4FE7-AF2C-A100501D86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ti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41659" y="6808893"/>
              <a:ext cx="4879341" cy="675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calo" refreshedDate="43952.044358217594" createdVersion="6" refreshedVersion="6" minRefreshableVersion="3" recordCount="12" xr:uid="{724787E0-4A37-4174-9958-E9BE6BC85C40}">
  <cacheSource type="worksheet">
    <worksheetSource ref="A74:F86" sheet="O modelo"/>
  </cacheSource>
  <cacheFields count="6">
    <cacheField name="Mês" numFmtId="0">
      <sharedItems count="6">
        <s v="Janeiro"/>
        <s v="Fevereiro"/>
        <s v="Março"/>
        <s v="Abril"/>
        <s v="Maio"/>
        <s v="Junho"/>
      </sharedItems>
    </cacheField>
    <cacheField name="Tipo de tinta" numFmtId="0">
      <sharedItems count="2">
        <s v="Tinta 1"/>
        <s v="Tinta 2"/>
      </sharedItems>
    </cacheField>
    <cacheField name="Receita" numFmtId="1">
      <sharedItems containsSemiMixedTypes="0" containsString="0" containsNumber="1" minValue="0" maxValue="3635717.8678499786"/>
    </cacheField>
    <cacheField name="Quantidade produzida" numFmtId="1">
      <sharedItems containsSemiMixedTypes="0" containsString="0" containsNumber="1" minValue="399.99999999999989" maxValue="2440.0000000000009"/>
    </cacheField>
    <cacheField name="Utilização orçamental" numFmtId="1">
      <sharedItems containsSemiMixedTypes="0" containsString="0" containsNumber="1" minValue="55999.999999999985" maxValue="244000.00000000009"/>
    </cacheField>
    <cacheField name="Stock final" numFmtId="1">
      <sharedItems containsSemiMixedTypes="0" containsString="0" containsNumber="1" minValue="0" maxValue="9710.242190242192"/>
    </cacheField>
  </cacheFields>
  <extLst>
    <ext xmlns:x14="http://schemas.microsoft.com/office/spreadsheetml/2009/9/main" uri="{725AE2AE-9491-48be-B2B4-4EB974FC3084}">
      <x14:pivotCacheDefinition pivotCacheId="2264065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0"/>
    <n v="1428.5714285714287"/>
    <n v="171428.57142857145"/>
    <n v="1528.5714285714287"/>
  </r>
  <r>
    <x v="1"/>
    <x v="0"/>
    <n v="0"/>
    <n v="2440.0000000000009"/>
    <n v="244000.00000000009"/>
    <n v="3968.5714285714294"/>
  </r>
  <r>
    <x v="2"/>
    <x v="0"/>
    <n v="0"/>
    <n v="1216.2162162162163"/>
    <n v="182432.43243243243"/>
    <n v="5184.7876447876461"/>
  </r>
  <r>
    <x v="3"/>
    <x v="0"/>
    <n v="0"/>
    <n v="2380"/>
    <n v="238000"/>
    <n v="7564.7876447876461"/>
  </r>
  <r>
    <x v="4"/>
    <x v="0"/>
    <n v="0"/>
    <n v="2145.4545454545455"/>
    <n v="236000"/>
    <n v="9710.242190242192"/>
  </r>
  <r>
    <x v="5"/>
    <x v="0"/>
    <n v="3635717.8678499786"/>
    <n v="1651.3761467889908"/>
    <n v="173394.49541284403"/>
    <n v="0"/>
  </r>
  <r>
    <x v="0"/>
    <x v="1"/>
    <n v="0"/>
    <n v="952.38095238095229"/>
    <n v="128571.42857142857"/>
    <n v="1052.3809523809523"/>
  </r>
  <r>
    <x v="1"/>
    <x v="1"/>
    <n v="0"/>
    <n v="399.99999999999989"/>
    <n v="55999.999999999985"/>
    <n v="1452.3809523809523"/>
  </r>
  <r>
    <x v="2"/>
    <x v="1"/>
    <n v="0"/>
    <n v="810.81081081081084"/>
    <n v="117567.56756756757"/>
    <n v="2263.1917631917631"/>
  </r>
  <r>
    <x v="3"/>
    <x v="1"/>
    <n v="0"/>
    <n v="400"/>
    <n v="62000"/>
    <n v="2663.1917631917631"/>
  </r>
  <r>
    <x v="4"/>
    <x v="1"/>
    <n v="0"/>
    <n v="400"/>
    <n v="64000"/>
    <n v="3063.1917631917631"/>
  </r>
  <r>
    <x v="5"/>
    <x v="1"/>
    <n v="1582361.4938660807"/>
    <n v="1100.9174311926606"/>
    <n v="126605.5045871559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26417-C67E-461C-B25D-F3B545244203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28:D36" firstHeaderRow="1" firstDataRow="2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numFmtId="1" showAll="0"/>
    <pivotField numFmtId="1" showAll="0"/>
    <pivotField numFmtId="1" showAll="0"/>
    <pivotField dataField="1" numFmtI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Stock final" fld="5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06F7B7-B767-4A35-ABF2-ED1F8E363BCF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22:B25" firstHeaderRow="1" firstDataRow="1" firstDataCol="1"/>
  <pivotFields count="6"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0"/>
        <item x="1"/>
        <item t="default"/>
      </items>
    </pivotField>
    <pivotField numFmtId="1" showAll="0"/>
    <pivotField dataField="1" numFmtId="1" showAll="0"/>
    <pivotField numFmtId="1" showAll="0"/>
    <pivotField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oma de Quantidade produzida" fld="3" baseField="0" baseItem="0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FCD73-FB50-41D7-A5A3-54F7FCEDD317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1:D19" firstHeaderRow="1" firstDataRow="2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numFmtId="1" showAll="0"/>
    <pivotField dataField="1" numFmtId="1" showAll="0"/>
    <pivotField numFmtId="1" showAll="0"/>
    <pivotField numFmtI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Quantidade produzida" fld="3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E9765-375C-46AF-8732-829978B0E402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B8" firstHeaderRow="1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">
        <item x="0"/>
        <item x="1"/>
        <item t="default"/>
      </items>
    </pivotField>
    <pivotField dataField="1" numFmtId="1" showAll="0"/>
    <pivotField numFmtId="1" showAll="0"/>
    <pivotField numFmtId="1" showAll="0"/>
    <pivotField numFmtI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Receita" fld="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D5705-2C00-4779-9518-C6CA11EEB44D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9:D47" firstHeaderRow="1" firstDataRow="2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numFmtId="1" showAll="0"/>
    <pivotField numFmtId="1" showAll="0"/>
    <pivotField dataField="1" numFmtId="1" showAll="0"/>
    <pivotField numFmtI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Utilização orçamental" fld="4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A4FCA65-036B-4E55-A17A-1A7E51B354A0}" sourceName="Mês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</pivotTables>
  <data>
    <tabular pivotCacheId="226406505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tinta" xr10:uid="{D8241440-7561-4503-A5F2-C3CA80084BE6}" sourceName="Tipo de tinta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</pivotTables>
  <data>
    <tabular pivotCacheId="226406505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8FC0E68-7E00-4DE7-8D2F-5BB5C6BC257B}" cache="SegmentaçãoDeDados_Mês" caption="Mês" columnCount="6" style="Aula Nº 13" rowHeight="234950"/>
  <slicer name="Tipo de tinta" xr10:uid="{8FC131E6-0F9D-40CE-8BD1-02C2ACC123C1}" cache="SegmentaçãoDeDados_Tipo_de_tinta" caption="Tipo de tinta" columnCount="2" style="Aula Nº 13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6"/>
  <sheetViews>
    <sheetView zoomScale="90" zoomScaleNormal="90" workbookViewId="0">
      <selection activeCell="E9" sqref="E9"/>
    </sheetView>
  </sheetViews>
  <sheetFormatPr defaultColWidth="20.7109375" defaultRowHeight="20.25" x14ac:dyDescent="0.25"/>
  <cols>
    <col min="1" max="1" width="39.42578125" style="1" customWidth="1"/>
    <col min="2" max="2" width="20.7109375" style="1" customWidth="1"/>
    <col min="3" max="3" width="20.28515625" style="1" customWidth="1"/>
    <col min="4" max="4" width="30.140625" style="1" customWidth="1"/>
    <col min="5" max="5" width="29.7109375" style="1" customWidth="1"/>
    <col min="6" max="6" width="19.42578125" style="1" customWidth="1"/>
    <col min="7" max="7" width="41.140625" style="1" customWidth="1"/>
    <col min="8" max="8" width="28.28515625" style="1" customWidth="1"/>
    <col min="9" max="16384" width="20.7109375" style="1"/>
  </cols>
  <sheetData>
    <row r="1" spans="1:8" s="2" customFormat="1" x14ac:dyDescent="0.25">
      <c r="A1" s="2" t="s">
        <v>0</v>
      </c>
    </row>
    <row r="2" spans="1:8" x14ac:dyDescent="0.25">
      <c r="A2" s="4" t="s">
        <v>1</v>
      </c>
      <c r="B2" s="4" t="s">
        <v>2</v>
      </c>
      <c r="C2" s="14" t="s">
        <v>3</v>
      </c>
      <c r="D2" s="4" t="s">
        <v>4</v>
      </c>
      <c r="E2" s="4" t="s">
        <v>5</v>
      </c>
    </row>
    <row r="3" spans="1:8" x14ac:dyDescent="0.25">
      <c r="A3" s="3" t="s">
        <v>6</v>
      </c>
      <c r="B3" s="3">
        <v>120</v>
      </c>
      <c r="C3" s="3">
        <v>135</v>
      </c>
      <c r="D3" s="3">
        <v>250</v>
      </c>
      <c r="E3" s="3">
        <v>300</v>
      </c>
    </row>
    <row r="4" spans="1:8" x14ac:dyDescent="0.25">
      <c r="A4" s="3" t="s">
        <v>7</v>
      </c>
      <c r="B4" s="3">
        <v>100</v>
      </c>
      <c r="C4" s="3">
        <v>140</v>
      </c>
      <c r="D4" s="3">
        <v>300</v>
      </c>
      <c r="E4" s="3">
        <v>333</v>
      </c>
    </row>
    <row r="5" spans="1:8" x14ac:dyDescent="0.25">
      <c r="A5" s="3" t="s">
        <v>8</v>
      </c>
      <c r="B5" s="3">
        <v>150</v>
      </c>
      <c r="C5" s="3">
        <v>145</v>
      </c>
      <c r="D5" s="3">
        <v>305</v>
      </c>
      <c r="E5" s="3">
        <v>340</v>
      </c>
    </row>
    <row r="6" spans="1:8" x14ac:dyDescent="0.25">
      <c r="A6" s="3" t="s">
        <v>9</v>
      </c>
      <c r="B6" s="3">
        <v>100</v>
      </c>
      <c r="C6" s="3">
        <v>155</v>
      </c>
      <c r="D6" s="3">
        <v>310</v>
      </c>
      <c r="E6" s="3">
        <v>350</v>
      </c>
    </row>
    <row r="7" spans="1:8" x14ac:dyDescent="0.25">
      <c r="A7" s="3" t="s">
        <v>10</v>
      </c>
      <c r="B7" s="3">
        <v>110</v>
      </c>
      <c r="C7" s="3">
        <v>160</v>
      </c>
      <c r="D7" s="3">
        <v>315</v>
      </c>
      <c r="E7" s="3">
        <v>370</v>
      </c>
    </row>
    <row r="8" spans="1:8" x14ac:dyDescent="0.25">
      <c r="A8" s="3" t="s">
        <v>11</v>
      </c>
      <c r="B8" s="3">
        <v>105</v>
      </c>
      <c r="C8" s="3">
        <v>115</v>
      </c>
      <c r="D8" s="3">
        <v>320</v>
      </c>
      <c r="E8" s="3">
        <v>380</v>
      </c>
    </row>
    <row r="9" spans="1:8" x14ac:dyDescent="0.25">
      <c r="A9" s="6"/>
      <c r="B9" s="6"/>
      <c r="C9" s="6"/>
      <c r="D9" s="6"/>
      <c r="E9" s="6"/>
    </row>
    <row r="10" spans="1:8" x14ac:dyDescent="0.25">
      <c r="A10" s="4" t="s">
        <v>53</v>
      </c>
      <c r="B10" s="10">
        <v>300000</v>
      </c>
      <c r="C10" s="6"/>
      <c r="D10" s="6"/>
      <c r="E10" s="6"/>
    </row>
    <row r="11" spans="1:8" x14ac:dyDescent="0.25">
      <c r="A11" s="4" t="s">
        <v>54</v>
      </c>
      <c r="B11" s="3">
        <v>100</v>
      </c>
      <c r="C11" s="6"/>
      <c r="D11" s="6"/>
      <c r="E11" s="6"/>
    </row>
    <row r="12" spans="1:8" x14ac:dyDescent="0.25">
      <c r="A12" s="4" t="s">
        <v>57</v>
      </c>
      <c r="B12" s="3">
        <v>600</v>
      </c>
      <c r="C12" s="6"/>
      <c r="D12" s="6"/>
      <c r="E12" s="6"/>
    </row>
    <row r="13" spans="1:8" x14ac:dyDescent="0.25">
      <c r="A13" s="4" t="s">
        <v>58</v>
      </c>
      <c r="B13" s="3">
        <v>400</v>
      </c>
      <c r="C13" s="6"/>
      <c r="D13" s="6"/>
      <c r="E13" s="6"/>
    </row>
    <row r="15" spans="1:8" s="5" customFormat="1" x14ac:dyDescent="0.25">
      <c r="A15" s="5" t="s">
        <v>12</v>
      </c>
    </row>
    <row r="16" spans="1:8" x14ac:dyDescent="0.25">
      <c r="A16" s="18" t="s">
        <v>61</v>
      </c>
      <c r="B16" s="18"/>
      <c r="D16" s="18" t="s">
        <v>63</v>
      </c>
      <c r="E16" s="18"/>
      <c r="G16" s="18" t="s">
        <v>60</v>
      </c>
      <c r="H16" s="18"/>
    </row>
    <row r="17" spans="1:8" x14ac:dyDescent="0.25">
      <c r="A17" s="3" t="s">
        <v>13</v>
      </c>
      <c r="B17" s="9">
        <v>1428.5714285714287</v>
      </c>
      <c r="D17" s="3" t="s">
        <v>25</v>
      </c>
      <c r="E17" s="9">
        <v>0</v>
      </c>
      <c r="G17" s="3" t="s">
        <v>37</v>
      </c>
      <c r="H17" s="9">
        <v>1528.5714285714287</v>
      </c>
    </row>
    <row r="18" spans="1:8" x14ac:dyDescent="0.25">
      <c r="A18" s="3" t="s">
        <v>14</v>
      </c>
      <c r="B18" s="9">
        <v>2440.0000000000009</v>
      </c>
      <c r="D18" s="3" t="s">
        <v>26</v>
      </c>
      <c r="E18" s="9">
        <v>0</v>
      </c>
      <c r="G18" s="3" t="s">
        <v>38</v>
      </c>
      <c r="H18" s="9">
        <v>3968.5714285714294</v>
      </c>
    </row>
    <row r="19" spans="1:8" x14ac:dyDescent="0.25">
      <c r="A19" s="3" t="s">
        <v>15</v>
      </c>
      <c r="B19" s="9">
        <v>1216.2162162162163</v>
      </c>
      <c r="D19" s="3" t="s">
        <v>27</v>
      </c>
      <c r="E19" s="9">
        <v>0</v>
      </c>
      <c r="G19" s="3" t="s">
        <v>39</v>
      </c>
      <c r="H19" s="9">
        <v>5184.7876447876461</v>
      </c>
    </row>
    <row r="20" spans="1:8" x14ac:dyDescent="0.25">
      <c r="A20" s="3" t="s">
        <v>16</v>
      </c>
      <c r="B20" s="9">
        <v>2380</v>
      </c>
      <c r="D20" s="3" t="s">
        <v>28</v>
      </c>
      <c r="E20" s="9">
        <v>0</v>
      </c>
      <c r="G20" s="3" t="s">
        <v>40</v>
      </c>
      <c r="H20" s="9">
        <v>7564.7876447876461</v>
      </c>
    </row>
    <row r="21" spans="1:8" x14ac:dyDescent="0.25">
      <c r="A21" s="3" t="s">
        <v>17</v>
      </c>
      <c r="B21" s="9">
        <v>2145.4545454545455</v>
      </c>
      <c r="D21" s="3" t="s">
        <v>29</v>
      </c>
      <c r="E21" s="9">
        <v>0</v>
      </c>
      <c r="G21" s="3" t="s">
        <v>41</v>
      </c>
      <c r="H21" s="9">
        <v>9710.242190242192</v>
      </c>
    </row>
    <row r="22" spans="1:8" x14ac:dyDescent="0.25">
      <c r="A22" s="3" t="s">
        <v>18</v>
      </c>
      <c r="B22" s="9">
        <v>1651.3761467889908</v>
      </c>
      <c r="D22" s="3" t="s">
        <v>30</v>
      </c>
      <c r="E22" s="9">
        <v>11361.618337031183</v>
      </c>
      <c r="F22" s="13"/>
      <c r="G22" s="3" t="s">
        <v>42</v>
      </c>
      <c r="H22" s="9">
        <v>0</v>
      </c>
    </row>
    <row r="24" spans="1:8" x14ac:dyDescent="0.25">
      <c r="A24" s="18" t="s">
        <v>62</v>
      </c>
      <c r="B24" s="18"/>
      <c r="D24" s="18" t="s">
        <v>64</v>
      </c>
      <c r="E24" s="18"/>
      <c r="G24" s="18" t="s">
        <v>59</v>
      </c>
      <c r="H24" s="18"/>
    </row>
    <row r="25" spans="1:8" x14ac:dyDescent="0.25">
      <c r="A25" s="3" t="s">
        <v>19</v>
      </c>
      <c r="B25" s="9">
        <v>952.38095238095229</v>
      </c>
      <c r="D25" s="3" t="s">
        <v>31</v>
      </c>
      <c r="E25" s="9">
        <v>0</v>
      </c>
      <c r="G25" s="3" t="s">
        <v>43</v>
      </c>
      <c r="H25" s="9">
        <v>1052.3809523809523</v>
      </c>
    </row>
    <row r="26" spans="1:8" x14ac:dyDescent="0.25">
      <c r="A26" s="3" t="s">
        <v>20</v>
      </c>
      <c r="B26" s="9">
        <v>399.99999999999989</v>
      </c>
      <c r="D26" s="3" t="s">
        <v>32</v>
      </c>
      <c r="E26" s="9">
        <v>0</v>
      </c>
      <c r="G26" s="3" t="s">
        <v>44</v>
      </c>
      <c r="H26" s="9">
        <v>1452.3809523809523</v>
      </c>
    </row>
    <row r="27" spans="1:8" x14ac:dyDescent="0.25">
      <c r="A27" s="3" t="s">
        <v>21</v>
      </c>
      <c r="B27" s="9">
        <v>810.81081081081084</v>
      </c>
      <c r="D27" s="3" t="s">
        <v>33</v>
      </c>
      <c r="E27" s="9">
        <v>0</v>
      </c>
      <c r="G27" s="3" t="s">
        <v>45</v>
      </c>
      <c r="H27" s="9">
        <v>2263.1917631917631</v>
      </c>
    </row>
    <row r="28" spans="1:8" x14ac:dyDescent="0.25">
      <c r="A28" s="3" t="s">
        <v>22</v>
      </c>
      <c r="B28" s="9">
        <v>400</v>
      </c>
      <c r="D28" s="3" t="s">
        <v>34</v>
      </c>
      <c r="E28" s="9">
        <v>0</v>
      </c>
      <c r="G28" s="3" t="s">
        <v>46</v>
      </c>
      <c r="H28" s="9">
        <v>2663.1917631917631</v>
      </c>
    </row>
    <row r="29" spans="1:8" x14ac:dyDescent="0.25">
      <c r="A29" s="3" t="s">
        <v>23</v>
      </c>
      <c r="B29" s="9">
        <v>400</v>
      </c>
      <c r="D29" s="3" t="s">
        <v>35</v>
      </c>
      <c r="E29" s="9">
        <v>0</v>
      </c>
      <c r="G29" s="3" t="s">
        <v>47</v>
      </c>
      <c r="H29" s="9">
        <v>3063.1917631917631</v>
      </c>
    </row>
    <row r="30" spans="1:8" x14ac:dyDescent="0.25">
      <c r="A30" s="3" t="s">
        <v>24</v>
      </c>
      <c r="B30" s="9">
        <v>1100.9174311926606</v>
      </c>
      <c r="D30" s="3" t="s">
        <v>36</v>
      </c>
      <c r="E30" s="9">
        <v>4164.1091943844231</v>
      </c>
      <c r="F30" s="13"/>
      <c r="G30" s="3" t="s">
        <v>48</v>
      </c>
      <c r="H30" s="9">
        <v>0</v>
      </c>
    </row>
    <row r="32" spans="1:8" x14ac:dyDescent="0.25">
      <c r="A32" s="11" t="s">
        <v>49</v>
      </c>
      <c r="B32" s="12">
        <f>SUMPRODUCT(D3:D8,E17:E22)+SUMPRODUCT(E3:E8,E25:E30)</f>
        <v>5218079.361716059</v>
      </c>
    </row>
    <row r="34" spans="1:6" x14ac:dyDescent="0.25">
      <c r="A34" s="7" t="s">
        <v>50</v>
      </c>
      <c r="D34" s="19" t="s">
        <v>52</v>
      </c>
      <c r="E34" s="19"/>
      <c r="F34" s="19"/>
    </row>
    <row r="35" spans="1:6" x14ac:dyDescent="0.25">
      <c r="A35" s="9">
        <f>B11+B17</f>
        <v>1528.5714285714287</v>
      </c>
      <c r="B35" s="3" t="s">
        <v>51</v>
      </c>
      <c r="C35" s="9">
        <f>E17+H17</f>
        <v>1528.5714285714287</v>
      </c>
      <c r="D35" s="17" t="str">
        <f>_xlfn.CONCAT("Qtd. Produzida + mês anterior = Qtd. Vendida + não vendida - Tinta 1 ",A3)</f>
        <v>Qtd. Produzida + mês anterior = Qtd. Vendida + não vendida - Tinta 1 Jan.</v>
      </c>
      <c r="E35" s="17"/>
      <c r="F35" s="17"/>
    </row>
    <row r="36" spans="1:6" x14ac:dyDescent="0.25">
      <c r="A36" s="9">
        <f>B18+H17</f>
        <v>3968.5714285714294</v>
      </c>
      <c r="B36" s="3" t="s">
        <v>51</v>
      </c>
      <c r="C36" s="9">
        <f>E18+H18</f>
        <v>3968.5714285714294</v>
      </c>
      <c r="D36" s="17" t="str">
        <f t="shared" ref="D36:D40" si="0">_xlfn.CONCAT("Qtd. Produzida + mês anterior = Qtd. Vendida + não vendida - Tinta 1 ",A4)</f>
        <v>Qtd. Produzida + mês anterior = Qtd. Vendida + não vendida - Tinta 1 Fev.</v>
      </c>
      <c r="E36" s="17"/>
      <c r="F36" s="17"/>
    </row>
    <row r="37" spans="1:6" x14ac:dyDescent="0.25">
      <c r="A37" s="9">
        <f t="shared" ref="A37:A39" si="1">B19+H18</f>
        <v>5184.7876447876461</v>
      </c>
      <c r="B37" s="3" t="s">
        <v>51</v>
      </c>
      <c r="C37" s="9">
        <f t="shared" ref="C37:C39" si="2">E19+H19</f>
        <v>5184.7876447876461</v>
      </c>
      <c r="D37" s="17" t="str">
        <f t="shared" si="0"/>
        <v>Qtd. Produzida + mês anterior = Qtd. Vendida + não vendida - Tinta 1 Mar.</v>
      </c>
      <c r="E37" s="17"/>
      <c r="F37" s="17"/>
    </row>
    <row r="38" spans="1:6" x14ac:dyDescent="0.25">
      <c r="A38" s="9">
        <f t="shared" si="1"/>
        <v>7564.7876447876461</v>
      </c>
      <c r="B38" s="3" t="s">
        <v>51</v>
      </c>
      <c r="C38" s="9">
        <f t="shared" si="2"/>
        <v>7564.7876447876461</v>
      </c>
      <c r="D38" s="17" t="str">
        <f t="shared" si="0"/>
        <v>Qtd. Produzida + mês anterior = Qtd. Vendida + não vendida - Tinta 1 Abril</v>
      </c>
      <c r="E38" s="17"/>
      <c r="F38" s="17"/>
    </row>
    <row r="39" spans="1:6" x14ac:dyDescent="0.25">
      <c r="A39" s="9">
        <f t="shared" si="1"/>
        <v>9710.242190242192</v>
      </c>
      <c r="B39" s="3" t="s">
        <v>51</v>
      </c>
      <c r="C39" s="9">
        <f t="shared" si="2"/>
        <v>9710.242190242192</v>
      </c>
      <c r="D39" s="17" t="str">
        <f t="shared" si="0"/>
        <v>Qtd. Produzida + mês anterior = Qtd. Vendida + não vendida - Tinta 1 Maio</v>
      </c>
      <c r="E39" s="17"/>
      <c r="F39" s="17"/>
    </row>
    <row r="40" spans="1:6" x14ac:dyDescent="0.25">
      <c r="A40" s="9">
        <f>B22+H21</f>
        <v>11361.618337031183</v>
      </c>
      <c r="B40" s="3" t="s">
        <v>51</v>
      </c>
      <c r="C40" s="9">
        <f>E22+H22</f>
        <v>11361.618337031183</v>
      </c>
      <c r="D40" s="17" t="str">
        <f t="shared" si="0"/>
        <v>Qtd. Produzida + mês anterior = Qtd. Vendida + não vendida - Tinta 1 Junho</v>
      </c>
      <c r="E40" s="17"/>
      <c r="F40" s="17"/>
    </row>
    <row r="41" spans="1:6" x14ac:dyDescent="0.25">
      <c r="A41" s="9">
        <f>B11+B25</f>
        <v>1052.3809523809523</v>
      </c>
      <c r="B41" s="3" t="s">
        <v>51</v>
      </c>
      <c r="C41" s="9">
        <f>E25+H25</f>
        <v>1052.3809523809523</v>
      </c>
      <c r="D41" s="17" t="str">
        <f>_xlfn.CONCAT("Qtd. Produzida + mês anterior = Qtd. Vendida + não vendida - Tinta 2 ",A3)</f>
        <v>Qtd. Produzida + mês anterior = Qtd. Vendida + não vendida - Tinta 2 Jan.</v>
      </c>
      <c r="E41" s="17"/>
      <c r="F41" s="17"/>
    </row>
    <row r="42" spans="1:6" x14ac:dyDescent="0.25">
      <c r="A42" s="9">
        <f>B26+H25</f>
        <v>1452.3809523809523</v>
      </c>
      <c r="B42" s="3" t="s">
        <v>51</v>
      </c>
      <c r="C42" s="9">
        <f>E26+H26</f>
        <v>1452.3809523809523</v>
      </c>
      <c r="D42" s="17" t="str">
        <f t="shared" ref="D42:D46" si="3">_xlfn.CONCAT("Qtd. Produzida + mês anterior = Qtd. Vendida + não vendida - Tinta 2 ",A4)</f>
        <v>Qtd. Produzida + mês anterior = Qtd. Vendida + não vendida - Tinta 2 Fev.</v>
      </c>
      <c r="E42" s="17"/>
      <c r="F42" s="17"/>
    </row>
    <row r="43" spans="1:6" x14ac:dyDescent="0.25">
      <c r="A43" s="9">
        <f t="shared" ref="A43:A45" si="4">B27+H26</f>
        <v>2263.1917631917631</v>
      </c>
      <c r="B43" s="3" t="s">
        <v>51</v>
      </c>
      <c r="C43" s="9">
        <f t="shared" ref="C43:C45" si="5">E27+H27</f>
        <v>2263.1917631917631</v>
      </c>
      <c r="D43" s="17" t="str">
        <f t="shared" si="3"/>
        <v>Qtd. Produzida + mês anterior = Qtd. Vendida + não vendida - Tinta 2 Mar.</v>
      </c>
      <c r="E43" s="17"/>
      <c r="F43" s="17"/>
    </row>
    <row r="44" spans="1:6" x14ac:dyDescent="0.25">
      <c r="A44" s="9">
        <f t="shared" si="4"/>
        <v>2663.1917631917631</v>
      </c>
      <c r="B44" s="3" t="s">
        <v>51</v>
      </c>
      <c r="C44" s="9">
        <f t="shared" si="5"/>
        <v>2663.1917631917631</v>
      </c>
      <c r="D44" s="17" t="str">
        <f t="shared" si="3"/>
        <v>Qtd. Produzida + mês anterior = Qtd. Vendida + não vendida - Tinta 2 Abril</v>
      </c>
      <c r="E44" s="17"/>
      <c r="F44" s="17"/>
    </row>
    <row r="45" spans="1:6" x14ac:dyDescent="0.25">
      <c r="A45" s="9">
        <f t="shared" si="4"/>
        <v>3063.1917631917631</v>
      </c>
      <c r="B45" s="3" t="s">
        <v>51</v>
      </c>
      <c r="C45" s="9">
        <f t="shared" si="5"/>
        <v>3063.1917631917631</v>
      </c>
      <c r="D45" s="17" t="str">
        <f t="shared" si="3"/>
        <v>Qtd. Produzida + mês anterior = Qtd. Vendida + não vendida - Tinta 2 Maio</v>
      </c>
      <c r="E45" s="17"/>
      <c r="F45" s="17"/>
    </row>
    <row r="46" spans="1:6" x14ac:dyDescent="0.25">
      <c r="A46" s="9">
        <f>B30+H29</f>
        <v>4164.109194384424</v>
      </c>
      <c r="B46" s="3" t="s">
        <v>51</v>
      </c>
      <c r="C46" s="9">
        <f>E30+H30</f>
        <v>4164.1091943844231</v>
      </c>
      <c r="D46" s="17" t="str">
        <f t="shared" si="3"/>
        <v>Qtd. Produzida + mês anterior = Qtd. Vendida + não vendida - Tinta 2 Junho</v>
      </c>
      <c r="E46" s="17"/>
      <c r="F46" s="17"/>
    </row>
    <row r="47" spans="1:6" x14ac:dyDescent="0.25">
      <c r="A47" s="9">
        <f>B17*B3+B25*C3</f>
        <v>300000</v>
      </c>
      <c r="B47" s="3" t="s">
        <v>55</v>
      </c>
      <c r="C47" s="9">
        <f>$B$10</f>
        <v>300000</v>
      </c>
      <c r="D47" s="17" t="str">
        <f>_xlfn.CONCAT("Restrição orçamental de ",A3," = 300.000 u.m.")</f>
        <v>Restrição orçamental de Jan. = 300.000 u.m.</v>
      </c>
      <c r="E47" s="17"/>
      <c r="F47" s="17"/>
    </row>
    <row r="48" spans="1:6" x14ac:dyDescent="0.25">
      <c r="A48" s="9">
        <f t="shared" ref="A48:A51" si="6">B18*B4+B26*C4</f>
        <v>300000.00000000006</v>
      </c>
      <c r="B48" s="3" t="s">
        <v>55</v>
      </c>
      <c r="C48" s="9">
        <f t="shared" ref="C48:C52" si="7">$B$10</f>
        <v>300000</v>
      </c>
      <c r="D48" s="17" t="str">
        <f t="shared" ref="D48:D52" si="8">_xlfn.CONCAT("Restrição orçamental de ",A4," = 300.000 u.m.")</f>
        <v>Restrição orçamental de Fev. = 300.000 u.m.</v>
      </c>
      <c r="E48" s="17"/>
      <c r="F48" s="17"/>
    </row>
    <row r="49" spans="1:6" x14ac:dyDescent="0.25">
      <c r="A49" s="9">
        <f t="shared" si="6"/>
        <v>300000</v>
      </c>
      <c r="B49" s="3" t="s">
        <v>55</v>
      </c>
      <c r="C49" s="9">
        <f t="shared" si="7"/>
        <v>300000</v>
      </c>
      <c r="D49" s="17" t="str">
        <f t="shared" si="8"/>
        <v>Restrição orçamental de Mar. = 300.000 u.m.</v>
      </c>
      <c r="E49" s="17"/>
      <c r="F49" s="17"/>
    </row>
    <row r="50" spans="1:6" x14ac:dyDescent="0.25">
      <c r="A50" s="9">
        <f t="shared" si="6"/>
        <v>300000</v>
      </c>
      <c r="B50" s="3" t="s">
        <v>55</v>
      </c>
      <c r="C50" s="9">
        <f t="shared" si="7"/>
        <v>300000</v>
      </c>
      <c r="D50" s="17" t="str">
        <f t="shared" si="8"/>
        <v>Restrição orçamental de Abril = 300.000 u.m.</v>
      </c>
      <c r="E50" s="17"/>
      <c r="F50" s="17"/>
    </row>
    <row r="51" spans="1:6" x14ac:dyDescent="0.25">
      <c r="A51" s="9">
        <f t="shared" si="6"/>
        <v>300000</v>
      </c>
      <c r="B51" s="3" t="s">
        <v>55</v>
      </c>
      <c r="C51" s="9">
        <f t="shared" si="7"/>
        <v>300000</v>
      </c>
      <c r="D51" s="17" t="str">
        <f t="shared" si="8"/>
        <v>Restrição orçamental de Maio = 300.000 u.m.</v>
      </c>
      <c r="E51" s="17"/>
      <c r="F51" s="17"/>
    </row>
    <row r="52" spans="1:6" x14ac:dyDescent="0.25">
      <c r="A52" s="9">
        <f>B22*B8+B30*C8</f>
        <v>300000</v>
      </c>
      <c r="B52" s="3" t="s">
        <v>55</v>
      </c>
      <c r="C52" s="9">
        <f t="shared" si="7"/>
        <v>300000</v>
      </c>
      <c r="D52" s="17" t="str">
        <f t="shared" si="8"/>
        <v>Restrição orçamental de Junho = 300.000 u.m.</v>
      </c>
      <c r="E52" s="17"/>
      <c r="F52" s="17"/>
    </row>
    <row r="53" spans="1:6" x14ac:dyDescent="0.25">
      <c r="A53" s="9">
        <f>B25</f>
        <v>952.38095238095229</v>
      </c>
      <c r="B53" s="3" t="s">
        <v>55</v>
      </c>
      <c r="C53" s="9">
        <f>0.4*(B17+B25)</f>
        <v>952.38095238095229</v>
      </c>
      <c r="D53" s="17" t="str">
        <f>_xlfn.CONCAT("A produção da tinta 2 não pode exceder 40% da produção conjunta ",A3)</f>
        <v>A produção da tinta 2 não pode exceder 40% da produção conjunta Jan.</v>
      </c>
      <c r="E53" s="17"/>
      <c r="F53" s="17"/>
    </row>
    <row r="54" spans="1:6" x14ac:dyDescent="0.25">
      <c r="A54" s="9">
        <f t="shared" ref="A54:A57" si="9">B26</f>
        <v>399.99999999999989</v>
      </c>
      <c r="B54" s="3" t="s">
        <v>55</v>
      </c>
      <c r="C54" s="9">
        <f t="shared" ref="C54:C57" si="10">0.4*(B18+B26)</f>
        <v>1136.0000000000005</v>
      </c>
      <c r="D54" s="17" t="str">
        <f t="shared" ref="D54:D58" si="11">_xlfn.CONCAT("A produção da tinta 2 não pode exceder 40% da produção conjunta ",A4)</f>
        <v>A produção da tinta 2 não pode exceder 40% da produção conjunta Fev.</v>
      </c>
      <c r="E54" s="17"/>
      <c r="F54" s="17"/>
    </row>
    <row r="55" spans="1:6" x14ac:dyDescent="0.25">
      <c r="A55" s="9">
        <f t="shared" si="9"/>
        <v>810.81081081081084</v>
      </c>
      <c r="B55" s="3" t="s">
        <v>55</v>
      </c>
      <c r="C55" s="9">
        <f t="shared" si="10"/>
        <v>810.81081081081084</v>
      </c>
      <c r="D55" s="17" t="str">
        <f t="shared" si="11"/>
        <v>A produção da tinta 2 não pode exceder 40% da produção conjunta Mar.</v>
      </c>
      <c r="E55" s="17"/>
      <c r="F55" s="17"/>
    </row>
    <row r="56" spans="1:6" x14ac:dyDescent="0.25">
      <c r="A56" s="9">
        <f t="shared" si="9"/>
        <v>400</v>
      </c>
      <c r="B56" s="3" t="s">
        <v>55</v>
      </c>
      <c r="C56" s="9">
        <f t="shared" si="10"/>
        <v>1112</v>
      </c>
      <c r="D56" s="17" t="str">
        <f t="shared" si="11"/>
        <v>A produção da tinta 2 não pode exceder 40% da produção conjunta Abril</v>
      </c>
      <c r="E56" s="17"/>
      <c r="F56" s="17"/>
    </row>
    <row r="57" spans="1:6" x14ac:dyDescent="0.25">
      <c r="A57" s="9">
        <f t="shared" si="9"/>
        <v>400</v>
      </c>
      <c r="B57" s="3" t="s">
        <v>55</v>
      </c>
      <c r="C57" s="9">
        <f t="shared" si="10"/>
        <v>1018.1818181818182</v>
      </c>
      <c r="D57" s="17" t="str">
        <f t="shared" si="11"/>
        <v>A produção da tinta 2 não pode exceder 40% da produção conjunta Maio</v>
      </c>
      <c r="E57" s="17"/>
      <c r="F57" s="17"/>
    </row>
    <row r="58" spans="1:6" x14ac:dyDescent="0.25">
      <c r="A58" s="9">
        <f>B30</f>
        <v>1100.9174311926606</v>
      </c>
      <c r="B58" s="3" t="s">
        <v>55</v>
      </c>
      <c r="C58" s="9">
        <f>0.4*(B22+B30)</f>
        <v>1100.9174311926606</v>
      </c>
      <c r="D58" s="17" t="str">
        <f t="shared" si="11"/>
        <v>A produção da tinta 2 não pode exceder 40% da produção conjunta Junho</v>
      </c>
      <c r="E58" s="17"/>
      <c r="F58" s="17"/>
    </row>
    <row r="59" spans="1:6" x14ac:dyDescent="0.25">
      <c r="A59" s="9">
        <f>B17</f>
        <v>1428.5714285714287</v>
      </c>
      <c r="B59" s="3" t="s">
        <v>56</v>
      </c>
      <c r="C59" s="9">
        <f>$B$12</f>
        <v>600</v>
      </c>
      <c r="D59" s="17" t="str">
        <f>_xlfn.CONCAT("Produção mínima mensal da tinta 1 ",A3)</f>
        <v>Produção mínima mensal da tinta 1 Jan.</v>
      </c>
      <c r="E59" s="17"/>
      <c r="F59" s="17"/>
    </row>
    <row r="60" spans="1:6" x14ac:dyDescent="0.25">
      <c r="A60" s="9">
        <f t="shared" ref="A60:A63" si="12">B18</f>
        <v>2440.0000000000009</v>
      </c>
      <c r="B60" s="3" t="s">
        <v>56</v>
      </c>
      <c r="C60" s="9">
        <f t="shared" ref="C60:C64" si="13">$B$12</f>
        <v>600</v>
      </c>
      <c r="D60" s="17" t="str">
        <f t="shared" ref="D60:D64" si="14">_xlfn.CONCAT("Produção mínima mensal da tinta 1 ",A4)</f>
        <v>Produção mínima mensal da tinta 1 Fev.</v>
      </c>
      <c r="E60" s="17"/>
      <c r="F60" s="17"/>
    </row>
    <row r="61" spans="1:6" x14ac:dyDescent="0.25">
      <c r="A61" s="9">
        <f t="shared" si="12"/>
        <v>1216.2162162162163</v>
      </c>
      <c r="B61" s="3" t="s">
        <v>56</v>
      </c>
      <c r="C61" s="9">
        <f t="shared" si="13"/>
        <v>600</v>
      </c>
      <c r="D61" s="17" t="str">
        <f t="shared" si="14"/>
        <v>Produção mínima mensal da tinta 1 Mar.</v>
      </c>
      <c r="E61" s="17"/>
      <c r="F61" s="17"/>
    </row>
    <row r="62" spans="1:6" x14ac:dyDescent="0.25">
      <c r="A62" s="9">
        <f t="shared" si="12"/>
        <v>2380</v>
      </c>
      <c r="B62" s="3" t="s">
        <v>56</v>
      </c>
      <c r="C62" s="9">
        <f t="shared" si="13"/>
        <v>600</v>
      </c>
      <c r="D62" s="17" t="str">
        <f t="shared" si="14"/>
        <v>Produção mínima mensal da tinta 1 Abril</v>
      </c>
      <c r="E62" s="17"/>
      <c r="F62" s="17"/>
    </row>
    <row r="63" spans="1:6" x14ac:dyDescent="0.25">
      <c r="A63" s="9">
        <f t="shared" si="12"/>
        <v>2145.4545454545455</v>
      </c>
      <c r="B63" s="3" t="s">
        <v>56</v>
      </c>
      <c r="C63" s="9">
        <f t="shared" si="13"/>
        <v>600</v>
      </c>
      <c r="D63" s="17" t="str">
        <f t="shared" si="14"/>
        <v>Produção mínima mensal da tinta 1 Maio</v>
      </c>
      <c r="E63" s="17"/>
      <c r="F63" s="17"/>
    </row>
    <row r="64" spans="1:6" x14ac:dyDescent="0.25">
      <c r="A64" s="9">
        <f>B22</f>
        <v>1651.3761467889908</v>
      </c>
      <c r="B64" s="3" t="s">
        <v>56</v>
      </c>
      <c r="C64" s="9">
        <f t="shared" si="13"/>
        <v>600</v>
      </c>
      <c r="D64" s="17" t="str">
        <f t="shared" si="14"/>
        <v>Produção mínima mensal da tinta 1 Junho</v>
      </c>
      <c r="E64" s="17"/>
      <c r="F64" s="17"/>
    </row>
    <row r="65" spans="1:25" x14ac:dyDescent="0.25">
      <c r="A65" s="9">
        <f>B25</f>
        <v>952.38095238095229</v>
      </c>
      <c r="B65" s="3" t="s">
        <v>56</v>
      </c>
      <c r="C65" s="9">
        <f>$B$13</f>
        <v>400</v>
      </c>
      <c r="D65" s="17" t="str">
        <f>_xlfn.CONCAT("Produção mínima mensal da tinta 2 ",A3)</f>
        <v>Produção mínima mensal da tinta 2 Jan.</v>
      </c>
      <c r="E65" s="17"/>
      <c r="F65" s="17"/>
    </row>
    <row r="66" spans="1:25" x14ac:dyDescent="0.25">
      <c r="A66" s="9">
        <f t="shared" ref="A66:A69" si="15">B26</f>
        <v>399.99999999999989</v>
      </c>
      <c r="B66" s="3" t="s">
        <v>56</v>
      </c>
      <c r="C66" s="9">
        <f t="shared" ref="C66:C70" si="16">$B$13</f>
        <v>400</v>
      </c>
      <c r="D66" s="17" t="str">
        <f t="shared" ref="D66:D70" si="17">_xlfn.CONCAT("Produção mínima mensal da tinta 2 ",A4)</f>
        <v>Produção mínima mensal da tinta 2 Fev.</v>
      </c>
      <c r="E66" s="17"/>
      <c r="F66" s="17"/>
    </row>
    <row r="67" spans="1:25" x14ac:dyDescent="0.25">
      <c r="A67" s="9">
        <f t="shared" si="15"/>
        <v>810.81081081081084</v>
      </c>
      <c r="B67" s="3" t="s">
        <v>56</v>
      </c>
      <c r="C67" s="9">
        <f t="shared" si="16"/>
        <v>400</v>
      </c>
      <c r="D67" s="17" t="str">
        <f t="shared" si="17"/>
        <v>Produção mínima mensal da tinta 2 Mar.</v>
      </c>
      <c r="E67" s="17"/>
      <c r="F67" s="17"/>
    </row>
    <row r="68" spans="1:25" x14ac:dyDescent="0.25">
      <c r="A68" s="9">
        <f t="shared" si="15"/>
        <v>400</v>
      </c>
      <c r="B68" s="3" t="s">
        <v>56</v>
      </c>
      <c r="C68" s="9">
        <f t="shared" si="16"/>
        <v>400</v>
      </c>
      <c r="D68" s="17" t="str">
        <f t="shared" si="17"/>
        <v>Produção mínima mensal da tinta 2 Abril</v>
      </c>
      <c r="E68" s="17"/>
      <c r="F68" s="17"/>
    </row>
    <row r="69" spans="1:25" x14ac:dyDescent="0.25">
      <c r="A69" s="9">
        <f t="shared" si="15"/>
        <v>400</v>
      </c>
      <c r="B69" s="3" t="s">
        <v>56</v>
      </c>
      <c r="C69" s="9">
        <f t="shared" si="16"/>
        <v>400</v>
      </c>
      <c r="D69" s="17" t="str">
        <f t="shared" si="17"/>
        <v>Produção mínima mensal da tinta 2 Maio</v>
      </c>
      <c r="E69" s="17"/>
      <c r="F69" s="17"/>
    </row>
    <row r="70" spans="1:25" x14ac:dyDescent="0.25">
      <c r="A70" s="9">
        <f>B30</f>
        <v>1100.9174311926606</v>
      </c>
      <c r="B70" s="3" t="s">
        <v>56</v>
      </c>
      <c r="C70" s="9">
        <f t="shared" si="16"/>
        <v>400</v>
      </c>
      <c r="D70" s="17" t="str">
        <f t="shared" si="17"/>
        <v>Produção mínima mensal da tinta 2 Junho</v>
      </c>
      <c r="E70" s="17"/>
      <c r="F70" s="17"/>
    </row>
    <row r="72" spans="1:25" s="5" customFormat="1" x14ac:dyDescent="0.25">
      <c r="A72" s="5" t="s">
        <v>65</v>
      </c>
    </row>
    <row r="73" spans="1:25" s="5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5">
      <c r="A74" s="14" t="s">
        <v>1</v>
      </c>
      <c r="B74" s="14" t="s">
        <v>66</v>
      </c>
      <c r="C74" s="14" t="s">
        <v>72</v>
      </c>
      <c r="D74" s="14" t="s">
        <v>73</v>
      </c>
      <c r="E74" s="14" t="s">
        <v>74</v>
      </c>
      <c r="F74" s="14" t="s">
        <v>75</v>
      </c>
    </row>
    <row r="75" spans="1:25" x14ac:dyDescent="0.25">
      <c r="A75" s="3" t="s">
        <v>67</v>
      </c>
      <c r="B75" s="3" t="s">
        <v>70</v>
      </c>
      <c r="C75" s="9">
        <f>E17*D3</f>
        <v>0</v>
      </c>
      <c r="D75" s="9">
        <f>B17</f>
        <v>1428.5714285714287</v>
      </c>
      <c r="E75" s="9">
        <f>B17*B3</f>
        <v>171428.57142857145</v>
      </c>
      <c r="F75" s="9">
        <f>H17</f>
        <v>1528.5714285714287</v>
      </c>
    </row>
    <row r="76" spans="1:25" x14ac:dyDescent="0.25">
      <c r="A76" s="3" t="s">
        <v>68</v>
      </c>
      <c r="B76" s="3" t="s">
        <v>70</v>
      </c>
      <c r="C76" s="9">
        <f t="shared" ref="C76:C80" si="18">E18*D4</f>
        <v>0</v>
      </c>
      <c r="D76" s="9">
        <f t="shared" ref="D76:D79" si="19">B18</f>
        <v>2440.0000000000009</v>
      </c>
      <c r="E76" s="9">
        <f t="shared" ref="E76:E79" si="20">B18*B4</f>
        <v>244000.00000000009</v>
      </c>
      <c r="F76" s="9">
        <f t="shared" ref="F76:F79" si="21">H18</f>
        <v>3968.5714285714294</v>
      </c>
    </row>
    <row r="77" spans="1:25" x14ac:dyDescent="0.25">
      <c r="A77" s="3" t="s">
        <v>69</v>
      </c>
      <c r="B77" s="3" t="s">
        <v>70</v>
      </c>
      <c r="C77" s="9">
        <f t="shared" si="18"/>
        <v>0</v>
      </c>
      <c r="D77" s="9">
        <f t="shared" si="19"/>
        <v>1216.2162162162163</v>
      </c>
      <c r="E77" s="9">
        <f t="shared" si="20"/>
        <v>182432.43243243243</v>
      </c>
      <c r="F77" s="9">
        <f t="shared" si="21"/>
        <v>5184.7876447876461</v>
      </c>
    </row>
    <row r="78" spans="1:25" x14ac:dyDescent="0.25">
      <c r="A78" s="3" t="s">
        <v>9</v>
      </c>
      <c r="B78" s="3" t="s">
        <v>70</v>
      </c>
      <c r="C78" s="9">
        <f t="shared" si="18"/>
        <v>0</v>
      </c>
      <c r="D78" s="9">
        <f t="shared" si="19"/>
        <v>2380</v>
      </c>
      <c r="E78" s="9">
        <f t="shared" si="20"/>
        <v>238000</v>
      </c>
      <c r="F78" s="9">
        <f t="shared" si="21"/>
        <v>7564.7876447876461</v>
      </c>
    </row>
    <row r="79" spans="1:25" x14ac:dyDescent="0.25">
      <c r="A79" s="3" t="s">
        <v>10</v>
      </c>
      <c r="B79" s="3" t="s">
        <v>70</v>
      </c>
      <c r="C79" s="9">
        <f t="shared" si="18"/>
        <v>0</v>
      </c>
      <c r="D79" s="9">
        <f t="shared" si="19"/>
        <v>2145.4545454545455</v>
      </c>
      <c r="E79" s="9">
        <f t="shared" si="20"/>
        <v>236000</v>
      </c>
      <c r="F79" s="9">
        <f t="shared" si="21"/>
        <v>9710.242190242192</v>
      </c>
    </row>
    <row r="80" spans="1:25" x14ac:dyDescent="0.25">
      <c r="A80" s="3" t="s">
        <v>11</v>
      </c>
      <c r="B80" s="3" t="s">
        <v>70</v>
      </c>
      <c r="C80" s="9">
        <f t="shared" si="18"/>
        <v>3635717.8678499786</v>
      </c>
      <c r="D80" s="9">
        <f>B22</f>
        <v>1651.3761467889908</v>
      </c>
      <c r="E80" s="9">
        <f>B22*B8</f>
        <v>173394.49541284403</v>
      </c>
      <c r="F80" s="9">
        <f>H22</f>
        <v>0</v>
      </c>
    </row>
    <row r="81" spans="1:6" x14ac:dyDescent="0.25">
      <c r="A81" s="3" t="s">
        <v>67</v>
      </c>
      <c r="B81" s="3" t="s">
        <v>71</v>
      </c>
      <c r="C81" s="9">
        <f>E25*E3</f>
        <v>0</v>
      </c>
      <c r="D81" s="9">
        <f>B25</f>
        <v>952.38095238095229</v>
      </c>
      <c r="E81" s="9">
        <f>B25*C3</f>
        <v>128571.42857142857</v>
      </c>
      <c r="F81" s="9">
        <f>H25</f>
        <v>1052.3809523809523</v>
      </c>
    </row>
    <row r="82" spans="1:6" x14ac:dyDescent="0.25">
      <c r="A82" s="3" t="s">
        <v>68</v>
      </c>
      <c r="B82" s="3" t="s">
        <v>71</v>
      </c>
      <c r="C82" s="9">
        <f t="shared" ref="C82:C86" si="22">E26*E4</f>
        <v>0</v>
      </c>
      <c r="D82" s="9">
        <f t="shared" ref="D82:D85" si="23">B26</f>
        <v>399.99999999999989</v>
      </c>
      <c r="E82" s="9">
        <f t="shared" ref="E82:E85" si="24">B26*C4</f>
        <v>55999.999999999985</v>
      </c>
      <c r="F82" s="9">
        <f t="shared" ref="F82:F85" si="25">H26</f>
        <v>1452.3809523809523</v>
      </c>
    </row>
    <row r="83" spans="1:6" x14ac:dyDescent="0.25">
      <c r="A83" s="3" t="s">
        <v>69</v>
      </c>
      <c r="B83" s="3" t="s">
        <v>71</v>
      </c>
      <c r="C83" s="9">
        <f t="shared" si="22"/>
        <v>0</v>
      </c>
      <c r="D83" s="9">
        <f t="shared" si="23"/>
        <v>810.81081081081084</v>
      </c>
      <c r="E83" s="9">
        <f t="shared" si="24"/>
        <v>117567.56756756757</v>
      </c>
      <c r="F83" s="9">
        <f t="shared" si="25"/>
        <v>2263.1917631917631</v>
      </c>
    </row>
    <row r="84" spans="1:6" x14ac:dyDescent="0.25">
      <c r="A84" s="3" t="s">
        <v>9</v>
      </c>
      <c r="B84" s="3" t="s">
        <v>71</v>
      </c>
      <c r="C84" s="9">
        <f t="shared" si="22"/>
        <v>0</v>
      </c>
      <c r="D84" s="9">
        <f t="shared" si="23"/>
        <v>400</v>
      </c>
      <c r="E84" s="9">
        <f t="shared" si="24"/>
        <v>62000</v>
      </c>
      <c r="F84" s="9">
        <f t="shared" si="25"/>
        <v>2663.1917631917631</v>
      </c>
    </row>
    <row r="85" spans="1:6" x14ac:dyDescent="0.25">
      <c r="A85" s="3" t="s">
        <v>10</v>
      </c>
      <c r="B85" s="3" t="s">
        <v>71</v>
      </c>
      <c r="C85" s="9">
        <f t="shared" si="22"/>
        <v>0</v>
      </c>
      <c r="D85" s="9">
        <f t="shared" si="23"/>
        <v>400</v>
      </c>
      <c r="E85" s="9">
        <f t="shared" si="24"/>
        <v>64000</v>
      </c>
      <c r="F85" s="9">
        <f t="shared" si="25"/>
        <v>3063.1917631917631</v>
      </c>
    </row>
    <row r="86" spans="1:6" x14ac:dyDescent="0.25">
      <c r="A86" s="3" t="s">
        <v>11</v>
      </c>
      <c r="B86" s="3" t="s">
        <v>71</v>
      </c>
      <c r="C86" s="9">
        <f t="shared" si="22"/>
        <v>1582361.4938660807</v>
      </c>
      <c r="D86" s="9">
        <f>B30</f>
        <v>1100.9174311926606</v>
      </c>
      <c r="E86" s="9">
        <f>B30*C8</f>
        <v>126605.50458715597</v>
      </c>
      <c r="F86" s="9">
        <f>H30</f>
        <v>0</v>
      </c>
    </row>
  </sheetData>
  <mergeCells count="43">
    <mergeCell ref="G16:H16"/>
    <mergeCell ref="G24:H24"/>
    <mergeCell ref="D34:F34"/>
    <mergeCell ref="A16:B16"/>
    <mergeCell ref="A24:B24"/>
    <mergeCell ref="D16:E16"/>
    <mergeCell ref="D24:E24"/>
    <mergeCell ref="D46:F46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58:F58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70:F70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68:F68"/>
    <mergeCell ref="D69:F6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4792-4A7F-4A2D-9775-4B4EDB0038DE}">
  <dimension ref="A1:T47"/>
  <sheetViews>
    <sheetView workbookViewId="0">
      <selection activeCell="S43" sqref="S43"/>
    </sheetView>
  </sheetViews>
  <sheetFormatPr defaultRowHeight="15" x14ac:dyDescent="0.25"/>
  <cols>
    <col min="1" max="1" width="17.28515625" bestFit="1" customWidth="1"/>
    <col min="2" max="2" width="15" bestFit="1" customWidth="1"/>
    <col min="3" max="6" width="12" bestFit="1" customWidth="1"/>
    <col min="7" max="7" width="6.140625" bestFit="1" customWidth="1"/>
    <col min="8" max="10" width="12" bestFit="1" customWidth="1"/>
    <col min="11" max="11" width="6.85546875" bestFit="1" customWidth="1"/>
    <col min="12" max="12" width="6.28515625" bestFit="1" customWidth="1"/>
    <col min="13" max="13" width="9.5703125" bestFit="1" customWidth="1"/>
    <col min="14" max="14" width="12" bestFit="1" customWidth="1"/>
    <col min="15" max="15" width="6.28515625" bestFit="1" customWidth="1"/>
    <col min="16" max="20" width="12" bestFit="1" customWidth="1"/>
  </cols>
  <sheetData>
    <row r="1" spans="1:4" x14ac:dyDescent="0.25">
      <c r="A1" s="8" t="s">
        <v>77</v>
      </c>
      <c r="B1" t="s">
        <v>76</v>
      </c>
    </row>
    <row r="2" spans="1:4" x14ac:dyDescent="0.25">
      <c r="A2" s="16" t="s">
        <v>67</v>
      </c>
      <c r="B2" s="15">
        <v>0</v>
      </c>
    </row>
    <row r="3" spans="1:4" x14ac:dyDescent="0.25">
      <c r="A3" s="16" t="s">
        <v>68</v>
      </c>
      <c r="B3" s="15">
        <v>0</v>
      </c>
    </row>
    <row r="4" spans="1:4" x14ac:dyDescent="0.25">
      <c r="A4" s="16" t="s">
        <v>69</v>
      </c>
      <c r="B4" s="15">
        <v>0</v>
      </c>
    </row>
    <row r="5" spans="1:4" x14ac:dyDescent="0.25">
      <c r="A5" s="16" t="s">
        <v>9</v>
      </c>
      <c r="B5" s="15">
        <v>0</v>
      </c>
    </row>
    <row r="6" spans="1:4" x14ac:dyDescent="0.25">
      <c r="A6" s="16" t="s">
        <v>10</v>
      </c>
      <c r="B6" s="15">
        <v>0</v>
      </c>
    </row>
    <row r="7" spans="1:4" x14ac:dyDescent="0.25">
      <c r="A7" s="16" t="s">
        <v>11</v>
      </c>
      <c r="B7" s="15">
        <v>5218079.361716059</v>
      </c>
    </row>
    <row r="8" spans="1:4" x14ac:dyDescent="0.25">
      <c r="A8" s="16" t="s">
        <v>78</v>
      </c>
      <c r="B8" s="15">
        <v>5218079.361716059</v>
      </c>
    </row>
    <row r="11" spans="1:4" x14ac:dyDescent="0.25">
      <c r="A11" s="8" t="s">
        <v>79</v>
      </c>
      <c r="B11" s="8" t="s">
        <v>80</v>
      </c>
    </row>
    <row r="12" spans="1:4" x14ac:dyDescent="0.25">
      <c r="A12" s="8" t="s">
        <v>77</v>
      </c>
      <c r="B12" t="s">
        <v>70</v>
      </c>
      <c r="C12" t="s">
        <v>71</v>
      </c>
      <c r="D12" t="s">
        <v>78</v>
      </c>
    </row>
    <row r="13" spans="1:4" x14ac:dyDescent="0.25">
      <c r="A13" s="16" t="s">
        <v>67</v>
      </c>
      <c r="B13" s="15">
        <v>1428.5714285714287</v>
      </c>
      <c r="C13" s="15">
        <v>952.38095238095229</v>
      </c>
      <c r="D13" s="15">
        <v>2380.9523809523807</v>
      </c>
    </row>
    <row r="14" spans="1:4" x14ac:dyDescent="0.25">
      <c r="A14" s="16" t="s">
        <v>68</v>
      </c>
      <c r="B14" s="15">
        <v>2440.0000000000009</v>
      </c>
      <c r="C14" s="15">
        <v>399.99999999999989</v>
      </c>
      <c r="D14" s="15">
        <v>2840.0000000000009</v>
      </c>
    </row>
    <row r="15" spans="1:4" x14ac:dyDescent="0.25">
      <c r="A15" s="16" t="s">
        <v>69</v>
      </c>
      <c r="B15" s="15">
        <v>1216.2162162162163</v>
      </c>
      <c r="C15" s="15">
        <v>810.81081081081084</v>
      </c>
      <c r="D15" s="15">
        <v>2027.0270270270271</v>
      </c>
    </row>
    <row r="16" spans="1:4" x14ac:dyDescent="0.25">
      <c r="A16" s="16" t="s">
        <v>9</v>
      </c>
      <c r="B16" s="15">
        <v>2380</v>
      </c>
      <c r="C16" s="15">
        <v>400</v>
      </c>
      <c r="D16" s="15">
        <v>2780</v>
      </c>
    </row>
    <row r="17" spans="1:20" x14ac:dyDescent="0.25">
      <c r="A17" s="16" t="s">
        <v>10</v>
      </c>
      <c r="B17" s="15">
        <v>2145.4545454545455</v>
      </c>
      <c r="C17" s="15">
        <v>400</v>
      </c>
      <c r="D17" s="15">
        <v>2545.4545454545455</v>
      </c>
    </row>
    <row r="18" spans="1:20" x14ac:dyDescent="0.25">
      <c r="A18" s="16" t="s">
        <v>11</v>
      </c>
      <c r="B18" s="15">
        <v>1651.3761467889908</v>
      </c>
      <c r="C18" s="15">
        <v>1100.9174311926606</v>
      </c>
      <c r="D18" s="15">
        <v>2752.2935779816517</v>
      </c>
    </row>
    <row r="19" spans="1:20" x14ac:dyDescent="0.25">
      <c r="A19" s="16" t="s">
        <v>78</v>
      </c>
      <c r="B19" s="15">
        <v>11261.618337031183</v>
      </c>
      <c r="C19" s="15">
        <v>4064.109194384424</v>
      </c>
      <c r="D19" s="15">
        <v>15325.727531415607</v>
      </c>
    </row>
    <row r="22" spans="1:20" x14ac:dyDescent="0.25">
      <c r="A22" s="8" t="s">
        <v>77</v>
      </c>
      <c r="B22" t="s">
        <v>79</v>
      </c>
    </row>
    <row r="23" spans="1:20" x14ac:dyDescent="0.25">
      <c r="A23" s="16" t="s">
        <v>70</v>
      </c>
      <c r="B23" s="15">
        <v>11261.618337031183</v>
      </c>
    </row>
    <row r="24" spans="1:20" x14ac:dyDescent="0.25">
      <c r="A24" s="16" t="s">
        <v>71</v>
      </c>
      <c r="B24" s="15">
        <v>4064.109194384424</v>
      </c>
    </row>
    <row r="25" spans="1:20" x14ac:dyDescent="0.25">
      <c r="A25" s="16" t="s">
        <v>78</v>
      </c>
      <c r="B25" s="15">
        <v>15325.727531415607</v>
      </c>
    </row>
    <row r="28" spans="1:20" x14ac:dyDescent="0.25">
      <c r="A28" s="8" t="s">
        <v>81</v>
      </c>
      <c r="B28" s="8" t="s">
        <v>80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 s="8" t="s">
        <v>77</v>
      </c>
      <c r="B29" t="s">
        <v>70</v>
      </c>
      <c r="C29" t="s">
        <v>71</v>
      </c>
      <c r="D29" t="s">
        <v>78</v>
      </c>
    </row>
    <row r="30" spans="1:20" x14ac:dyDescent="0.25">
      <c r="A30" s="16" t="s">
        <v>67</v>
      </c>
      <c r="B30" s="15">
        <v>1528.5714285714287</v>
      </c>
      <c r="C30" s="15">
        <v>1052.3809523809523</v>
      </c>
      <c r="D30" s="15">
        <v>2580.9523809523807</v>
      </c>
    </row>
    <row r="31" spans="1:20" x14ac:dyDescent="0.25">
      <c r="A31" s="16" t="s">
        <v>68</v>
      </c>
      <c r="B31" s="15">
        <v>3968.5714285714294</v>
      </c>
      <c r="C31" s="15">
        <v>1452.3809523809523</v>
      </c>
      <c r="D31" s="15">
        <v>5420.9523809523816</v>
      </c>
    </row>
    <row r="32" spans="1:20" x14ac:dyDescent="0.25">
      <c r="A32" s="16" t="s">
        <v>69</v>
      </c>
      <c r="B32" s="15">
        <v>5184.7876447876461</v>
      </c>
      <c r="C32" s="15">
        <v>2263.1917631917631</v>
      </c>
      <c r="D32" s="15">
        <v>7447.9794079794092</v>
      </c>
    </row>
    <row r="33" spans="1:4" x14ac:dyDescent="0.25">
      <c r="A33" s="16" t="s">
        <v>9</v>
      </c>
      <c r="B33" s="15">
        <v>7564.7876447876461</v>
      </c>
      <c r="C33" s="15">
        <v>2663.1917631917631</v>
      </c>
      <c r="D33" s="15">
        <v>10227.979407979408</v>
      </c>
    </row>
    <row r="34" spans="1:4" x14ac:dyDescent="0.25">
      <c r="A34" s="16" t="s">
        <v>10</v>
      </c>
      <c r="B34" s="15">
        <v>9710.242190242192</v>
      </c>
      <c r="C34" s="15">
        <v>3063.1917631917631</v>
      </c>
      <c r="D34" s="15">
        <v>12773.433953433956</v>
      </c>
    </row>
    <row r="35" spans="1:4" x14ac:dyDescent="0.25">
      <c r="A35" s="16" t="s">
        <v>11</v>
      </c>
      <c r="B35" s="15">
        <v>0</v>
      </c>
      <c r="C35" s="15">
        <v>0</v>
      </c>
      <c r="D35" s="15">
        <v>0</v>
      </c>
    </row>
    <row r="36" spans="1:4" x14ac:dyDescent="0.25">
      <c r="A36" s="16" t="s">
        <v>78</v>
      </c>
      <c r="B36" s="15">
        <v>27956.960336960343</v>
      </c>
      <c r="C36" s="15">
        <v>10494.337194337193</v>
      </c>
      <c r="D36" s="15">
        <v>38451.297531297532</v>
      </c>
    </row>
    <row r="39" spans="1:4" x14ac:dyDescent="0.25">
      <c r="A39" s="8" t="s">
        <v>82</v>
      </c>
      <c r="B39" s="8" t="s">
        <v>80</v>
      </c>
    </row>
    <row r="40" spans="1:4" x14ac:dyDescent="0.25">
      <c r="A40" s="8" t="s">
        <v>77</v>
      </c>
      <c r="B40" t="s">
        <v>70</v>
      </c>
      <c r="C40" t="s">
        <v>71</v>
      </c>
      <c r="D40" t="s">
        <v>78</v>
      </c>
    </row>
    <row r="41" spans="1:4" x14ac:dyDescent="0.25">
      <c r="A41" s="16" t="s">
        <v>67</v>
      </c>
      <c r="B41" s="15">
        <v>171428.57142857145</v>
      </c>
      <c r="C41" s="15">
        <v>128571.42857142857</v>
      </c>
      <c r="D41" s="15">
        <v>300000</v>
      </c>
    </row>
    <row r="42" spans="1:4" x14ac:dyDescent="0.25">
      <c r="A42" s="16" t="s">
        <v>68</v>
      </c>
      <c r="B42" s="15">
        <v>244000.00000000009</v>
      </c>
      <c r="C42" s="15">
        <v>55999.999999999985</v>
      </c>
      <c r="D42" s="15">
        <v>300000.00000000006</v>
      </c>
    </row>
    <row r="43" spans="1:4" x14ac:dyDescent="0.25">
      <c r="A43" s="16" t="s">
        <v>69</v>
      </c>
      <c r="B43" s="15">
        <v>182432.43243243243</v>
      </c>
      <c r="C43" s="15">
        <v>117567.56756756757</v>
      </c>
      <c r="D43" s="15">
        <v>300000</v>
      </c>
    </row>
    <row r="44" spans="1:4" x14ac:dyDescent="0.25">
      <c r="A44" s="16" t="s">
        <v>9</v>
      </c>
      <c r="B44" s="15">
        <v>238000</v>
      </c>
      <c r="C44" s="15">
        <v>62000</v>
      </c>
      <c r="D44" s="15">
        <v>300000</v>
      </c>
    </row>
    <row r="45" spans="1:4" x14ac:dyDescent="0.25">
      <c r="A45" s="16" t="s">
        <v>10</v>
      </c>
      <c r="B45" s="15">
        <v>236000</v>
      </c>
      <c r="C45" s="15">
        <v>64000</v>
      </c>
      <c r="D45" s="15">
        <v>300000</v>
      </c>
    </row>
    <row r="46" spans="1:4" x14ac:dyDescent="0.25">
      <c r="A46" s="16" t="s">
        <v>11</v>
      </c>
      <c r="B46" s="15">
        <v>173394.49541284403</v>
      </c>
      <c r="C46" s="15">
        <v>126605.50458715597</v>
      </c>
      <c r="D46" s="15">
        <v>300000</v>
      </c>
    </row>
    <row r="47" spans="1:4" x14ac:dyDescent="0.25">
      <c r="A47" s="16" t="s">
        <v>78</v>
      </c>
      <c r="B47" s="15">
        <v>1245255.499273848</v>
      </c>
      <c r="C47" s="15">
        <v>554744.5007261521</v>
      </c>
      <c r="D47" s="15">
        <v>1800000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7966-B2E3-42B6-ADA6-C7C64774D36C}">
  <dimension ref="A1"/>
  <sheetViews>
    <sheetView showGridLines="0" tabSelected="1" zoomScale="90" zoomScaleNormal="90" workbookViewId="0">
      <selection activeCell="S43" sqref="S43"/>
    </sheetView>
  </sheetViews>
  <sheetFormatPr defaultRowHeight="15" x14ac:dyDescent="0.25"/>
  <sheetData/>
  <pageMargins left="0.7" right="0.7" top="0.75" bottom="0.75" header="0.3" footer="0.3"/>
  <drawing r:id="rId1"/>
  <picture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O modelo</vt:lpstr>
      <vt:lpstr>Tabelas de suporte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Goncalo</dc:creator>
  <cp:lastModifiedBy>Utilizador</cp:lastModifiedBy>
  <dcterms:created xsi:type="dcterms:W3CDTF">2015-06-05T18:19:34Z</dcterms:created>
  <dcterms:modified xsi:type="dcterms:W3CDTF">2021-04-16T17:19:23Z</dcterms:modified>
</cp:coreProperties>
</file>