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C:\Users\Utilizador\Desktop\"/>
    </mc:Choice>
  </mc:AlternateContent>
  <xr:revisionPtr revIDLastSave="0" documentId="13_ncr:1_{17C4E2F3-0885-4BB7-8307-A0596A72968A}" xr6:coauthVersionLast="46" xr6:coauthVersionMax="46" xr10:uidLastSave="{00000000-0000-0000-0000-000000000000}"/>
  <bookViews>
    <workbookView xWindow="-120" yWindow="-120" windowWidth="29040" windowHeight="17640" activeTab="2" xr2:uid="{00000000-000D-0000-FFFF-FFFF00000000}"/>
  </bookViews>
  <sheets>
    <sheet name="O modelo" sheetId="1" r:id="rId1"/>
    <sheet name="Tabelas de suporte" sheetId="2" r:id="rId2"/>
    <sheet name="Dashboard" sheetId="10" r:id="rId3"/>
  </sheets>
  <definedNames>
    <definedName name="SegmentaçãoDeDados_Mês">#N/A</definedName>
    <definedName name="SegmentaçãoDeDados_Tipo_de_tinta">#N/A</definedName>
    <definedName name="solver_adj" localSheetId="0" hidden="1">'O modelo'!$B$17:$B$22,'O modelo'!$B$25:$B$30,'O modelo'!$E$17:$E$22,'O modelo'!$E$25:$E$30,'O modelo'!$H$17:$H$22,'O modelo'!$H$25:$H$30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'O modelo'!$A$35:$A$46</definedName>
    <definedName name="solver_lhs2" localSheetId="0" hidden="1">'O modelo'!$A$47:$A$58</definedName>
    <definedName name="solver_lhs3" localSheetId="0" hidden="1">'O modelo'!$A$59:$A$70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opt" localSheetId="0" hidden="1">'O modelo'!$B$32</definedName>
    <definedName name="solver_pre" localSheetId="0" hidden="1">0.000001</definedName>
    <definedName name="solver_rbv" localSheetId="0" hidden="1">1</definedName>
    <definedName name="solver_rel1" localSheetId="0" hidden="1">2</definedName>
    <definedName name="solver_rel2" localSheetId="0" hidden="1">1</definedName>
    <definedName name="solver_rel3" localSheetId="0" hidden="1">3</definedName>
    <definedName name="solver_rhs1" localSheetId="0" hidden="1">'O modelo'!$C$35:$C$46</definedName>
    <definedName name="solver_rhs2" localSheetId="0" hidden="1">'O modelo'!$C$47:$C$58</definedName>
    <definedName name="solver_rhs3" localSheetId="0" hidden="1">'O modelo'!$C$59:$C$70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pivotCaches>
    <pivotCache cacheId="0" r:id="rId4"/>
  </pivotCaches>
  <extLst>
    <ext xmlns:x14="http://schemas.microsoft.com/office/spreadsheetml/2009/9/main" uri="{BBE1A952-AA13-448e-AADC-164F8A28A991}">
      <x14:slicerCaches>
        <x14:slicerCache r:id="rId5"/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0" i="2" l="1"/>
  <c r="I3" i="2"/>
  <c r="F86" i="1"/>
  <c r="F82" i="1"/>
  <c r="F83" i="1"/>
  <c r="F84" i="1"/>
  <c r="F85" i="1"/>
  <c r="F81" i="1"/>
  <c r="F80" i="1"/>
  <c r="F76" i="1"/>
  <c r="F77" i="1"/>
  <c r="F78" i="1"/>
  <c r="F79" i="1"/>
  <c r="F75" i="1"/>
  <c r="E86" i="1"/>
  <c r="E82" i="1"/>
  <c r="E83" i="1"/>
  <c r="E84" i="1"/>
  <c r="E85" i="1"/>
  <c r="E81" i="1"/>
  <c r="E80" i="1"/>
  <c r="E76" i="1"/>
  <c r="E77" i="1"/>
  <c r="E78" i="1"/>
  <c r="E79" i="1"/>
  <c r="E75" i="1"/>
  <c r="D80" i="1"/>
  <c r="D86" i="1"/>
  <c r="D82" i="1"/>
  <c r="D83" i="1"/>
  <c r="D84" i="1"/>
  <c r="D85" i="1"/>
  <c r="D81" i="1"/>
  <c r="D76" i="1"/>
  <c r="D77" i="1"/>
  <c r="D78" i="1"/>
  <c r="D79" i="1"/>
  <c r="D75" i="1"/>
  <c r="C82" i="1"/>
  <c r="C83" i="1"/>
  <c r="C84" i="1"/>
  <c r="C85" i="1"/>
  <c r="C86" i="1"/>
  <c r="C81" i="1"/>
  <c r="C76" i="1"/>
  <c r="C77" i="1"/>
  <c r="C78" i="1"/>
  <c r="C79" i="1"/>
  <c r="C80" i="1"/>
  <c r="C75" i="1"/>
  <c r="D66" i="1" l="1"/>
  <c r="D67" i="1"/>
  <c r="D68" i="1"/>
  <c r="D69" i="1"/>
  <c r="D70" i="1"/>
  <c r="D65" i="1"/>
  <c r="D59" i="1"/>
  <c r="A70" i="1"/>
  <c r="C66" i="1"/>
  <c r="C67" i="1"/>
  <c r="C68" i="1"/>
  <c r="C69" i="1"/>
  <c r="C70" i="1"/>
  <c r="C65" i="1"/>
  <c r="A66" i="1"/>
  <c r="A67" i="1"/>
  <c r="A68" i="1"/>
  <c r="A69" i="1"/>
  <c r="A65" i="1"/>
  <c r="D60" i="1"/>
  <c r="D61" i="1"/>
  <c r="D62" i="1"/>
  <c r="D63" i="1"/>
  <c r="D64" i="1"/>
  <c r="A64" i="1"/>
  <c r="C60" i="1"/>
  <c r="C61" i="1"/>
  <c r="C62" i="1"/>
  <c r="C63" i="1"/>
  <c r="C64" i="1"/>
  <c r="C59" i="1"/>
  <c r="A60" i="1"/>
  <c r="A61" i="1"/>
  <c r="A62" i="1"/>
  <c r="A63" i="1"/>
  <c r="A59" i="1"/>
  <c r="C58" i="1"/>
  <c r="D54" i="1"/>
  <c r="D55" i="1"/>
  <c r="D56" i="1"/>
  <c r="D57" i="1"/>
  <c r="D58" i="1"/>
  <c r="D53" i="1"/>
  <c r="A58" i="1"/>
  <c r="C54" i="1"/>
  <c r="C55" i="1"/>
  <c r="C56" i="1"/>
  <c r="C57" i="1"/>
  <c r="C53" i="1"/>
  <c r="A54" i="1"/>
  <c r="A55" i="1"/>
  <c r="A56" i="1"/>
  <c r="A57" i="1"/>
  <c r="A53" i="1"/>
  <c r="D48" i="1"/>
  <c r="D49" i="1"/>
  <c r="D50" i="1"/>
  <c r="D51" i="1"/>
  <c r="D52" i="1"/>
  <c r="D47" i="1"/>
  <c r="C48" i="1"/>
  <c r="C49" i="1"/>
  <c r="C50" i="1"/>
  <c r="C51" i="1"/>
  <c r="C52" i="1"/>
  <c r="A52" i="1"/>
  <c r="A48" i="1"/>
  <c r="A49" i="1"/>
  <c r="A50" i="1"/>
  <c r="A51" i="1"/>
  <c r="C47" i="1"/>
  <c r="A47" i="1"/>
  <c r="D42" i="1"/>
  <c r="D43" i="1"/>
  <c r="D44" i="1"/>
  <c r="D45" i="1"/>
  <c r="D46" i="1"/>
  <c r="D41" i="1"/>
  <c r="D35" i="1"/>
  <c r="C46" i="1"/>
  <c r="A46" i="1"/>
  <c r="C43" i="1"/>
  <c r="C44" i="1"/>
  <c r="C45" i="1"/>
  <c r="A43" i="1"/>
  <c r="A44" i="1"/>
  <c r="A45" i="1"/>
  <c r="C42" i="1"/>
  <c r="A42" i="1"/>
  <c r="C41" i="1"/>
  <c r="A41" i="1"/>
  <c r="D36" i="1"/>
  <c r="D37" i="1"/>
  <c r="D38" i="1"/>
  <c r="D39" i="1"/>
  <c r="D40" i="1"/>
  <c r="C40" i="1"/>
  <c r="A40" i="1"/>
  <c r="C37" i="1"/>
  <c r="C38" i="1"/>
  <c r="C39" i="1"/>
  <c r="A37" i="1"/>
  <c r="A38" i="1"/>
  <c r="A39" i="1"/>
  <c r="C36" i="1"/>
  <c r="A36" i="1"/>
  <c r="C35" i="1"/>
  <c r="A35" i="1"/>
  <c r="B32" i="1"/>
</calcChain>
</file>

<file path=xl/sharedStrings.xml><?xml version="1.0" encoding="utf-8"?>
<sst xmlns="http://schemas.openxmlformats.org/spreadsheetml/2006/main" count="186" uniqueCount="83">
  <si>
    <t>Dados do problema</t>
  </si>
  <si>
    <t>Mês</t>
  </si>
  <si>
    <t>Custo tinta 1</t>
  </si>
  <si>
    <t>Custo tinta 2</t>
  </si>
  <si>
    <t>PV tinta 1</t>
  </si>
  <si>
    <t>PV tinta 2</t>
  </si>
  <si>
    <t>Jan.</t>
  </si>
  <si>
    <t>Fev.</t>
  </si>
  <si>
    <t>Mar.</t>
  </si>
  <si>
    <t>Abril</t>
  </si>
  <si>
    <t>Maio</t>
  </si>
  <si>
    <t>Junho</t>
  </si>
  <si>
    <t>O modelo</t>
  </si>
  <si>
    <t>x11</t>
  </si>
  <si>
    <t>x12</t>
  </si>
  <si>
    <t>x13</t>
  </si>
  <si>
    <t>x14</t>
  </si>
  <si>
    <t>x15</t>
  </si>
  <si>
    <t>x16</t>
  </si>
  <si>
    <t>x21</t>
  </si>
  <si>
    <t>x22</t>
  </si>
  <si>
    <t>x23</t>
  </si>
  <si>
    <t>x24</t>
  </si>
  <si>
    <t>x25</t>
  </si>
  <si>
    <t>x26</t>
  </si>
  <si>
    <t>Y11</t>
  </si>
  <si>
    <t>Y12</t>
  </si>
  <si>
    <t>Y13</t>
  </si>
  <si>
    <t>Y14</t>
  </si>
  <si>
    <t>Y15</t>
  </si>
  <si>
    <t>Y16</t>
  </si>
  <si>
    <t>Y21</t>
  </si>
  <si>
    <t>Y22</t>
  </si>
  <si>
    <t>Y23</t>
  </si>
  <si>
    <t>Y24</t>
  </si>
  <si>
    <t>Y25</t>
  </si>
  <si>
    <t>Y26</t>
  </si>
  <si>
    <t>N11</t>
  </si>
  <si>
    <t>N12</t>
  </si>
  <si>
    <t>N13</t>
  </si>
  <si>
    <t>N14</t>
  </si>
  <si>
    <t>N15</t>
  </si>
  <si>
    <t>N16</t>
  </si>
  <si>
    <t>N21</t>
  </si>
  <si>
    <t>N22</t>
  </si>
  <si>
    <t>N23</t>
  </si>
  <si>
    <t>N24</t>
  </si>
  <si>
    <t>N25</t>
  </si>
  <si>
    <t>N26</t>
  </si>
  <si>
    <t>Max (Receita total)</t>
  </si>
  <si>
    <t>Restrições</t>
  </si>
  <si>
    <t>=</t>
  </si>
  <si>
    <t>Nota explicativa:</t>
  </si>
  <si>
    <t>Restrição orçamental mensal</t>
  </si>
  <si>
    <t>Disponibilidade inicial de tinta</t>
  </si>
  <si>
    <t>&lt;=</t>
  </si>
  <si>
    <t>&gt;=</t>
  </si>
  <si>
    <t>Produção mínima tinta 1</t>
  </si>
  <si>
    <t>Produção mínima tinta 2</t>
  </si>
  <si>
    <t>Quantidade disponível da tinta 2 mas não vendida - N2j</t>
  </si>
  <si>
    <t>Quantidade disponível da tinta 1 mas não vendida - N1j</t>
  </si>
  <si>
    <t>Quantidade a produzir da tinta 1 no mês j - X1j</t>
  </si>
  <si>
    <t>Quantidade a produzir da tinta 2 no mês j - X2j</t>
  </si>
  <si>
    <t>Quantidade vendida da tinta 1 no mês j - Y1j</t>
  </si>
  <si>
    <t>Quantidade vendida da tinta 2 no mês j - Y2j</t>
  </si>
  <si>
    <t>Informação de gestão</t>
  </si>
  <si>
    <t>Tipo de tinta</t>
  </si>
  <si>
    <t>Janeiro</t>
  </si>
  <si>
    <t>Fevereiro</t>
  </si>
  <si>
    <t>Março</t>
  </si>
  <si>
    <t>Tinta 1</t>
  </si>
  <si>
    <t>Tinta 2</t>
  </si>
  <si>
    <t>Receita</t>
  </si>
  <si>
    <t>Quantidade produzida</t>
  </si>
  <si>
    <t>Utilização orçamental</t>
  </si>
  <si>
    <t>Stock final</t>
  </si>
  <si>
    <t>Soma de Receita</t>
  </si>
  <si>
    <t>Rótulos de Linha</t>
  </si>
  <si>
    <t>Total Geral</t>
  </si>
  <si>
    <t>Soma de Quantidade produzida</t>
  </si>
  <si>
    <t>Rótulos de Coluna</t>
  </si>
  <si>
    <t>Soma de Stock final</t>
  </si>
  <si>
    <t>Soma de Utilização orçamental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</si>
</sst>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#,##0\ &quot;€&quot;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sz val="14"/>
      <color theme="1"/>
      <name val="Segoe UI"/>
      <family val="2"/>
    </font>
    <font>
      <sz val="8"/>
      <name val="Calibri"/>
      <family val="2"/>
      <scheme val="minor"/>
    </font>
    <font>
      <b/>
      <sz val="14"/>
      <color theme="1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511703848384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0" borderId="0" xfId="0" pivotButton="1"/>
    <xf numFmtId="1" fontId="2" fillId="0" borderId="1" xfId="0" applyNumberFormat="1" applyFont="1" applyBorder="1" applyAlignment="1">
      <alignment horizontal="center" vertical="center"/>
    </xf>
    <xf numFmtId="3" fontId="2" fillId="0" borderId="1" xfId="0" applyNumberFormat="1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3" fontId="4" fillId="0" borderId="1" xfId="0" applyNumberFormat="1" applyFont="1" applyBorder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0" xfId="0" applyNumberFormat="1"/>
    <xf numFmtId="0" fontId="0" fillId="0" borderId="0" xfId="0" applyAlignment="1">
      <alignment horizontal="left"/>
    </xf>
    <xf numFmtId="3" fontId="0" fillId="0" borderId="0" xfId="0" applyNumberFormat="1"/>
    <xf numFmtId="164" fontId="0" fillId="0" borderId="0" xfId="0" applyNumberFormat="1"/>
    <xf numFmtId="0" fontId="2" fillId="3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35">
    <dxf>
      <numFmt numFmtId="164" formatCode="#,##0\ &quot;€&quot;"/>
    </dxf>
    <dxf>
      <numFmt numFmtId="3" formatCode="#,##0"/>
    </dxf>
    <dxf>
      <numFmt numFmtId="164" formatCode="#,##0\ &quot;€&quot;"/>
    </dxf>
    <dxf>
      <numFmt numFmtId="164" formatCode="#,##0\ &quot;€&quot;"/>
    </dxf>
    <dxf>
      <numFmt numFmtId="3" formatCode="#,##0"/>
    </dxf>
    <dxf>
      <numFmt numFmtId="164" formatCode="#,##0\ &quot;€&quot;"/>
    </dxf>
    <dxf>
      <numFmt numFmtId="164" formatCode="#,##0\ &quot;€&quot;"/>
    </dxf>
    <dxf>
      <numFmt numFmtId="3" formatCode="#,##0"/>
    </dxf>
    <dxf>
      <numFmt numFmtId="164" formatCode="#,##0\ &quot;€&quot;"/>
    </dxf>
    <dxf>
      <numFmt numFmtId="164" formatCode="#,##0\ &quot;€&quot;"/>
    </dxf>
    <dxf>
      <numFmt numFmtId="3" formatCode="#,##0"/>
    </dxf>
    <dxf>
      <numFmt numFmtId="164" formatCode="#,##0\ &quot;€&quot;"/>
    </dxf>
    <dxf>
      <numFmt numFmtId="164" formatCode="#,##0\ &quot;€&quot;"/>
    </dxf>
    <dxf>
      <numFmt numFmtId="3" formatCode="#,##0"/>
    </dxf>
    <dxf>
      <numFmt numFmtId="164" formatCode="#,##0\ &quot;€&quot;"/>
    </dxf>
    <dxf>
      <numFmt numFmtId="164" formatCode="#,##0\ &quot;€&quot;"/>
    </dxf>
    <dxf>
      <numFmt numFmtId="3" formatCode="#,##0"/>
    </dxf>
    <dxf>
      <numFmt numFmtId="164" formatCode="#,##0\ &quot;€&quot;"/>
    </dxf>
    <dxf>
      <numFmt numFmtId="164" formatCode="#,##0\ &quot;€&quot;"/>
    </dxf>
    <dxf>
      <numFmt numFmtId="3" formatCode="#,##0"/>
    </dxf>
    <dxf>
      <numFmt numFmtId="164" formatCode="#,##0\ &quot;€&quot;"/>
    </dxf>
    <dxf>
      <numFmt numFmtId="164" formatCode="#,##0\ &quot;€&quot;"/>
    </dxf>
    <dxf>
      <numFmt numFmtId="3" formatCode="#,##0"/>
    </dxf>
    <dxf>
      <numFmt numFmtId="164" formatCode="#,##0\ &quot;€&quot;"/>
    </dxf>
    <dxf>
      <numFmt numFmtId="164" formatCode="#,##0\ &quot;€&quot;"/>
    </dxf>
    <dxf>
      <numFmt numFmtId="3" formatCode="#,##0"/>
    </dxf>
    <dxf>
      <numFmt numFmtId="164" formatCode="#,##0\ &quot;€&quot;"/>
    </dxf>
    <dxf>
      <numFmt numFmtId="164" formatCode="#,##0\ &quot;€&quot;"/>
    </dxf>
    <dxf>
      <numFmt numFmtId="3" formatCode="#,##0"/>
    </dxf>
    <dxf>
      <numFmt numFmtId="164" formatCode="#,##0\ &quot;€&quot;"/>
    </dxf>
    <dxf>
      <numFmt numFmtId="164" formatCode="#,##0\ &quot;€&quot;"/>
    </dxf>
    <dxf>
      <numFmt numFmtId="164" formatCode="#,##0\ &quot;€&quot;"/>
    </dxf>
    <dxf>
      <numFmt numFmtId="3" formatCode="#,##0"/>
    </dxf>
    <dxf>
      <font>
        <sz val="12"/>
        <color theme="0"/>
        <name val="Calibri"/>
        <family val="2"/>
        <scheme val="minor"/>
      </font>
      <border>
        <bottom style="thin">
          <color theme="9"/>
        </bottom>
        <vertical/>
        <horizontal/>
      </border>
    </dxf>
    <dxf>
      <font>
        <strike val="0"/>
        <color theme="0"/>
      </font>
      <fill>
        <patternFill patternType="solid">
          <fgColor auto="1"/>
          <bgColor theme="1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Aula Nº 13" pivot="0" table="0" count="10" xr9:uid="{9962A7DC-6DD8-4C96-9517-718ABDDF9AD4}">
      <tableStyleElement type="wholeTable" dxfId="34"/>
      <tableStyleElement type="headerRow" dxfId="33"/>
    </tableStyle>
  </tableStyles>
  <colors>
    <mruColors>
      <color rgb="FF000000"/>
      <color rgb="FFFFFFFF"/>
      <color rgb="FF66FF66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Aula Nº 13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5" Type="http://schemas.microsoft.com/office/2007/relationships/slicerCache" Target="slicerCaches/slicerCache1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[Dashboard de Gestão.xlsx]Tabelas de suporte!Tabela Dinâmica1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Evolução</a:t>
            </a:r>
            <a:r>
              <a:rPr lang="en-US" baseline="0"/>
              <a:t> da receita total mensal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34925" cap="rnd">
            <a:solidFill>
              <a:schemeClr val="accent6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6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'Tabelas de suporte'!$B$1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'Tabelas de suporte'!$A$2:$A$8</c:f>
              <c:strCache>
                <c:ptCount val="6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</c:strCache>
            </c:strRef>
          </c:cat>
          <c:val>
            <c:numRef>
              <c:f>'Tabelas de suporte'!$B$2:$B$8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5218079.361716059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8D-498B-83FF-9B2142C71B4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13667728"/>
        <c:axId val="505324064"/>
      </c:lineChart>
      <c:catAx>
        <c:axId val="513667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05324064"/>
        <c:crosses val="autoZero"/>
        <c:auto val="1"/>
        <c:lblAlgn val="ctr"/>
        <c:lblOffset val="100"/>
        <c:noMultiLvlLbl val="0"/>
      </c:catAx>
      <c:valAx>
        <c:axId val="505324064"/>
        <c:scaling>
          <c:orientation val="minMax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13667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bg1"/>
          </a:solidFill>
        </a:defRPr>
      </a:pPr>
      <a:endParaRPr lang="pt-P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[Dashboard de Gestão.xlsx]Tabelas de suporte!Tabela Dinâmica2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Evolução das quantidades produzidas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'Tabelas de suporte'!$B$11:$B$12</c:f>
              <c:strCache>
                <c:ptCount val="1"/>
                <c:pt idx="0">
                  <c:v>Tinta 1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hade val="76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hade val="76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shade val="76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'Tabelas de suporte'!$A$13:$A$19</c:f>
              <c:strCache>
                <c:ptCount val="6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</c:strCache>
            </c:strRef>
          </c:cat>
          <c:val>
            <c:numRef>
              <c:f>'Tabelas de suporte'!$B$13:$B$19</c:f>
              <c:numCache>
                <c:formatCode>General</c:formatCode>
                <c:ptCount val="6"/>
                <c:pt idx="0">
                  <c:v>1428.5714285714287</c:v>
                </c:pt>
                <c:pt idx="1">
                  <c:v>2440.0000000000009</c:v>
                </c:pt>
                <c:pt idx="2">
                  <c:v>1216.2162162162163</c:v>
                </c:pt>
                <c:pt idx="3">
                  <c:v>2380</c:v>
                </c:pt>
                <c:pt idx="4">
                  <c:v>2145.4545454545455</c:v>
                </c:pt>
                <c:pt idx="5">
                  <c:v>1651.3761467889908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DC-4AF4-836E-BC8E94627EAE}"/>
            </c:ext>
          </c:extLst>
        </c:ser>
        <c:ser>
          <c:idx val="1"/>
          <c:order val="1"/>
          <c:tx>
            <c:strRef>
              <c:f>'Tabelas de suporte'!$C$11:$C$12</c:f>
              <c:strCache>
                <c:ptCount val="1"/>
                <c:pt idx="0">
                  <c:v>Tinta 2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tint val="77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tint val="77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tint val="77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'Tabelas de suporte'!$A$13:$A$19</c:f>
              <c:strCache>
                <c:ptCount val="6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</c:strCache>
            </c:strRef>
          </c:cat>
          <c:val>
            <c:numRef>
              <c:f>'Tabelas de suporte'!$C$13:$C$19</c:f>
              <c:numCache>
                <c:formatCode>General</c:formatCode>
                <c:ptCount val="6"/>
                <c:pt idx="0">
                  <c:v>952.38095238095229</c:v>
                </c:pt>
                <c:pt idx="1">
                  <c:v>399.99999999999989</c:v>
                </c:pt>
                <c:pt idx="2">
                  <c:v>810.81081081081084</c:v>
                </c:pt>
                <c:pt idx="3">
                  <c:v>400</c:v>
                </c:pt>
                <c:pt idx="4">
                  <c:v>400</c:v>
                </c:pt>
                <c:pt idx="5">
                  <c:v>1100.9174311926606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6DC-4AF4-836E-BC8E94627E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13657328"/>
        <c:axId val="517795824"/>
      </c:barChart>
      <c:catAx>
        <c:axId val="513657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17795824"/>
        <c:crosses val="autoZero"/>
        <c:auto val="1"/>
        <c:lblAlgn val="ctr"/>
        <c:lblOffset val="100"/>
        <c:noMultiLvlLbl val="0"/>
      </c:catAx>
      <c:valAx>
        <c:axId val="517795824"/>
        <c:scaling>
          <c:orientation val="minMax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13657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bg1"/>
          </a:solidFill>
        </a:defRPr>
      </a:pPr>
      <a:endParaRPr lang="pt-P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[Dashboard de Gestão.xlsx]Tabelas de suporte!Tabela Dinâmica3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Repartição da produção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6">
                  <a:shade val="76000"/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hade val="76000"/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shade val="76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6"/>
        <c:spPr>
          <a:gradFill rotWithShape="1">
            <a:gsLst>
              <a:gs pos="0">
                <a:schemeClr val="accent6">
                  <a:tint val="77000"/>
                  <a:satMod val="103000"/>
                  <a:lumMod val="102000"/>
                  <a:tint val="94000"/>
                </a:schemeClr>
              </a:gs>
              <a:gs pos="50000">
                <a:schemeClr val="accent6">
                  <a:tint val="77000"/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tint val="77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'Tabelas de suporte'!$B$22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6">
                      <a:shade val="76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hade val="76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shade val="76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F6E-48A2-8CA4-3FFFCA877E67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6">
                      <a:tint val="77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tint val="77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tint val="77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F6E-48A2-8CA4-3FFFCA877E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'Tabelas de suporte'!$A$23:$A$25</c:f>
              <c:strCache>
                <c:ptCount val="2"/>
                <c:pt idx="0">
                  <c:v>Tinta 1</c:v>
                </c:pt>
                <c:pt idx="1">
                  <c:v>Tinta 2</c:v>
                </c:pt>
              </c:strCache>
            </c:strRef>
          </c:cat>
          <c:val>
            <c:numRef>
              <c:f>'Tabelas de suporte'!$B$23:$B$25</c:f>
              <c:numCache>
                <c:formatCode>General</c:formatCode>
                <c:ptCount val="2"/>
                <c:pt idx="0">
                  <c:v>11261.618337031183</c:v>
                </c:pt>
                <c:pt idx="1">
                  <c:v>4064.109194384424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F6E-48A2-8CA4-3FFFCA877E67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bg1"/>
          </a:solidFill>
        </a:defRPr>
      </a:pPr>
      <a:endParaRPr lang="pt-P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[Dashboard de Gestão.xlsx]Tabelas de suporte!Tabela Dinâmica4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Stock em armazém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34925" cap="rnd">
            <a:solidFill>
              <a:schemeClr val="accent6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shade val="76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hade val="76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shade val="76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>
                  <a:shade val="76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34925" cap="rnd">
            <a:solidFill>
              <a:schemeClr val="accent6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tint val="77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tint val="77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tint val="77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>
                  <a:tint val="77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'Tabelas de suporte'!$B$28:$B$29</c:f>
              <c:strCache>
                <c:ptCount val="1"/>
                <c:pt idx="0">
                  <c:v>Tinta 1</c:v>
                </c:pt>
              </c:strCache>
            </c:strRef>
          </c:tx>
          <c:spPr>
            <a:ln w="34925" cap="rnd">
              <a:solidFill>
                <a:schemeClr val="accent6">
                  <a:shade val="76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hade val="76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hade val="76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shade val="76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>
                    <a:shade val="76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'Tabelas de suporte'!$A$30:$A$36</c:f>
              <c:strCache>
                <c:ptCount val="6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</c:strCache>
            </c:strRef>
          </c:cat>
          <c:val>
            <c:numRef>
              <c:f>'Tabelas de suporte'!$B$30:$B$36</c:f>
              <c:numCache>
                <c:formatCode>General</c:formatCode>
                <c:ptCount val="6"/>
                <c:pt idx="0">
                  <c:v>1528.5714285714287</c:v>
                </c:pt>
                <c:pt idx="1">
                  <c:v>3968.5714285714294</c:v>
                </c:pt>
                <c:pt idx="2">
                  <c:v>5184.7876447876461</c:v>
                </c:pt>
                <c:pt idx="3">
                  <c:v>7564.7876447876461</c:v>
                </c:pt>
                <c:pt idx="4">
                  <c:v>9710.242190242192</c:v>
                </c:pt>
                <c:pt idx="5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5406-45EB-A91A-7A886DE55BE7}"/>
            </c:ext>
          </c:extLst>
        </c:ser>
        <c:ser>
          <c:idx val="1"/>
          <c:order val="1"/>
          <c:tx>
            <c:strRef>
              <c:f>'Tabelas de suporte'!$C$28:$C$29</c:f>
              <c:strCache>
                <c:ptCount val="1"/>
                <c:pt idx="0">
                  <c:v>Tinta 2</c:v>
                </c:pt>
              </c:strCache>
            </c:strRef>
          </c:tx>
          <c:spPr>
            <a:ln w="34925" cap="rnd">
              <a:solidFill>
                <a:schemeClr val="accent6">
                  <a:tint val="77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tint val="77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tint val="77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tint val="77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>
                    <a:tint val="77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'Tabelas de suporte'!$A$30:$A$36</c:f>
              <c:strCache>
                <c:ptCount val="6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</c:strCache>
            </c:strRef>
          </c:cat>
          <c:val>
            <c:numRef>
              <c:f>'Tabelas de suporte'!$C$30:$C$36</c:f>
              <c:numCache>
                <c:formatCode>General</c:formatCode>
                <c:ptCount val="6"/>
                <c:pt idx="0">
                  <c:v>1052.3809523809523</c:v>
                </c:pt>
                <c:pt idx="1">
                  <c:v>1452.3809523809523</c:v>
                </c:pt>
                <c:pt idx="2">
                  <c:v>2263.1917631917631</c:v>
                </c:pt>
                <c:pt idx="3">
                  <c:v>2663.1917631917631</c:v>
                </c:pt>
                <c:pt idx="4">
                  <c:v>3063.1917631917631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406-45EB-A91A-7A886DE55B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3503248"/>
        <c:axId val="421502560"/>
      </c:lineChart>
      <c:catAx>
        <c:axId val="413503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21502560"/>
        <c:crosses val="autoZero"/>
        <c:auto val="1"/>
        <c:lblAlgn val="ctr"/>
        <c:lblOffset val="100"/>
        <c:noMultiLvlLbl val="0"/>
      </c:catAx>
      <c:valAx>
        <c:axId val="421502560"/>
        <c:scaling>
          <c:orientation val="minMax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13503248"/>
        <c:crosses val="autoZero"/>
        <c:crossBetween val="between"/>
        <c:majorUnit val="2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bg1"/>
          </a:solidFill>
        </a:defRPr>
      </a:pPr>
      <a:endParaRPr lang="pt-P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[Dashboard de Gestão.xlsx]Tabelas de suporte!Tabela Dinâmica5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Repartição</a:t>
            </a:r>
            <a:r>
              <a:rPr lang="pt-PT" baseline="0"/>
              <a:t> da utilização orçamental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'Tabelas de suporte'!$B$39:$B$40</c:f>
              <c:strCache>
                <c:ptCount val="1"/>
                <c:pt idx="0">
                  <c:v>Tinta 1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hade val="76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hade val="76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shade val="76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'Tabelas de suporte'!$A$41:$A$47</c:f>
              <c:strCache>
                <c:ptCount val="6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</c:strCache>
            </c:strRef>
          </c:cat>
          <c:val>
            <c:numRef>
              <c:f>'Tabelas de suporte'!$B$41:$B$47</c:f>
              <c:numCache>
                <c:formatCode>General</c:formatCode>
                <c:ptCount val="6"/>
                <c:pt idx="0">
                  <c:v>171428.57142857145</c:v>
                </c:pt>
                <c:pt idx="1">
                  <c:v>244000.00000000009</c:v>
                </c:pt>
                <c:pt idx="2">
                  <c:v>182432.43243243243</c:v>
                </c:pt>
                <c:pt idx="3">
                  <c:v>238000</c:v>
                </c:pt>
                <c:pt idx="4">
                  <c:v>236000</c:v>
                </c:pt>
                <c:pt idx="5">
                  <c:v>173394.49541284403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0D-4D08-B58E-8990BDE95E3D}"/>
            </c:ext>
          </c:extLst>
        </c:ser>
        <c:ser>
          <c:idx val="1"/>
          <c:order val="1"/>
          <c:tx>
            <c:strRef>
              <c:f>'Tabelas de suporte'!$C$39:$C$40</c:f>
              <c:strCache>
                <c:ptCount val="1"/>
                <c:pt idx="0">
                  <c:v>Tinta 2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tint val="77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tint val="77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tint val="77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'Tabelas de suporte'!$A$41:$A$47</c:f>
              <c:strCache>
                <c:ptCount val="6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</c:strCache>
            </c:strRef>
          </c:cat>
          <c:val>
            <c:numRef>
              <c:f>'Tabelas de suporte'!$C$41:$C$47</c:f>
              <c:numCache>
                <c:formatCode>General</c:formatCode>
                <c:ptCount val="6"/>
                <c:pt idx="0">
                  <c:v>128571.42857142857</c:v>
                </c:pt>
                <c:pt idx="1">
                  <c:v>55999.999999999985</c:v>
                </c:pt>
                <c:pt idx="2">
                  <c:v>117567.56756756757</c:v>
                </c:pt>
                <c:pt idx="3">
                  <c:v>62000</c:v>
                </c:pt>
                <c:pt idx="4">
                  <c:v>64000</c:v>
                </c:pt>
                <c:pt idx="5">
                  <c:v>126605.50458715597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B0D-4D08-B58E-8990BDE95E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518167552"/>
        <c:axId val="636891440"/>
      </c:barChart>
      <c:catAx>
        <c:axId val="5181675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36891440"/>
        <c:crosses val="autoZero"/>
        <c:auto val="1"/>
        <c:lblAlgn val="ctr"/>
        <c:lblOffset val="100"/>
        <c:noMultiLvlLbl val="0"/>
      </c:catAx>
      <c:valAx>
        <c:axId val="636891440"/>
        <c:scaling>
          <c:orientation val="minMax"/>
        </c:scaling>
        <c:delete val="0"/>
        <c:axPos val="b"/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18167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bg1"/>
          </a:solidFill>
        </a:defRPr>
      </a:pPr>
      <a:endParaRPr lang="pt-P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2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3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4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5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png"/><Relationship Id="rId3" Type="http://schemas.openxmlformats.org/officeDocument/2006/relationships/chart" Target="../charts/chart3.xml"/><Relationship Id="rId7" Type="http://schemas.microsoft.com/office/2007/relationships/hdphoto" Target="../media/hdphoto1.wdp"/><Relationship Id="rId12" Type="http://schemas.microsoft.com/office/2007/relationships/hdphoto" Target="../media/hdphoto3.wdp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2.png"/><Relationship Id="rId11" Type="http://schemas.openxmlformats.org/officeDocument/2006/relationships/image" Target="../media/image5.png"/><Relationship Id="rId5" Type="http://schemas.openxmlformats.org/officeDocument/2006/relationships/chart" Target="../charts/chart5.xml"/><Relationship Id="rId10" Type="http://schemas.microsoft.com/office/2007/relationships/hdphoto" Target="../media/hdphoto2.wdp"/><Relationship Id="rId4" Type="http://schemas.openxmlformats.org/officeDocument/2006/relationships/chart" Target="../charts/chart4.xml"/><Relationship Id="rId9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293928</xdr:colOff>
      <xdr:row>2</xdr:row>
      <xdr:rowOff>122766</xdr:rowOff>
    </xdr:from>
    <xdr:to>
      <xdr:col>5</xdr:col>
      <xdr:colOff>368300</xdr:colOff>
      <xdr:row>6</xdr:row>
      <xdr:rowOff>94632</xdr:rowOff>
    </xdr:to>
    <xdr:sp macro="" textlink="">
      <xdr:nvSpPr>
        <xdr:cNvPr id="18" name="Retângulo 17">
          <a:extLst>
            <a:ext uri="{FF2B5EF4-FFF2-40B4-BE49-F238E27FC236}">
              <a16:creationId xmlns:a16="http://schemas.microsoft.com/office/drawing/2014/main" id="{41C1E316-07C0-4B1A-A0A4-800E5DC7BCDD}"/>
            </a:ext>
          </a:extLst>
        </xdr:cNvPr>
        <xdr:cNvSpPr/>
      </xdr:nvSpPr>
      <xdr:spPr>
        <a:xfrm>
          <a:off x="293928" y="503766"/>
          <a:ext cx="3122372" cy="733866"/>
        </a:xfrm>
        <a:prstGeom prst="rect">
          <a:avLst/>
        </a:prstGeom>
        <a:solidFill>
          <a:srgbClr val="000000">
            <a:alpha val="40000"/>
          </a:srgbClr>
        </a:solidFill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twoCellAnchor>
    <xdr:from>
      <xdr:col>0</xdr:col>
      <xdr:colOff>296334</xdr:colOff>
      <xdr:row>7</xdr:row>
      <xdr:rowOff>47625</xdr:rowOff>
    </xdr:from>
    <xdr:to>
      <xdr:col>17</xdr:col>
      <xdr:colOff>189654</xdr:colOff>
      <xdr:row>21</xdr:row>
      <xdr:rowOff>17145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350E2DB0-830C-48CE-A61A-D2CD617F2B97}"/>
            </a:ext>
          </a:extLst>
        </xdr:cNvPr>
        <xdr:cNvSpPr/>
      </xdr:nvSpPr>
      <xdr:spPr>
        <a:xfrm>
          <a:off x="296334" y="1381125"/>
          <a:ext cx="10256520" cy="2636520"/>
        </a:xfrm>
        <a:prstGeom prst="rect">
          <a:avLst/>
        </a:prstGeom>
        <a:solidFill>
          <a:srgbClr val="000000">
            <a:alpha val="65098"/>
          </a:srgbClr>
        </a:solidFill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twoCellAnchor>
    <xdr:from>
      <xdr:col>0</xdr:col>
      <xdr:colOff>303955</xdr:colOff>
      <xdr:row>21</xdr:row>
      <xdr:rowOff>167005</xdr:rowOff>
    </xdr:from>
    <xdr:to>
      <xdr:col>10</xdr:col>
      <xdr:colOff>319195</xdr:colOff>
      <xdr:row>39</xdr:row>
      <xdr:rowOff>72178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D38DC347-EB49-48E5-AFE3-D27C49F7C22F}"/>
            </a:ext>
          </a:extLst>
        </xdr:cNvPr>
        <xdr:cNvSpPr/>
      </xdr:nvSpPr>
      <xdr:spPr>
        <a:xfrm>
          <a:off x="303955" y="4167505"/>
          <a:ext cx="6111240" cy="3334173"/>
        </a:xfrm>
        <a:prstGeom prst="rect">
          <a:avLst/>
        </a:prstGeom>
        <a:solidFill>
          <a:srgbClr val="000000">
            <a:alpha val="65098"/>
          </a:srgbClr>
        </a:solidFill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twoCellAnchor>
    <xdr:from>
      <xdr:col>10</xdr:col>
      <xdr:colOff>480062</xdr:colOff>
      <xdr:row>21</xdr:row>
      <xdr:rowOff>167005</xdr:rowOff>
    </xdr:from>
    <xdr:to>
      <xdr:col>17</xdr:col>
      <xdr:colOff>190500</xdr:colOff>
      <xdr:row>39</xdr:row>
      <xdr:rowOff>72178</xdr:rowOff>
    </xdr:to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id="{79DA979D-8AB7-4AF9-91F8-1999C64036CA}"/>
            </a:ext>
          </a:extLst>
        </xdr:cNvPr>
        <xdr:cNvSpPr/>
      </xdr:nvSpPr>
      <xdr:spPr>
        <a:xfrm>
          <a:off x="6576062" y="4167505"/>
          <a:ext cx="3977638" cy="3334173"/>
        </a:xfrm>
        <a:prstGeom prst="rect">
          <a:avLst/>
        </a:prstGeom>
        <a:solidFill>
          <a:srgbClr val="000000">
            <a:alpha val="65098"/>
          </a:srgbClr>
        </a:solidFill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twoCellAnchor>
    <xdr:from>
      <xdr:col>17</xdr:col>
      <xdr:colOff>390525</xdr:colOff>
      <xdr:row>7</xdr:row>
      <xdr:rowOff>49318</xdr:rowOff>
    </xdr:from>
    <xdr:to>
      <xdr:col>25</xdr:col>
      <xdr:colOff>360681</xdr:colOff>
      <xdr:row>21</xdr:row>
      <xdr:rowOff>14605</xdr:rowOff>
    </xdr:to>
    <xdr:sp macro="" textlink="">
      <xdr:nvSpPr>
        <xdr:cNvPr id="5" name="Retângulo 4">
          <a:extLst>
            <a:ext uri="{FF2B5EF4-FFF2-40B4-BE49-F238E27FC236}">
              <a16:creationId xmlns:a16="http://schemas.microsoft.com/office/drawing/2014/main" id="{B3780DE3-B125-4F4B-95F0-FDF87CEAAE86}"/>
            </a:ext>
          </a:extLst>
        </xdr:cNvPr>
        <xdr:cNvSpPr/>
      </xdr:nvSpPr>
      <xdr:spPr>
        <a:xfrm>
          <a:off x="10753725" y="1382818"/>
          <a:ext cx="4846956" cy="2632287"/>
        </a:xfrm>
        <a:prstGeom prst="rect">
          <a:avLst/>
        </a:prstGeom>
        <a:solidFill>
          <a:srgbClr val="000000">
            <a:alpha val="65098"/>
          </a:srgbClr>
        </a:solidFill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twoCellAnchor>
    <xdr:from>
      <xdr:col>17</xdr:col>
      <xdr:colOff>389465</xdr:colOff>
      <xdr:row>21</xdr:row>
      <xdr:rowOff>180551</xdr:rowOff>
    </xdr:from>
    <xdr:to>
      <xdr:col>25</xdr:col>
      <xdr:colOff>369065</xdr:colOff>
      <xdr:row>39</xdr:row>
      <xdr:rowOff>65405</xdr:rowOff>
    </xdr:to>
    <xdr:sp macro="" textlink="">
      <xdr:nvSpPr>
        <xdr:cNvPr id="6" name="Retângulo 5">
          <a:extLst>
            <a:ext uri="{FF2B5EF4-FFF2-40B4-BE49-F238E27FC236}">
              <a16:creationId xmlns:a16="http://schemas.microsoft.com/office/drawing/2014/main" id="{B7665B0F-8435-4B4B-9606-C01F0AAE1A5F}"/>
            </a:ext>
          </a:extLst>
        </xdr:cNvPr>
        <xdr:cNvSpPr/>
      </xdr:nvSpPr>
      <xdr:spPr>
        <a:xfrm>
          <a:off x="10752665" y="4181051"/>
          <a:ext cx="4856400" cy="3313854"/>
        </a:xfrm>
        <a:prstGeom prst="rect">
          <a:avLst/>
        </a:prstGeom>
        <a:solidFill>
          <a:srgbClr val="000000">
            <a:alpha val="65098"/>
          </a:srgbClr>
        </a:solidFill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twoCellAnchor>
    <xdr:from>
      <xdr:col>9</xdr:col>
      <xdr:colOff>558799</xdr:colOff>
      <xdr:row>0</xdr:row>
      <xdr:rowOff>9525</xdr:rowOff>
    </xdr:from>
    <xdr:to>
      <xdr:col>17</xdr:col>
      <xdr:colOff>132850</xdr:colOff>
      <xdr:row>2</xdr:row>
      <xdr:rowOff>19049</xdr:rowOff>
    </xdr:to>
    <xdr:sp macro="" textlink="">
      <xdr:nvSpPr>
        <xdr:cNvPr id="7" name="CaixaDeTexto 6">
          <a:extLst>
            <a:ext uri="{FF2B5EF4-FFF2-40B4-BE49-F238E27FC236}">
              <a16:creationId xmlns:a16="http://schemas.microsoft.com/office/drawing/2014/main" id="{E812709F-8E19-4B3A-89EB-5A066FD9ACDD}"/>
            </a:ext>
          </a:extLst>
        </xdr:cNvPr>
        <xdr:cNvSpPr txBox="1"/>
      </xdr:nvSpPr>
      <xdr:spPr>
        <a:xfrm>
          <a:off x="6045199" y="9525"/>
          <a:ext cx="4450851" cy="390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PT" sz="1600" b="0" u="none">
              <a:ln>
                <a:solidFill>
                  <a:schemeClr val="bg1"/>
                </a:solidFill>
              </a:ln>
              <a:solidFill>
                <a:schemeClr val="bg1"/>
              </a:solidFill>
              <a:latin typeface="Segoe UI" panose="020B0502040204020203" pitchFamily="34" charset="0"/>
              <a:ea typeface="Segoe UI" panose="020B0502040204020203" pitchFamily="34" charset="0"/>
              <a:cs typeface="Segoe UI" panose="020B0502040204020203" pitchFamily="34" charset="0"/>
            </a:rPr>
            <a:t>Informação de gestão</a:t>
          </a:r>
        </a:p>
      </xdr:txBody>
    </xdr:sp>
    <xdr:clientData/>
  </xdr:twoCellAnchor>
  <xdr:twoCellAnchor>
    <xdr:from>
      <xdr:col>11</xdr:col>
      <xdr:colOff>575733</xdr:colOff>
      <xdr:row>2</xdr:row>
      <xdr:rowOff>35989</xdr:rowOff>
    </xdr:from>
    <xdr:to>
      <xdr:col>15</xdr:col>
      <xdr:colOff>16933</xdr:colOff>
      <xdr:row>2</xdr:row>
      <xdr:rowOff>35989</xdr:rowOff>
    </xdr:to>
    <xdr:cxnSp macro="">
      <xdr:nvCxnSpPr>
        <xdr:cNvPr id="8" name="Conexão reta 7">
          <a:extLst>
            <a:ext uri="{FF2B5EF4-FFF2-40B4-BE49-F238E27FC236}">
              <a16:creationId xmlns:a16="http://schemas.microsoft.com/office/drawing/2014/main" id="{70213B01-5C72-402E-ABE0-D459780D684A}"/>
            </a:ext>
          </a:extLst>
        </xdr:cNvPr>
        <xdr:cNvCxnSpPr/>
      </xdr:nvCxnSpPr>
      <xdr:spPr>
        <a:xfrm>
          <a:off x="7281333" y="416989"/>
          <a:ext cx="1879600" cy="0"/>
        </a:xfrm>
        <a:prstGeom prst="line">
          <a:avLst/>
        </a:prstGeom>
        <a:ln>
          <a:solidFill>
            <a:schemeClr val="bg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440267</xdr:colOff>
      <xdr:row>7</xdr:row>
      <xdr:rowOff>115359</xdr:rowOff>
    </xdr:from>
    <xdr:to>
      <xdr:col>17</xdr:col>
      <xdr:colOff>465666</xdr:colOff>
      <xdr:row>20</xdr:row>
      <xdr:rowOff>157692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28A064A7-392F-4CED-ABD6-E98A51FF89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550333</xdr:colOff>
      <xdr:row>22</xdr:row>
      <xdr:rowOff>89959</xdr:rowOff>
    </xdr:from>
    <xdr:to>
      <xdr:col>10</xdr:col>
      <xdr:colOff>220133</xdr:colOff>
      <xdr:row>39</xdr:row>
      <xdr:rowOff>5293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439C0695-8F6B-49E9-9EBC-18647226F2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254000</xdr:colOff>
      <xdr:row>22</xdr:row>
      <xdr:rowOff>64559</xdr:rowOff>
    </xdr:from>
    <xdr:to>
      <xdr:col>17</xdr:col>
      <xdr:colOff>431800</xdr:colOff>
      <xdr:row>39</xdr:row>
      <xdr:rowOff>22225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E42BEC87-3E10-4DB4-8F59-69EBCE99A4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457200</xdr:colOff>
      <xdr:row>7</xdr:row>
      <xdr:rowOff>98427</xdr:rowOff>
    </xdr:from>
    <xdr:to>
      <xdr:col>25</xdr:col>
      <xdr:colOff>482600</xdr:colOff>
      <xdr:row>20</xdr:row>
      <xdr:rowOff>73026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46EA20DD-9CD8-4EE2-A85B-10B9A440A5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541865</xdr:colOff>
      <xdr:row>22</xdr:row>
      <xdr:rowOff>106892</xdr:rowOff>
    </xdr:from>
    <xdr:to>
      <xdr:col>25</xdr:col>
      <xdr:colOff>237065</xdr:colOff>
      <xdr:row>38</xdr:row>
      <xdr:rowOff>123824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ECFEE62C-0936-4C0F-B457-C360A4056C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313267</xdr:colOff>
      <xdr:row>40</xdr:row>
      <xdr:rowOff>46569</xdr:rowOff>
    </xdr:from>
    <xdr:to>
      <xdr:col>17</xdr:col>
      <xdr:colOff>194733</xdr:colOff>
      <xdr:row>43</xdr:row>
      <xdr:rowOff>173567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4" name="Mês">
              <a:extLst>
                <a:ext uri="{FF2B5EF4-FFF2-40B4-BE49-F238E27FC236}">
                  <a16:creationId xmlns:a16="http://schemas.microsoft.com/office/drawing/2014/main" id="{BC22108B-990D-4663-A002-BD875F6FD91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13267" y="7666569"/>
              <a:ext cx="10244666" cy="69849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PT" sz="1100"/>
                <a:t>Esta forma representa uma segmentação de dados. As segmentações de dados são suportadas no Excel 2010 ou posterior.
Se a forma tiver sido modificada numa versão anterior do Excel, ou se o livro tiver sido guardado no Excel 2003 ou anterior, a segmentação de dados não poderá ser utilizada.</a:t>
              </a:r>
            </a:p>
          </xdr:txBody>
        </xdr:sp>
      </mc:Fallback>
    </mc:AlternateContent>
    <xdr:clientData/>
  </xdr:twoCellAnchor>
  <xdr:twoCellAnchor editAs="oneCell">
    <xdr:from>
      <xdr:col>17</xdr:col>
      <xdr:colOff>378459</xdr:colOff>
      <xdr:row>40</xdr:row>
      <xdr:rowOff>44027</xdr:rowOff>
    </xdr:from>
    <xdr:to>
      <xdr:col>25</xdr:col>
      <xdr:colOff>381000</xdr:colOff>
      <xdr:row>43</xdr:row>
      <xdr:rowOff>165100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5" name="Tipo de tinta">
              <a:extLst>
                <a:ext uri="{FF2B5EF4-FFF2-40B4-BE49-F238E27FC236}">
                  <a16:creationId xmlns:a16="http://schemas.microsoft.com/office/drawing/2014/main" id="{E04DF182-69A6-4FE7-AF2C-A100501D86B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 de tint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741659" y="7664027"/>
              <a:ext cx="4879341" cy="69257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PT" sz="1100"/>
                <a:t>Esta forma representa uma segmentação de dados. As segmentações de dados são suportadas no Excel 2010 ou posterior.
Se a forma tiver sido modificada numa versão anterior do Excel, ou se o livro tiver sido guardado no Excel 2003 ou anterior, a segmentação de dados não poderá ser utilizada.</a:t>
              </a:r>
            </a:p>
          </xdr:txBody>
        </xdr:sp>
      </mc:Fallback>
    </mc:AlternateContent>
    <xdr:clientData/>
  </xdr:twoCellAnchor>
  <xdr:twoCellAnchor>
    <xdr:from>
      <xdr:col>0</xdr:col>
      <xdr:colOff>453737</xdr:colOff>
      <xdr:row>4</xdr:row>
      <xdr:rowOff>24344</xdr:rowOff>
    </xdr:from>
    <xdr:to>
      <xdr:col>4</xdr:col>
      <xdr:colOff>579434</xdr:colOff>
      <xdr:row>6</xdr:row>
      <xdr:rowOff>24344</xdr:rowOff>
    </xdr:to>
    <xdr:sp macro="" textlink="'Tabelas de suporte'!H2">
      <xdr:nvSpPr>
        <xdr:cNvPr id="17" name="CaixaDeTexto 16">
          <a:extLst>
            <a:ext uri="{FF2B5EF4-FFF2-40B4-BE49-F238E27FC236}">
              <a16:creationId xmlns:a16="http://schemas.microsoft.com/office/drawing/2014/main" id="{747DB2F7-0B5D-4736-9456-49FA12102DB2}"/>
            </a:ext>
          </a:extLst>
        </xdr:cNvPr>
        <xdr:cNvSpPr txBox="1"/>
      </xdr:nvSpPr>
      <xdr:spPr>
        <a:xfrm>
          <a:off x="453737" y="786344"/>
          <a:ext cx="2564097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B792CF46-AB24-496B-A65E-61975607E52A}" type="TxLink">
            <a:rPr lang="en-US" sz="2000" b="1" i="0" u="none" strike="noStrike">
              <a:solidFill>
                <a:schemeClr val="bg1"/>
              </a:solidFill>
              <a:latin typeface="Segoe UI" panose="020B0502040204020203" pitchFamily="34" charset="0"/>
              <a:cs typeface="Segoe UI" panose="020B0502040204020203" pitchFamily="34" charset="0"/>
            </a:rPr>
            <a:pPr/>
            <a:t>5 218 079 €</a:t>
          </a:fld>
          <a:endParaRPr lang="pt-PT" sz="2000" b="1">
            <a:solidFill>
              <a:schemeClr val="bg1"/>
            </a:solidFill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>
    <xdr:from>
      <xdr:col>0</xdr:col>
      <xdr:colOff>463260</xdr:colOff>
      <xdr:row>2</xdr:row>
      <xdr:rowOff>166157</xdr:rowOff>
    </xdr:from>
    <xdr:to>
      <xdr:col>3</xdr:col>
      <xdr:colOff>198957</xdr:colOff>
      <xdr:row>4</xdr:row>
      <xdr:rowOff>144990</xdr:rowOff>
    </xdr:to>
    <xdr:sp macro="" textlink="">
      <xdr:nvSpPr>
        <xdr:cNvPr id="19" name="CaixaDeTexto 18">
          <a:extLst>
            <a:ext uri="{FF2B5EF4-FFF2-40B4-BE49-F238E27FC236}">
              <a16:creationId xmlns:a16="http://schemas.microsoft.com/office/drawing/2014/main" id="{852DABB6-4D17-4B32-B986-2D13BD10DE72}"/>
            </a:ext>
          </a:extLst>
        </xdr:cNvPr>
        <xdr:cNvSpPr txBox="1"/>
      </xdr:nvSpPr>
      <xdr:spPr>
        <a:xfrm>
          <a:off x="463260" y="547157"/>
          <a:ext cx="1564497" cy="3598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PT" sz="1440" b="1">
              <a:solidFill>
                <a:schemeClr val="bg1"/>
              </a:solidFill>
            </a:rPr>
            <a:t>Receita Total</a:t>
          </a:r>
        </a:p>
      </xdr:txBody>
    </xdr:sp>
    <xdr:clientData/>
  </xdr:twoCellAnchor>
  <xdr:twoCellAnchor>
    <xdr:from>
      <xdr:col>5</xdr:col>
      <xdr:colOff>584200</xdr:colOff>
      <xdr:row>2</xdr:row>
      <xdr:rowOff>137582</xdr:rowOff>
    </xdr:from>
    <xdr:to>
      <xdr:col>11</xdr:col>
      <xdr:colOff>191262</xdr:colOff>
      <xdr:row>6</xdr:row>
      <xdr:rowOff>95713</xdr:rowOff>
    </xdr:to>
    <xdr:sp macro="" textlink="">
      <xdr:nvSpPr>
        <xdr:cNvPr id="27" name="Retângulo 26">
          <a:extLst>
            <a:ext uri="{FF2B5EF4-FFF2-40B4-BE49-F238E27FC236}">
              <a16:creationId xmlns:a16="http://schemas.microsoft.com/office/drawing/2014/main" id="{3F24CD07-5054-44E6-8C65-36C7E55706E0}"/>
            </a:ext>
          </a:extLst>
        </xdr:cNvPr>
        <xdr:cNvSpPr/>
      </xdr:nvSpPr>
      <xdr:spPr>
        <a:xfrm>
          <a:off x="3632200" y="518582"/>
          <a:ext cx="3264662" cy="720131"/>
        </a:xfrm>
        <a:prstGeom prst="rect">
          <a:avLst/>
        </a:prstGeom>
        <a:solidFill>
          <a:srgbClr val="000000">
            <a:alpha val="65098"/>
          </a:srgbClr>
        </a:solidFill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twoCellAnchor>
    <xdr:from>
      <xdr:col>6</xdr:col>
      <xdr:colOff>143361</xdr:colOff>
      <xdr:row>4</xdr:row>
      <xdr:rowOff>10585</xdr:rowOff>
    </xdr:from>
    <xdr:to>
      <xdr:col>10</xdr:col>
      <xdr:colOff>291620</xdr:colOff>
      <xdr:row>6</xdr:row>
      <xdr:rowOff>10585</xdr:rowOff>
    </xdr:to>
    <xdr:sp macro="" textlink="'Tabelas de suporte'!H6">
      <xdr:nvSpPr>
        <xdr:cNvPr id="28" name="CaixaDeTexto 27">
          <a:extLst>
            <a:ext uri="{FF2B5EF4-FFF2-40B4-BE49-F238E27FC236}">
              <a16:creationId xmlns:a16="http://schemas.microsoft.com/office/drawing/2014/main" id="{B92EB305-E8E4-4648-A3B3-3838BC20F4AC}"/>
            </a:ext>
          </a:extLst>
        </xdr:cNvPr>
        <xdr:cNvSpPr txBox="1"/>
      </xdr:nvSpPr>
      <xdr:spPr>
        <a:xfrm>
          <a:off x="3800961" y="772585"/>
          <a:ext cx="2586659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B268BE41-472A-402D-92FC-4D0C76986C9E}" type="TxLink">
            <a:rPr lang="en-US" sz="2000" b="1" i="0" u="none" strike="noStrike">
              <a:solidFill>
                <a:schemeClr val="bg1"/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pPr marL="0" indent="0"/>
            <a:t>1 800 000 €</a:t>
          </a:fld>
          <a:endParaRPr lang="pt-PT" sz="2000" b="1" i="0" u="none" strike="noStrike">
            <a:solidFill>
              <a:schemeClr val="bg1"/>
            </a:solidFill>
            <a:latin typeface="Segoe UI" panose="020B0502040204020203" pitchFamily="34" charset="0"/>
            <a:ea typeface="+mn-ea"/>
            <a:cs typeface="Segoe UI" panose="020B0502040204020203" pitchFamily="34" charset="0"/>
          </a:endParaRPr>
        </a:p>
      </xdr:txBody>
    </xdr:sp>
    <xdr:clientData/>
  </xdr:twoCellAnchor>
  <xdr:twoCellAnchor>
    <xdr:from>
      <xdr:col>6</xdr:col>
      <xdr:colOff>146634</xdr:colOff>
      <xdr:row>2</xdr:row>
      <xdr:rowOff>152398</xdr:rowOff>
    </xdr:from>
    <xdr:to>
      <xdr:col>10</xdr:col>
      <xdr:colOff>104776</xdr:colOff>
      <xdr:row>4</xdr:row>
      <xdr:rowOff>131231</xdr:rowOff>
    </xdr:to>
    <xdr:sp macro="" textlink="">
      <xdr:nvSpPr>
        <xdr:cNvPr id="29" name="CaixaDeTexto 28">
          <a:extLst>
            <a:ext uri="{FF2B5EF4-FFF2-40B4-BE49-F238E27FC236}">
              <a16:creationId xmlns:a16="http://schemas.microsoft.com/office/drawing/2014/main" id="{F904FE6C-6B6D-4469-A145-2283008FC89A}"/>
            </a:ext>
          </a:extLst>
        </xdr:cNvPr>
        <xdr:cNvSpPr txBox="1"/>
      </xdr:nvSpPr>
      <xdr:spPr>
        <a:xfrm>
          <a:off x="3804234" y="533398"/>
          <a:ext cx="2396542" cy="3598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PT" sz="1440" b="1">
              <a:solidFill>
                <a:schemeClr val="bg1"/>
              </a:solidFill>
            </a:rPr>
            <a:t>Utilização</a:t>
          </a:r>
          <a:r>
            <a:rPr lang="pt-PT" sz="1440" b="1" baseline="0">
              <a:solidFill>
                <a:schemeClr val="bg1"/>
              </a:solidFill>
            </a:rPr>
            <a:t> Total Orçamental</a:t>
          </a:r>
          <a:endParaRPr lang="pt-PT" sz="1440" b="1">
            <a:solidFill>
              <a:schemeClr val="bg1"/>
            </a:solidFill>
          </a:endParaRPr>
        </a:p>
      </xdr:txBody>
    </xdr:sp>
    <xdr:clientData/>
  </xdr:twoCellAnchor>
  <xdr:twoCellAnchor>
    <xdr:from>
      <xdr:col>11</xdr:col>
      <xdr:colOff>381000</xdr:colOff>
      <xdr:row>2</xdr:row>
      <xdr:rowOff>131231</xdr:rowOff>
    </xdr:from>
    <xdr:to>
      <xdr:col>17</xdr:col>
      <xdr:colOff>178857</xdr:colOff>
      <xdr:row>6</xdr:row>
      <xdr:rowOff>95250</xdr:rowOff>
    </xdr:to>
    <xdr:sp macro="" textlink="">
      <xdr:nvSpPr>
        <xdr:cNvPr id="30" name="Retângulo 29">
          <a:extLst>
            <a:ext uri="{FF2B5EF4-FFF2-40B4-BE49-F238E27FC236}">
              <a16:creationId xmlns:a16="http://schemas.microsoft.com/office/drawing/2014/main" id="{BAEE5CAD-7FD0-4653-9E73-F79227B6774A}"/>
            </a:ext>
          </a:extLst>
        </xdr:cNvPr>
        <xdr:cNvSpPr/>
      </xdr:nvSpPr>
      <xdr:spPr>
        <a:xfrm>
          <a:off x="7086600" y="512231"/>
          <a:ext cx="3455457" cy="726019"/>
        </a:xfrm>
        <a:prstGeom prst="rect">
          <a:avLst/>
        </a:prstGeom>
        <a:solidFill>
          <a:srgbClr val="000000">
            <a:alpha val="65098"/>
          </a:srgbClr>
        </a:solidFill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twoCellAnchor>
    <xdr:from>
      <xdr:col>11</xdr:col>
      <xdr:colOff>557744</xdr:colOff>
      <xdr:row>4</xdr:row>
      <xdr:rowOff>4235</xdr:rowOff>
    </xdr:from>
    <xdr:to>
      <xdr:col>15</xdr:col>
      <xdr:colOff>578911</xdr:colOff>
      <xdr:row>6</xdr:row>
      <xdr:rowOff>4235</xdr:rowOff>
    </xdr:to>
    <xdr:sp macro="" textlink="'Tabelas de suporte'!I3">
      <xdr:nvSpPr>
        <xdr:cNvPr id="31" name="CaixaDeTexto 30">
          <a:extLst>
            <a:ext uri="{FF2B5EF4-FFF2-40B4-BE49-F238E27FC236}">
              <a16:creationId xmlns:a16="http://schemas.microsoft.com/office/drawing/2014/main" id="{0D348F1E-FB2E-4527-8C86-CCE439257D0D}"/>
            </a:ext>
          </a:extLst>
        </xdr:cNvPr>
        <xdr:cNvSpPr txBox="1"/>
      </xdr:nvSpPr>
      <xdr:spPr>
        <a:xfrm>
          <a:off x="7263344" y="766235"/>
          <a:ext cx="2459567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6BA4123A-4149-4865-A4F6-D38147F4379E}" type="TxLink">
            <a:rPr lang="en-US" sz="2000" b="1" i="0" u="none" strike="noStrike">
              <a:solidFill>
                <a:schemeClr val="bg1"/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pPr marL="0" indent="0"/>
            <a:t>15326 unidades</a:t>
          </a:fld>
          <a:endParaRPr lang="pt-PT" sz="2000" b="1" i="0" u="none" strike="noStrike">
            <a:solidFill>
              <a:schemeClr val="bg1"/>
            </a:solidFill>
            <a:latin typeface="Segoe UI" panose="020B0502040204020203" pitchFamily="34" charset="0"/>
            <a:ea typeface="+mn-ea"/>
            <a:cs typeface="Segoe UI" panose="020B0502040204020203" pitchFamily="34" charset="0"/>
          </a:endParaRPr>
        </a:p>
      </xdr:txBody>
    </xdr:sp>
    <xdr:clientData/>
  </xdr:twoCellAnchor>
  <xdr:twoCellAnchor>
    <xdr:from>
      <xdr:col>11</xdr:col>
      <xdr:colOff>557743</xdr:colOff>
      <xdr:row>2</xdr:row>
      <xdr:rowOff>146048</xdr:rowOff>
    </xdr:from>
    <xdr:to>
      <xdr:col>16</xdr:col>
      <xdr:colOff>219075</xdr:colOff>
      <xdr:row>4</xdr:row>
      <xdr:rowOff>124881</xdr:rowOff>
    </xdr:to>
    <xdr:sp macro="" textlink="">
      <xdr:nvSpPr>
        <xdr:cNvPr id="32" name="CaixaDeTexto 31">
          <a:extLst>
            <a:ext uri="{FF2B5EF4-FFF2-40B4-BE49-F238E27FC236}">
              <a16:creationId xmlns:a16="http://schemas.microsoft.com/office/drawing/2014/main" id="{9B0CBE54-726F-4243-8AC6-B7FD120E5482}"/>
            </a:ext>
          </a:extLst>
        </xdr:cNvPr>
        <xdr:cNvSpPr txBox="1"/>
      </xdr:nvSpPr>
      <xdr:spPr>
        <a:xfrm>
          <a:off x="7263343" y="527048"/>
          <a:ext cx="2709332" cy="3598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PT" sz="1440" b="1">
              <a:solidFill>
                <a:schemeClr val="bg1"/>
              </a:solidFill>
            </a:rPr>
            <a:t>Quantidade</a:t>
          </a:r>
          <a:r>
            <a:rPr lang="pt-PT" sz="1440" b="1" baseline="0">
              <a:solidFill>
                <a:schemeClr val="bg1"/>
              </a:solidFill>
            </a:rPr>
            <a:t> Total Produzida</a:t>
          </a:r>
          <a:endParaRPr lang="pt-PT" sz="1440" b="1">
            <a:solidFill>
              <a:schemeClr val="bg1"/>
            </a:solidFill>
          </a:endParaRPr>
        </a:p>
      </xdr:txBody>
    </xdr:sp>
    <xdr:clientData/>
  </xdr:twoCellAnchor>
  <xdr:twoCellAnchor>
    <xdr:from>
      <xdr:col>17</xdr:col>
      <xdr:colOff>390525</xdr:colOff>
      <xdr:row>2</xdr:row>
      <xdr:rowOff>135466</xdr:rowOff>
    </xdr:from>
    <xdr:to>
      <xdr:col>25</xdr:col>
      <xdr:colOff>359835</xdr:colOff>
      <xdr:row>6</xdr:row>
      <xdr:rowOff>95560</xdr:rowOff>
    </xdr:to>
    <xdr:sp macro="" textlink="">
      <xdr:nvSpPr>
        <xdr:cNvPr id="33" name="Retângulo 32">
          <a:extLst>
            <a:ext uri="{FF2B5EF4-FFF2-40B4-BE49-F238E27FC236}">
              <a16:creationId xmlns:a16="http://schemas.microsoft.com/office/drawing/2014/main" id="{97DFA34F-731E-4D31-9A2B-53E3357916C3}"/>
            </a:ext>
          </a:extLst>
        </xdr:cNvPr>
        <xdr:cNvSpPr/>
      </xdr:nvSpPr>
      <xdr:spPr>
        <a:xfrm>
          <a:off x="10753725" y="516466"/>
          <a:ext cx="4846110" cy="722094"/>
        </a:xfrm>
        <a:prstGeom prst="rect">
          <a:avLst/>
        </a:prstGeom>
        <a:solidFill>
          <a:srgbClr val="000000">
            <a:alpha val="65098"/>
          </a:srgbClr>
        </a:solidFill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twoCellAnchor>
    <xdr:from>
      <xdr:col>18</xdr:col>
      <xdr:colOff>12700</xdr:colOff>
      <xdr:row>4</xdr:row>
      <xdr:rowOff>8468</xdr:rowOff>
    </xdr:from>
    <xdr:to>
      <xdr:col>22</xdr:col>
      <xdr:colOff>565830</xdr:colOff>
      <xdr:row>6</xdr:row>
      <xdr:rowOff>8468</xdr:rowOff>
    </xdr:to>
    <xdr:sp macro="" textlink="'Tabelas de suporte'!H10">
      <xdr:nvSpPr>
        <xdr:cNvPr id="34" name="CaixaDeTexto 33">
          <a:extLst>
            <a:ext uri="{FF2B5EF4-FFF2-40B4-BE49-F238E27FC236}">
              <a16:creationId xmlns:a16="http://schemas.microsoft.com/office/drawing/2014/main" id="{896DAD90-CAAC-420E-993A-DE01297C849C}"/>
            </a:ext>
          </a:extLst>
        </xdr:cNvPr>
        <xdr:cNvSpPr txBox="1"/>
      </xdr:nvSpPr>
      <xdr:spPr>
        <a:xfrm>
          <a:off x="10985500" y="770468"/>
          <a:ext cx="2991530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598F478F-6174-469D-8278-3A260EFA4598}" type="TxLink">
            <a:rPr lang="en-US" sz="2000" b="1" i="0" u="none" strike="noStrike">
              <a:solidFill>
                <a:schemeClr val="bg1"/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pPr marL="0" indent="0"/>
            <a:t>38452 unidades</a:t>
          </a:fld>
          <a:endParaRPr lang="pt-PT" sz="2000" b="1" i="0" u="none" strike="noStrike">
            <a:solidFill>
              <a:schemeClr val="bg1"/>
            </a:solidFill>
            <a:latin typeface="Segoe UI" panose="020B0502040204020203" pitchFamily="34" charset="0"/>
            <a:ea typeface="+mn-ea"/>
            <a:cs typeface="Segoe UI" panose="020B0502040204020203" pitchFamily="34" charset="0"/>
          </a:endParaRPr>
        </a:p>
      </xdr:txBody>
    </xdr:sp>
    <xdr:clientData/>
  </xdr:twoCellAnchor>
  <xdr:twoCellAnchor>
    <xdr:from>
      <xdr:col>18</xdr:col>
      <xdr:colOff>12699</xdr:colOff>
      <xdr:row>2</xdr:row>
      <xdr:rowOff>150281</xdr:rowOff>
    </xdr:from>
    <xdr:to>
      <xdr:col>23</xdr:col>
      <xdr:colOff>9525</xdr:colOff>
      <xdr:row>4</xdr:row>
      <xdr:rowOff>129114</xdr:rowOff>
    </xdr:to>
    <xdr:sp macro="" textlink="">
      <xdr:nvSpPr>
        <xdr:cNvPr id="35" name="CaixaDeTexto 34">
          <a:extLst>
            <a:ext uri="{FF2B5EF4-FFF2-40B4-BE49-F238E27FC236}">
              <a16:creationId xmlns:a16="http://schemas.microsoft.com/office/drawing/2014/main" id="{96A7FA43-1188-4C13-997B-7A89D70C53AA}"/>
            </a:ext>
          </a:extLst>
        </xdr:cNvPr>
        <xdr:cNvSpPr txBox="1"/>
      </xdr:nvSpPr>
      <xdr:spPr>
        <a:xfrm>
          <a:off x="10985499" y="531281"/>
          <a:ext cx="3044826" cy="3598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PT" sz="1440" b="1">
              <a:solidFill>
                <a:schemeClr val="bg1"/>
              </a:solidFill>
            </a:rPr>
            <a:t>Quantidades</a:t>
          </a:r>
          <a:r>
            <a:rPr lang="pt-PT" sz="1440" b="1" baseline="0">
              <a:solidFill>
                <a:schemeClr val="bg1"/>
              </a:solidFill>
            </a:rPr>
            <a:t> em Armazém Total</a:t>
          </a:r>
          <a:endParaRPr lang="pt-PT" sz="1440" b="1"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10</xdr:col>
      <xdr:colOff>53656</xdr:colOff>
      <xdr:row>2</xdr:row>
      <xdr:rowOff>123825</xdr:rowOff>
    </xdr:from>
    <xdr:to>
      <xdr:col>11</xdr:col>
      <xdr:colOff>82231</xdr:colOff>
      <xdr:row>6</xdr:row>
      <xdr:rowOff>123824</xdr:rowOff>
    </xdr:to>
    <xdr:pic>
      <xdr:nvPicPr>
        <xdr:cNvPr id="22" name="Imagem 21">
          <a:extLst>
            <a:ext uri="{FF2B5EF4-FFF2-40B4-BE49-F238E27FC236}">
              <a16:creationId xmlns:a16="http://schemas.microsoft.com/office/drawing/2014/main" id="{5F0CDC87-DBEB-4E96-BA25-F3A71BEC3C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biLevel thresh="25000"/>
          <a:extLst>
            <a:ext uri="{BEBA8EAE-BF5A-486C-A8C5-ECC9F3942E4B}">
              <a14:imgProps xmlns:a14="http://schemas.microsoft.com/office/drawing/2010/main">
                <a14:imgLayer r:embed="rId7">
                  <a14:imgEffect>
                    <a14:colorTemperature colorTemp="1500"/>
                  </a14:imgEffect>
                  <a14:imgEffect>
                    <a14:saturation sat="400000"/>
                  </a14:imgEffect>
                  <a14:imgEffect>
                    <a14:brightnessContrast bright="-100000" contrast="-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49656" y="504825"/>
          <a:ext cx="638175" cy="761999"/>
        </a:xfrm>
        <a:prstGeom prst="rect">
          <a:avLst/>
        </a:prstGeom>
      </xdr:spPr>
    </xdr:pic>
    <xdr:clientData/>
  </xdr:twoCellAnchor>
  <xdr:twoCellAnchor editAs="oneCell">
    <xdr:from>
      <xdr:col>4</xdr:col>
      <xdr:colOff>161925</xdr:colOff>
      <xdr:row>2</xdr:row>
      <xdr:rowOff>134057</xdr:rowOff>
    </xdr:from>
    <xdr:to>
      <xdr:col>5</xdr:col>
      <xdr:colOff>314325</xdr:colOff>
      <xdr:row>6</xdr:row>
      <xdr:rowOff>56533</xdr:rowOff>
    </xdr:to>
    <xdr:pic>
      <xdr:nvPicPr>
        <xdr:cNvPr id="24" name="Imagem 23">
          <a:extLst>
            <a:ext uri="{FF2B5EF4-FFF2-40B4-BE49-F238E27FC236}">
              <a16:creationId xmlns:a16="http://schemas.microsoft.com/office/drawing/2014/main" id="{A6C92067-E2B3-4D50-81E8-B6DBA3E68E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00325" y="515057"/>
          <a:ext cx="762000" cy="684476"/>
        </a:xfrm>
        <a:prstGeom prst="rect">
          <a:avLst/>
        </a:prstGeom>
      </xdr:spPr>
    </xdr:pic>
    <xdr:clientData/>
  </xdr:twoCellAnchor>
  <xdr:twoCellAnchor editAs="oneCell">
    <xdr:from>
      <xdr:col>16</xdr:col>
      <xdr:colOff>80998</xdr:colOff>
      <xdr:row>2</xdr:row>
      <xdr:rowOff>171451</xdr:rowOff>
    </xdr:from>
    <xdr:to>
      <xdr:col>17</xdr:col>
      <xdr:colOff>104774</xdr:colOff>
      <xdr:row>6</xdr:row>
      <xdr:rowOff>0</xdr:rowOff>
    </xdr:to>
    <xdr:pic>
      <xdr:nvPicPr>
        <xdr:cNvPr id="39" name="Imagem 38">
          <a:extLst>
            <a:ext uri="{FF2B5EF4-FFF2-40B4-BE49-F238E27FC236}">
              <a16:creationId xmlns:a16="http://schemas.microsoft.com/office/drawing/2014/main" id="{A3E3771C-F686-4E45-AF8E-9174E22B03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biLevel thresh="25000"/>
          <a:extLst>
            <a:ext uri="{BEBA8EAE-BF5A-486C-A8C5-ECC9F3942E4B}">
              <a14:imgProps xmlns:a14="http://schemas.microsoft.com/office/drawing/2010/main">
                <a14:imgLayer r:embed="rId10"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34598" y="552451"/>
          <a:ext cx="633376" cy="590549"/>
        </a:xfrm>
        <a:prstGeom prst="rect">
          <a:avLst/>
        </a:prstGeom>
      </xdr:spPr>
    </xdr:pic>
    <xdr:clientData/>
  </xdr:twoCellAnchor>
  <xdr:twoCellAnchor editAs="oneCell">
    <xdr:from>
      <xdr:col>24</xdr:col>
      <xdr:colOff>171450</xdr:colOff>
      <xdr:row>3</xdr:row>
      <xdr:rowOff>28575</xdr:rowOff>
    </xdr:from>
    <xdr:to>
      <xdr:col>25</xdr:col>
      <xdr:colOff>238124</xdr:colOff>
      <xdr:row>6</xdr:row>
      <xdr:rowOff>11896</xdr:rowOff>
    </xdr:to>
    <xdr:pic>
      <xdr:nvPicPr>
        <xdr:cNvPr id="41" name="Imagem 40">
          <a:extLst>
            <a:ext uri="{FF2B5EF4-FFF2-40B4-BE49-F238E27FC236}">
              <a16:creationId xmlns:a16="http://schemas.microsoft.com/office/drawing/2014/main" id="{E681ACB7-4911-498D-BBEA-36B5A79F39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BEBA8EAE-BF5A-486C-A8C5-ECC9F3942E4B}">
              <a14:imgProps xmlns:a14="http://schemas.microsoft.com/office/drawing/2010/main">
                <a14:imgLayer r:embed="rId12">
                  <a14:imgEffect>
                    <a14:sharpenSoften amount="50000"/>
                  </a14:imgEffect>
                  <a14:imgEffect>
                    <a14:colorTemperature colorTemp="1500"/>
                  </a14:imgEffect>
                  <a14:imgEffect>
                    <a14:saturation sat="54000"/>
                  </a14:imgEffect>
                  <a14:imgEffect>
                    <a14:brightnessContrast bright="100000" contrast="-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801850" y="600075"/>
          <a:ext cx="676274" cy="554821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oncalo" refreshedDate="43952.044358217594" createdVersion="6" refreshedVersion="6" minRefreshableVersion="3" recordCount="12" xr:uid="{724787E0-4A37-4174-9958-E9BE6BC85C40}">
  <cacheSource type="worksheet">
    <worksheetSource ref="A74:F86" sheet="O modelo"/>
  </cacheSource>
  <cacheFields count="6">
    <cacheField name="Mês" numFmtId="0">
      <sharedItems count="6">
        <s v="Janeiro"/>
        <s v="Fevereiro"/>
        <s v="Março"/>
        <s v="Abril"/>
        <s v="Maio"/>
        <s v="Junho"/>
      </sharedItems>
    </cacheField>
    <cacheField name="Tipo de tinta" numFmtId="0">
      <sharedItems count="2">
        <s v="Tinta 1"/>
        <s v="Tinta 2"/>
      </sharedItems>
    </cacheField>
    <cacheField name="Receita" numFmtId="1">
      <sharedItems containsSemiMixedTypes="0" containsString="0" containsNumber="1" minValue="0" maxValue="3635717.8678499786"/>
    </cacheField>
    <cacheField name="Quantidade produzida" numFmtId="1">
      <sharedItems containsSemiMixedTypes="0" containsString="0" containsNumber="1" minValue="399.99999999999989" maxValue="2440.0000000000009"/>
    </cacheField>
    <cacheField name="Utilização orçamental" numFmtId="1">
      <sharedItems containsSemiMixedTypes="0" containsString="0" containsNumber="1" minValue="55999.999999999985" maxValue="244000.00000000009"/>
    </cacheField>
    <cacheField name="Stock final" numFmtId="1">
      <sharedItems containsSemiMixedTypes="0" containsString="0" containsNumber="1" minValue="0" maxValue="9710.242190242192"/>
    </cacheField>
  </cacheFields>
  <extLst>
    <ext xmlns:x14="http://schemas.microsoft.com/office/spreadsheetml/2009/9/main" uri="{725AE2AE-9491-48be-B2B4-4EB974FC3084}">
      <x14:pivotCacheDefinition pivotCacheId="226406505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x v="0"/>
    <x v="0"/>
    <n v="0"/>
    <n v="1428.5714285714287"/>
    <n v="171428.57142857145"/>
    <n v="1528.5714285714287"/>
  </r>
  <r>
    <x v="1"/>
    <x v="0"/>
    <n v="0"/>
    <n v="2440.0000000000009"/>
    <n v="244000.00000000009"/>
    <n v="3968.5714285714294"/>
  </r>
  <r>
    <x v="2"/>
    <x v="0"/>
    <n v="0"/>
    <n v="1216.2162162162163"/>
    <n v="182432.43243243243"/>
    <n v="5184.7876447876461"/>
  </r>
  <r>
    <x v="3"/>
    <x v="0"/>
    <n v="0"/>
    <n v="2380"/>
    <n v="238000"/>
    <n v="7564.7876447876461"/>
  </r>
  <r>
    <x v="4"/>
    <x v="0"/>
    <n v="0"/>
    <n v="2145.4545454545455"/>
    <n v="236000"/>
    <n v="9710.242190242192"/>
  </r>
  <r>
    <x v="5"/>
    <x v="0"/>
    <n v="3635717.8678499786"/>
    <n v="1651.3761467889908"/>
    <n v="173394.49541284403"/>
    <n v="0"/>
  </r>
  <r>
    <x v="0"/>
    <x v="1"/>
    <n v="0"/>
    <n v="952.38095238095229"/>
    <n v="128571.42857142857"/>
    <n v="1052.3809523809523"/>
  </r>
  <r>
    <x v="1"/>
    <x v="1"/>
    <n v="0"/>
    <n v="399.99999999999989"/>
    <n v="55999.999999999985"/>
    <n v="1452.3809523809523"/>
  </r>
  <r>
    <x v="2"/>
    <x v="1"/>
    <n v="0"/>
    <n v="810.81081081081084"/>
    <n v="117567.56756756757"/>
    <n v="2263.1917631917631"/>
  </r>
  <r>
    <x v="3"/>
    <x v="1"/>
    <n v="0"/>
    <n v="400"/>
    <n v="62000"/>
    <n v="2663.1917631917631"/>
  </r>
  <r>
    <x v="4"/>
    <x v="1"/>
    <n v="0"/>
    <n v="400"/>
    <n v="64000"/>
    <n v="3063.1917631917631"/>
  </r>
  <r>
    <x v="5"/>
    <x v="1"/>
    <n v="1582361.4938660807"/>
    <n v="1100.9174311926606"/>
    <n v="126605.50458715597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59E6CA-CC08-44B4-A41F-E6A14D9A6C5B}" name="Tabela Dinâmica6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6" indent="0" outline="1" outlineData="1" multipleFieldFilters="0" chartFormat="3">
  <location ref="H1:H2" firstHeaderRow="1" firstDataRow="1" firstDataCol="0"/>
  <pivotFields count="6"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3">
        <item x="0"/>
        <item x="1"/>
        <item t="default"/>
      </items>
    </pivotField>
    <pivotField dataField="1" numFmtId="1" showAll="0"/>
    <pivotField numFmtId="1" showAll="0"/>
    <pivotField numFmtId="1" showAll="0"/>
    <pivotField numFmtId="1" showAll="0"/>
  </pivotFields>
  <rowItems count="1">
    <i/>
  </rowItems>
  <colItems count="1">
    <i/>
  </colItems>
  <dataFields count="1">
    <dataField name="Soma de Receita" fld="2" baseField="0" baseItem="0" numFmtId="164"/>
  </dataFields>
  <formats count="1">
    <format dxfId="30">
      <pivotArea outline="0" collapsedLevelsAreSubtotals="1" fieldPosition="0"/>
    </format>
  </format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3FCD73-FB50-41D7-A5A3-54F7FCEDD317}" name="Tabela Dinâmica2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6" indent="0" outline="1" outlineData="1" multipleFieldFilters="0" chartFormat="4">
  <location ref="A11:D19" firstHeaderRow="1" firstDataRow="2" firstDataCol="1"/>
  <pivotFields count="6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Col" showAll="0">
      <items count="3">
        <item x="0"/>
        <item x="1"/>
        <item t="default"/>
      </items>
    </pivotField>
    <pivotField numFmtId="1" showAll="0"/>
    <pivotField dataField="1" numFmtId="1" showAll="0"/>
    <pivotField numFmtId="1" showAll="0"/>
    <pivotField numFmtI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Soma de Quantidade produzida" fld="3" baseField="0" baseItem="0"/>
  </dataFields>
  <chartFormats count="2"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DE9765-375C-46AF-8732-829978B0E402}" name="Tabela Dinâmica1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6" indent="0" outline="1" outlineData="1" multipleFieldFilters="0" chartFormat="4">
  <location ref="A1:B8" firstHeaderRow="1" firstDataRow="1" firstDataCol="1"/>
  <pivotFields count="6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3">
        <item x="0"/>
        <item x="1"/>
        <item t="default"/>
      </items>
    </pivotField>
    <pivotField dataField="1" numFmtId="1" showAll="0"/>
    <pivotField numFmtId="1" showAll="0"/>
    <pivotField numFmtId="1" showAll="0"/>
    <pivotField numFmtI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oma de Receita" fld="2" baseField="0" baseItem="0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1D5705-2C00-4779-9518-C6CA11EEB44D}" name="Tabela Dinâmica5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6" indent="0" outline="1" outlineData="1" multipleFieldFilters="0" chartFormat="3">
  <location ref="A39:D47" firstHeaderRow="1" firstDataRow="2" firstDataCol="1"/>
  <pivotFields count="6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Col" showAll="0">
      <items count="3">
        <item x="0"/>
        <item x="1"/>
        <item t="default"/>
      </items>
    </pivotField>
    <pivotField numFmtId="1" showAll="0"/>
    <pivotField numFmtId="1" showAll="0"/>
    <pivotField dataField="1" numFmtId="1" showAll="0"/>
    <pivotField numFmtI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Soma de Utilização orçamental" fld="4" baseField="0" baseItem="0"/>
  </dataFields>
  <chartFormats count="2"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926417-C67E-461C-B25D-F3B545244203}" name="Tabela Dinâmica4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6" indent="0" outline="1" outlineData="1" multipleFieldFilters="0" chartFormat="3">
  <location ref="A28:D36" firstHeaderRow="1" firstDataRow="2" firstDataCol="1"/>
  <pivotFields count="6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Col" showAll="0">
      <items count="3">
        <item x="0"/>
        <item x="1"/>
        <item t="default"/>
      </items>
    </pivotField>
    <pivotField numFmtId="1" showAll="0"/>
    <pivotField numFmtId="1" showAll="0"/>
    <pivotField numFmtId="1" showAll="0"/>
    <pivotField dataField="1" numFmtI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Soma de Stock final" fld="5" baseField="0" baseItem="0"/>
  </dataFields>
  <chartFormats count="2"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E1E86F3-F78F-47FF-ABF1-0C6A873F0AE0}" name="Tabela Dinâmica10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6" indent="0" outline="1" outlineData="1" multipleFieldFilters="0" chartFormat="3">
  <location ref="H8:H9" firstHeaderRow="1" firstDataRow="1" firstDataCol="0"/>
  <pivotFields count="6"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3">
        <item x="0"/>
        <item x="1"/>
        <item t="default"/>
      </items>
    </pivotField>
    <pivotField numFmtId="1" showAll="0"/>
    <pivotField numFmtId="1" showAll="0"/>
    <pivotField numFmtId="1" showAll="0"/>
    <pivotField dataField="1" numFmtId="1" showAll="0"/>
  </pivotFields>
  <rowItems count="1">
    <i/>
  </rowItems>
  <colItems count="1">
    <i/>
  </colItems>
  <dataFields count="1">
    <dataField name="Soma de Stock final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4AC7CD-2484-4F62-BC86-531FBCA48FA1}" name="Tabela Dinâmica9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6" indent="0" outline="1" outlineData="1" multipleFieldFilters="0" chartFormat="3">
  <location ref="H5:H6" firstHeaderRow="1" firstDataRow="1" firstDataCol="0"/>
  <pivotFields count="6"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3">
        <item x="0"/>
        <item x="1"/>
        <item t="default"/>
      </items>
    </pivotField>
    <pivotField numFmtId="1" showAll="0"/>
    <pivotField numFmtId="1" showAll="0"/>
    <pivotField dataField="1" numFmtId="1" showAll="0"/>
    <pivotField numFmtId="1" showAll="0"/>
  </pivotFields>
  <rowItems count="1">
    <i/>
  </rowItems>
  <colItems count="1">
    <i/>
  </colItems>
  <dataFields count="1">
    <dataField name="Soma de Utilização orçamental" fld="4" baseField="0" baseItem="0" numFmtId="164"/>
  </dataFields>
  <formats count="1">
    <format dxfId="3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06F7B7-B767-4A35-ABF2-ED1F8E363BCF}" name="Tabela Dinâmica3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6" indent="0" outline="1" outlineData="1" multipleFieldFilters="0" chartFormat="3">
  <location ref="A22:B25" firstHeaderRow="1" firstDataRow="1" firstDataCol="1"/>
  <pivotFields count="6">
    <pivotField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3">
        <item x="0"/>
        <item x="1"/>
        <item t="default"/>
      </items>
    </pivotField>
    <pivotField numFmtId="1" showAll="0"/>
    <pivotField dataField="1" numFmtId="1" showAll="0"/>
    <pivotField numFmtId="1" showAll="0"/>
    <pivotField numFmtId="1" showAll="0"/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Soma de Quantidade produzida" fld="3" baseField="0" baseItem="0"/>
  </dataFields>
  <chartFormats count="3"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E24F4B-DE20-4566-A9E1-17DB21F4FAF9}" name="Tabela Dinâmica8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6" indent="0" outline="1" outlineData="1" multipleFieldFilters="0" chartFormat="4">
  <location ref="I1:I2" firstHeaderRow="1" firstDataRow="1" firstDataCol="0"/>
  <pivotFields count="6"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3">
        <item x="0"/>
        <item x="1"/>
        <item t="default"/>
      </items>
    </pivotField>
    <pivotField numFmtId="1" showAll="0"/>
    <pivotField dataField="1" numFmtId="1" showAll="0"/>
    <pivotField numFmtId="1" showAll="0"/>
    <pivotField numFmtId="1" showAll="0"/>
  </pivotFields>
  <rowItems count="1">
    <i/>
  </rowItems>
  <colItems count="1">
    <i/>
  </colItems>
  <dataFields count="1">
    <dataField name="Soma de Quantidade produzida" fld="3" baseField="0" baseItem="0" numFmtId="3"/>
  </dataFields>
  <formats count="1">
    <format dxfId="32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FA4FCA65-036B-4E55-A17A-1A7E51B354A0}" sourceName="Mês">
  <pivotTables>
    <pivotTable tabId="2" name="Tabela Dinâmica1"/>
    <pivotTable tabId="2" name="Tabela Dinâmica2"/>
    <pivotTable tabId="2" name="Tabela Dinâmica3"/>
    <pivotTable tabId="2" name="Tabela Dinâmica4"/>
    <pivotTable tabId="2" name="Tabela Dinâmica5"/>
    <pivotTable tabId="2" name="Tabela Dinâmica6"/>
    <pivotTable tabId="2" name="Tabela Dinâmica8"/>
    <pivotTable tabId="2" name="Tabela Dinâmica9"/>
    <pivotTable tabId="2" name="Tabela Dinâmica10"/>
  </pivotTables>
  <data>
    <tabular pivotCacheId="226406505">
      <items count="6">
        <i x="0" s="1"/>
        <i x="1" s="1"/>
        <i x="2" s="1"/>
        <i x="3" s="1"/>
        <i x="4" s="1"/>
        <i x="5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Tipo_de_tinta" xr10:uid="{D8241440-7561-4503-A5F2-C3CA80084BE6}" sourceName="Tipo de tinta">
  <pivotTables>
    <pivotTable tabId="2" name="Tabela Dinâmica1"/>
    <pivotTable tabId="2" name="Tabela Dinâmica2"/>
    <pivotTable tabId="2" name="Tabela Dinâmica3"/>
    <pivotTable tabId="2" name="Tabela Dinâmica4"/>
    <pivotTable tabId="2" name="Tabela Dinâmica5"/>
    <pivotTable tabId="2" name="Tabela Dinâmica6"/>
    <pivotTable tabId="2" name="Tabela Dinâmica8"/>
    <pivotTable tabId="2" name="Tabela Dinâmica9"/>
    <pivotTable tabId="2" name="Tabela Dinâmica10"/>
  </pivotTables>
  <data>
    <tabular pivotCacheId="226406505">
      <items count="2">
        <i x="0" s="1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" xr10:uid="{D8FC0E68-7E00-4DE7-8D2F-5BB5C6BC257B}" cache="SegmentaçãoDeDados_Mês" caption="Mês" columnCount="6" style="Aula Nº 13" rowHeight="234950"/>
  <slicer name="Tipo de tinta" xr10:uid="{8FC131E6-0F9D-40CE-8BD1-02C2ACC123C1}" cache="SegmentaçãoDeDados_Tipo_de_tinta" caption="Tipo de tinta" columnCount="2" style="Aula Nº 13" rowHeight="234950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10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image" Target="../media/image1.jpeg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86"/>
  <sheetViews>
    <sheetView topLeftCell="A52" zoomScale="90" zoomScaleNormal="90" workbookViewId="0">
      <selection activeCell="D47" sqref="D47:F47"/>
    </sheetView>
  </sheetViews>
  <sheetFormatPr defaultColWidth="20.7109375" defaultRowHeight="20.25" x14ac:dyDescent="0.25"/>
  <cols>
    <col min="1" max="1" width="39.42578125" style="1" customWidth="1"/>
    <col min="2" max="2" width="20.7109375" style="1" customWidth="1"/>
    <col min="3" max="3" width="20.28515625" style="1" customWidth="1"/>
    <col min="4" max="4" width="30.140625" style="1" customWidth="1"/>
    <col min="5" max="5" width="29.7109375" style="1" customWidth="1"/>
    <col min="6" max="6" width="19.42578125" style="1" customWidth="1"/>
    <col min="7" max="7" width="41.140625" style="1" customWidth="1"/>
    <col min="8" max="8" width="28.28515625" style="1" customWidth="1"/>
    <col min="9" max="16384" width="20.7109375" style="1"/>
  </cols>
  <sheetData>
    <row r="1" spans="1:8" s="2" customFormat="1" x14ac:dyDescent="0.25">
      <c r="A1" s="2" t="s">
        <v>0</v>
      </c>
    </row>
    <row r="2" spans="1:8" x14ac:dyDescent="0.25">
      <c r="A2" s="4" t="s">
        <v>1</v>
      </c>
      <c r="B2" s="4" t="s">
        <v>2</v>
      </c>
      <c r="C2" s="14" t="s">
        <v>3</v>
      </c>
      <c r="D2" s="4" t="s">
        <v>4</v>
      </c>
      <c r="E2" s="4" t="s">
        <v>5</v>
      </c>
    </row>
    <row r="3" spans="1:8" x14ac:dyDescent="0.25">
      <c r="A3" s="3" t="s">
        <v>6</v>
      </c>
      <c r="B3" s="3">
        <v>120</v>
      </c>
      <c r="C3" s="3">
        <v>135</v>
      </c>
      <c r="D3" s="3">
        <v>250</v>
      </c>
      <c r="E3" s="3">
        <v>300</v>
      </c>
    </row>
    <row r="4" spans="1:8" x14ac:dyDescent="0.25">
      <c r="A4" s="3" t="s">
        <v>7</v>
      </c>
      <c r="B4" s="3">
        <v>100</v>
      </c>
      <c r="C4" s="3">
        <v>140</v>
      </c>
      <c r="D4" s="3">
        <v>300</v>
      </c>
      <c r="E4" s="3">
        <v>333</v>
      </c>
    </row>
    <row r="5" spans="1:8" x14ac:dyDescent="0.25">
      <c r="A5" s="3" t="s">
        <v>8</v>
      </c>
      <c r="B5" s="3">
        <v>150</v>
      </c>
      <c r="C5" s="3">
        <v>145</v>
      </c>
      <c r="D5" s="3">
        <v>305</v>
      </c>
      <c r="E5" s="3">
        <v>340</v>
      </c>
    </row>
    <row r="6" spans="1:8" x14ac:dyDescent="0.25">
      <c r="A6" s="3" t="s">
        <v>9</v>
      </c>
      <c r="B6" s="3">
        <v>100</v>
      </c>
      <c r="C6" s="3">
        <v>155</v>
      </c>
      <c r="D6" s="3">
        <v>310</v>
      </c>
      <c r="E6" s="3">
        <v>350</v>
      </c>
    </row>
    <row r="7" spans="1:8" x14ac:dyDescent="0.25">
      <c r="A7" s="3" t="s">
        <v>10</v>
      </c>
      <c r="B7" s="3">
        <v>110</v>
      </c>
      <c r="C7" s="3">
        <v>160</v>
      </c>
      <c r="D7" s="3">
        <v>315</v>
      </c>
      <c r="E7" s="3">
        <v>370</v>
      </c>
    </row>
    <row r="8" spans="1:8" x14ac:dyDescent="0.25">
      <c r="A8" s="3" t="s">
        <v>11</v>
      </c>
      <c r="B8" s="3">
        <v>105</v>
      </c>
      <c r="C8" s="3">
        <v>115</v>
      </c>
      <c r="D8" s="3">
        <v>320</v>
      </c>
      <c r="E8" s="3">
        <v>380</v>
      </c>
    </row>
    <row r="9" spans="1:8" x14ac:dyDescent="0.25">
      <c r="A9" s="6"/>
      <c r="B9" s="6"/>
      <c r="C9" s="6"/>
      <c r="D9" s="6"/>
      <c r="E9" s="6"/>
    </row>
    <row r="10" spans="1:8" x14ac:dyDescent="0.25">
      <c r="A10" s="4" t="s">
        <v>53</v>
      </c>
      <c r="B10" s="10">
        <v>300000</v>
      </c>
      <c r="C10" s="6"/>
      <c r="D10" s="6"/>
      <c r="E10" s="6"/>
    </row>
    <row r="11" spans="1:8" x14ac:dyDescent="0.25">
      <c r="A11" s="4" t="s">
        <v>54</v>
      </c>
      <c r="B11" s="3">
        <v>100</v>
      </c>
      <c r="C11" s="6"/>
      <c r="D11" s="6"/>
      <c r="E11" s="6"/>
    </row>
    <row r="12" spans="1:8" x14ac:dyDescent="0.25">
      <c r="A12" s="4" t="s">
        <v>57</v>
      </c>
      <c r="B12" s="3">
        <v>600</v>
      </c>
      <c r="C12" s="6"/>
      <c r="D12" s="6"/>
      <c r="E12" s="6"/>
    </row>
    <row r="13" spans="1:8" x14ac:dyDescent="0.25">
      <c r="A13" s="4" t="s">
        <v>58</v>
      </c>
      <c r="B13" s="3">
        <v>400</v>
      </c>
      <c r="C13" s="6"/>
      <c r="D13" s="6"/>
      <c r="E13" s="6"/>
    </row>
    <row r="15" spans="1:8" s="5" customFormat="1" x14ac:dyDescent="0.25">
      <c r="A15" s="5" t="s">
        <v>12</v>
      </c>
    </row>
    <row r="16" spans="1:8" x14ac:dyDescent="0.25">
      <c r="A16" s="19" t="s">
        <v>61</v>
      </c>
      <c r="B16" s="19"/>
      <c r="D16" s="19" t="s">
        <v>63</v>
      </c>
      <c r="E16" s="19"/>
      <c r="G16" s="19" t="s">
        <v>60</v>
      </c>
      <c r="H16" s="19"/>
    </row>
    <row r="17" spans="1:8" x14ac:dyDescent="0.25">
      <c r="A17" s="3" t="s">
        <v>13</v>
      </c>
      <c r="B17" s="9">
        <v>1428.5714285714287</v>
      </c>
      <c r="D17" s="3" t="s">
        <v>25</v>
      </c>
      <c r="E17" s="9">
        <v>0</v>
      </c>
      <c r="G17" s="3" t="s">
        <v>37</v>
      </c>
      <c r="H17" s="9">
        <v>1528.5714285714287</v>
      </c>
    </row>
    <row r="18" spans="1:8" x14ac:dyDescent="0.25">
      <c r="A18" s="3" t="s">
        <v>14</v>
      </c>
      <c r="B18" s="9">
        <v>2440.0000000000009</v>
      </c>
      <c r="D18" s="3" t="s">
        <v>26</v>
      </c>
      <c r="E18" s="9">
        <v>0</v>
      </c>
      <c r="G18" s="3" t="s">
        <v>38</v>
      </c>
      <c r="H18" s="9">
        <v>3968.5714285714294</v>
      </c>
    </row>
    <row r="19" spans="1:8" x14ac:dyDescent="0.25">
      <c r="A19" s="3" t="s">
        <v>15</v>
      </c>
      <c r="B19" s="9">
        <v>1216.2162162162163</v>
      </c>
      <c r="D19" s="3" t="s">
        <v>27</v>
      </c>
      <c r="E19" s="9">
        <v>0</v>
      </c>
      <c r="G19" s="3" t="s">
        <v>39</v>
      </c>
      <c r="H19" s="9">
        <v>5184.7876447876461</v>
      </c>
    </row>
    <row r="20" spans="1:8" x14ac:dyDescent="0.25">
      <c r="A20" s="3" t="s">
        <v>16</v>
      </c>
      <c r="B20" s="9">
        <v>2380</v>
      </c>
      <c r="D20" s="3" t="s">
        <v>28</v>
      </c>
      <c r="E20" s="9">
        <v>0</v>
      </c>
      <c r="G20" s="3" t="s">
        <v>40</v>
      </c>
      <c r="H20" s="9">
        <v>7564.7876447876461</v>
      </c>
    </row>
    <row r="21" spans="1:8" x14ac:dyDescent="0.25">
      <c r="A21" s="3" t="s">
        <v>17</v>
      </c>
      <c r="B21" s="9">
        <v>2145.4545454545455</v>
      </c>
      <c r="D21" s="3" t="s">
        <v>29</v>
      </c>
      <c r="E21" s="9">
        <v>0</v>
      </c>
      <c r="G21" s="3" t="s">
        <v>41</v>
      </c>
      <c r="H21" s="9">
        <v>9710.242190242192</v>
      </c>
    </row>
    <row r="22" spans="1:8" x14ac:dyDescent="0.25">
      <c r="A22" s="3" t="s">
        <v>18</v>
      </c>
      <c r="B22" s="9">
        <v>1651.3761467889908</v>
      </c>
      <c r="D22" s="3" t="s">
        <v>30</v>
      </c>
      <c r="E22" s="9">
        <v>11361.618337031183</v>
      </c>
      <c r="F22" s="13"/>
      <c r="G22" s="3" t="s">
        <v>42</v>
      </c>
      <c r="H22" s="9">
        <v>0</v>
      </c>
    </row>
    <row r="24" spans="1:8" x14ac:dyDescent="0.25">
      <c r="A24" s="19" t="s">
        <v>62</v>
      </c>
      <c r="B24" s="19"/>
      <c r="D24" s="19" t="s">
        <v>64</v>
      </c>
      <c r="E24" s="19"/>
      <c r="G24" s="19" t="s">
        <v>59</v>
      </c>
      <c r="H24" s="19"/>
    </row>
    <row r="25" spans="1:8" x14ac:dyDescent="0.25">
      <c r="A25" s="3" t="s">
        <v>19</v>
      </c>
      <c r="B25" s="9">
        <v>952.38095238095229</v>
      </c>
      <c r="D25" s="3" t="s">
        <v>31</v>
      </c>
      <c r="E25" s="9">
        <v>0</v>
      </c>
      <c r="G25" s="3" t="s">
        <v>43</v>
      </c>
      <c r="H25" s="9">
        <v>1052.3809523809523</v>
      </c>
    </row>
    <row r="26" spans="1:8" x14ac:dyDescent="0.25">
      <c r="A26" s="3" t="s">
        <v>20</v>
      </c>
      <c r="B26" s="9">
        <v>399.99999999999989</v>
      </c>
      <c r="D26" s="3" t="s">
        <v>32</v>
      </c>
      <c r="E26" s="9">
        <v>0</v>
      </c>
      <c r="G26" s="3" t="s">
        <v>44</v>
      </c>
      <c r="H26" s="9">
        <v>1452.3809523809523</v>
      </c>
    </row>
    <row r="27" spans="1:8" x14ac:dyDescent="0.25">
      <c r="A27" s="3" t="s">
        <v>21</v>
      </c>
      <c r="B27" s="9">
        <v>810.81081081081084</v>
      </c>
      <c r="D27" s="3" t="s">
        <v>33</v>
      </c>
      <c r="E27" s="9">
        <v>0</v>
      </c>
      <c r="G27" s="3" t="s">
        <v>45</v>
      </c>
      <c r="H27" s="9">
        <v>2263.1917631917631</v>
      </c>
    </row>
    <row r="28" spans="1:8" x14ac:dyDescent="0.25">
      <c r="A28" s="3" t="s">
        <v>22</v>
      </c>
      <c r="B28" s="9">
        <v>400</v>
      </c>
      <c r="D28" s="3" t="s">
        <v>34</v>
      </c>
      <c r="E28" s="9">
        <v>0</v>
      </c>
      <c r="G28" s="3" t="s">
        <v>46</v>
      </c>
      <c r="H28" s="9">
        <v>2663.1917631917631</v>
      </c>
    </row>
    <row r="29" spans="1:8" x14ac:dyDescent="0.25">
      <c r="A29" s="3" t="s">
        <v>23</v>
      </c>
      <c r="B29" s="9">
        <v>400</v>
      </c>
      <c r="D29" s="3" t="s">
        <v>35</v>
      </c>
      <c r="E29" s="9">
        <v>0</v>
      </c>
      <c r="G29" s="3" t="s">
        <v>47</v>
      </c>
      <c r="H29" s="9">
        <v>3063.1917631917631</v>
      </c>
    </row>
    <row r="30" spans="1:8" x14ac:dyDescent="0.25">
      <c r="A30" s="3" t="s">
        <v>24</v>
      </c>
      <c r="B30" s="9">
        <v>1100.9174311926606</v>
      </c>
      <c r="D30" s="3" t="s">
        <v>36</v>
      </c>
      <c r="E30" s="9">
        <v>4164.1091943844231</v>
      </c>
      <c r="F30" s="13"/>
      <c r="G30" s="3" t="s">
        <v>48</v>
      </c>
      <c r="H30" s="9">
        <v>0</v>
      </c>
    </row>
    <row r="32" spans="1:8" x14ac:dyDescent="0.25">
      <c r="A32" s="11" t="s">
        <v>49</v>
      </c>
      <c r="B32" s="12">
        <f>SUMPRODUCT(D3:D8,E17:E22)+SUMPRODUCT(E3:E8,E25:E30)</f>
        <v>5218079.361716059</v>
      </c>
    </row>
    <row r="34" spans="1:6" x14ac:dyDescent="0.25">
      <c r="A34" s="7" t="s">
        <v>50</v>
      </c>
      <c r="D34" s="20" t="s">
        <v>52</v>
      </c>
      <c r="E34" s="20"/>
      <c r="F34" s="20"/>
    </row>
    <row r="35" spans="1:6" x14ac:dyDescent="0.25">
      <c r="A35" s="9">
        <f>B11+B17</f>
        <v>1528.5714285714287</v>
      </c>
      <c r="B35" s="3" t="s">
        <v>51</v>
      </c>
      <c r="C35" s="9">
        <f>E17+H17</f>
        <v>1528.5714285714287</v>
      </c>
      <c r="D35" s="21" t="str">
        <f>_xlfn.CONCAT("Qtd. Produzida + mês anterior = Qtd. Vendida + não vendida - Tinta 1 ",A3)</f>
        <v>Qtd. Produzida + mês anterior = Qtd. Vendida + não vendida - Tinta 1 Jan.</v>
      </c>
      <c r="E35" s="21"/>
      <c r="F35" s="21"/>
    </row>
    <row r="36" spans="1:6" x14ac:dyDescent="0.25">
      <c r="A36" s="9">
        <f>B18+H17</f>
        <v>3968.5714285714294</v>
      </c>
      <c r="B36" s="3" t="s">
        <v>51</v>
      </c>
      <c r="C36" s="9">
        <f>E18+H18</f>
        <v>3968.5714285714294</v>
      </c>
      <c r="D36" s="21" t="str">
        <f t="shared" ref="D36:D40" si="0">_xlfn.CONCAT("Qtd. Produzida + mês anterior = Qtd. Vendida + não vendida - Tinta 1 ",A4)</f>
        <v>Qtd. Produzida + mês anterior = Qtd. Vendida + não vendida - Tinta 1 Fev.</v>
      </c>
      <c r="E36" s="21"/>
      <c r="F36" s="21"/>
    </row>
    <row r="37" spans="1:6" x14ac:dyDescent="0.25">
      <c r="A37" s="9">
        <f t="shared" ref="A37:A39" si="1">B19+H18</f>
        <v>5184.7876447876461</v>
      </c>
      <c r="B37" s="3" t="s">
        <v>51</v>
      </c>
      <c r="C37" s="9">
        <f t="shared" ref="C37:C39" si="2">E19+H19</f>
        <v>5184.7876447876461</v>
      </c>
      <c r="D37" s="21" t="str">
        <f t="shared" si="0"/>
        <v>Qtd. Produzida + mês anterior = Qtd. Vendida + não vendida - Tinta 1 Mar.</v>
      </c>
      <c r="E37" s="21"/>
      <c r="F37" s="21"/>
    </row>
    <row r="38" spans="1:6" x14ac:dyDescent="0.25">
      <c r="A38" s="9">
        <f t="shared" si="1"/>
        <v>7564.7876447876461</v>
      </c>
      <c r="B38" s="3" t="s">
        <v>51</v>
      </c>
      <c r="C38" s="9">
        <f t="shared" si="2"/>
        <v>7564.7876447876461</v>
      </c>
      <c r="D38" s="21" t="str">
        <f t="shared" si="0"/>
        <v>Qtd. Produzida + mês anterior = Qtd. Vendida + não vendida - Tinta 1 Abril</v>
      </c>
      <c r="E38" s="21"/>
      <c r="F38" s="21"/>
    </row>
    <row r="39" spans="1:6" x14ac:dyDescent="0.25">
      <c r="A39" s="9">
        <f t="shared" si="1"/>
        <v>9710.242190242192</v>
      </c>
      <c r="B39" s="3" t="s">
        <v>51</v>
      </c>
      <c r="C39" s="9">
        <f t="shared" si="2"/>
        <v>9710.242190242192</v>
      </c>
      <c r="D39" s="21" t="str">
        <f t="shared" si="0"/>
        <v>Qtd. Produzida + mês anterior = Qtd. Vendida + não vendida - Tinta 1 Maio</v>
      </c>
      <c r="E39" s="21"/>
      <c r="F39" s="21"/>
    </row>
    <row r="40" spans="1:6" x14ac:dyDescent="0.25">
      <c r="A40" s="9">
        <f>B22+H21</f>
        <v>11361.618337031183</v>
      </c>
      <c r="B40" s="3" t="s">
        <v>51</v>
      </c>
      <c r="C40" s="9">
        <f>E22+H22</f>
        <v>11361.618337031183</v>
      </c>
      <c r="D40" s="21" t="str">
        <f t="shared" si="0"/>
        <v>Qtd. Produzida + mês anterior = Qtd. Vendida + não vendida - Tinta 1 Junho</v>
      </c>
      <c r="E40" s="21"/>
      <c r="F40" s="21"/>
    </row>
    <row r="41" spans="1:6" x14ac:dyDescent="0.25">
      <c r="A41" s="9">
        <f>B11+B25</f>
        <v>1052.3809523809523</v>
      </c>
      <c r="B41" s="3" t="s">
        <v>51</v>
      </c>
      <c r="C41" s="9">
        <f>E25+H25</f>
        <v>1052.3809523809523</v>
      </c>
      <c r="D41" s="21" t="str">
        <f>_xlfn.CONCAT("Qtd. Produzida + mês anterior = Qtd. Vendida + não vendida - Tinta 2 ",A3)</f>
        <v>Qtd. Produzida + mês anterior = Qtd. Vendida + não vendida - Tinta 2 Jan.</v>
      </c>
      <c r="E41" s="21"/>
      <c r="F41" s="21"/>
    </row>
    <row r="42" spans="1:6" x14ac:dyDescent="0.25">
      <c r="A42" s="9">
        <f>B26+H25</f>
        <v>1452.3809523809523</v>
      </c>
      <c r="B42" s="3" t="s">
        <v>51</v>
      </c>
      <c r="C42" s="9">
        <f>E26+H26</f>
        <v>1452.3809523809523</v>
      </c>
      <c r="D42" s="21" t="str">
        <f t="shared" ref="D42:D46" si="3">_xlfn.CONCAT("Qtd. Produzida + mês anterior = Qtd. Vendida + não vendida - Tinta 2 ",A4)</f>
        <v>Qtd. Produzida + mês anterior = Qtd. Vendida + não vendida - Tinta 2 Fev.</v>
      </c>
      <c r="E42" s="21"/>
      <c r="F42" s="21"/>
    </row>
    <row r="43" spans="1:6" x14ac:dyDescent="0.25">
      <c r="A43" s="9">
        <f t="shared" ref="A43:A45" si="4">B27+H26</f>
        <v>2263.1917631917631</v>
      </c>
      <c r="B43" s="3" t="s">
        <v>51</v>
      </c>
      <c r="C43" s="9">
        <f t="shared" ref="C43:C45" si="5">E27+H27</f>
        <v>2263.1917631917631</v>
      </c>
      <c r="D43" s="21" t="str">
        <f t="shared" si="3"/>
        <v>Qtd. Produzida + mês anterior = Qtd. Vendida + não vendida - Tinta 2 Mar.</v>
      </c>
      <c r="E43" s="21"/>
      <c r="F43" s="21"/>
    </row>
    <row r="44" spans="1:6" x14ac:dyDescent="0.25">
      <c r="A44" s="9">
        <f t="shared" si="4"/>
        <v>2663.1917631917631</v>
      </c>
      <c r="B44" s="3" t="s">
        <v>51</v>
      </c>
      <c r="C44" s="9">
        <f t="shared" si="5"/>
        <v>2663.1917631917631</v>
      </c>
      <c r="D44" s="21" t="str">
        <f t="shared" si="3"/>
        <v>Qtd. Produzida + mês anterior = Qtd. Vendida + não vendida - Tinta 2 Abril</v>
      </c>
      <c r="E44" s="21"/>
      <c r="F44" s="21"/>
    </row>
    <row r="45" spans="1:6" x14ac:dyDescent="0.25">
      <c r="A45" s="9">
        <f t="shared" si="4"/>
        <v>3063.1917631917631</v>
      </c>
      <c r="B45" s="3" t="s">
        <v>51</v>
      </c>
      <c r="C45" s="9">
        <f t="shared" si="5"/>
        <v>3063.1917631917631</v>
      </c>
      <c r="D45" s="21" t="str">
        <f t="shared" si="3"/>
        <v>Qtd. Produzida + mês anterior = Qtd. Vendida + não vendida - Tinta 2 Maio</v>
      </c>
      <c r="E45" s="21"/>
      <c r="F45" s="21"/>
    </row>
    <row r="46" spans="1:6" x14ac:dyDescent="0.25">
      <c r="A46" s="9">
        <f>B30+H29</f>
        <v>4164.109194384424</v>
      </c>
      <c r="B46" s="3" t="s">
        <v>51</v>
      </c>
      <c r="C46" s="9">
        <f>E30+H30</f>
        <v>4164.1091943844231</v>
      </c>
      <c r="D46" s="21" t="str">
        <f t="shared" si="3"/>
        <v>Qtd. Produzida + mês anterior = Qtd. Vendida + não vendida - Tinta 2 Junho</v>
      </c>
      <c r="E46" s="21"/>
      <c r="F46" s="21"/>
    </row>
    <row r="47" spans="1:6" x14ac:dyDescent="0.25">
      <c r="A47" s="9">
        <f>B17*B3+B25*C3</f>
        <v>300000</v>
      </c>
      <c r="B47" s="3" t="s">
        <v>55</v>
      </c>
      <c r="C47" s="9">
        <f>$B$10</f>
        <v>300000</v>
      </c>
      <c r="D47" s="21" t="str">
        <f>_xlfn.CONCAT("Restrição orçamental de ",A3," = 300.000 u.m.")</f>
        <v>Restrição orçamental de Jan. = 300.000 u.m.</v>
      </c>
      <c r="E47" s="21"/>
      <c r="F47" s="21"/>
    </row>
    <row r="48" spans="1:6" x14ac:dyDescent="0.25">
      <c r="A48" s="9">
        <f t="shared" ref="A48:A51" si="6">B18*B4+B26*C4</f>
        <v>300000.00000000006</v>
      </c>
      <c r="B48" s="3" t="s">
        <v>55</v>
      </c>
      <c r="C48" s="9">
        <f t="shared" ref="C48:C52" si="7">$B$10</f>
        <v>300000</v>
      </c>
      <c r="D48" s="21" t="str">
        <f t="shared" ref="D48:D52" si="8">_xlfn.CONCAT("Restrição orçamental de ",A4," = 300.000 u.m.")</f>
        <v>Restrição orçamental de Fev. = 300.000 u.m.</v>
      </c>
      <c r="E48" s="21"/>
      <c r="F48" s="21"/>
    </row>
    <row r="49" spans="1:6" x14ac:dyDescent="0.25">
      <c r="A49" s="9">
        <f t="shared" si="6"/>
        <v>300000</v>
      </c>
      <c r="B49" s="3" t="s">
        <v>55</v>
      </c>
      <c r="C49" s="9">
        <f t="shared" si="7"/>
        <v>300000</v>
      </c>
      <c r="D49" s="21" t="str">
        <f t="shared" si="8"/>
        <v>Restrição orçamental de Mar. = 300.000 u.m.</v>
      </c>
      <c r="E49" s="21"/>
      <c r="F49" s="21"/>
    </row>
    <row r="50" spans="1:6" x14ac:dyDescent="0.25">
      <c r="A50" s="9">
        <f t="shared" si="6"/>
        <v>300000</v>
      </c>
      <c r="B50" s="3" t="s">
        <v>55</v>
      </c>
      <c r="C50" s="9">
        <f t="shared" si="7"/>
        <v>300000</v>
      </c>
      <c r="D50" s="21" t="str">
        <f t="shared" si="8"/>
        <v>Restrição orçamental de Abril = 300.000 u.m.</v>
      </c>
      <c r="E50" s="21"/>
      <c r="F50" s="21"/>
    </row>
    <row r="51" spans="1:6" x14ac:dyDescent="0.25">
      <c r="A51" s="9">
        <f t="shared" si="6"/>
        <v>300000</v>
      </c>
      <c r="B51" s="3" t="s">
        <v>55</v>
      </c>
      <c r="C51" s="9">
        <f t="shared" si="7"/>
        <v>300000</v>
      </c>
      <c r="D51" s="21" t="str">
        <f t="shared" si="8"/>
        <v>Restrição orçamental de Maio = 300.000 u.m.</v>
      </c>
      <c r="E51" s="21"/>
      <c r="F51" s="21"/>
    </row>
    <row r="52" spans="1:6" x14ac:dyDescent="0.25">
      <c r="A52" s="9">
        <f>B22*B8+B30*C8</f>
        <v>300000</v>
      </c>
      <c r="B52" s="3" t="s">
        <v>55</v>
      </c>
      <c r="C52" s="9">
        <f t="shared" si="7"/>
        <v>300000</v>
      </c>
      <c r="D52" s="21" t="str">
        <f t="shared" si="8"/>
        <v>Restrição orçamental de Junho = 300.000 u.m.</v>
      </c>
      <c r="E52" s="21"/>
      <c r="F52" s="21"/>
    </row>
    <row r="53" spans="1:6" x14ac:dyDescent="0.25">
      <c r="A53" s="9">
        <f>B25</f>
        <v>952.38095238095229</v>
      </c>
      <c r="B53" s="3" t="s">
        <v>55</v>
      </c>
      <c r="C53" s="9">
        <f>0.4*(B17+B25)</f>
        <v>952.38095238095229</v>
      </c>
      <c r="D53" s="21" t="str">
        <f>_xlfn.CONCAT("A produção da tinta 2 não pode exceder 40% da produção conjunta ",A3)</f>
        <v>A produção da tinta 2 não pode exceder 40% da produção conjunta Jan.</v>
      </c>
      <c r="E53" s="21"/>
      <c r="F53" s="21"/>
    </row>
    <row r="54" spans="1:6" x14ac:dyDescent="0.25">
      <c r="A54" s="9">
        <f t="shared" ref="A54:A57" si="9">B26</f>
        <v>399.99999999999989</v>
      </c>
      <c r="B54" s="3" t="s">
        <v>55</v>
      </c>
      <c r="C54" s="9">
        <f t="shared" ref="C54:C57" si="10">0.4*(B18+B26)</f>
        <v>1136.0000000000005</v>
      </c>
      <c r="D54" s="21" t="str">
        <f t="shared" ref="D54:D58" si="11">_xlfn.CONCAT("A produção da tinta 2 não pode exceder 40% da produção conjunta ",A4)</f>
        <v>A produção da tinta 2 não pode exceder 40% da produção conjunta Fev.</v>
      </c>
      <c r="E54" s="21"/>
      <c r="F54" s="21"/>
    </row>
    <row r="55" spans="1:6" x14ac:dyDescent="0.25">
      <c r="A55" s="9">
        <f t="shared" si="9"/>
        <v>810.81081081081084</v>
      </c>
      <c r="B55" s="3" t="s">
        <v>55</v>
      </c>
      <c r="C55" s="9">
        <f t="shared" si="10"/>
        <v>810.81081081081084</v>
      </c>
      <c r="D55" s="21" t="str">
        <f t="shared" si="11"/>
        <v>A produção da tinta 2 não pode exceder 40% da produção conjunta Mar.</v>
      </c>
      <c r="E55" s="21"/>
      <c r="F55" s="21"/>
    </row>
    <row r="56" spans="1:6" x14ac:dyDescent="0.25">
      <c r="A56" s="9">
        <f t="shared" si="9"/>
        <v>400</v>
      </c>
      <c r="B56" s="3" t="s">
        <v>55</v>
      </c>
      <c r="C56" s="9">
        <f t="shared" si="10"/>
        <v>1112</v>
      </c>
      <c r="D56" s="21" t="str">
        <f t="shared" si="11"/>
        <v>A produção da tinta 2 não pode exceder 40% da produção conjunta Abril</v>
      </c>
      <c r="E56" s="21"/>
      <c r="F56" s="21"/>
    </row>
    <row r="57" spans="1:6" x14ac:dyDescent="0.25">
      <c r="A57" s="9">
        <f t="shared" si="9"/>
        <v>400</v>
      </c>
      <c r="B57" s="3" t="s">
        <v>55</v>
      </c>
      <c r="C57" s="9">
        <f t="shared" si="10"/>
        <v>1018.1818181818182</v>
      </c>
      <c r="D57" s="21" t="str">
        <f t="shared" si="11"/>
        <v>A produção da tinta 2 não pode exceder 40% da produção conjunta Maio</v>
      </c>
      <c r="E57" s="21"/>
      <c r="F57" s="21"/>
    </row>
    <row r="58" spans="1:6" x14ac:dyDescent="0.25">
      <c r="A58" s="9">
        <f>B30</f>
        <v>1100.9174311926606</v>
      </c>
      <c r="B58" s="3" t="s">
        <v>55</v>
      </c>
      <c r="C58" s="9">
        <f>0.4*(B22+B30)</f>
        <v>1100.9174311926606</v>
      </c>
      <c r="D58" s="21" t="str">
        <f t="shared" si="11"/>
        <v>A produção da tinta 2 não pode exceder 40% da produção conjunta Junho</v>
      </c>
      <c r="E58" s="21"/>
      <c r="F58" s="21"/>
    </row>
    <row r="59" spans="1:6" x14ac:dyDescent="0.25">
      <c r="A59" s="9">
        <f>B17</f>
        <v>1428.5714285714287</v>
      </c>
      <c r="B59" s="3" t="s">
        <v>56</v>
      </c>
      <c r="C59" s="9">
        <f>$B$12</f>
        <v>600</v>
      </c>
      <c r="D59" s="21" t="str">
        <f>_xlfn.CONCAT("Produção mínima mensal da tinta 1 ",A3)</f>
        <v>Produção mínima mensal da tinta 1 Jan.</v>
      </c>
      <c r="E59" s="21"/>
      <c r="F59" s="21"/>
    </row>
    <row r="60" spans="1:6" x14ac:dyDescent="0.25">
      <c r="A60" s="9">
        <f t="shared" ref="A60:A63" si="12">B18</f>
        <v>2440.0000000000009</v>
      </c>
      <c r="B60" s="3" t="s">
        <v>56</v>
      </c>
      <c r="C60" s="9">
        <f t="shared" ref="C60:C64" si="13">$B$12</f>
        <v>600</v>
      </c>
      <c r="D60" s="21" t="str">
        <f t="shared" ref="D60:D64" si="14">_xlfn.CONCAT("Produção mínima mensal da tinta 1 ",A4)</f>
        <v>Produção mínima mensal da tinta 1 Fev.</v>
      </c>
      <c r="E60" s="21"/>
      <c r="F60" s="21"/>
    </row>
    <row r="61" spans="1:6" x14ac:dyDescent="0.25">
      <c r="A61" s="9">
        <f t="shared" si="12"/>
        <v>1216.2162162162163</v>
      </c>
      <c r="B61" s="3" t="s">
        <v>56</v>
      </c>
      <c r="C61" s="9">
        <f t="shared" si="13"/>
        <v>600</v>
      </c>
      <c r="D61" s="21" t="str">
        <f t="shared" si="14"/>
        <v>Produção mínima mensal da tinta 1 Mar.</v>
      </c>
      <c r="E61" s="21"/>
      <c r="F61" s="21"/>
    </row>
    <row r="62" spans="1:6" x14ac:dyDescent="0.25">
      <c r="A62" s="9">
        <f t="shared" si="12"/>
        <v>2380</v>
      </c>
      <c r="B62" s="3" t="s">
        <v>56</v>
      </c>
      <c r="C62" s="9">
        <f t="shared" si="13"/>
        <v>600</v>
      </c>
      <c r="D62" s="21" t="str">
        <f t="shared" si="14"/>
        <v>Produção mínima mensal da tinta 1 Abril</v>
      </c>
      <c r="E62" s="21"/>
      <c r="F62" s="21"/>
    </row>
    <row r="63" spans="1:6" x14ac:dyDescent="0.25">
      <c r="A63" s="9">
        <f t="shared" si="12"/>
        <v>2145.4545454545455</v>
      </c>
      <c r="B63" s="3" t="s">
        <v>56</v>
      </c>
      <c r="C63" s="9">
        <f t="shared" si="13"/>
        <v>600</v>
      </c>
      <c r="D63" s="21" t="str">
        <f t="shared" si="14"/>
        <v>Produção mínima mensal da tinta 1 Maio</v>
      </c>
      <c r="E63" s="21"/>
      <c r="F63" s="21"/>
    </row>
    <row r="64" spans="1:6" x14ac:dyDescent="0.25">
      <c r="A64" s="9">
        <f>B22</f>
        <v>1651.3761467889908</v>
      </c>
      <c r="B64" s="3" t="s">
        <v>56</v>
      </c>
      <c r="C64" s="9">
        <f t="shared" si="13"/>
        <v>600</v>
      </c>
      <c r="D64" s="21" t="str">
        <f t="shared" si="14"/>
        <v>Produção mínima mensal da tinta 1 Junho</v>
      </c>
      <c r="E64" s="21"/>
      <c r="F64" s="21"/>
    </row>
    <row r="65" spans="1:25" x14ac:dyDescent="0.25">
      <c r="A65" s="9">
        <f>B25</f>
        <v>952.38095238095229</v>
      </c>
      <c r="B65" s="3" t="s">
        <v>56</v>
      </c>
      <c r="C65" s="9">
        <f>$B$13</f>
        <v>400</v>
      </c>
      <c r="D65" s="21" t="str">
        <f>_xlfn.CONCAT("Produção mínima mensal da tinta 2 ",A3)</f>
        <v>Produção mínima mensal da tinta 2 Jan.</v>
      </c>
      <c r="E65" s="21"/>
      <c r="F65" s="21"/>
    </row>
    <row r="66" spans="1:25" x14ac:dyDescent="0.25">
      <c r="A66" s="9">
        <f t="shared" ref="A66:A69" si="15">B26</f>
        <v>399.99999999999989</v>
      </c>
      <c r="B66" s="3" t="s">
        <v>56</v>
      </c>
      <c r="C66" s="9">
        <f t="shared" ref="C66:C70" si="16">$B$13</f>
        <v>400</v>
      </c>
      <c r="D66" s="21" t="str">
        <f t="shared" ref="D66:D70" si="17">_xlfn.CONCAT("Produção mínima mensal da tinta 2 ",A4)</f>
        <v>Produção mínima mensal da tinta 2 Fev.</v>
      </c>
      <c r="E66" s="21"/>
      <c r="F66" s="21"/>
    </row>
    <row r="67" spans="1:25" x14ac:dyDescent="0.25">
      <c r="A67" s="9">
        <f t="shared" si="15"/>
        <v>810.81081081081084</v>
      </c>
      <c r="B67" s="3" t="s">
        <v>56</v>
      </c>
      <c r="C67" s="9">
        <f t="shared" si="16"/>
        <v>400</v>
      </c>
      <c r="D67" s="21" t="str">
        <f t="shared" si="17"/>
        <v>Produção mínima mensal da tinta 2 Mar.</v>
      </c>
      <c r="E67" s="21"/>
      <c r="F67" s="21"/>
    </row>
    <row r="68" spans="1:25" x14ac:dyDescent="0.25">
      <c r="A68" s="9">
        <f t="shared" si="15"/>
        <v>400</v>
      </c>
      <c r="B68" s="3" t="s">
        <v>56</v>
      </c>
      <c r="C68" s="9">
        <f t="shared" si="16"/>
        <v>400</v>
      </c>
      <c r="D68" s="21" t="str">
        <f t="shared" si="17"/>
        <v>Produção mínima mensal da tinta 2 Abril</v>
      </c>
      <c r="E68" s="21"/>
      <c r="F68" s="21"/>
    </row>
    <row r="69" spans="1:25" x14ac:dyDescent="0.25">
      <c r="A69" s="9">
        <f t="shared" si="15"/>
        <v>400</v>
      </c>
      <c r="B69" s="3" t="s">
        <v>56</v>
      </c>
      <c r="C69" s="9">
        <f t="shared" si="16"/>
        <v>400</v>
      </c>
      <c r="D69" s="21" t="str">
        <f t="shared" si="17"/>
        <v>Produção mínima mensal da tinta 2 Maio</v>
      </c>
      <c r="E69" s="21"/>
      <c r="F69" s="21"/>
    </row>
    <row r="70" spans="1:25" x14ac:dyDescent="0.25">
      <c r="A70" s="9">
        <f>B30</f>
        <v>1100.9174311926606</v>
      </c>
      <c r="B70" s="3" t="s">
        <v>56</v>
      </c>
      <c r="C70" s="9">
        <f t="shared" si="16"/>
        <v>400</v>
      </c>
      <c r="D70" s="21" t="str">
        <f t="shared" si="17"/>
        <v>Produção mínima mensal da tinta 2 Junho</v>
      </c>
      <c r="E70" s="21"/>
      <c r="F70" s="21"/>
    </row>
    <row r="72" spans="1:25" s="5" customFormat="1" x14ac:dyDescent="0.25">
      <c r="A72" s="5" t="s">
        <v>65</v>
      </c>
    </row>
    <row r="73" spans="1:25" s="5" customForma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x14ac:dyDescent="0.25">
      <c r="A74" s="14" t="s">
        <v>1</v>
      </c>
      <c r="B74" s="14" t="s">
        <v>66</v>
      </c>
      <c r="C74" s="14" t="s">
        <v>72</v>
      </c>
      <c r="D74" s="14" t="s">
        <v>73</v>
      </c>
      <c r="E74" s="14" t="s">
        <v>74</v>
      </c>
      <c r="F74" s="14" t="s">
        <v>75</v>
      </c>
    </row>
    <row r="75" spans="1:25" x14ac:dyDescent="0.25">
      <c r="A75" s="3" t="s">
        <v>67</v>
      </c>
      <c r="B75" s="3" t="s">
        <v>70</v>
      </c>
      <c r="C75" s="9">
        <f>E17*D3</f>
        <v>0</v>
      </c>
      <c r="D75" s="9">
        <f>B17</f>
        <v>1428.5714285714287</v>
      </c>
      <c r="E75" s="9">
        <f>B17*B3</f>
        <v>171428.57142857145</v>
      </c>
      <c r="F75" s="9">
        <f>H17</f>
        <v>1528.5714285714287</v>
      </c>
    </row>
    <row r="76" spans="1:25" x14ac:dyDescent="0.25">
      <c r="A76" s="3" t="s">
        <v>68</v>
      </c>
      <c r="B76" s="3" t="s">
        <v>70</v>
      </c>
      <c r="C76" s="9">
        <f t="shared" ref="C76:C80" si="18">E18*D4</f>
        <v>0</v>
      </c>
      <c r="D76" s="9">
        <f t="shared" ref="D76:D79" si="19">B18</f>
        <v>2440.0000000000009</v>
      </c>
      <c r="E76" s="9">
        <f t="shared" ref="E76:E79" si="20">B18*B4</f>
        <v>244000.00000000009</v>
      </c>
      <c r="F76" s="9">
        <f t="shared" ref="F76:F79" si="21">H18</f>
        <v>3968.5714285714294</v>
      </c>
    </row>
    <row r="77" spans="1:25" x14ac:dyDescent="0.25">
      <c r="A77" s="3" t="s">
        <v>69</v>
      </c>
      <c r="B77" s="3" t="s">
        <v>70</v>
      </c>
      <c r="C77" s="9">
        <f t="shared" si="18"/>
        <v>0</v>
      </c>
      <c r="D77" s="9">
        <f t="shared" si="19"/>
        <v>1216.2162162162163</v>
      </c>
      <c r="E77" s="9">
        <f t="shared" si="20"/>
        <v>182432.43243243243</v>
      </c>
      <c r="F77" s="9">
        <f t="shared" si="21"/>
        <v>5184.7876447876461</v>
      </c>
    </row>
    <row r="78" spans="1:25" x14ac:dyDescent="0.25">
      <c r="A78" s="3" t="s">
        <v>9</v>
      </c>
      <c r="B78" s="3" t="s">
        <v>70</v>
      </c>
      <c r="C78" s="9">
        <f t="shared" si="18"/>
        <v>0</v>
      </c>
      <c r="D78" s="9">
        <f t="shared" si="19"/>
        <v>2380</v>
      </c>
      <c r="E78" s="9">
        <f t="shared" si="20"/>
        <v>238000</v>
      </c>
      <c r="F78" s="9">
        <f t="shared" si="21"/>
        <v>7564.7876447876461</v>
      </c>
    </row>
    <row r="79" spans="1:25" x14ac:dyDescent="0.25">
      <c r="A79" s="3" t="s">
        <v>10</v>
      </c>
      <c r="B79" s="3" t="s">
        <v>70</v>
      </c>
      <c r="C79" s="9">
        <f t="shared" si="18"/>
        <v>0</v>
      </c>
      <c r="D79" s="9">
        <f t="shared" si="19"/>
        <v>2145.4545454545455</v>
      </c>
      <c r="E79" s="9">
        <f t="shared" si="20"/>
        <v>236000</v>
      </c>
      <c r="F79" s="9">
        <f t="shared" si="21"/>
        <v>9710.242190242192</v>
      </c>
    </row>
    <row r="80" spans="1:25" x14ac:dyDescent="0.25">
      <c r="A80" s="3" t="s">
        <v>11</v>
      </c>
      <c r="B80" s="3" t="s">
        <v>70</v>
      </c>
      <c r="C80" s="9">
        <f t="shared" si="18"/>
        <v>3635717.8678499786</v>
      </c>
      <c r="D80" s="9">
        <f>B22</f>
        <v>1651.3761467889908</v>
      </c>
      <c r="E80" s="9">
        <f>B22*B8</f>
        <v>173394.49541284403</v>
      </c>
      <c r="F80" s="9">
        <f>H22</f>
        <v>0</v>
      </c>
    </row>
    <row r="81" spans="1:6" x14ac:dyDescent="0.25">
      <c r="A81" s="3" t="s">
        <v>67</v>
      </c>
      <c r="B81" s="3" t="s">
        <v>71</v>
      </c>
      <c r="C81" s="9">
        <f>E25*E3</f>
        <v>0</v>
      </c>
      <c r="D81" s="9">
        <f>B25</f>
        <v>952.38095238095229</v>
      </c>
      <c r="E81" s="9">
        <f>B25*C3</f>
        <v>128571.42857142857</v>
      </c>
      <c r="F81" s="9">
        <f>H25</f>
        <v>1052.3809523809523</v>
      </c>
    </row>
    <row r="82" spans="1:6" x14ac:dyDescent="0.25">
      <c r="A82" s="3" t="s">
        <v>68</v>
      </c>
      <c r="B82" s="3" t="s">
        <v>71</v>
      </c>
      <c r="C82" s="9">
        <f t="shared" ref="C82:C86" si="22">E26*E4</f>
        <v>0</v>
      </c>
      <c r="D82" s="9">
        <f t="shared" ref="D82:D85" si="23">B26</f>
        <v>399.99999999999989</v>
      </c>
      <c r="E82" s="9">
        <f t="shared" ref="E82:E85" si="24">B26*C4</f>
        <v>55999.999999999985</v>
      </c>
      <c r="F82" s="9">
        <f t="shared" ref="F82:F85" si="25">H26</f>
        <v>1452.3809523809523</v>
      </c>
    </row>
    <row r="83" spans="1:6" x14ac:dyDescent="0.25">
      <c r="A83" s="3" t="s">
        <v>69</v>
      </c>
      <c r="B83" s="3" t="s">
        <v>71</v>
      </c>
      <c r="C83" s="9">
        <f t="shared" si="22"/>
        <v>0</v>
      </c>
      <c r="D83" s="9">
        <f t="shared" si="23"/>
        <v>810.81081081081084</v>
      </c>
      <c r="E83" s="9">
        <f t="shared" si="24"/>
        <v>117567.56756756757</v>
      </c>
      <c r="F83" s="9">
        <f t="shared" si="25"/>
        <v>2263.1917631917631</v>
      </c>
    </row>
    <row r="84" spans="1:6" x14ac:dyDescent="0.25">
      <c r="A84" s="3" t="s">
        <v>9</v>
      </c>
      <c r="B84" s="3" t="s">
        <v>71</v>
      </c>
      <c r="C84" s="9">
        <f t="shared" si="22"/>
        <v>0</v>
      </c>
      <c r="D84" s="9">
        <f t="shared" si="23"/>
        <v>400</v>
      </c>
      <c r="E84" s="9">
        <f t="shared" si="24"/>
        <v>62000</v>
      </c>
      <c r="F84" s="9">
        <f t="shared" si="25"/>
        <v>2663.1917631917631</v>
      </c>
    </row>
    <row r="85" spans="1:6" x14ac:dyDescent="0.25">
      <c r="A85" s="3" t="s">
        <v>10</v>
      </c>
      <c r="B85" s="3" t="s">
        <v>71</v>
      </c>
      <c r="C85" s="9">
        <f t="shared" si="22"/>
        <v>0</v>
      </c>
      <c r="D85" s="9">
        <f t="shared" si="23"/>
        <v>400</v>
      </c>
      <c r="E85" s="9">
        <f t="shared" si="24"/>
        <v>64000</v>
      </c>
      <c r="F85" s="9">
        <f t="shared" si="25"/>
        <v>3063.1917631917631</v>
      </c>
    </row>
    <row r="86" spans="1:6" x14ac:dyDescent="0.25">
      <c r="A86" s="3" t="s">
        <v>11</v>
      </c>
      <c r="B86" s="3" t="s">
        <v>71</v>
      </c>
      <c r="C86" s="9">
        <f t="shared" si="22"/>
        <v>1582361.4938660807</v>
      </c>
      <c r="D86" s="9">
        <f>B30</f>
        <v>1100.9174311926606</v>
      </c>
      <c r="E86" s="9">
        <f>B30*C8</f>
        <v>126605.50458715597</v>
      </c>
      <c r="F86" s="9">
        <f>H30</f>
        <v>0</v>
      </c>
    </row>
  </sheetData>
  <mergeCells count="43">
    <mergeCell ref="D70:F70"/>
    <mergeCell ref="D59:F59"/>
    <mergeCell ref="D60:F60"/>
    <mergeCell ref="D61:F61"/>
    <mergeCell ref="D62:F62"/>
    <mergeCell ref="D63:F63"/>
    <mergeCell ref="D64:F64"/>
    <mergeCell ref="D65:F65"/>
    <mergeCell ref="D66:F66"/>
    <mergeCell ref="D67:F67"/>
    <mergeCell ref="D68:F68"/>
    <mergeCell ref="D69:F69"/>
    <mergeCell ref="D58:F58"/>
    <mergeCell ref="D47:F47"/>
    <mergeCell ref="D48:F48"/>
    <mergeCell ref="D49:F49"/>
    <mergeCell ref="D50:F50"/>
    <mergeCell ref="D51:F51"/>
    <mergeCell ref="D52:F52"/>
    <mergeCell ref="D53:F53"/>
    <mergeCell ref="D54:F54"/>
    <mergeCell ref="D55:F55"/>
    <mergeCell ref="D56:F56"/>
    <mergeCell ref="D57:F57"/>
    <mergeCell ref="D46:F46"/>
    <mergeCell ref="D35:F35"/>
    <mergeCell ref="D36:F36"/>
    <mergeCell ref="D37:F37"/>
    <mergeCell ref="D38:F38"/>
    <mergeCell ref="D39:F39"/>
    <mergeCell ref="D40:F40"/>
    <mergeCell ref="D41:F41"/>
    <mergeCell ref="D42:F42"/>
    <mergeCell ref="D43:F43"/>
    <mergeCell ref="D44:F44"/>
    <mergeCell ref="D45:F45"/>
    <mergeCell ref="G16:H16"/>
    <mergeCell ref="G24:H24"/>
    <mergeCell ref="D34:F34"/>
    <mergeCell ref="A16:B16"/>
    <mergeCell ref="A24:B24"/>
    <mergeCell ref="D16:E16"/>
    <mergeCell ref="D24:E24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F4792-4A7F-4A2D-9775-4B4EDB0038DE}">
  <dimension ref="A1:T47"/>
  <sheetViews>
    <sheetView workbookViewId="0">
      <selection activeCell="H2" sqref="H2"/>
    </sheetView>
  </sheetViews>
  <sheetFormatPr defaultRowHeight="15" x14ac:dyDescent="0.25"/>
  <cols>
    <col min="1" max="1" width="28.7109375" bestFit="1" customWidth="1"/>
    <col min="2" max="2" width="19.5703125" bestFit="1" customWidth="1"/>
    <col min="3" max="3" width="12" bestFit="1" customWidth="1"/>
    <col min="4" max="4" width="10.7109375" bestFit="1" customWidth="1"/>
    <col min="5" max="6" width="12" bestFit="1" customWidth="1"/>
    <col min="7" max="7" width="6.140625" bestFit="1" customWidth="1"/>
    <col min="8" max="8" width="18.42578125" bestFit="1" customWidth="1"/>
    <col min="9" max="10" width="29.28515625" bestFit="1" customWidth="1"/>
    <col min="11" max="11" width="6.85546875" bestFit="1" customWidth="1"/>
    <col min="12" max="12" width="6.28515625" bestFit="1" customWidth="1"/>
    <col min="13" max="13" width="9.5703125" bestFit="1" customWidth="1"/>
    <col min="14" max="14" width="12" bestFit="1" customWidth="1"/>
    <col min="15" max="15" width="6.28515625" bestFit="1" customWidth="1"/>
    <col min="16" max="20" width="12" bestFit="1" customWidth="1"/>
  </cols>
  <sheetData>
    <row r="1" spans="1:9" x14ac:dyDescent="0.25">
      <c r="A1" s="8" t="s">
        <v>77</v>
      </c>
      <c r="B1" t="s">
        <v>76</v>
      </c>
      <c r="H1" t="s">
        <v>76</v>
      </c>
      <c r="I1" t="s">
        <v>79</v>
      </c>
    </row>
    <row r="2" spans="1:9" x14ac:dyDescent="0.25">
      <c r="A2" s="16" t="s">
        <v>67</v>
      </c>
      <c r="B2" s="15">
        <v>0</v>
      </c>
      <c r="H2" s="18">
        <v>5218079.361716059</v>
      </c>
      <c r="I2" s="17">
        <v>15325.727531415605</v>
      </c>
    </row>
    <row r="3" spans="1:9" x14ac:dyDescent="0.25">
      <c r="A3" s="16" t="s">
        <v>68</v>
      </c>
      <c r="B3" s="15">
        <v>0</v>
      </c>
      <c r="I3" t="str">
        <f>_xlfn.CONCAT(_xlfn.CEILING.MATH(I2)," unidades")</f>
        <v>15326 unidades</v>
      </c>
    </row>
    <row r="4" spans="1:9" x14ac:dyDescent="0.25">
      <c r="A4" s="16" t="s">
        <v>69</v>
      </c>
      <c r="B4" s="15">
        <v>0</v>
      </c>
    </row>
    <row r="5" spans="1:9" x14ac:dyDescent="0.25">
      <c r="A5" s="16" t="s">
        <v>9</v>
      </c>
      <c r="B5" s="15">
        <v>0</v>
      </c>
      <c r="H5" t="s">
        <v>82</v>
      </c>
    </row>
    <row r="6" spans="1:9" x14ac:dyDescent="0.25">
      <c r="A6" s="16" t="s">
        <v>10</v>
      </c>
      <c r="B6" s="15">
        <v>0</v>
      </c>
      <c r="H6" s="18">
        <v>1800000.0000000002</v>
      </c>
    </row>
    <row r="7" spans="1:9" x14ac:dyDescent="0.25">
      <c r="A7" s="16" t="s">
        <v>11</v>
      </c>
      <c r="B7" s="15">
        <v>5218079.361716059</v>
      </c>
    </row>
    <row r="8" spans="1:9" x14ac:dyDescent="0.25">
      <c r="A8" s="16" t="s">
        <v>78</v>
      </c>
      <c r="B8" s="15">
        <v>5218079.361716059</v>
      </c>
      <c r="H8" t="s">
        <v>81</v>
      </c>
    </row>
    <row r="9" spans="1:9" x14ac:dyDescent="0.25">
      <c r="H9" s="15">
        <v>38451.29753129754</v>
      </c>
    </row>
    <row r="10" spans="1:9" x14ac:dyDescent="0.25">
      <c r="H10" t="str">
        <f>_xlfn.CONCAT(_xlfn.CEILING.MATH(H9)," unidades")</f>
        <v>38452 unidades</v>
      </c>
    </row>
    <row r="11" spans="1:9" x14ac:dyDescent="0.25">
      <c r="A11" s="8" t="s">
        <v>79</v>
      </c>
      <c r="B11" s="8" t="s">
        <v>80</v>
      </c>
    </row>
    <row r="12" spans="1:9" x14ac:dyDescent="0.25">
      <c r="A12" s="8" t="s">
        <v>77</v>
      </c>
      <c r="B12" t="s">
        <v>70</v>
      </c>
      <c r="C12" t="s">
        <v>71</v>
      </c>
      <c r="D12" t="s">
        <v>78</v>
      </c>
    </row>
    <row r="13" spans="1:9" x14ac:dyDescent="0.25">
      <c r="A13" s="16" t="s">
        <v>67</v>
      </c>
      <c r="B13" s="15">
        <v>1428.5714285714287</v>
      </c>
      <c r="C13" s="15">
        <v>952.38095238095229</v>
      </c>
      <c r="D13" s="15">
        <v>2380.9523809523807</v>
      </c>
    </row>
    <row r="14" spans="1:9" x14ac:dyDescent="0.25">
      <c r="A14" s="16" t="s">
        <v>68</v>
      </c>
      <c r="B14" s="15">
        <v>2440.0000000000009</v>
      </c>
      <c r="C14" s="15">
        <v>399.99999999999989</v>
      </c>
      <c r="D14" s="15">
        <v>2840.0000000000009</v>
      </c>
    </row>
    <row r="15" spans="1:9" x14ac:dyDescent="0.25">
      <c r="A15" s="16" t="s">
        <v>69</v>
      </c>
      <c r="B15" s="15">
        <v>1216.2162162162163</v>
      </c>
      <c r="C15" s="15">
        <v>810.81081081081084</v>
      </c>
      <c r="D15" s="15">
        <v>2027.0270270270271</v>
      </c>
    </row>
    <row r="16" spans="1:9" x14ac:dyDescent="0.25">
      <c r="A16" s="16" t="s">
        <v>9</v>
      </c>
      <c r="B16" s="15">
        <v>2380</v>
      </c>
      <c r="C16" s="15">
        <v>400</v>
      </c>
      <c r="D16" s="15">
        <v>2780</v>
      </c>
    </row>
    <row r="17" spans="1:20" x14ac:dyDescent="0.25">
      <c r="A17" s="16" t="s">
        <v>10</v>
      </c>
      <c r="B17" s="15">
        <v>2145.4545454545455</v>
      </c>
      <c r="C17" s="15">
        <v>400</v>
      </c>
      <c r="D17" s="15">
        <v>2545.4545454545455</v>
      </c>
    </row>
    <row r="18" spans="1:20" x14ac:dyDescent="0.25">
      <c r="A18" s="16" t="s">
        <v>11</v>
      </c>
      <c r="B18" s="15">
        <v>1651.3761467889908</v>
      </c>
      <c r="C18" s="15">
        <v>1100.9174311926606</v>
      </c>
      <c r="D18" s="15">
        <v>2752.2935779816517</v>
      </c>
    </row>
    <row r="19" spans="1:20" x14ac:dyDescent="0.25">
      <c r="A19" s="16" t="s">
        <v>78</v>
      </c>
      <c r="B19" s="15">
        <v>11261.618337031183</v>
      </c>
      <c r="C19" s="15">
        <v>4064.109194384424</v>
      </c>
      <c r="D19" s="15">
        <v>15325.727531415607</v>
      </c>
    </row>
    <row r="22" spans="1:20" x14ac:dyDescent="0.25">
      <c r="A22" s="8" t="s">
        <v>77</v>
      </c>
      <c r="B22" t="s">
        <v>79</v>
      </c>
    </row>
    <row r="23" spans="1:20" x14ac:dyDescent="0.25">
      <c r="A23" s="16" t="s">
        <v>70</v>
      </c>
      <c r="B23" s="15">
        <v>11261.618337031183</v>
      </c>
    </row>
    <row r="24" spans="1:20" x14ac:dyDescent="0.25">
      <c r="A24" s="16" t="s">
        <v>71</v>
      </c>
      <c r="B24" s="15">
        <v>4064.109194384424</v>
      </c>
    </row>
    <row r="25" spans="1:20" x14ac:dyDescent="0.25">
      <c r="A25" s="16" t="s">
        <v>78</v>
      </c>
      <c r="B25" s="15">
        <v>15325.727531415607</v>
      </c>
    </row>
    <row r="28" spans="1:20" x14ac:dyDescent="0.25">
      <c r="A28" s="8" t="s">
        <v>81</v>
      </c>
      <c r="B28" s="8" t="s">
        <v>80</v>
      </c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</row>
    <row r="29" spans="1:20" x14ac:dyDescent="0.25">
      <c r="A29" s="8" t="s">
        <v>77</v>
      </c>
      <c r="B29" t="s">
        <v>70</v>
      </c>
      <c r="C29" t="s">
        <v>71</v>
      </c>
      <c r="D29" t="s">
        <v>78</v>
      </c>
    </row>
    <row r="30" spans="1:20" x14ac:dyDescent="0.25">
      <c r="A30" s="16" t="s">
        <v>67</v>
      </c>
      <c r="B30" s="15">
        <v>1528.5714285714287</v>
      </c>
      <c r="C30" s="15">
        <v>1052.3809523809523</v>
      </c>
      <c r="D30" s="15">
        <v>2580.9523809523807</v>
      </c>
    </row>
    <row r="31" spans="1:20" x14ac:dyDescent="0.25">
      <c r="A31" s="16" t="s">
        <v>68</v>
      </c>
      <c r="B31" s="15">
        <v>3968.5714285714294</v>
      </c>
      <c r="C31" s="15">
        <v>1452.3809523809523</v>
      </c>
      <c r="D31" s="15">
        <v>5420.9523809523816</v>
      </c>
    </row>
    <row r="32" spans="1:20" x14ac:dyDescent="0.25">
      <c r="A32" s="16" t="s">
        <v>69</v>
      </c>
      <c r="B32" s="15">
        <v>5184.7876447876461</v>
      </c>
      <c r="C32" s="15">
        <v>2263.1917631917631</v>
      </c>
      <c r="D32" s="15">
        <v>7447.9794079794092</v>
      </c>
    </row>
    <row r="33" spans="1:4" x14ac:dyDescent="0.25">
      <c r="A33" s="16" t="s">
        <v>9</v>
      </c>
      <c r="B33" s="15">
        <v>7564.7876447876461</v>
      </c>
      <c r="C33" s="15">
        <v>2663.1917631917631</v>
      </c>
      <c r="D33" s="15">
        <v>10227.979407979408</v>
      </c>
    </row>
    <row r="34" spans="1:4" x14ac:dyDescent="0.25">
      <c r="A34" s="16" t="s">
        <v>10</v>
      </c>
      <c r="B34" s="15">
        <v>9710.242190242192</v>
      </c>
      <c r="C34" s="15">
        <v>3063.1917631917631</v>
      </c>
      <c r="D34" s="15">
        <v>12773.433953433956</v>
      </c>
    </row>
    <row r="35" spans="1:4" x14ac:dyDescent="0.25">
      <c r="A35" s="16" t="s">
        <v>11</v>
      </c>
      <c r="B35" s="15">
        <v>0</v>
      </c>
      <c r="C35" s="15">
        <v>0</v>
      </c>
      <c r="D35" s="15">
        <v>0</v>
      </c>
    </row>
    <row r="36" spans="1:4" x14ac:dyDescent="0.25">
      <c r="A36" s="16" t="s">
        <v>78</v>
      </c>
      <c r="B36" s="15">
        <v>27956.960336960343</v>
      </c>
      <c r="C36" s="15">
        <v>10494.337194337193</v>
      </c>
      <c r="D36" s="15">
        <v>38451.297531297532</v>
      </c>
    </row>
    <row r="39" spans="1:4" x14ac:dyDescent="0.25">
      <c r="A39" s="8" t="s">
        <v>82</v>
      </c>
      <c r="B39" s="8" t="s">
        <v>80</v>
      </c>
    </row>
    <row r="40" spans="1:4" x14ac:dyDescent="0.25">
      <c r="A40" s="8" t="s">
        <v>77</v>
      </c>
      <c r="B40" t="s">
        <v>70</v>
      </c>
      <c r="C40" t="s">
        <v>71</v>
      </c>
      <c r="D40" t="s">
        <v>78</v>
      </c>
    </row>
    <row r="41" spans="1:4" x14ac:dyDescent="0.25">
      <c r="A41" s="16" t="s">
        <v>67</v>
      </c>
      <c r="B41" s="15">
        <v>171428.57142857145</v>
      </c>
      <c r="C41" s="15">
        <v>128571.42857142857</v>
      </c>
      <c r="D41" s="15">
        <v>300000</v>
      </c>
    </row>
    <row r="42" spans="1:4" x14ac:dyDescent="0.25">
      <c r="A42" s="16" t="s">
        <v>68</v>
      </c>
      <c r="B42" s="15">
        <v>244000.00000000009</v>
      </c>
      <c r="C42" s="15">
        <v>55999.999999999985</v>
      </c>
      <c r="D42" s="15">
        <v>300000.00000000006</v>
      </c>
    </row>
    <row r="43" spans="1:4" x14ac:dyDescent="0.25">
      <c r="A43" s="16" t="s">
        <v>69</v>
      </c>
      <c r="B43" s="15">
        <v>182432.43243243243</v>
      </c>
      <c r="C43" s="15">
        <v>117567.56756756757</v>
      </c>
      <c r="D43" s="15">
        <v>300000</v>
      </c>
    </row>
    <row r="44" spans="1:4" x14ac:dyDescent="0.25">
      <c r="A44" s="16" t="s">
        <v>9</v>
      </c>
      <c r="B44" s="15">
        <v>238000</v>
      </c>
      <c r="C44" s="15">
        <v>62000</v>
      </c>
      <c r="D44" s="15">
        <v>300000</v>
      </c>
    </row>
    <row r="45" spans="1:4" x14ac:dyDescent="0.25">
      <c r="A45" s="16" t="s">
        <v>10</v>
      </c>
      <c r="B45" s="15">
        <v>236000</v>
      </c>
      <c r="C45" s="15">
        <v>64000</v>
      </c>
      <c r="D45" s="15">
        <v>300000</v>
      </c>
    </row>
    <row r="46" spans="1:4" x14ac:dyDescent="0.25">
      <c r="A46" s="16" t="s">
        <v>11</v>
      </c>
      <c r="B46" s="15">
        <v>173394.49541284403</v>
      </c>
      <c r="C46" s="15">
        <v>126605.50458715597</v>
      </c>
      <c r="D46" s="15">
        <v>300000</v>
      </c>
    </row>
    <row r="47" spans="1:4" x14ac:dyDescent="0.25">
      <c r="A47" s="16" t="s">
        <v>78</v>
      </c>
      <c r="B47" s="15">
        <v>1245255.499273848</v>
      </c>
      <c r="C47" s="15">
        <v>554744.5007261521</v>
      </c>
      <c r="D47" s="15">
        <v>1800000</v>
      </c>
    </row>
  </sheetData>
  <pageMargins left="0.7" right="0.7" top="0.75" bottom="0.75" header="0.3" footer="0.3"/>
  <pageSetup paperSize="9" orientation="portrait" r:id="rId1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F7966-B2E3-42B6-ADA6-C7C64774D36C}">
  <dimension ref="A1"/>
  <sheetViews>
    <sheetView showGridLines="0" tabSelected="1" zoomScaleNormal="100" workbookViewId="0">
      <selection activeCell="T46" sqref="T46"/>
    </sheetView>
  </sheetViews>
  <sheetFormatPr defaultRowHeight="15" x14ac:dyDescent="0.25"/>
  <sheetData/>
  <pageMargins left="0.7" right="0.7" top="0.75" bottom="0.75" header="0.3" footer="0.3"/>
  <drawing r:id="rId1"/>
  <picture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O modelo</vt:lpstr>
      <vt:lpstr>Tabelas de suporte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Goncalo</dc:creator>
  <cp:lastModifiedBy>Utilizador</cp:lastModifiedBy>
  <dcterms:created xsi:type="dcterms:W3CDTF">2015-06-05T18:19:34Z</dcterms:created>
  <dcterms:modified xsi:type="dcterms:W3CDTF">2021-04-19T00:10:20Z</dcterms:modified>
</cp:coreProperties>
</file>