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URIN config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I4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FLUORO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SENSOR</v>
      </c>
      <c r="AG1" t="str">
        <v>SENSOR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LEAF_ANGLE</v>
      </c>
      <c r="AQ1" t="str">
        <v>LEAF_ANGLE</v>
      </c>
      <c r="AR1" t="str">
        <v>LEAF_ANGLE</v>
      </c>
      <c r="AS1" t="str">
        <v>LEAF_ANGLE</v>
      </c>
      <c r="AT1" t="str">
        <v>LEAF_ANGLE</v>
      </c>
      <c r="AU1" t="str">
        <v>LEAF_ANGLE</v>
      </c>
      <c r="AV1" t="str">
        <v>LEAF_ANGLE</v>
      </c>
      <c r="AW1" t="str">
        <v>LEAF_ANGLE</v>
      </c>
      <c r="AX1" t="str">
        <v>LEAF_ANGLE</v>
      </c>
      <c r="AY1" t="str">
        <v>LEAF_ANGLE</v>
      </c>
      <c r="AZ1" t="str">
        <v>GPS</v>
      </c>
      <c r="BA1" t="str">
        <v>GPS</v>
      </c>
      <c r="BB1" t="str">
        <v>GPS</v>
      </c>
      <c r="BC1" t="str">
        <v>GPS</v>
      </c>
      <c r="BD1" t="str">
        <v>GPS</v>
      </c>
      <c r="BE1" t="str">
        <v>GPS</v>
      </c>
      <c r="BF1" t="str">
        <v>GPS</v>
      </c>
      <c r="BG1" t="str">
        <v>MATCH</v>
      </c>
      <c r="BH1" t="str">
        <v>MATCH</v>
      </c>
      <c r="BI1" t="str">
        <v>MATCH</v>
      </c>
      <c r="BJ1" t="str">
        <v>STABILITY</v>
      </c>
      <c r="BK1" t="str">
        <v>STABILITY</v>
      </c>
      <c r="BL1" t="str">
        <v>STABILITY</v>
      </c>
      <c r="BM1" t="str">
        <v>STABILITY</v>
      </c>
      <c r="BN1" t="str">
        <v>STABILITY</v>
      </c>
      <c r="BO1" t="str">
        <v>STABILITY</v>
      </c>
      <c r="BP1" t="str">
        <v>P_CONFIG</v>
      </c>
      <c r="BQ1" t="str">
        <v>P_CONFIG</v>
      </c>
      <c r="BR1" t="str">
        <v>P_CONFIG</v>
      </c>
      <c r="BS1" t="str">
        <v>P_CONFIG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FL_CONFIG</v>
      </c>
      <c r="CD1" t="str">
        <v>FL_CONFIG</v>
      </c>
      <c r="CE1" t="str">
        <v>FL_CONFIG</v>
      </c>
      <c r="CF1" t="str">
        <v>FL_CONFIG</v>
      </c>
      <c r="CG1" t="str">
        <v>FL_CONFIG</v>
      </c>
      <c r="CH1" t="str">
        <v>FL_CONFIG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SENSOR_V</v>
      </c>
      <c r="CN1" t="str">
        <v>SENSOR_V</v>
      </c>
      <c r="CO1" t="str">
        <v>SENSOR_V</v>
      </c>
      <c r="CP1" t="str">
        <v>SENSOR_V</v>
      </c>
      <c r="CQ1" t="str">
        <v>SENSOR_V</v>
      </c>
      <c r="CR1" t="str">
        <v>SENSOR_V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USERCAL</v>
      </c>
      <c r="CX1" t="str">
        <v>USERCAL</v>
      </c>
      <c r="CY1" t="str">
        <v>USERCAL</v>
      </c>
      <c r="CZ1" t="str">
        <v>USERCAL</v>
      </c>
      <c r="DA1" t="str">
        <v>USERCAL</v>
      </c>
      <c r="DB1" t="str">
        <v>USERCAL</v>
      </c>
      <c r="DC1" t="str">
        <v>META</v>
      </c>
      <c r="DD1" t="str">
        <v>META</v>
      </c>
      <c r="DE1" t="str">
        <v>META</v>
      </c>
      <c r="DF1" t="str">
        <v>META</v>
      </c>
      <c r="DG1" t="str">
        <v>META</v>
      </c>
      <c r="DH1" t="str">
        <v>META</v>
      </c>
      <c r="DI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unique_id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flashID</v>
      </c>
      <c r="W2" t="str">
        <v>Fo</v>
      </c>
      <c r="X2" t="str">
        <v>Fm</v>
      </c>
      <c r="Y2" t="str">
        <v>Fv/Fm</v>
      </c>
      <c r="Z2" t="str">
        <v>Fs</v>
      </c>
      <c r="AA2" t="str">
        <v>Fm'</v>
      </c>
      <c r="AB2" t="str">
        <v>PhiPS2</v>
      </c>
      <c r="AC2" t="str">
        <v>PS2/1</v>
      </c>
      <c r="AD2" t="str">
        <v>abs</v>
      </c>
      <c r="AE2" t="str">
        <v>ETR</v>
      </c>
      <c r="AF2" t="str">
        <v>rh_s</v>
      </c>
      <c r="AG2" t="str">
        <v>rh_r</v>
      </c>
      <c r="AH2" t="str">
        <v>Tref</v>
      </c>
      <c r="AI2" t="str">
        <v>Tleaf</v>
      </c>
      <c r="AJ2" t="str">
        <v>P_atm</v>
      </c>
      <c r="AK2" t="str">
        <v>flow</v>
      </c>
      <c r="AL2" t="str">
        <v>flow_s</v>
      </c>
      <c r="AM2" t="str">
        <v>leak_pct</v>
      </c>
      <c r="AN2" t="str">
        <v>Qamb</v>
      </c>
      <c r="AO2" t="str">
        <v>batt</v>
      </c>
      <c r="AP2" t="str">
        <v>pitch</v>
      </c>
      <c r="AQ2" t="str">
        <v>roll</v>
      </c>
      <c r="AR2" t="str">
        <v>heading</v>
      </c>
      <c r="AS2" t="str">
        <v>angle_inc_leaf</v>
      </c>
      <c r="AT2" t="str">
        <v>direct_pct</v>
      </c>
      <c r="AU2" t="str">
        <v>slope_leaf</v>
      </c>
      <c r="AV2" t="str">
        <v>az_leaf</v>
      </c>
      <c r="AW2" t="str">
        <v>dec_solar</v>
      </c>
      <c r="AX2" t="str">
        <v>az_solar</v>
      </c>
      <c r="AY2" t="str">
        <v>zenith_solar</v>
      </c>
      <c r="AZ2" t="str">
        <v>gps_time</v>
      </c>
      <c r="BA2" t="str">
        <v>gps_date</v>
      </c>
      <c r="BB2" t="str">
        <v>latitude</v>
      </c>
      <c r="BC2" t="str">
        <v>longitude</v>
      </c>
      <c r="BD2" t="str">
        <v>altitude</v>
      </c>
      <c r="BE2" t="str">
        <v>gps_sats</v>
      </c>
      <c r="BF2" t="str">
        <v>gps_HDOP</v>
      </c>
      <c r="BG2" t="str">
        <v>match_time</v>
      </c>
      <c r="BH2" t="str">
        <v>match_date</v>
      </c>
      <c r="BI2" t="str">
        <v>rh_adj</v>
      </c>
      <c r="BJ2" t="str">
        <v>gsw1sec</v>
      </c>
      <c r="BK2" t="str">
        <v>gsw2sec</v>
      </c>
      <c r="BL2" t="str">
        <v>gsw4sec</v>
      </c>
      <c r="BM2" t="str">
        <v>flr1sec</v>
      </c>
      <c r="BN2" t="str">
        <v>flr2sec</v>
      </c>
      <c r="BO2" t="str">
        <v>flr4sec</v>
      </c>
      <c r="BP2" t="str">
        <v>auto</v>
      </c>
      <c r="BQ2" t="str">
        <v>flow_set</v>
      </c>
      <c r="BR2" t="str">
        <v>gsw_limit</v>
      </c>
      <c r="BS2" t="str">
        <v>gsw_period</v>
      </c>
      <c r="BT2" t="str">
        <v>dark</v>
      </c>
      <c r="BU2" t="str">
        <v>flash_type</v>
      </c>
      <c r="BV2" t="str">
        <v>flash_intensity</v>
      </c>
      <c r="BW2" t="str">
        <v>modrate</v>
      </c>
      <c r="BX2" t="str">
        <v>flr_limit</v>
      </c>
      <c r="BY2" t="str">
        <v>flr_period</v>
      </c>
      <c r="BZ2" t="str">
        <v>P1_dur</v>
      </c>
      <c r="CA2" t="str">
        <v>P2_dur</v>
      </c>
      <c r="CB2" t="str">
        <v>P3_dur</v>
      </c>
      <c r="CC2" t="str">
        <v>P1_Fmax</v>
      </c>
      <c r="CD2" t="str">
        <v>P2_ramp</v>
      </c>
      <c r="CE2" t="str">
        <v>P2_slp</v>
      </c>
      <c r="CF2" t="str">
        <v>P3_Fmax</v>
      </c>
      <c r="CG2" t="str">
        <v>P3_Pred</v>
      </c>
      <c r="CH2" t="str">
        <v>P3_DeltaF</v>
      </c>
      <c r="CI2" t="str">
        <v>v_humA</v>
      </c>
      <c r="CJ2" t="str">
        <v>v_humB</v>
      </c>
      <c r="CK2" t="str">
        <v>v_flowIn</v>
      </c>
      <c r="CL2" t="str">
        <v>v_flowOut</v>
      </c>
      <c r="CM2" t="str">
        <v>v_temp</v>
      </c>
      <c r="CN2" t="str">
        <v>v_irt</v>
      </c>
      <c r="CO2" t="str">
        <v>v_pres</v>
      </c>
      <c r="CP2" t="str">
        <v>v_par</v>
      </c>
      <c r="CQ2" t="str">
        <v>v_F</v>
      </c>
      <c r="CR2" t="str">
        <v>i_LED</v>
      </c>
      <c r="CS2" t="str">
        <v>b_rhr</v>
      </c>
      <c r="CT2" t="str">
        <v>m_rhr</v>
      </c>
      <c r="CU2" t="str">
        <v>span_rhr</v>
      </c>
      <c r="CV2" t="str">
        <v>b_rhs</v>
      </c>
      <c r="CW2" t="str">
        <v>m_rhs</v>
      </c>
      <c r="CX2" t="str">
        <v>span_rhs</v>
      </c>
      <c r="CY2" t="str">
        <v>z_flowIn</v>
      </c>
      <c r="CZ2" t="str">
        <v>z_flowOut</v>
      </c>
      <c r="DA2" t="str">
        <v>z_quantum</v>
      </c>
      <c r="DB2" t="str">
        <v>z_flr</v>
      </c>
      <c r="DC2" t="str">
        <v>flashId</v>
      </c>
      <c r="DD2" t="str">
        <v>lciSerNum</v>
      </c>
      <c r="DE2" t="str">
        <v>lcpSerNum</v>
      </c>
      <c r="DF2" t="str">
        <v>lcfSerNum</v>
      </c>
      <c r="DG2" t="str">
        <v>lcrhSerNum</v>
      </c>
      <c r="DH2" t="str">
        <v>version</v>
      </c>
      <c r="DI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/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>umol+1m-2s-1</v>
      </c>
      <c r="AF3" t="str">
        <v>%</v>
      </c>
      <c r="AG3" t="str">
        <v>%</v>
      </c>
      <c r="AH3" t="str">
        <v>C</v>
      </c>
      <c r="AI3" t="str">
        <v>C</v>
      </c>
      <c r="AJ3" t="str">
        <v>kPa</v>
      </c>
      <c r="AK3" t="str">
        <v>umol+1sec-1</v>
      </c>
      <c r="AL3" t="str">
        <v>umol+1sec-1</v>
      </c>
      <c r="AM3" t="str">
        <v>%</v>
      </c>
      <c r="AN3" t="str">
        <v>umol+1m-2s-1</v>
      </c>
      <c r="AO3" t="str">
        <v>V</v>
      </c>
      <c r="AP3" t="str">
        <v>degrees</v>
      </c>
      <c r="AQ3" t="str">
        <v>degrees</v>
      </c>
      <c r="AR3" t="str">
        <v>degrees</v>
      </c>
      <c r="AS3" t="str">
        <v>degrees</v>
      </c>
      <c r="AT3" t="str">
        <v>%</v>
      </c>
      <c r="AU3" t="str">
        <v>degrees</v>
      </c>
      <c r="AV3" t="str">
        <v>degrees</v>
      </c>
      <c r="AW3" t="str">
        <v>degrees</v>
      </c>
      <c r="AX3" t="str">
        <v>degrees</v>
      </c>
      <c r="AY3" t="str">
        <v>degrees</v>
      </c>
      <c r="AZ3" t="str">
        <v>HHMMSS</v>
      </c>
      <c r="BA3" t="str">
        <v>YYYYMMDD</v>
      </c>
      <c r="BB3" t="str">
        <v>degrees</v>
      </c>
      <c r="BC3" t="str">
        <v>degrees</v>
      </c>
      <c r="BD3" t="str">
        <v>m</v>
      </c>
      <c r="BE3" t="str">
        <v/>
      </c>
      <c r="BF3" t="str">
        <v/>
      </c>
      <c r="BG3" t="str">
        <v>HHMMSS</v>
      </c>
      <c r="BH3" t="str">
        <v>YYYYMMDD</v>
      </c>
      <c r="BI3" t="str">
        <v>%</v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/>
      </c>
      <c r="BQ3" t="str">
        <v>umol+1sec-1</v>
      </c>
      <c r="BR3" t="str">
        <v>(umol+1m-2s-1)s-1</v>
      </c>
      <c r="BS3" t="str">
        <v>s</v>
      </c>
      <c r="BT3" t="str">
        <v/>
      </c>
      <c r="BU3" t="str">
        <v/>
      </c>
      <c r="BV3" t="str">
        <v>umol+1m-2s-1</v>
      </c>
      <c r="BW3" t="str">
        <v>Hz</v>
      </c>
      <c r="BX3" t="str">
        <v>s-1</v>
      </c>
      <c r="BY3" t="str">
        <v>s</v>
      </c>
      <c r="BZ3" t="str">
        <v>ms</v>
      </c>
      <c r="CA3" t="str">
        <v>ms</v>
      </c>
      <c r="CB3" t="str">
        <v>ms</v>
      </c>
      <c r="CC3" t="str">
        <v/>
      </c>
      <c r="CD3" t="str">
        <v>%</v>
      </c>
      <c r="CE3" t="str">
        <v/>
      </c>
      <c r="CF3" t="str">
        <v/>
      </c>
      <c r="CG3" t="str">
        <v/>
      </c>
      <c r="CH3" t="str">
        <v/>
      </c>
      <c r="CI3" t="str">
        <v>V</v>
      </c>
      <c r="CJ3" t="str">
        <v>V</v>
      </c>
      <c r="CK3" t="str">
        <v>V</v>
      </c>
      <c r="CL3" t="str">
        <v>V</v>
      </c>
      <c r="CM3" t="str">
        <v>V</v>
      </c>
      <c r="CN3" t="str">
        <v>V</v>
      </c>
      <c r="CO3" t="str">
        <v>V</v>
      </c>
      <c r="CP3" t="str">
        <v>V</v>
      </c>
      <c r="CQ3" t="str">
        <v>V</v>
      </c>
      <c r="CR3" t="str">
        <v>A</v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  <c r="DD3" t="str">
        <v/>
      </c>
      <c r="DE3" t="str">
        <v/>
      </c>
      <c r="DF3" t="str">
        <v/>
      </c>
      <c r="DG3" t="str">
        <v/>
      </c>
      <c r="DH3" t="str">
        <v/>
      </c>
      <c r="DI3" t="str">
        <v/>
      </c>
    </row>
    <row r="4">
      <c r="A4" t="str">
        <v>1</v>
      </c>
      <c r="B4" t="str">
        <v>12:42:22</v>
      </c>
      <c r="C4" t="str">
        <v>2024-05-10</v>
      </c>
      <c r="D4" t="str">
        <v>DURIN config</v>
      </c>
      <c r="E4" t="str">
        <v>Nicole Bison</v>
      </c>
      <c r="F4" t="str">
        <v>Delete</v>
      </c>
      <c r="G4" t="str">
        <v>063236942100</v>
      </c>
      <c r="H4" t="str">
        <v/>
      </c>
      <c r="I4" t="str">
        <v/>
      </c>
      <c r="J4" t="str">
        <f>1/((1/L4)-(1/K4))</f>
        <v>0.056687</v>
      </c>
      <c r="K4" t="str">
        <f>0+(0.0292302*AK4)+(0*AK4*POWER(7.5,2))+(0*AK4*7.5)+(-0.00006755*POWER(AK4,2))</f>
        <v>2.916994</v>
      </c>
      <c r="L4" t="str">
        <f>((M4/1000)*(1000-((T4+S4)/2)))/(T4-S4)</f>
        <v>0.055606</v>
      </c>
      <c r="M4" t="str">
        <f>(AK4*(S4-R4))/(100*U4*(1000-S4))*1000</f>
        <v>0.806550</v>
      </c>
      <c r="N4" t="str">
        <v>1.183536</v>
      </c>
      <c r="O4" t="str">
        <v>1.160747</v>
      </c>
      <c r="P4" t="str">
        <f>0.61365*EXP((17.502*AI4)/(240.97+AI4))</f>
        <v>2.621400</v>
      </c>
      <c r="Q4" t="str">
        <f>P4-N4</f>
        <v>1.437864</v>
      </c>
      <c r="R4" t="str">
        <v>11.488703</v>
      </c>
      <c r="S4" t="str">
        <v>11.714266</v>
      </c>
      <c r="T4" t="str">
        <f>(P4/AJ4)*1000</f>
        <v>25.945787</v>
      </c>
      <c r="U4" t="str">
        <f>7.5*0.0589048</f>
        <v>0.441786</v>
      </c>
      <c r="V4" t="str">
        <v>PSF-00189_20240510124222</v>
      </c>
      <c r="W4" t="str">
        <v>0.000000</v>
      </c>
      <c r="X4" t="str">
        <v>0.000000</v>
      </c>
      <c r="Y4" t="str">
        <v>0.000000</v>
      </c>
      <c r="Z4" t="str">
        <v>114.879013</v>
      </c>
      <c r="AA4" t="str">
        <v>426.674377</v>
      </c>
      <c r="AB4" t="str">
        <v>0.730757</v>
      </c>
      <c r="AC4" t="str">
        <v>0.5</v>
      </c>
      <c r="AD4" t="str">
        <v>0.80</v>
      </c>
      <c r="AE4" t="str">
        <f>AB4*AC4*AD4*AN4</f>
        <v>4.777872</v>
      </c>
      <c r="AF4" t="str">
        <v>45.24</v>
      </c>
      <c r="AG4" t="str">
        <v>44.37</v>
      </c>
      <c r="AH4" t="str">
        <v>21.77</v>
      </c>
      <c r="AI4" t="str">
        <f>(4-AH4)*(AH4*0+0)+4</f>
        <v>21.80</v>
      </c>
      <c r="AJ4" t="str">
        <v>101.03</v>
      </c>
      <c r="AK4" t="str">
        <v>156.1</v>
      </c>
      <c r="AL4" t="str">
        <v>156.4</v>
      </c>
      <c r="AM4" t="str">
        <v>-0.2</v>
      </c>
      <c r="AN4" t="str">
        <v>16</v>
      </c>
      <c r="AO4" t="str">
        <v>3.795</v>
      </c>
      <c r="AP4" t="str">
        <v>-17</v>
      </c>
      <c r="AQ4" t="str">
        <v>-170</v>
      </c>
      <c r="AR4" t="str">
        <v>70</v>
      </c>
      <c r="AS4" t="str">
        <v/>
      </c>
      <c r="AT4" t="str">
        <v/>
      </c>
      <c r="AU4" t="str">
        <v>160.35</v>
      </c>
      <c r="AV4" t="str">
        <v>101.09</v>
      </c>
      <c r="AW4" t="str">
        <v/>
      </c>
      <c r="AX4" t="str">
        <v/>
      </c>
      <c r="AY4" t="str">
        <v/>
      </c>
      <c r="AZ4" t="str">
        <v>00:00:00</v>
      </c>
      <c r="BA4" t="str">
        <v>0000-00-00</v>
      </c>
      <c r="BB4" t="str">
        <v>0.000000</v>
      </c>
      <c r="BC4" t="str">
        <v>0.000000</v>
      </c>
      <c r="BD4" t="str">
        <v>0.000000</v>
      </c>
      <c r="BE4" t="str">
        <v>0</v>
      </c>
      <c r="BF4" t="str">
        <v>0.000000</v>
      </c>
      <c r="BG4" t="str">
        <v>12:41:20</v>
      </c>
      <c r="BH4" t="str">
        <v>2024-05-10</v>
      </c>
      <c r="BI4" t="str">
        <v>-0.47</v>
      </c>
      <c r="BJ4" t="str">
        <v>0.000</v>
      </c>
      <c r="BK4" t="str">
        <v>0.002</v>
      </c>
      <c r="BL4" t="str">
        <v>-9999.000</v>
      </c>
      <c r="BM4" t="str">
        <v>1.253</v>
      </c>
      <c r="BN4" t="str">
        <v>2.212</v>
      </c>
      <c r="BO4" t="str">
        <v>-9999.000</v>
      </c>
      <c r="BP4" t="str">
        <v>1</v>
      </c>
      <c r="BQ4" t="str">
        <v>150</v>
      </c>
      <c r="BR4" t="str">
        <v>0.005</v>
      </c>
      <c r="BS4" t="str">
        <v>2.000000</v>
      </c>
      <c r="BT4" t="str">
        <v>0</v>
      </c>
      <c r="BU4" t="str">
        <v>rectangular</v>
      </c>
      <c r="BV4" t="str">
        <v>7000</v>
      </c>
      <c r="BW4" t="str">
        <v>500</v>
      </c>
      <c r="BX4" t="str">
        <v>-9999.000000</v>
      </c>
      <c r="BY4" t="str">
        <v>-9999.000000</v>
      </c>
      <c r="BZ4" t="str">
        <v>55537</v>
      </c>
      <c r="CA4" t="str">
        <v>55537</v>
      </c>
      <c r="CB4" t="str">
        <v>55537</v>
      </c>
      <c r="CC4" t="str">
        <v>0.000000</v>
      </c>
      <c r="CD4" t="str">
        <v>-9999</v>
      </c>
      <c r="CE4" t="str">
        <v>0.000000</v>
      </c>
      <c r="CF4" t="str">
        <v>0.000000</v>
      </c>
      <c r="CG4" t="str">
        <v>0.000000</v>
      </c>
      <c r="CH4" t="str">
        <v>0.000000</v>
      </c>
      <c r="CI4" t="str">
        <v>2.439284</v>
      </c>
      <c r="CJ4" t="str">
        <v>2.504334</v>
      </c>
      <c r="CK4" t="str">
        <v>1.650885</v>
      </c>
      <c r="CL4" t="str">
        <v>0.931995</v>
      </c>
      <c r="CM4" t="str">
        <v>0.310389</v>
      </c>
      <c r="CN4" t="str">
        <v>0.001810</v>
      </c>
      <c r="CO4" t="str">
        <v>0.056291</v>
      </c>
      <c r="CP4" t="str">
        <v>0.121124</v>
      </c>
      <c r="CQ4" t="str">
        <v>114.879013</v>
      </c>
      <c r="CR4" t="str">
        <v>0.000450</v>
      </c>
      <c r="CS4" t="str">
        <v>2.368202</v>
      </c>
      <c r="CT4" t="str">
        <v>-0.000033</v>
      </c>
      <c r="CU4" t="str">
        <v>1.000000</v>
      </c>
      <c r="CV4" t="str">
        <v>2.426428</v>
      </c>
      <c r="CW4" t="str">
        <v>-0.000040</v>
      </c>
      <c r="CX4" t="str">
        <v>1.000000</v>
      </c>
      <c r="CY4" t="str">
        <v>0.602049</v>
      </c>
      <c r="CZ4" t="str">
        <v>0.601182</v>
      </c>
      <c r="DA4" t="str">
        <v>0.107400</v>
      </c>
      <c r="DB4" t="str">
        <v>0.000000</v>
      </c>
      <c r="DC4" t="str">
        <v>PSF-00189_20240510124222</v>
      </c>
      <c r="DD4" t="str">
        <v>PFA-00183</v>
      </c>
      <c r="DE4" t="str">
        <v>PSA-00195</v>
      </c>
      <c r="DF4" t="str">
        <v>PSF-00189</v>
      </c>
      <c r="DG4" t="str">
        <v>RHS-00549</v>
      </c>
      <c r="DH4" t="str">
        <v>2.0.0</v>
      </c>
      <c r="DI4" t="str">
        <v>2023-06-15T18:05:35.947Z</v>
      </c>
    </row>
    <row r="5">
      <c r="A5" t="str">
        <v>1</v>
      </c>
      <c r="B5" t="str">
        <v>12:59:25</v>
      </c>
      <c r="C5" t="str">
        <v>2024-05-10</v>
      </c>
      <c r="D5" t="str">
        <v>DURIN config</v>
      </c>
      <c r="E5" t="str">
        <v>Nicole Bison</v>
      </c>
      <c r="F5" t="str">
        <v/>
      </c>
      <c r="G5" t="str">
        <v>22283</v>
      </c>
      <c r="H5" t="str">
        <v/>
      </c>
      <c r="I5" t="str">
        <v/>
      </c>
      <c r="J5" t="str">
        <f>1/((1/L5)-(1/K5))</f>
        <v>0.046720</v>
      </c>
      <c r="K5" t="str">
        <f>0+(0.0292302*AK5)+(0*AK5*POWER(7.5,2))+(0*AK5*7.5)+(-0.00006755*POWER(AK5,2))</f>
        <v>2.916021</v>
      </c>
      <c r="L5" t="str">
        <f>((M5/1000)*(1000-((T5+S5)/2)))/(T5-S5)</f>
        <v>0.045983</v>
      </c>
      <c r="M5" t="str">
        <f>(AK5*(S5-R5))/(100*U5*(1000-S5))*1000</f>
        <v>0.636178</v>
      </c>
      <c r="N5" t="str">
        <v>1.308856</v>
      </c>
      <c r="O5" t="str">
        <v>1.290889</v>
      </c>
      <c r="P5" t="str">
        <f>0.61365*EXP((17.502*AI5)/(240.97+AI5))</f>
        <v>2.679120</v>
      </c>
      <c r="Q5" t="str">
        <f>P5-N5</f>
        <v>1.370264</v>
      </c>
      <c r="R5" t="str">
        <v>12.776395</v>
      </c>
      <c r="S5" t="str">
        <v>12.954223</v>
      </c>
      <c r="T5" t="str">
        <f>(P5/AJ5)*1000</f>
        <v>26.516226</v>
      </c>
      <c r="U5" t="str">
        <f>7.5*0.0589048</f>
        <v>0.441786</v>
      </c>
      <c r="V5" t="str">
        <v>PSF-00189_20240510125925</v>
      </c>
      <c r="W5" t="str">
        <v>0.000000</v>
      </c>
      <c r="X5" t="str">
        <v>0.000000</v>
      </c>
      <c r="Y5" t="str">
        <v>0.000000</v>
      </c>
      <c r="Z5" t="str">
        <v>107.537628</v>
      </c>
      <c r="AA5" t="str">
        <v>483.661652</v>
      </c>
      <c r="AB5" t="str">
        <v>0.777659</v>
      </c>
      <c r="AC5" t="str">
        <v>0.5</v>
      </c>
      <c r="AD5" t="str">
        <v>0.80</v>
      </c>
      <c r="AE5" t="str">
        <f>AB5*AC5*AD5*AN5</f>
        <v>6.052575</v>
      </c>
      <c r="AF5" t="str">
        <v>47.73</v>
      </c>
      <c r="AG5" t="str">
        <v>47.07</v>
      </c>
      <c r="AH5" t="str">
        <v>22.54</v>
      </c>
      <c r="AI5" t="str">
        <f>(5-AH5)*(AH5*0+0)+5</f>
        <v>22.16</v>
      </c>
      <c r="AJ5" t="str">
        <v>101.04</v>
      </c>
      <c r="AK5" t="str">
        <v>156.0</v>
      </c>
      <c r="AL5" t="str">
        <v>140.6</v>
      </c>
      <c r="AM5" t="str">
        <v>9.9</v>
      </c>
      <c r="AN5" t="str">
        <v>19</v>
      </c>
      <c r="AO5" t="str">
        <v>3.785</v>
      </c>
      <c r="AP5" t="str">
        <v>6</v>
      </c>
      <c r="AQ5" t="str">
        <v>179</v>
      </c>
      <c r="AR5" t="str">
        <v>207</v>
      </c>
      <c r="AS5" t="str">
        <v/>
      </c>
      <c r="AT5" t="str">
        <v/>
      </c>
      <c r="AU5" t="str">
        <v>173.92</v>
      </c>
      <c r="AV5" t="str">
        <v>36.48</v>
      </c>
      <c r="AW5" t="str">
        <v/>
      </c>
      <c r="AX5" t="str">
        <v/>
      </c>
      <c r="AY5" t="str">
        <v/>
      </c>
      <c r="AZ5" t="str">
        <v>00:00:00</v>
      </c>
      <c r="BA5" t="str">
        <v>0000-00-00</v>
      </c>
      <c r="BB5" t="str">
        <v>0.000000</v>
      </c>
      <c r="BC5" t="str">
        <v>0.000000</v>
      </c>
      <c r="BD5" t="str">
        <v>0.000000</v>
      </c>
      <c r="BE5" t="str">
        <v>0</v>
      </c>
      <c r="BF5" t="str">
        <v>0.000000</v>
      </c>
      <c r="BG5" t="str">
        <v>12:58:54</v>
      </c>
      <c r="BH5" t="str">
        <v>2024-05-10</v>
      </c>
      <c r="BI5" t="str">
        <v>-0.43</v>
      </c>
      <c r="BJ5" t="str">
        <v>-0.001</v>
      </c>
      <c r="BK5" t="str">
        <v>-0.003</v>
      </c>
      <c r="BL5" t="str">
        <v>-9999.000</v>
      </c>
      <c r="BM5" t="str">
        <v>0.923</v>
      </c>
      <c r="BN5" t="str">
        <v>2.115</v>
      </c>
      <c r="BO5" t="str">
        <v>-9999.000</v>
      </c>
      <c r="BP5" t="str">
        <v>1</v>
      </c>
      <c r="BQ5" t="str">
        <v>150</v>
      </c>
      <c r="BR5" t="str">
        <v>0.005</v>
      </c>
      <c r="BS5" t="str">
        <v>2.000000</v>
      </c>
      <c r="BT5" t="str">
        <v>0</v>
      </c>
      <c r="BU5" t="str">
        <v>rectangular</v>
      </c>
      <c r="BV5" t="str">
        <v>7000</v>
      </c>
      <c r="BW5" t="str">
        <v>500</v>
      </c>
      <c r="BX5" t="str">
        <v>-9999.000000</v>
      </c>
      <c r="BY5" t="str">
        <v>-9999.000000</v>
      </c>
      <c r="BZ5" t="str">
        <v>55537</v>
      </c>
      <c r="CA5" t="str">
        <v>55537</v>
      </c>
      <c r="CB5" t="str">
        <v>55537</v>
      </c>
      <c r="CC5" t="str">
        <v>0.000000</v>
      </c>
      <c r="CD5" t="str">
        <v>-9999</v>
      </c>
      <c r="CE5" t="str">
        <v>0.000000</v>
      </c>
      <c r="CF5" t="str">
        <v>0.000000</v>
      </c>
      <c r="CG5" t="str">
        <v>0.000000</v>
      </c>
      <c r="CH5" t="str">
        <v>0.000000</v>
      </c>
      <c r="CI5" t="str">
        <v>2.442818</v>
      </c>
      <c r="CJ5" t="str">
        <v>2.507725</v>
      </c>
      <c r="CK5" t="str">
        <v>1.649867</v>
      </c>
      <c r="CL5" t="str">
        <v>0.892346</v>
      </c>
      <c r="CM5" t="str">
        <v>0.300906</v>
      </c>
      <c r="CN5" t="str">
        <v>-0.003037</v>
      </c>
      <c r="CO5" t="str">
        <v>0.143007</v>
      </c>
      <c r="CP5" t="str">
        <v>0.123736</v>
      </c>
      <c r="CQ5" t="str">
        <v>107.537628</v>
      </c>
      <c r="CR5" t="str">
        <v>0.000471</v>
      </c>
      <c r="CS5" t="str">
        <v>2.368202</v>
      </c>
      <c r="CT5" t="str">
        <v>-0.000033</v>
      </c>
      <c r="CU5" t="str">
        <v>1.000000</v>
      </c>
      <c r="CV5" t="str">
        <v>2.426428</v>
      </c>
      <c r="CW5" t="str">
        <v>-0.000040</v>
      </c>
      <c r="CX5" t="str">
        <v>1.000000</v>
      </c>
      <c r="CY5" t="str">
        <v>0.602049</v>
      </c>
      <c r="CZ5" t="str">
        <v>0.601182</v>
      </c>
      <c r="DA5" t="str">
        <v>0.107400</v>
      </c>
      <c r="DB5" t="str">
        <v>0.000000</v>
      </c>
      <c r="DC5" t="str">
        <v>PSF-00189_20240510125925</v>
      </c>
      <c r="DD5" t="str">
        <v>PFA-00183</v>
      </c>
      <c r="DE5" t="str">
        <v>PSA-00195</v>
      </c>
      <c r="DF5" t="str">
        <v>PSF-00189</v>
      </c>
      <c r="DG5" t="str">
        <v>RHS-00549</v>
      </c>
      <c r="DH5" t="str">
        <v>2.0.0</v>
      </c>
      <c r="DI5" t="str">
        <v>2023-06-15T18:05:35.947Z</v>
      </c>
    </row>
    <row r="6">
      <c r="A6" t="str">
        <v>2</v>
      </c>
      <c r="B6" t="str">
        <v>13:04:36</v>
      </c>
      <c r="C6" t="str">
        <v>2024-05-10</v>
      </c>
      <c r="D6" t="str">
        <v>DURIN config</v>
      </c>
      <c r="E6" t="str">
        <v>Nicole Bison</v>
      </c>
      <c r="F6" t="str">
        <v/>
      </c>
      <c r="G6" t="str">
        <v>24199</v>
      </c>
      <c r="H6" t="str">
        <v/>
      </c>
      <c r="I6" t="str">
        <v/>
      </c>
      <c r="J6" t="str">
        <f>1/((1/L6)-(1/K6))</f>
        <v>0.035919</v>
      </c>
      <c r="K6" t="str">
        <f>0+(0.0292302*AK6)+(0*AK6*POWER(7.5,2))+(0*AK6*7.5)+(-0.00006755*POWER(AK6,2))</f>
        <v>2.917922</v>
      </c>
      <c r="L6" t="str">
        <f>((M6/1000)*(1000-((T6+S6)/2)))/(T6-S6)</f>
        <v>0.035482</v>
      </c>
      <c r="M6" t="str">
        <f>(AK6*(S6-R6))/(100*U6*(1000-S6))*1000</f>
        <v>0.502265</v>
      </c>
      <c r="N6" t="str">
        <v>1.305946</v>
      </c>
      <c r="O6" t="str">
        <v>1.291786</v>
      </c>
      <c r="P6" t="str">
        <f>0.61365*EXP((17.502*AI6)/(240.97+AI6))</f>
        <v>2.707402</v>
      </c>
      <c r="Q6" t="str">
        <f>P6-N6</f>
        <v>1.401456</v>
      </c>
      <c r="R6" t="str">
        <v>12.788596</v>
      </c>
      <c r="S6" t="str">
        <v>12.928786</v>
      </c>
      <c r="T6" t="str">
        <f>(P6/AJ6)*1000</f>
        <v>26.803108</v>
      </c>
      <c r="U6" t="str">
        <f>7.5*0.0589048</f>
        <v>0.441786</v>
      </c>
      <c r="V6" t="str">
        <v>PSF-00189_20240510130436</v>
      </c>
      <c r="W6" t="str">
        <v>0.000000</v>
      </c>
      <c r="X6" t="str">
        <v>0.000000</v>
      </c>
      <c r="Y6" t="str">
        <v>0.000000</v>
      </c>
      <c r="Z6" t="str">
        <v>117.603065</v>
      </c>
      <c r="AA6" t="str">
        <v>458.471069</v>
      </c>
      <c r="AB6" t="str">
        <v>0.743489</v>
      </c>
      <c r="AC6" t="str">
        <v>0.5</v>
      </c>
      <c r="AD6" t="str">
        <v>0.80</v>
      </c>
      <c r="AE6" t="str">
        <f>AB6*AC6*AD6*AN6</f>
        <v>7.635231</v>
      </c>
      <c r="AF6" t="str">
        <v>45.06</v>
      </c>
      <c r="AG6" t="str">
        <v>44.57</v>
      </c>
      <c r="AH6" t="str">
        <v>23.46</v>
      </c>
      <c r="AI6" t="str">
        <f>(6-AH6)*(AH6*0+0)+6</f>
        <v>22.33</v>
      </c>
      <c r="AJ6" t="str">
        <v>101.01</v>
      </c>
      <c r="AK6" t="str">
        <v>156.2</v>
      </c>
      <c r="AL6" t="str">
        <v>155.7</v>
      </c>
      <c r="AM6" t="str">
        <v>0.3</v>
      </c>
      <c r="AN6" t="str">
        <v>26</v>
      </c>
      <c r="AO6" t="str">
        <v>3.779</v>
      </c>
      <c r="AP6" t="str">
        <v>7</v>
      </c>
      <c r="AQ6" t="str">
        <v>177</v>
      </c>
      <c r="AR6" t="str">
        <v>102</v>
      </c>
      <c r="AS6" t="str">
        <v/>
      </c>
      <c r="AT6" t="str">
        <v/>
      </c>
      <c r="AU6" t="str">
        <v>172.39</v>
      </c>
      <c r="AV6" t="str">
        <v>-54.73</v>
      </c>
      <c r="AW6" t="str">
        <v/>
      </c>
      <c r="AX6" t="str">
        <v/>
      </c>
      <c r="AY6" t="str">
        <v/>
      </c>
      <c r="AZ6" t="str">
        <v>00:00:00</v>
      </c>
      <c r="BA6" t="str">
        <v>0000-00-00</v>
      </c>
      <c r="BB6" t="str">
        <v>0.000000</v>
      </c>
      <c r="BC6" t="str">
        <v>0.000000</v>
      </c>
      <c r="BD6" t="str">
        <v>0.000000</v>
      </c>
      <c r="BE6" t="str">
        <v>0</v>
      </c>
      <c r="BF6" t="str">
        <v>0.000000</v>
      </c>
      <c r="BG6" t="str">
        <v>12:58:54</v>
      </c>
      <c r="BH6" t="str">
        <v>2024-05-10</v>
      </c>
      <c r="BI6" t="str">
        <v>-0.43</v>
      </c>
      <c r="BJ6" t="str">
        <v>0.002</v>
      </c>
      <c r="BK6" t="str">
        <v>0.003</v>
      </c>
      <c r="BL6" t="str">
        <v>-9999.000</v>
      </c>
      <c r="BM6" t="str">
        <v>0.445</v>
      </c>
      <c r="BN6" t="str">
        <v>2.351</v>
      </c>
      <c r="BO6" t="str">
        <v>-9999.000</v>
      </c>
      <c r="BP6" t="str">
        <v>1</v>
      </c>
      <c r="BQ6" t="str">
        <v>150</v>
      </c>
      <c r="BR6" t="str">
        <v>0.005</v>
      </c>
      <c r="BS6" t="str">
        <v>2.000000</v>
      </c>
      <c r="BT6" t="str">
        <v>0</v>
      </c>
      <c r="BU6" t="str">
        <v>rectangular</v>
      </c>
      <c r="BV6" t="str">
        <v>7000</v>
      </c>
      <c r="BW6" t="str">
        <v>500</v>
      </c>
      <c r="BX6" t="str">
        <v>-9999.000000</v>
      </c>
      <c r="BY6" t="str">
        <v>-9999.000000</v>
      </c>
      <c r="BZ6" t="str">
        <v>55537</v>
      </c>
      <c r="CA6" t="str">
        <v>55537</v>
      </c>
      <c r="CB6" t="str">
        <v>55537</v>
      </c>
      <c r="CC6" t="str">
        <v>0.000000</v>
      </c>
      <c r="CD6" t="str">
        <v>-9999</v>
      </c>
      <c r="CE6" t="str">
        <v>0.000000</v>
      </c>
      <c r="CF6" t="str">
        <v>0.000000</v>
      </c>
      <c r="CG6" t="str">
        <v>0.000000</v>
      </c>
      <c r="CH6" t="str">
        <v>0.000000</v>
      </c>
      <c r="CI6" t="str">
        <v>2.439185</v>
      </c>
      <c r="CJ6" t="str">
        <v>2.503593</v>
      </c>
      <c r="CK6" t="str">
        <v>1.651858</v>
      </c>
      <c r="CL6" t="str">
        <v>0.930304</v>
      </c>
      <c r="CM6" t="str">
        <v>0.290081</v>
      </c>
      <c r="CN6" t="str">
        <v>-0.011704</v>
      </c>
      <c r="CO6" t="str">
        <v>0.176385</v>
      </c>
      <c r="CP6" t="str">
        <v>0.128955</v>
      </c>
      <c r="CQ6" t="str">
        <v>117.603065</v>
      </c>
      <c r="CR6" t="str">
        <v>0.000447</v>
      </c>
      <c r="CS6" t="str">
        <v>2.368202</v>
      </c>
      <c r="CT6" t="str">
        <v>-0.000033</v>
      </c>
      <c r="CU6" t="str">
        <v>1.000000</v>
      </c>
      <c r="CV6" t="str">
        <v>2.426428</v>
      </c>
      <c r="CW6" t="str">
        <v>-0.000040</v>
      </c>
      <c r="CX6" t="str">
        <v>1.000000</v>
      </c>
      <c r="CY6" t="str">
        <v>0.602049</v>
      </c>
      <c r="CZ6" t="str">
        <v>0.601182</v>
      </c>
      <c r="DA6" t="str">
        <v>0.107400</v>
      </c>
      <c r="DB6" t="str">
        <v>0.000000</v>
      </c>
      <c r="DC6" t="str">
        <v>PSF-00189_20240510130436</v>
      </c>
      <c r="DD6" t="str">
        <v>PFA-00183</v>
      </c>
      <c r="DE6" t="str">
        <v>PSA-00195</v>
      </c>
      <c r="DF6" t="str">
        <v>PSF-00189</v>
      </c>
      <c r="DG6" t="str">
        <v>RHS-00549</v>
      </c>
      <c r="DH6" t="str">
        <v>2.0.0</v>
      </c>
      <c r="DI6" t="str">
        <v>2023-06-15T18:05:35.947Z</v>
      </c>
    </row>
    <row r="7">
      <c r="A7" t="str">
        <v>3</v>
      </c>
      <c r="B7" t="str">
        <v>13:07:46</v>
      </c>
      <c r="C7" t="str">
        <v>2024-05-10</v>
      </c>
      <c r="D7" t="str">
        <v>DURIN config</v>
      </c>
      <c r="E7" t="str">
        <v>Nicole Bison</v>
      </c>
      <c r="F7" t="str">
        <v/>
      </c>
      <c r="G7" t="str">
        <v>23401</v>
      </c>
      <c r="H7" t="str">
        <v/>
      </c>
      <c r="I7" t="str">
        <v/>
      </c>
      <c r="J7" t="str">
        <f>1/((1/L7)-(1/K7))</f>
        <v>0.022949</v>
      </c>
      <c r="K7" t="str">
        <f>0+(0.0292302*AK7)+(0*AK7*POWER(7.5,2))+(0*AK7*7.5)+(-0.00006755*POWER(AK7,2))</f>
        <v>2.916183</v>
      </c>
      <c r="L7" t="str">
        <f>((M7/1000)*(1000-((T7+S7)/2)))/(T7-S7)</f>
        <v>0.022770</v>
      </c>
      <c r="M7" t="str">
        <f>(AK7*(S7-R7))/(100*U7*(1000-S7))*1000</f>
        <v>0.325046</v>
      </c>
      <c r="N7" t="str">
        <v>1.358391</v>
      </c>
      <c r="O7" t="str">
        <v>1.349219</v>
      </c>
      <c r="P7" t="str">
        <f>0.61365*EXP((17.502*AI7)/(240.97+AI7))</f>
        <v>2.770909</v>
      </c>
      <c r="Q7" t="str">
        <f>P7-N7</f>
        <v>1.412518</v>
      </c>
      <c r="R7" t="str">
        <v>13.356815</v>
      </c>
      <c r="S7" t="str">
        <v>13.447618</v>
      </c>
      <c r="T7" t="str">
        <f>(P7/AJ7)*1000</f>
        <v>27.431072</v>
      </c>
      <c r="U7" t="str">
        <f>7.5*0.0589048</f>
        <v>0.441786</v>
      </c>
      <c r="V7" t="str">
        <v>PSF-00189_20240510130746</v>
      </c>
      <c r="W7" t="str">
        <v>0.000000</v>
      </c>
      <c r="X7" t="str">
        <v>0.000000</v>
      </c>
      <c r="Y7" t="str">
        <v>0.000000</v>
      </c>
      <c r="Z7" t="str">
        <v>93.361618</v>
      </c>
      <c r="AA7" t="str">
        <v>456.913605</v>
      </c>
      <c r="AB7" t="str">
        <v>0.795669</v>
      </c>
      <c r="AC7" t="str">
        <v>0.5</v>
      </c>
      <c r="AD7" t="str">
        <v>0.80</v>
      </c>
      <c r="AE7" t="str">
        <f>AB7*AC7*AD7*AN7</f>
        <v>7.810890</v>
      </c>
      <c r="AF7" t="str">
        <v>45.84</v>
      </c>
      <c r="AG7" t="str">
        <v>45.53</v>
      </c>
      <c r="AH7" t="str">
        <v>23.82</v>
      </c>
      <c r="AI7" t="str">
        <f>(7-AH7)*(AH7*0+0)+7</f>
        <v>22.71</v>
      </c>
      <c r="AJ7" t="str">
        <v>101.01</v>
      </c>
      <c r="AK7" t="str">
        <v>156.0</v>
      </c>
      <c r="AL7" t="str">
        <v>133.2</v>
      </c>
      <c r="AM7" t="str">
        <v>14.6</v>
      </c>
      <c r="AN7" t="str">
        <v>25</v>
      </c>
      <c r="AO7" t="str">
        <v>3.777</v>
      </c>
      <c r="AP7" t="str">
        <v>5</v>
      </c>
      <c r="AQ7" t="str">
        <v>-179</v>
      </c>
      <c r="AR7" t="str">
        <v>109</v>
      </c>
      <c r="AS7" t="str">
        <v/>
      </c>
      <c r="AT7" t="str">
        <v/>
      </c>
      <c r="AU7" t="str">
        <v>174.90</v>
      </c>
      <c r="AV7" t="str">
        <v>-82.33</v>
      </c>
      <c r="AW7" t="str">
        <v/>
      </c>
      <c r="AX7" t="str">
        <v/>
      </c>
      <c r="AY7" t="str">
        <v/>
      </c>
      <c r="AZ7" t="str">
        <v>00:00:00</v>
      </c>
      <c r="BA7" t="str">
        <v>0000-00-00</v>
      </c>
      <c r="BB7" t="str">
        <v>0.000000</v>
      </c>
      <c r="BC7" t="str">
        <v>0.000000</v>
      </c>
      <c r="BD7" t="str">
        <v>0.000000</v>
      </c>
      <c r="BE7" t="str">
        <v>0</v>
      </c>
      <c r="BF7" t="str">
        <v>0.000000</v>
      </c>
      <c r="BG7" t="str">
        <v>12:58:54</v>
      </c>
      <c r="BH7" t="str">
        <v>2024-05-10</v>
      </c>
      <c r="BI7" t="str">
        <v>-0.43</v>
      </c>
      <c r="BJ7" t="str">
        <v>0.000</v>
      </c>
      <c r="BK7" t="str">
        <v>0.003</v>
      </c>
      <c r="BL7" t="str">
        <v>-9999.000</v>
      </c>
      <c r="BM7" t="str">
        <v>-0.010</v>
      </c>
      <c r="BN7" t="str">
        <v>-0.023</v>
      </c>
      <c r="BO7" t="str">
        <v>-9999.000</v>
      </c>
      <c r="BP7" t="str">
        <v>1</v>
      </c>
      <c r="BQ7" t="str">
        <v>150</v>
      </c>
      <c r="BR7" t="str">
        <v>0.005</v>
      </c>
      <c r="BS7" t="str">
        <v>2.000000</v>
      </c>
      <c r="BT7" t="str">
        <v>0</v>
      </c>
      <c r="BU7" t="str">
        <v>rectangular</v>
      </c>
      <c r="BV7" t="str">
        <v>7000</v>
      </c>
      <c r="BW7" t="str">
        <v>500</v>
      </c>
      <c r="BX7" t="str">
        <v>-9999.000000</v>
      </c>
      <c r="BY7" t="str">
        <v>-9999.000000</v>
      </c>
      <c r="BZ7" t="str">
        <v>55537</v>
      </c>
      <c r="CA7" t="str">
        <v>55537</v>
      </c>
      <c r="CB7" t="str">
        <v>55537</v>
      </c>
      <c r="CC7" t="str">
        <v>0.000000</v>
      </c>
      <c r="CD7" t="str">
        <v>-9999</v>
      </c>
      <c r="CE7" t="str">
        <v>0.000000</v>
      </c>
      <c r="CF7" t="str">
        <v>0.000000</v>
      </c>
      <c r="CG7" t="str">
        <v>0.000000</v>
      </c>
      <c r="CH7" t="str">
        <v>0.000000</v>
      </c>
      <c r="CI7" t="str">
        <v>2.440429</v>
      </c>
      <c r="CJ7" t="str">
        <v>2.504662</v>
      </c>
      <c r="CK7" t="str">
        <v>1.650036</v>
      </c>
      <c r="CL7" t="str">
        <v>0.874350</v>
      </c>
      <c r="CM7" t="str">
        <v>0.285866</v>
      </c>
      <c r="CN7" t="str">
        <v>-0.011577</v>
      </c>
      <c r="CO7" t="str">
        <v>0.194811</v>
      </c>
      <c r="CP7" t="str">
        <v>0.128005</v>
      </c>
      <c r="CQ7" t="str">
        <v>93.361618</v>
      </c>
      <c r="CR7" t="str">
        <v>0.000438</v>
      </c>
      <c r="CS7" t="str">
        <v>2.368202</v>
      </c>
      <c r="CT7" t="str">
        <v>-0.000033</v>
      </c>
      <c r="CU7" t="str">
        <v>1.000000</v>
      </c>
      <c r="CV7" t="str">
        <v>2.426428</v>
      </c>
      <c r="CW7" t="str">
        <v>-0.000040</v>
      </c>
      <c r="CX7" t="str">
        <v>1.000000</v>
      </c>
      <c r="CY7" t="str">
        <v>0.602049</v>
      </c>
      <c r="CZ7" t="str">
        <v>0.601182</v>
      </c>
      <c r="DA7" t="str">
        <v>0.107400</v>
      </c>
      <c r="DB7" t="str">
        <v>0.000000</v>
      </c>
      <c r="DC7" t="str">
        <v>PSF-00189_20240510130746</v>
      </c>
      <c r="DD7" t="str">
        <v>PFA-00183</v>
      </c>
      <c r="DE7" t="str">
        <v>PSA-00195</v>
      </c>
      <c r="DF7" t="str">
        <v>PSF-00189</v>
      </c>
      <c r="DG7" t="str">
        <v>RHS-00549</v>
      </c>
      <c r="DH7" t="str">
        <v>2.0.0</v>
      </c>
      <c r="DI7" t="str">
        <v>2023-06-15T18:05:35.947Z</v>
      </c>
    </row>
    <row r="8">
      <c r="A8" t="str">
        <v>4</v>
      </c>
      <c r="B8" t="str">
        <v>13:10:14</v>
      </c>
      <c r="C8" t="str">
        <v>2024-05-10</v>
      </c>
      <c r="D8" t="str">
        <v>DURIN config</v>
      </c>
      <c r="E8" t="str">
        <v>Nicole Bison</v>
      </c>
      <c r="F8" t="str">
        <v/>
      </c>
      <c r="G8" t="str">
        <v>25506</v>
      </c>
      <c r="H8" t="str">
        <v/>
      </c>
      <c r="I8" t="str">
        <v/>
      </c>
      <c r="J8" t="str">
        <f>1/((1/L8)-(1/K8))</f>
        <v>0.015698</v>
      </c>
      <c r="K8" t="str">
        <f>0+(0.0292302*AK8)+(0*AK8*POWER(7.5,2))+(0*AK8*7.5)+(-0.00006755*POWER(AK8,2))</f>
        <v>2.918018</v>
      </c>
      <c r="L8" t="str">
        <f>((M8/1000)*(1000-((T8+S8)/2)))/(T8-S8)</f>
        <v>0.015614</v>
      </c>
      <c r="M8" t="str">
        <f>(AK8*(S8-R8))/(100*U8*(1000-S8))*1000</f>
        <v>0.245503</v>
      </c>
      <c r="N8" t="str">
        <v>1.307547</v>
      </c>
      <c r="O8" t="str">
        <v>1.300627</v>
      </c>
      <c r="P8" t="str">
        <f>0.61365*EXP((17.502*AI8)/(240.97+AI8))</f>
        <v>2.862807</v>
      </c>
      <c r="Q8" t="str">
        <f>P8-N8</f>
        <v>1.555259</v>
      </c>
      <c r="R8" t="str">
        <v>12.877592</v>
      </c>
      <c r="S8" t="str">
        <v>12.946109</v>
      </c>
      <c r="T8" t="str">
        <f>(P8/AJ8)*1000</f>
        <v>28.344830</v>
      </c>
      <c r="U8" t="str">
        <f>7.5*0.0589048</f>
        <v>0.441786</v>
      </c>
      <c r="V8" t="str">
        <v>PSF-00189_20240510131014</v>
      </c>
      <c r="W8" t="str">
        <v>0.000000</v>
      </c>
      <c r="X8" t="str">
        <v>0.000000</v>
      </c>
      <c r="Y8" t="str">
        <v>0.000000</v>
      </c>
      <c r="Z8" t="str">
        <v>100.945473</v>
      </c>
      <c r="AA8" t="str">
        <v>462.994324</v>
      </c>
      <c r="AB8" t="str">
        <v>0.781973</v>
      </c>
      <c r="AC8" t="str">
        <v>0.5</v>
      </c>
      <c r="AD8" t="str">
        <v>0.80</v>
      </c>
      <c r="AE8" t="str">
        <f>AB8*AC8*AD8*AN8</f>
        <v>8.403898</v>
      </c>
      <c r="AF8" t="str">
        <v>43.47</v>
      </c>
      <c r="AG8" t="str">
        <v>43.24</v>
      </c>
      <c r="AH8" t="str">
        <v>24.07</v>
      </c>
      <c r="AI8" t="str">
        <f>(8-AH8)*(AH8*0+0)+8</f>
        <v>23.25</v>
      </c>
      <c r="AJ8" t="str">
        <v>101.00</v>
      </c>
      <c r="AK8" t="str">
        <v>156.2</v>
      </c>
      <c r="AL8" t="str">
        <v>146.9</v>
      </c>
      <c r="AM8" t="str">
        <v>6.0</v>
      </c>
      <c r="AN8" t="str">
        <v>27</v>
      </c>
      <c r="AO8" t="str">
        <v>3.774</v>
      </c>
      <c r="AP8" t="str">
        <v>14</v>
      </c>
      <c r="AQ8" t="str">
        <v>173</v>
      </c>
      <c r="AR8" t="str">
        <v>106</v>
      </c>
      <c r="AS8" t="str">
        <v/>
      </c>
      <c r="AT8" t="str">
        <v/>
      </c>
      <c r="AU8" t="str">
        <v>164.38</v>
      </c>
      <c r="AV8" t="str">
        <v>-47.09</v>
      </c>
      <c r="AW8" t="str">
        <v/>
      </c>
      <c r="AX8" t="str">
        <v/>
      </c>
      <c r="AY8" t="str">
        <v/>
      </c>
      <c r="AZ8" t="str">
        <v>00:00:00</v>
      </c>
      <c r="BA8" t="str">
        <v>0000-00-00</v>
      </c>
      <c r="BB8" t="str">
        <v>0.000000</v>
      </c>
      <c r="BC8" t="str">
        <v>0.000000</v>
      </c>
      <c r="BD8" t="str">
        <v>0.000000</v>
      </c>
      <c r="BE8" t="str">
        <v>0</v>
      </c>
      <c r="BF8" t="str">
        <v>0.000000</v>
      </c>
      <c r="BG8" t="str">
        <v>13:10:02</v>
      </c>
      <c r="BH8" t="str">
        <v>2024-05-10</v>
      </c>
      <c r="BI8" t="str">
        <v>-0.50</v>
      </c>
      <c r="BJ8" t="str">
        <v>-0.000</v>
      </c>
      <c r="BK8" t="str">
        <v>-0.001</v>
      </c>
      <c r="BL8" t="str">
        <v>-9999.000</v>
      </c>
      <c r="BM8" t="str">
        <v>0.140</v>
      </c>
      <c r="BN8" t="str">
        <v>0.316</v>
      </c>
      <c r="BO8" t="str">
        <v>-9999.000</v>
      </c>
      <c r="BP8" t="str">
        <v>1</v>
      </c>
      <c r="BQ8" t="str">
        <v>150</v>
      </c>
      <c r="BR8" t="str">
        <v>0.005</v>
      </c>
      <c r="BS8" t="str">
        <v>2.000000</v>
      </c>
      <c r="BT8" t="str">
        <v>0</v>
      </c>
      <c r="BU8" t="str">
        <v>rectangular</v>
      </c>
      <c r="BV8" t="str">
        <v>7000</v>
      </c>
      <c r="BW8" t="str">
        <v>500</v>
      </c>
      <c r="BX8" t="str">
        <v>-9999.000000</v>
      </c>
      <c r="BY8" t="str">
        <v>-9999.000000</v>
      </c>
      <c r="BZ8" t="str">
        <v>55537</v>
      </c>
      <c r="CA8" t="str">
        <v>55537</v>
      </c>
      <c r="CB8" t="str">
        <v>55537</v>
      </c>
      <c r="CC8" t="str">
        <v>0.000000</v>
      </c>
      <c r="CD8" t="str">
        <v>-9999</v>
      </c>
      <c r="CE8" t="str">
        <v>0.000000</v>
      </c>
      <c r="CF8" t="str">
        <v>0.000000</v>
      </c>
      <c r="CG8" t="str">
        <v>0.000000</v>
      </c>
      <c r="CH8" t="str">
        <v>0.000000</v>
      </c>
      <c r="CI8" t="str">
        <v>2.437225</v>
      </c>
      <c r="CJ8" t="str">
        <v>2.501225</v>
      </c>
      <c r="CK8" t="str">
        <v>1.651959</v>
      </c>
      <c r="CL8" t="str">
        <v>0.907947</v>
      </c>
      <c r="CM8" t="str">
        <v>0.283023</v>
      </c>
      <c r="CN8" t="str">
        <v>-0.008258</v>
      </c>
      <c r="CO8" t="str">
        <v>0.208426</v>
      </c>
      <c r="CP8" t="str">
        <v>0.129958</v>
      </c>
      <c r="CQ8" t="str">
        <v>100.945473</v>
      </c>
      <c r="CR8" t="str">
        <v>0.000430</v>
      </c>
      <c r="CS8" t="str">
        <v>2.368202</v>
      </c>
      <c r="CT8" t="str">
        <v>-0.000033</v>
      </c>
      <c r="CU8" t="str">
        <v>1.000000</v>
      </c>
      <c r="CV8" t="str">
        <v>2.426428</v>
      </c>
      <c r="CW8" t="str">
        <v>-0.000040</v>
      </c>
      <c r="CX8" t="str">
        <v>1.000000</v>
      </c>
      <c r="CY8" t="str">
        <v>0.602049</v>
      </c>
      <c r="CZ8" t="str">
        <v>0.601182</v>
      </c>
      <c r="DA8" t="str">
        <v>0.107400</v>
      </c>
      <c r="DB8" t="str">
        <v>0.000000</v>
      </c>
      <c r="DC8" t="str">
        <v>PSF-00189_20240510131014</v>
      </c>
      <c r="DD8" t="str">
        <v>PFA-00183</v>
      </c>
      <c r="DE8" t="str">
        <v>PSA-00195</v>
      </c>
      <c r="DF8" t="str">
        <v>PSF-00189</v>
      </c>
      <c r="DG8" t="str">
        <v>RHS-00549</v>
      </c>
      <c r="DH8" t="str">
        <v>2.0.0</v>
      </c>
      <c r="DI8" t="str">
        <v>2023-06-15T18:05:35.947Z</v>
      </c>
    </row>
    <row r="9">
      <c r="A9" t="str">
        <v>1</v>
      </c>
      <c r="B9" t="str">
        <v>13:20:53</v>
      </c>
      <c r="C9" t="str">
        <v>2024-05-10</v>
      </c>
      <c r="D9" t="str">
        <v>DURIN config</v>
      </c>
      <c r="E9" t="str">
        <v>Nicole Bison</v>
      </c>
      <c r="F9" t="str">
        <v/>
      </c>
      <c r="G9" t="str">
        <v>25661</v>
      </c>
      <c r="H9" t="str">
        <v/>
      </c>
      <c r="I9" t="str">
        <v/>
      </c>
      <c r="J9" t="str">
        <f>1/((1/L9)-(1/K9))</f>
        <v>0.026471</v>
      </c>
      <c r="K9" t="str">
        <f>0+(0.0292302*AK9)+(0*AK9*POWER(7.5,2))+(0*AK9*7.5)+(-0.00006755*POWER(AK9,2))</f>
        <v>2.919168</v>
      </c>
      <c r="L9" t="str">
        <f>((M9/1000)*(1000-((T9+S9)/2)))/(T9-S9)</f>
        <v>0.026233</v>
      </c>
      <c r="M9" t="str">
        <f>(AK9*(S9-R9))/(100*U9*(1000-S9))*1000</f>
        <v>0.394567</v>
      </c>
      <c r="N9" t="str">
        <v>1.340336</v>
      </c>
      <c r="O9" t="str">
        <v>1.329227</v>
      </c>
      <c r="P9" t="str">
        <f>0.61365*EXP((17.502*AI9)/(240.97+AI9))</f>
        <v>2.828192</v>
      </c>
      <c r="Q9" t="str">
        <f>P9-N9</f>
        <v>1.487855</v>
      </c>
      <c r="R9" t="str">
        <v>13.160082</v>
      </c>
      <c r="S9" t="str">
        <v>13.270065</v>
      </c>
      <c r="T9" t="str">
        <f>(P9/AJ9)*1000</f>
        <v>28.000648</v>
      </c>
      <c r="U9" t="str">
        <f>7.5*0.0589048</f>
        <v>0.441786</v>
      </c>
      <c r="V9" t="str">
        <v>PSF-00189_20240510132053</v>
      </c>
      <c r="W9" t="str">
        <v>0.000000</v>
      </c>
      <c r="X9" t="str">
        <v>0.000000</v>
      </c>
      <c r="Y9" t="str">
        <v>0.000000</v>
      </c>
      <c r="Z9" t="str">
        <v>95.883247</v>
      </c>
      <c r="AA9" t="str">
        <v>472.793701</v>
      </c>
      <c r="AB9" t="str">
        <v>0.797199</v>
      </c>
      <c r="AC9" t="str">
        <v>0.5</v>
      </c>
      <c r="AD9" t="str">
        <v>0.80</v>
      </c>
      <c r="AE9" t="str">
        <f>AB9*AC9*AD9*AN9</f>
        <v>7.296036</v>
      </c>
      <c r="AF9" t="str">
        <v>43.20</v>
      </c>
      <c r="AG9" t="str">
        <v>42.84</v>
      </c>
      <c r="AH9" t="str">
        <v>24.59</v>
      </c>
      <c r="AI9" t="str">
        <f>(9-AH9)*(AH9*0+0)+9</f>
        <v>23.05</v>
      </c>
      <c r="AJ9" t="str">
        <v>101.00</v>
      </c>
      <c r="AK9" t="str">
        <v>156.4</v>
      </c>
      <c r="AL9" t="str">
        <v>153.8</v>
      </c>
      <c r="AM9" t="str">
        <v>1.7</v>
      </c>
      <c r="AN9" t="str">
        <v>23</v>
      </c>
      <c r="AO9" t="str">
        <v>3.753</v>
      </c>
      <c r="AP9" t="str">
        <v>10</v>
      </c>
      <c r="AQ9" t="str">
        <v>179</v>
      </c>
      <c r="AR9" t="str">
        <v>103</v>
      </c>
      <c r="AS9" t="str">
        <v/>
      </c>
      <c r="AT9" t="str">
        <v/>
      </c>
      <c r="AU9" t="str">
        <v>169.95</v>
      </c>
      <c r="AV9" t="str">
        <v>-71.26</v>
      </c>
      <c r="AW9" t="str">
        <v/>
      </c>
      <c r="AX9" t="str">
        <v/>
      </c>
      <c r="AY9" t="str">
        <v/>
      </c>
      <c r="AZ9" t="str">
        <v>00:00:00</v>
      </c>
      <c r="BA9" t="str">
        <v>0000-00-00</v>
      </c>
      <c r="BB9" t="str">
        <v>0.000000</v>
      </c>
      <c r="BC9" t="str">
        <v>0.000000</v>
      </c>
      <c r="BD9" t="str">
        <v>0.000000</v>
      </c>
      <c r="BE9" t="str">
        <v>0</v>
      </c>
      <c r="BF9" t="str">
        <v>0.000000</v>
      </c>
      <c r="BG9" t="str">
        <v>13:20:10</v>
      </c>
      <c r="BH9" t="str">
        <v>2024-05-10</v>
      </c>
      <c r="BI9" t="str">
        <v>-0.45</v>
      </c>
      <c r="BJ9" t="str">
        <v>-0.001</v>
      </c>
      <c r="BK9" t="str">
        <v>-0.000</v>
      </c>
      <c r="BL9" t="str">
        <v>-9999.000</v>
      </c>
      <c r="BM9" t="str">
        <v>0.126</v>
      </c>
      <c r="BN9" t="str">
        <v>0.381</v>
      </c>
      <c r="BO9" t="str">
        <v>-9999.000</v>
      </c>
      <c r="BP9" t="str">
        <v>1</v>
      </c>
      <c r="BQ9" t="str">
        <v>150</v>
      </c>
      <c r="BR9" t="str">
        <v>0.005</v>
      </c>
      <c r="BS9" t="str">
        <v>2.000000</v>
      </c>
      <c r="BT9" t="str">
        <v>0</v>
      </c>
      <c r="BU9" t="str">
        <v>rectangular</v>
      </c>
      <c r="BV9" t="str">
        <v>7000</v>
      </c>
      <c r="BW9" t="str">
        <v>500</v>
      </c>
      <c r="BX9" t="str">
        <v>-9999.000000</v>
      </c>
      <c r="BY9" t="str">
        <v>-9999.000000</v>
      </c>
      <c r="BZ9" t="str">
        <v>55537</v>
      </c>
      <c r="CA9" t="str">
        <v>55537</v>
      </c>
      <c r="CB9" t="str">
        <v>55537</v>
      </c>
      <c r="CC9" t="str">
        <v>0.000000</v>
      </c>
      <c r="CD9" t="str">
        <v>-9999</v>
      </c>
      <c r="CE9" t="str">
        <v>0.000000</v>
      </c>
      <c r="CF9" t="str">
        <v>0.000000</v>
      </c>
      <c r="CG9" t="str">
        <v>0.000000</v>
      </c>
      <c r="CH9" t="str">
        <v>0.000000</v>
      </c>
      <c r="CI9" t="str">
        <v>2.436563</v>
      </c>
      <c r="CJ9" t="str">
        <v>2.500631</v>
      </c>
      <c r="CK9" t="str">
        <v>1.653168</v>
      </c>
      <c r="CL9" t="str">
        <v>0.925271</v>
      </c>
      <c r="CM9" t="str">
        <v>0.277223</v>
      </c>
      <c r="CN9" t="str">
        <v>-0.016694</v>
      </c>
      <c r="CO9" t="str">
        <v>0.246125</v>
      </c>
      <c r="CP9" t="str">
        <v>0.126610</v>
      </c>
      <c r="CQ9" t="str">
        <v>95.883247</v>
      </c>
      <c r="CR9" t="str">
        <v>0.000459</v>
      </c>
      <c r="CS9" t="str">
        <v>2.368202</v>
      </c>
      <c r="CT9" t="str">
        <v>-0.000033</v>
      </c>
      <c r="CU9" t="str">
        <v>1.000000</v>
      </c>
      <c r="CV9" t="str">
        <v>2.426428</v>
      </c>
      <c r="CW9" t="str">
        <v>-0.000040</v>
      </c>
      <c r="CX9" t="str">
        <v>1.000000</v>
      </c>
      <c r="CY9" t="str">
        <v>0.602049</v>
      </c>
      <c r="CZ9" t="str">
        <v>0.601182</v>
      </c>
      <c r="DA9" t="str">
        <v>0.107400</v>
      </c>
      <c r="DB9" t="str">
        <v>0.000000</v>
      </c>
      <c r="DC9" t="str">
        <v>PSF-00189_20240510132053</v>
      </c>
      <c r="DD9" t="str">
        <v>PFA-00183</v>
      </c>
      <c r="DE9" t="str">
        <v>PSA-00195</v>
      </c>
      <c r="DF9" t="str">
        <v>PSF-00189</v>
      </c>
      <c r="DG9" t="str">
        <v>RHS-00549</v>
      </c>
      <c r="DH9" t="str">
        <v>2.0.0</v>
      </c>
      <c r="DI9" t="str">
        <v>2023-06-15T18:05:35.947Z</v>
      </c>
    </row>
    <row r="10">
      <c r="A10" t="str">
        <v>2</v>
      </c>
      <c r="B10" t="str">
        <v>13:38:22</v>
      </c>
      <c r="C10" t="str">
        <v>2024-05-10</v>
      </c>
      <c r="D10" t="str">
        <v>DURIN config</v>
      </c>
      <c r="E10" t="str">
        <v>Nicole Bison</v>
      </c>
      <c r="F10" t="str">
        <v/>
      </c>
      <c r="G10" t="str">
        <v>23641</v>
      </c>
      <c r="H10" t="str">
        <v/>
      </c>
      <c r="I10" t="str">
        <v/>
      </c>
      <c r="J10" t="str">
        <f>1/((1/L10)-(1/K10))</f>
        <v>0.037288</v>
      </c>
      <c r="K10" t="str">
        <f>0+(0.0292302*AK10)+(0*AK10*POWER(7.5,2))+(0*AK10*7.5)+(-0.00006755*POWER(AK10,2))</f>
        <v>2.917834</v>
      </c>
      <c r="L10" t="str">
        <f>((M10/1000)*(1000-((T10+S10)/2)))/(T10-S10)</f>
        <v>0.036817</v>
      </c>
      <c r="M10" t="str">
        <f>(AK10*(S10-R10))/(100*U10*(1000-S10))*1000</f>
        <v>0.525076</v>
      </c>
      <c r="N10" t="str">
        <v>1.354664</v>
      </c>
      <c r="O10" t="str">
        <v>1.339869</v>
      </c>
      <c r="P10" t="str">
        <f>0.61365*EXP((17.502*AI10)/(240.97+AI10))</f>
        <v>2.765597</v>
      </c>
      <c r="Q10" t="str">
        <f>P10-N10</f>
        <v>1.410933</v>
      </c>
      <c r="R10" t="str">
        <v>13.267145</v>
      </c>
      <c r="S10" t="str">
        <v>13.413641</v>
      </c>
      <c r="T10" t="str">
        <f>(P10/AJ10)*1000</f>
        <v>27.384455</v>
      </c>
      <c r="U10" t="str">
        <f>7.5*0.0589048</f>
        <v>0.441786</v>
      </c>
      <c r="V10" t="str">
        <v>PSF-00189_20240510133822</v>
      </c>
      <c r="W10" t="str">
        <v>0.000000</v>
      </c>
      <c r="X10" t="str">
        <v>0.000000</v>
      </c>
      <c r="Y10" t="str">
        <v>0.000000</v>
      </c>
      <c r="Z10" t="str">
        <v>167.652725</v>
      </c>
      <c r="AA10" t="str">
        <v>447.158936</v>
      </c>
      <c r="AB10" t="str">
        <v>0.625071</v>
      </c>
      <c r="AC10" t="str">
        <v>0.5</v>
      </c>
      <c r="AD10" t="str">
        <v>0.80</v>
      </c>
      <c r="AE10" t="str">
        <f>AB10*AC10*AD10*AN10</f>
        <v>5.700477</v>
      </c>
      <c r="AF10" t="str">
        <v>42.80</v>
      </c>
      <c r="AG10" t="str">
        <v>42.33</v>
      </c>
      <c r="AH10" t="str">
        <v>24.92</v>
      </c>
      <c r="AI10" t="str">
        <f>(10-AH10)*(AH10*0+0)+10</f>
        <v>22.68</v>
      </c>
      <c r="AJ10" t="str">
        <v>100.99</v>
      </c>
      <c r="AK10" t="str">
        <v>156.2</v>
      </c>
      <c r="AL10" t="str">
        <v>155.7</v>
      </c>
      <c r="AM10" t="str">
        <v>0.3</v>
      </c>
      <c r="AN10" t="str">
        <v>23</v>
      </c>
      <c r="AO10" t="str">
        <v>3.750</v>
      </c>
      <c r="AP10" t="str">
        <v>6</v>
      </c>
      <c r="AQ10" t="str">
        <v>179</v>
      </c>
      <c r="AR10" t="str">
        <v>259</v>
      </c>
      <c r="AS10" t="str">
        <v/>
      </c>
      <c r="AT10" t="str">
        <v/>
      </c>
      <c r="AU10" t="str">
        <v>173.92</v>
      </c>
      <c r="AV10" t="str">
        <v>88.48</v>
      </c>
      <c r="AW10" t="str">
        <v/>
      </c>
      <c r="AX10" t="str">
        <v/>
      </c>
      <c r="AY10" t="str">
        <v/>
      </c>
      <c r="AZ10" t="str">
        <v>00:00:00</v>
      </c>
      <c r="BA10" t="str">
        <v>0000-00-00</v>
      </c>
      <c r="BB10" t="str">
        <v>0.000000</v>
      </c>
      <c r="BC10" t="str">
        <v>0.000000</v>
      </c>
      <c r="BD10" t="str">
        <v>0.000000</v>
      </c>
      <c r="BE10" t="str">
        <v>0</v>
      </c>
      <c r="BF10" t="str">
        <v>0.000000</v>
      </c>
      <c r="BG10" t="str">
        <v>13:20:10</v>
      </c>
      <c r="BH10" t="str">
        <v>2024-05-10</v>
      </c>
      <c r="BI10" t="str">
        <v>-0.45</v>
      </c>
      <c r="BJ10" t="str">
        <v>0.001</v>
      </c>
      <c r="BK10" t="str">
        <v>0.003</v>
      </c>
      <c r="BL10" t="str">
        <v>-9999.000</v>
      </c>
      <c r="BM10" t="str">
        <v>0.361</v>
      </c>
      <c r="BN10" t="str">
        <v>1.826</v>
      </c>
      <c r="BO10" t="str">
        <v>-9999.000</v>
      </c>
      <c r="BP10" t="str">
        <v>1</v>
      </c>
      <c r="BQ10" t="str">
        <v>150</v>
      </c>
      <c r="BR10" t="str">
        <v>0.005</v>
      </c>
      <c r="BS10" t="str">
        <v>2.000000</v>
      </c>
      <c r="BT10" t="str">
        <v>0</v>
      </c>
      <c r="BU10" t="str">
        <v>rectangular</v>
      </c>
      <c r="BV10" t="str">
        <v>7000</v>
      </c>
      <c r="BW10" t="str">
        <v>500</v>
      </c>
      <c r="BX10" t="str">
        <v>-9999.000000</v>
      </c>
      <c r="BY10" t="str">
        <v>-9999.000000</v>
      </c>
      <c r="BZ10" t="str">
        <v>55537</v>
      </c>
      <c r="CA10" t="str">
        <v>55537</v>
      </c>
      <c r="CB10" t="str">
        <v>55537</v>
      </c>
      <c r="CC10" t="str">
        <v>0.000000</v>
      </c>
      <c r="CD10" t="str">
        <v>-9999</v>
      </c>
      <c r="CE10" t="str">
        <v>0.000000</v>
      </c>
      <c r="CF10" t="str">
        <v>0.000000</v>
      </c>
      <c r="CG10" t="str">
        <v>0.000000</v>
      </c>
      <c r="CH10" t="str">
        <v>0.000000</v>
      </c>
      <c r="CI10" t="str">
        <v>2.435789</v>
      </c>
      <c r="CJ10" t="str">
        <v>2.499963</v>
      </c>
      <c r="CK10" t="str">
        <v>1.651765</v>
      </c>
      <c r="CL10" t="str">
        <v>0.930166</v>
      </c>
      <c r="CM10" t="str">
        <v>0.273550</v>
      </c>
      <c r="CN10" t="str">
        <v>-0.024907</v>
      </c>
      <c r="CO10" t="str">
        <v>0.330398</v>
      </c>
      <c r="CP10" t="str">
        <v>0.126542</v>
      </c>
      <c r="CQ10" t="str">
        <v>167.652725</v>
      </c>
      <c r="CR10" t="str">
        <v>0.000433</v>
      </c>
      <c r="CS10" t="str">
        <v>2.368202</v>
      </c>
      <c r="CT10" t="str">
        <v>-0.000033</v>
      </c>
      <c r="CU10" t="str">
        <v>1.000000</v>
      </c>
      <c r="CV10" t="str">
        <v>2.426428</v>
      </c>
      <c r="CW10" t="str">
        <v>-0.000040</v>
      </c>
      <c r="CX10" t="str">
        <v>1.000000</v>
      </c>
      <c r="CY10" t="str">
        <v>0.602049</v>
      </c>
      <c r="CZ10" t="str">
        <v>0.601182</v>
      </c>
      <c r="DA10" t="str">
        <v>0.107400</v>
      </c>
      <c r="DB10" t="str">
        <v>0.000000</v>
      </c>
      <c r="DC10" t="str">
        <v>PSF-00189_20240510133822</v>
      </c>
      <c r="DD10" t="str">
        <v>PFA-00183</v>
      </c>
      <c r="DE10" t="str">
        <v>PSA-00195</v>
      </c>
      <c r="DF10" t="str">
        <v>PSF-00189</v>
      </c>
      <c r="DG10" t="str">
        <v>RHS-00549</v>
      </c>
      <c r="DH10" t="str">
        <v>2.0.0</v>
      </c>
      <c r="DI10" t="str">
        <v>2023-06-15T18:05:35.947Z</v>
      </c>
    </row>
    <row r="11">
      <c r="A11" t="str">
        <v>3</v>
      </c>
      <c r="B11" t="str">
        <v>13:41:39</v>
      </c>
      <c r="C11" t="str">
        <v>2024-05-10</v>
      </c>
      <c r="D11" t="str">
        <v>DURIN config</v>
      </c>
      <c r="E11" t="str">
        <v>Nicole Bison</v>
      </c>
      <c r="F11" t="str">
        <v/>
      </c>
      <c r="G11" t="str">
        <v>28163</v>
      </c>
      <c r="H11" t="str">
        <v/>
      </c>
      <c r="I11" t="str">
        <v/>
      </c>
      <c r="J11" t="str">
        <f>1/((1/L11)-(1/K11))</f>
        <v>-0.004518</v>
      </c>
      <c r="K11" t="str">
        <f>0+(0.0292302*AK11)+(0*AK11*POWER(7.5,2))+(0*AK11*7.5)+(-0.00006755*POWER(AK11,2))</f>
        <v>2.917236</v>
      </c>
      <c r="L11" t="str">
        <f>((M11/1000)*(1000-((T11+S11)/2)))/(T11-S11)</f>
        <v>-0.004525</v>
      </c>
      <c r="M11" t="str">
        <f>(AK11*(S11-R11))/(100*U11*(1000-S11))*1000</f>
        <v>-0.076827</v>
      </c>
      <c r="N11" t="str">
        <v>1.367272</v>
      </c>
      <c r="O11" t="str">
        <v>1.369437</v>
      </c>
      <c r="P11" t="str">
        <f>0.61365*EXP((17.502*AI11)/(240.97+AI11))</f>
        <v>3.044318</v>
      </c>
      <c r="Q11" t="str">
        <f>P11-N11</f>
        <v>1.677046</v>
      </c>
      <c r="R11" t="str">
        <v>13.561601</v>
      </c>
      <c r="S11" t="str">
        <v>13.540159</v>
      </c>
      <c r="T11" t="str">
        <f>(P11/AJ11)*1000</f>
        <v>30.148031</v>
      </c>
      <c r="U11" t="str">
        <f>7.5*0.0589048</f>
        <v>0.441786</v>
      </c>
      <c r="V11" t="str">
        <v>PSF-00189_20240510134139</v>
      </c>
      <c r="W11" t="str">
        <v>0.000000</v>
      </c>
      <c r="X11" t="str">
        <v>0.000000</v>
      </c>
      <c r="Y11" t="str">
        <v>0.000000</v>
      </c>
      <c r="Z11" t="str">
        <v>115.796684</v>
      </c>
      <c r="AA11" t="str">
        <v>429.522156</v>
      </c>
      <c r="AB11" t="str">
        <v>0.730406</v>
      </c>
      <c r="AC11" t="str">
        <v>0.5</v>
      </c>
      <c r="AD11" t="str">
        <v>0.80</v>
      </c>
      <c r="AE11" t="str">
        <f>AB11*AC11*AD11*AN11</f>
        <v>6.879753</v>
      </c>
      <c r="AF11" t="str">
        <v>42.81</v>
      </c>
      <c r="AG11" t="str">
        <v>42.88</v>
      </c>
      <c r="AH11" t="str">
        <v>25.07</v>
      </c>
      <c r="AI11" t="str">
        <f>(11-AH11)*(AH11*0+0)+11</f>
        <v>24.27</v>
      </c>
      <c r="AJ11" t="str">
        <v>100.98</v>
      </c>
      <c r="AK11" t="str">
        <v>156.1</v>
      </c>
      <c r="AL11" t="str">
        <v>149.2</v>
      </c>
      <c r="AM11" t="str">
        <v>4.5</v>
      </c>
      <c r="AN11" t="str">
        <v>24</v>
      </c>
      <c r="AO11" t="str">
        <v>3.746</v>
      </c>
      <c r="AP11" t="str">
        <v>4</v>
      </c>
      <c r="AQ11" t="str">
        <v>-179</v>
      </c>
      <c r="AR11" t="str">
        <v>189</v>
      </c>
      <c r="AS11" t="str">
        <v/>
      </c>
      <c r="AT11" t="str">
        <v/>
      </c>
      <c r="AU11" t="str">
        <v>175.88</v>
      </c>
      <c r="AV11" t="str">
        <v>-5.05</v>
      </c>
      <c r="AW11" t="str">
        <v/>
      </c>
      <c r="AX11" t="str">
        <v/>
      </c>
      <c r="AY11" t="str">
        <v/>
      </c>
      <c r="AZ11" t="str">
        <v>00:00:00</v>
      </c>
      <c r="BA11" t="str">
        <v>0000-00-00</v>
      </c>
      <c r="BB11" t="str">
        <v>0.000000</v>
      </c>
      <c r="BC11" t="str">
        <v>0.000000</v>
      </c>
      <c r="BD11" t="str">
        <v>0.000000</v>
      </c>
      <c r="BE11" t="str">
        <v>0</v>
      </c>
      <c r="BF11" t="str">
        <v>0.000000</v>
      </c>
      <c r="BG11" t="str">
        <v>13:38:47</v>
      </c>
      <c r="BH11" t="str">
        <v>2024-05-10</v>
      </c>
      <c r="BI11" t="str">
        <v>-0.49</v>
      </c>
      <c r="BJ11" t="str">
        <v>-0.003</v>
      </c>
      <c r="BK11" t="str">
        <v>0.001</v>
      </c>
      <c r="BL11" t="str">
        <v>-9999.000</v>
      </c>
      <c r="BM11" t="str">
        <v>-0.448</v>
      </c>
      <c r="BN11" t="str">
        <v>-0.796</v>
      </c>
      <c r="BO11" t="str">
        <v>-9999.000</v>
      </c>
      <c r="BP11" t="str">
        <v>1</v>
      </c>
      <c r="BQ11" t="str">
        <v>150</v>
      </c>
      <c r="BR11" t="str">
        <v>0.005</v>
      </c>
      <c r="BS11" t="str">
        <v>2.000000</v>
      </c>
      <c r="BT11" t="str">
        <v>0</v>
      </c>
      <c r="BU11" t="str">
        <v>rectangular</v>
      </c>
      <c r="BV11" t="str">
        <v>7000</v>
      </c>
      <c r="BW11" t="str">
        <v>500</v>
      </c>
      <c r="BX11" t="str">
        <v>-9999.000000</v>
      </c>
      <c r="BY11" t="str">
        <v>-9999.000000</v>
      </c>
      <c r="BZ11" t="str">
        <v>55537</v>
      </c>
      <c r="CA11" t="str">
        <v>55537</v>
      </c>
      <c r="CB11" t="str">
        <v>55537</v>
      </c>
      <c r="CC11" t="str">
        <v>0.000000</v>
      </c>
      <c r="CD11" t="str">
        <v>-9999</v>
      </c>
      <c r="CE11" t="str">
        <v>0.000000</v>
      </c>
      <c r="CF11" t="str">
        <v>0.000000</v>
      </c>
      <c r="CG11" t="str">
        <v>0.000000</v>
      </c>
      <c r="CH11" t="str">
        <v>0.000000</v>
      </c>
      <c r="CI11" t="str">
        <v>2.436514</v>
      </c>
      <c r="CJ11" t="str">
        <v>2.500008</v>
      </c>
      <c r="CK11" t="str">
        <v>1.651138</v>
      </c>
      <c r="CL11" t="str">
        <v>0.913697</v>
      </c>
      <c r="CM11" t="str">
        <v>0.271919</v>
      </c>
      <c r="CN11" t="str">
        <v>-0.008150</v>
      </c>
      <c r="CO11" t="str">
        <v>0.343635</v>
      </c>
      <c r="CP11" t="str">
        <v>0.127170</v>
      </c>
      <c r="CQ11" t="str">
        <v>115.796684</v>
      </c>
      <c r="CR11" t="str">
        <v>0.000426</v>
      </c>
      <c r="CS11" t="str">
        <v>2.368202</v>
      </c>
      <c r="CT11" t="str">
        <v>-0.000033</v>
      </c>
      <c r="CU11" t="str">
        <v>1.000000</v>
      </c>
      <c r="CV11" t="str">
        <v>2.426428</v>
      </c>
      <c r="CW11" t="str">
        <v>-0.000040</v>
      </c>
      <c r="CX11" t="str">
        <v>1.000000</v>
      </c>
      <c r="CY11" t="str">
        <v>0.602049</v>
      </c>
      <c r="CZ11" t="str">
        <v>0.601182</v>
      </c>
      <c r="DA11" t="str">
        <v>0.107400</v>
      </c>
      <c r="DB11" t="str">
        <v>0.000000</v>
      </c>
      <c r="DC11" t="str">
        <v>PSF-00189_20240510134139</v>
      </c>
      <c r="DD11" t="str">
        <v>PFA-00183</v>
      </c>
      <c r="DE11" t="str">
        <v>PSA-00195</v>
      </c>
      <c r="DF11" t="str">
        <v>PSF-00189</v>
      </c>
      <c r="DG11" t="str">
        <v>RHS-00549</v>
      </c>
      <c r="DH11" t="str">
        <v>2.0.0</v>
      </c>
      <c r="DI11" t="str">
        <v>2023-06-15T18:05:35.947Z</v>
      </c>
    </row>
    <row r="12">
      <c r="A12" t="str">
        <v>4</v>
      </c>
      <c r="B12" t="str">
        <v>13:44:33</v>
      </c>
      <c r="C12" t="str">
        <v>2024-05-10</v>
      </c>
      <c r="D12" t="str">
        <v>DURIN config</v>
      </c>
      <c r="E12" t="str">
        <v>Nicole Bison</v>
      </c>
      <c r="F12" t="str">
        <v/>
      </c>
      <c r="G12" t="str">
        <v>26547</v>
      </c>
      <c r="H12" t="str">
        <v/>
      </c>
      <c r="I12" t="str">
        <v/>
      </c>
      <c r="J12" t="str">
        <f>1/((1/L12)-(1/K12))</f>
        <v>0.004155</v>
      </c>
      <c r="K12" t="str">
        <f>0+(0.0292302*AK12)+(0*AK12*POWER(7.5,2))+(0*AK12*7.5)+(-0.00006755*POWER(AK12,2))</f>
        <v>2.917179</v>
      </c>
      <c r="L12" t="str">
        <f>((M12/1000)*(1000-((T12+S12)/2)))/(T12-S12)</f>
        <v>0.004149</v>
      </c>
      <c r="M12" t="str">
        <f>(AK12*(S12-R12))/(100*U12*(1000-S12))*1000</f>
        <v>0.066201</v>
      </c>
      <c r="N12" t="str">
        <v>1.335371</v>
      </c>
      <c r="O12" t="str">
        <v>1.333505</v>
      </c>
      <c r="P12" t="str">
        <f>0.61365*EXP((17.502*AI12)/(240.97+AI12))</f>
        <v>2.912463</v>
      </c>
      <c r="Q12" t="str">
        <f>P12-N12</f>
        <v>1.577092</v>
      </c>
      <c r="R12" t="str">
        <v>13.206580</v>
      </c>
      <c r="S12" t="str">
        <v>13.225062</v>
      </c>
      <c r="T12" t="str">
        <f>(P12/AJ12)*1000</f>
        <v>28.844053</v>
      </c>
      <c r="U12" t="str">
        <f>7.5*0.0589048</f>
        <v>0.441786</v>
      </c>
      <c r="V12" t="str">
        <v>PSF-00189_20240510134433</v>
      </c>
      <c r="W12" t="str">
        <v>0.000000</v>
      </c>
      <c r="X12" t="str">
        <v>0.000000</v>
      </c>
      <c r="Y12" t="str">
        <v>0.000000</v>
      </c>
      <c r="Z12" t="str">
        <v>87.353111</v>
      </c>
      <c r="AA12" t="str">
        <v>435.850037</v>
      </c>
      <c r="AB12" t="str">
        <v>0.799580</v>
      </c>
      <c r="AC12" t="str">
        <v>0.5</v>
      </c>
      <c r="AD12" t="str">
        <v>0.80</v>
      </c>
      <c r="AE12" t="str">
        <f>AB12*AC12*AD12*AN12</f>
        <v>7.540983</v>
      </c>
      <c r="AF12" t="str">
        <v>41.38</v>
      </c>
      <c r="AG12" t="str">
        <v>41.32</v>
      </c>
      <c r="AH12" t="str">
        <v>25.25</v>
      </c>
      <c r="AI12" t="str">
        <f>(12-AH12)*(AH12*0+0)+12</f>
        <v>23.54</v>
      </c>
      <c r="AJ12" t="str">
        <v>100.97</v>
      </c>
      <c r="AK12" t="str">
        <v>156.1</v>
      </c>
      <c r="AL12" t="str">
        <v>145.5</v>
      </c>
      <c r="AM12" t="str">
        <v>6.8</v>
      </c>
      <c r="AN12" t="str">
        <v>24</v>
      </c>
      <c r="AO12" t="str">
        <v>3.711</v>
      </c>
      <c r="AP12" t="str">
        <v>9</v>
      </c>
      <c r="AQ12" t="str">
        <v>179</v>
      </c>
      <c r="AR12" t="str">
        <v>241</v>
      </c>
      <c r="AS12" t="str">
        <v/>
      </c>
      <c r="AT12" t="str">
        <v/>
      </c>
      <c r="AU12" t="str">
        <v>170.95</v>
      </c>
      <c r="AV12" t="str">
        <v>67.37</v>
      </c>
      <c r="AW12" t="str">
        <v/>
      </c>
      <c r="AX12" t="str">
        <v/>
      </c>
      <c r="AY12" t="str">
        <v/>
      </c>
      <c r="AZ12" t="str">
        <v>00:00:00</v>
      </c>
      <c r="BA12" t="str">
        <v>0000-00-00</v>
      </c>
      <c r="BB12" t="str">
        <v>0.000000</v>
      </c>
      <c r="BC12" t="str">
        <v>0.000000</v>
      </c>
      <c r="BD12" t="str">
        <v>0.000000</v>
      </c>
      <c r="BE12" t="str">
        <v>0</v>
      </c>
      <c r="BF12" t="str">
        <v>0.000000</v>
      </c>
      <c r="BG12" t="str">
        <v>13:38:47</v>
      </c>
      <c r="BH12" t="str">
        <v>2024-05-10</v>
      </c>
      <c r="BI12" t="str">
        <v>-0.49</v>
      </c>
      <c r="BJ12" t="str">
        <v>-0.000</v>
      </c>
      <c r="BK12" t="str">
        <v>0.000</v>
      </c>
      <c r="BL12" t="str">
        <v>-9999.000</v>
      </c>
      <c r="BM12" t="str">
        <v>0.149</v>
      </c>
      <c r="BN12" t="str">
        <v>0.535</v>
      </c>
      <c r="BO12" t="str">
        <v>-9999.000</v>
      </c>
      <c r="BP12" t="str">
        <v>1</v>
      </c>
      <c r="BQ12" t="str">
        <v>150</v>
      </c>
      <c r="BR12" t="str">
        <v>0.005</v>
      </c>
      <c r="BS12" t="str">
        <v>2.000000</v>
      </c>
      <c r="BT12" t="str">
        <v>0</v>
      </c>
      <c r="BU12" t="str">
        <v>rectangular</v>
      </c>
      <c r="BV12" t="str">
        <v>7000</v>
      </c>
      <c r="BW12" t="str">
        <v>500</v>
      </c>
      <c r="BX12" t="str">
        <v>-9999.000000</v>
      </c>
      <c r="BY12" t="str">
        <v>-9999.000000</v>
      </c>
      <c r="BZ12" t="str">
        <v>55537</v>
      </c>
      <c r="CA12" t="str">
        <v>55537</v>
      </c>
      <c r="CB12" t="str">
        <v>55537</v>
      </c>
      <c r="CC12" t="str">
        <v>0.000000</v>
      </c>
      <c r="CD12" t="str">
        <v>-9999</v>
      </c>
      <c r="CE12" t="str">
        <v>0.000000</v>
      </c>
      <c r="CF12" t="str">
        <v>0.000000</v>
      </c>
      <c r="CG12" t="str">
        <v>0.000000</v>
      </c>
      <c r="CH12" t="str">
        <v>0.000000</v>
      </c>
      <c r="CI12" t="str">
        <v>2.434326</v>
      </c>
      <c r="CJ12" t="str">
        <v>2.497849</v>
      </c>
      <c r="CK12" t="str">
        <v>1.651079</v>
      </c>
      <c r="CL12" t="str">
        <v>0.904381</v>
      </c>
      <c r="CM12" t="str">
        <v>0.270020</v>
      </c>
      <c r="CN12" t="str">
        <v>-0.018841</v>
      </c>
      <c r="CO12" t="str">
        <v>0.354802</v>
      </c>
      <c r="CP12" t="str">
        <v>0.127196</v>
      </c>
      <c r="CQ12" t="str">
        <v>87.353111</v>
      </c>
      <c r="CR12" t="str">
        <v>0.000428</v>
      </c>
      <c r="CS12" t="str">
        <v>2.368202</v>
      </c>
      <c r="CT12" t="str">
        <v>-0.000033</v>
      </c>
      <c r="CU12" t="str">
        <v>1.000000</v>
      </c>
      <c r="CV12" t="str">
        <v>2.426428</v>
      </c>
      <c r="CW12" t="str">
        <v>-0.000040</v>
      </c>
      <c r="CX12" t="str">
        <v>1.000000</v>
      </c>
      <c r="CY12" t="str">
        <v>0.602049</v>
      </c>
      <c r="CZ12" t="str">
        <v>0.601182</v>
      </c>
      <c r="DA12" t="str">
        <v>0.107400</v>
      </c>
      <c r="DB12" t="str">
        <v>0.000000</v>
      </c>
      <c r="DC12" t="str">
        <v>PSF-00189_20240510134433</v>
      </c>
      <c r="DD12" t="str">
        <v>PFA-00183</v>
      </c>
      <c r="DE12" t="str">
        <v>PSA-00195</v>
      </c>
      <c r="DF12" t="str">
        <v>PSF-00189</v>
      </c>
      <c r="DG12" t="str">
        <v>RHS-00549</v>
      </c>
      <c r="DH12" t="str">
        <v>2.0.0</v>
      </c>
      <c r="DI12" t="str">
        <v>2023-06-15T18:05:35.947Z</v>
      </c>
    </row>
    <row r="13">
      <c r="A13" t="str">
        <v>5</v>
      </c>
      <c r="B13" t="str">
        <v>14:34:33</v>
      </c>
      <c r="C13" t="str">
        <v>2024-05-10</v>
      </c>
      <c r="D13" t="str">
        <v>DURIN config</v>
      </c>
      <c r="E13" t="str">
        <v>Nicole Bison</v>
      </c>
      <c r="F13" t="str">
        <v/>
      </c>
      <c r="G13" t="str">
        <v>28155</v>
      </c>
      <c r="H13" t="str">
        <v/>
      </c>
      <c r="I13" t="str">
        <v/>
      </c>
      <c r="J13" t="str">
        <f>1/((1/L13)-(1/K13))</f>
        <v>0.037187</v>
      </c>
      <c r="K13" t="str">
        <f>0+(0.0292302*AK13)+(0*AK13*POWER(7.5,2))+(0*AK13*7.5)+(-0.00006755*POWER(AK13,2))</f>
        <v>2.917715</v>
      </c>
      <c r="L13" t="str">
        <f>((M13/1000)*(1000-((T13+S13)/2)))/(T13-S13)</f>
        <v>0.036719</v>
      </c>
      <c r="M13" t="str">
        <f>(AK13*(S13-R13))/(100*U13*(1000-S13))*1000</f>
        <v>0.581528</v>
      </c>
      <c r="N13" t="str">
        <v>1.440814</v>
      </c>
      <c r="O13" t="str">
        <v>1.424449</v>
      </c>
      <c r="P13" t="str">
        <f>0.61365*EXP((17.502*AI13)/(240.97+AI13))</f>
        <v>3.004301</v>
      </c>
      <c r="Q13" t="str">
        <f>P13-N13</f>
        <v>1.563486</v>
      </c>
      <c r="R13" t="str">
        <v>14.111036</v>
      </c>
      <c r="S13" t="str">
        <v>14.273155</v>
      </c>
      <c r="T13" t="str">
        <f>(P13/AJ13)*1000</f>
        <v>29.761539</v>
      </c>
      <c r="U13" t="str">
        <f>7.5*0.0589048</f>
        <v>0.441786</v>
      </c>
      <c r="V13" t="str">
        <v>PSF-00189_20240510143433</v>
      </c>
      <c r="W13" t="str">
        <v>0.000000</v>
      </c>
      <c r="X13" t="str">
        <v>0.000000</v>
      </c>
      <c r="Y13" t="str">
        <v>0.000000</v>
      </c>
      <c r="Z13" t="str">
        <v>81.755875</v>
      </c>
      <c r="AA13" t="str">
        <v>427.314148</v>
      </c>
      <c r="AB13" t="str">
        <v>0.808675</v>
      </c>
      <c r="AC13" t="str">
        <v>0.5</v>
      </c>
      <c r="AD13" t="str">
        <v>0.80</v>
      </c>
      <c r="AE13" t="str">
        <f>AB13*AC13*AD13*AN13</f>
        <v>5.999113</v>
      </c>
      <c r="AF13" t="str">
        <v>44.52</v>
      </c>
      <c r="AG13" t="str">
        <v>44.02</v>
      </c>
      <c r="AH13" t="str">
        <v>25.30</v>
      </c>
      <c r="AI13" t="str">
        <f>(13-AH13)*(AH13*0+0)+13</f>
        <v>24.05</v>
      </c>
      <c r="AJ13" t="str">
        <v>100.95</v>
      </c>
      <c r="AK13" t="str">
        <v>156.2</v>
      </c>
      <c r="AL13" t="str">
        <v>142.6</v>
      </c>
      <c r="AM13" t="str">
        <v>8.7</v>
      </c>
      <c r="AN13" t="str">
        <v>19</v>
      </c>
      <c r="AO13" t="str">
        <v>3.684</v>
      </c>
      <c r="AP13" t="str">
        <v>5</v>
      </c>
      <c r="AQ13" t="str">
        <v>-178</v>
      </c>
      <c r="AR13" t="str">
        <v>151</v>
      </c>
      <c r="AS13" t="str">
        <v/>
      </c>
      <c r="AT13" t="str">
        <v/>
      </c>
      <c r="AU13" t="str">
        <v>174.62</v>
      </c>
      <c r="AV13" t="str">
        <v>-50.83</v>
      </c>
      <c r="AW13" t="str">
        <v/>
      </c>
      <c r="AX13" t="str">
        <v/>
      </c>
      <c r="AY13" t="str">
        <v/>
      </c>
      <c r="AZ13" t="str">
        <v>00:00:00</v>
      </c>
      <c r="BA13" t="str">
        <v>0000-00-00</v>
      </c>
      <c r="BB13" t="str">
        <v>0.000000</v>
      </c>
      <c r="BC13" t="str">
        <v>0.000000</v>
      </c>
      <c r="BD13" t="str">
        <v>0.000000</v>
      </c>
      <c r="BE13" t="str">
        <v>0</v>
      </c>
      <c r="BF13" t="str">
        <v>0.000000</v>
      </c>
      <c r="BG13" t="str">
        <v>13:38:47</v>
      </c>
      <c r="BH13" t="str">
        <v>2024-05-10</v>
      </c>
      <c r="BI13" t="str">
        <v>-0.49</v>
      </c>
      <c r="BJ13" t="str">
        <v>-0.000</v>
      </c>
      <c r="BK13" t="str">
        <v>-0.002</v>
      </c>
      <c r="BL13" t="str">
        <v>-9999.000</v>
      </c>
      <c r="BM13" t="str">
        <v>0.109</v>
      </c>
      <c r="BN13" t="str">
        <v>0.192</v>
      </c>
      <c r="BO13" t="str">
        <v>-9999.000</v>
      </c>
      <c r="BP13" t="str">
        <v>1</v>
      </c>
      <c r="BQ13" t="str">
        <v>150</v>
      </c>
      <c r="BR13" t="str">
        <v>0.005</v>
      </c>
      <c r="BS13" t="str">
        <v>2.000000</v>
      </c>
      <c r="BT13" t="str">
        <v>0</v>
      </c>
      <c r="BU13" t="str">
        <v>rectangular</v>
      </c>
      <c r="BV13" t="str">
        <v>7000</v>
      </c>
      <c r="BW13" t="str">
        <v>500</v>
      </c>
      <c r="BX13" t="str">
        <v>-9999.000000</v>
      </c>
      <c r="BY13" t="str">
        <v>-9999.000000</v>
      </c>
      <c r="BZ13" t="str">
        <v>55537</v>
      </c>
      <c r="CA13" t="str">
        <v>55537</v>
      </c>
      <c r="CB13" t="str">
        <v>55537</v>
      </c>
      <c r="CC13" t="str">
        <v>0.000000</v>
      </c>
      <c r="CD13" t="str">
        <v>-9999</v>
      </c>
      <c r="CE13" t="str">
        <v>0.000000</v>
      </c>
      <c r="CF13" t="str">
        <v>0.000000</v>
      </c>
      <c r="CG13" t="str">
        <v>0.000000</v>
      </c>
      <c r="CH13" t="str">
        <v>0.000000</v>
      </c>
      <c r="CI13" t="str">
        <v>2.438031</v>
      </c>
      <c r="CJ13" t="str">
        <v>2.502475</v>
      </c>
      <c r="CK13" t="str">
        <v>1.651641</v>
      </c>
      <c r="CL13" t="str">
        <v>0.897269</v>
      </c>
      <c r="CM13" t="str">
        <v>0.269532</v>
      </c>
      <c r="CN13" t="str">
        <v>-0.013357</v>
      </c>
      <c r="CO13" t="str">
        <v>0.508671</v>
      </c>
      <c r="CP13" t="str">
        <v>0.122971</v>
      </c>
      <c r="CQ13" t="str">
        <v>81.755875</v>
      </c>
      <c r="CR13" t="str">
        <v>0.000423</v>
      </c>
      <c r="CS13" t="str">
        <v>2.368202</v>
      </c>
      <c r="CT13" t="str">
        <v>-0.000033</v>
      </c>
      <c r="CU13" t="str">
        <v>1.000000</v>
      </c>
      <c r="CV13" t="str">
        <v>2.426428</v>
      </c>
      <c r="CW13" t="str">
        <v>-0.000040</v>
      </c>
      <c r="CX13" t="str">
        <v>1.000000</v>
      </c>
      <c r="CY13" t="str">
        <v>0.602049</v>
      </c>
      <c r="CZ13" t="str">
        <v>0.601182</v>
      </c>
      <c r="DA13" t="str">
        <v>0.107400</v>
      </c>
      <c r="DB13" t="str">
        <v>0.000000</v>
      </c>
      <c r="DC13" t="str">
        <v>PSF-00189_20240510143433</v>
      </c>
      <c r="DD13" t="str">
        <v>PFA-00183</v>
      </c>
      <c r="DE13" t="str">
        <v>PSA-00195</v>
      </c>
      <c r="DF13" t="str">
        <v>PSF-00189</v>
      </c>
      <c r="DG13" t="str">
        <v>RHS-00549</v>
      </c>
      <c r="DH13" t="str">
        <v>2.0.0</v>
      </c>
      <c r="DI13" t="str">
        <v>2023-06-15T18:05:35.947Z</v>
      </c>
    </row>
    <row r="14">
      <c r="A14" t="str">
        <v>6</v>
      </c>
      <c r="B14" t="str">
        <v>14:38:05</v>
      </c>
      <c r="C14" t="str">
        <v>2024-05-10</v>
      </c>
      <c r="D14" t="str">
        <v>DURIN config</v>
      </c>
      <c r="E14" t="str">
        <v>Nicole Bison</v>
      </c>
      <c r="F14" t="str">
        <v/>
      </c>
      <c r="G14" t="str">
        <v>29706</v>
      </c>
      <c r="H14" t="str">
        <v/>
      </c>
      <c r="I14" t="str">
        <v/>
      </c>
      <c r="J14" t="str">
        <f>1/((1/L14)-(1/K14))</f>
        <v>0.028351</v>
      </c>
      <c r="K14" t="str">
        <f>0+(0.0292302*AK14)+(0*AK14*POWER(7.5,2))+(0*AK14*7.5)+(-0.00006755*POWER(AK14,2))</f>
        <v>2.917302</v>
      </c>
      <c r="L14" t="str">
        <f>((M14/1000)*(1000-((T14+S14)/2)))/(T14-S14)</f>
        <v>0.028078</v>
      </c>
      <c r="M14" t="str">
        <f>(AK14*(S14-R14))/(100*U14*(1000-S14))*1000</f>
        <v>0.458769</v>
      </c>
      <c r="N14" t="str">
        <v>1.435551</v>
      </c>
      <c r="O14" t="str">
        <v>1.422637</v>
      </c>
      <c r="P14" t="str">
        <f>0.61365*EXP((17.502*AI14)/(240.97+AI14))</f>
        <v>3.048077</v>
      </c>
      <c r="Q14" t="str">
        <f>P14-N14</f>
        <v>1.612526</v>
      </c>
      <c r="R14" t="str">
        <v>14.095009</v>
      </c>
      <c r="S14" t="str">
        <v>14.222954</v>
      </c>
      <c r="T14" t="str">
        <f>(P14/AJ14)*1000</f>
        <v>30.199316</v>
      </c>
      <c r="U14" t="str">
        <f>7.5*0.0589048</f>
        <v>0.441786</v>
      </c>
      <c r="V14" t="str">
        <v>PSF-00189_20240510143805</v>
      </c>
      <c r="W14" t="str">
        <v>0.000000</v>
      </c>
      <c r="X14" t="str">
        <v>0.000000</v>
      </c>
      <c r="Y14" t="str">
        <v>0.000000</v>
      </c>
      <c r="Z14" t="str">
        <v>91.289879</v>
      </c>
      <c r="AA14" t="str">
        <v>446.884644</v>
      </c>
      <c r="AB14" t="str">
        <v>0.795719</v>
      </c>
      <c r="AC14" t="str">
        <v>0.5</v>
      </c>
      <c r="AD14" t="str">
        <v>0.80</v>
      </c>
      <c r="AE14" t="str">
        <f>AB14*AC14*AD14*AN14</f>
        <v>5.891478</v>
      </c>
      <c r="AF14" t="str">
        <v>44.46</v>
      </c>
      <c r="AG14" t="str">
        <v>44.06</v>
      </c>
      <c r="AH14" t="str">
        <v>25.26</v>
      </c>
      <c r="AI14" t="str">
        <f>(14-AH14)*(AH14*0+0)+14</f>
        <v>24.29</v>
      </c>
      <c r="AJ14" t="str">
        <v>100.93</v>
      </c>
      <c r="AK14" t="str">
        <v>156.2</v>
      </c>
      <c r="AL14" t="str">
        <v>142.1</v>
      </c>
      <c r="AM14" t="str">
        <v>9.0</v>
      </c>
      <c r="AN14" t="str">
        <v>19</v>
      </c>
      <c r="AO14" t="str">
        <v>3.680</v>
      </c>
      <c r="AP14" t="str">
        <v>6</v>
      </c>
      <c r="AQ14" t="str">
        <v>178</v>
      </c>
      <c r="AR14" t="str">
        <v>120</v>
      </c>
      <c r="AS14" t="str">
        <v/>
      </c>
      <c r="AT14" t="str">
        <v/>
      </c>
      <c r="AU14" t="str">
        <v>173.68</v>
      </c>
      <c r="AV14" t="str">
        <v>-41.53</v>
      </c>
      <c r="AW14" t="str">
        <v/>
      </c>
      <c r="AX14" t="str">
        <v/>
      </c>
      <c r="AY14" t="str">
        <v/>
      </c>
      <c r="AZ14" t="str">
        <v>00:00:00</v>
      </c>
      <c r="BA14" t="str">
        <v>0000-00-00</v>
      </c>
      <c r="BB14" t="str">
        <v>0.000000</v>
      </c>
      <c r="BC14" t="str">
        <v>0.000000</v>
      </c>
      <c r="BD14" t="str">
        <v>0.000000</v>
      </c>
      <c r="BE14" t="str">
        <v>0</v>
      </c>
      <c r="BF14" t="str">
        <v>0.000000</v>
      </c>
      <c r="BG14" t="str">
        <v>14:35:03</v>
      </c>
      <c r="BH14" t="str">
        <v>2024-05-10</v>
      </c>
      <c r="BI14" t="str">
        <v>-0.57</v>
      </c>
      <c r="BJ14" t="str">
        <v>-0.003</v>
      </c>
      <c r="BK14" t="str">
        <v>-0.004</v>
      </c>
      <c r="BL14" t="str">
        <v>-9999.000</v>
      </c>
      <c r="BM14" t="str">
        <v>0.448</v>
      </c>
      <c r="BN14" t="str">
        <v>1.282</v>
      </c>
      <c r="BO14" t="str">
        <v>-9999.000</v>
      </c>
      <c r="BP14" t="str">
        <v>1</v>
      </c>
      <c r="BQ14" t="str">
        <v>150</v>
      </c>
      <c r="BR14" t="str">
        <v>0.005</v>
      </c>
      <c r="BS14" t="str">
        <v>2.000000</v>
      </c>
      <c r="BT14" t="str">
        <v>0</v>
      </c>
      <c r="BU14" t="str">
        <v>rectangular</v>
      </c>
      <c r="BV14" t="str">
        <v>7000</v>
      </c>
      <c r="BW14" t="str">
        <v>500</v>
      </c>
      <c r="BX14" t="str">
        <v>-9999.000000</v>
      </c>
      <c r="BY14" t="str">
        <v>-9999.000000</v>
      </c>
      <c r="BZ14" t="str">
        <v>55537</v>
      </c>
      <c r="CA14" t="str">
        <v>55537</v>
      </c>
      <c r="CB14" t="str">
        <v>55537</v>
      </c>
      <c r="CC14" t="str">
        <v>0.000000</v>
      </c>
      <c r="CD14" t="str">
        <v>-9999</v>
      </c>
      <c r="CE14" t="str">
        <v>0.000000</v>
      </c>
      <c r="CF14" t="str">
        <v>0.000000</v>
      </c>
      <c r="CG14" t="str">
        <v>0.000000</v>
      </c>
      <c r="CH14" t="str">
        <v>0.000000</v>
      </c>
      <c r="CI14" t="str">
        <v>2.438101</v>
      </c>
      <c r="CJ14" t="str">
        <v>2.502512</v>
      </c>
      <c r="CK14" t="str">
        <v>1.651207</v>
      </c>
      <c r="CL14" t="str">
        <v>0.896005</v>
      </c>
      <c r="CM14" t="str">
        <v>0.269947</v>
      </c>
      <c r="CN14" t="str">
        <v>-0.010073</v>
      </c>
      <c r="CO14" t="str">
        <v>0.517539</v>
      </c>
      <c r="CP14" t="str">
        <v>0.122941</v>
      </c>
      <c r="CQ14" t="str">
        <v>91.289879</v>
      </c>
      <c r="CR14" t="str">
        <v>0.000422</v>
      </c>
      <c r="CS14" t="str">
        <v>2.368202</v>
      </c>
      <c r="CT14" t="str">
        <v>-0.000033</v>
      </c>
      <c r="CU14" t="str">
        <v>1.000000</v>
      </c>
      <c r="CV14" t="str">
        <v>2.426428</v>
      </c>
      <c r="CW14" t="str">
        <v>-0.000040</v>
      </c>
      <c r="CX14" t="str">
        <v>1.000000</v>
      </c>
      <c r="CY14" t="str">
        <v>0.602049</v>
      </c>
      <c r="CZ14" t="str">
        <v>0.601182</v>
      </c>
      <c r="DA14" t="str">
        <v>0.107400</v>
      </c>
      <c r="DB14" t="str">
        <v>0.000000</v>
      </c>
      <c r="DC14" t="str">
        <v>PSF-00189_20240510143805</v>
      </c>
      <c r="DD14" t="str">
        <v>PFA-00183</v>
      </c>
      <c r="DE14" t="str">
        <v>PSA-00195</v>
      </c>
      <c r="DF14" t="str">
        <v>PSF-00189</v>
      </c>
      <c r="DG14" t="str">
        <v>RHS-00549</v>
      </c>
      <c r="DH14" t="str">
        <v>2.0.0</v>
      </c>
      <c r="DI14" t="str">
        <v>2023-06-15T18:05:35.947Z</v>
      </c>
    </row>
    <row r="15">
      <c r="A15" t="str">
        <v>7</v>
      </c>
      <c r="B15" t="str">
        <v>14:41:37</v>
      </c>
      <c r="C15" t="str">
        <v>2024-05-10</v>
      </c>
      <c r="D15" t="str">
        <v>DURIN config</v>
      </c>
      <c r="E15" t="str">
        <v>Nicole Bison</v>
      </c>
      <c r="F15" t="str">
        <v/>
      </c>
      <c r="G15" t="str">
        <v>22209</v>
      </c>
      <c r="H15" t="str">
        <v/>
      </c>
      <c r="I15" t="str">
        <v/>
      </c>
      <c r="J15" t="str">
        <f>1/((1/L15)-(1/K15))</f>
        <v>0.029493</v>
      </c>
      <c r="K15" t="str">
        <f>0+(0.0292302*AK15)+(0*AK15*POWER(7.5,2))+(0*AK15*7.5)+(-0.00006755*POWER(AK15,2))</f>
        <v>2.917055</v>
      </c>
      <c r="L15" t="str">
        <f>((M15/1000)*(1000-((T15+S15)/2)))/(T15-S15)</f>
        <v>0.029197</v>
      </c>
      <c r="M15" t="str">
        <f>(AK15*(S15-R15))/(100*U15*(1000-S15))*1000</f>
        <v>0.471929</v>
      </c>
      <c r="N15" t="str">
        <v>1.458249</v>
      </c>
      <c r="O15" t="str">
        <v>1.444967</v>
      </c>
      <c r="P15" t="str">
        <f>0.61365*EXP((17.502*AI15)/(240.97+AI15))</f>
        <v>3.053065</v>
      </c>
      <c r="Q15" t="str">
        <f>P15-N15</f>
        <v>1.594816</v>
      </c>
      <c r="R15" t="str">
        <v>14.317412</v>
      </c>
      <c r="S15" t="str">
        <v>14.449021</v>
      </c>
      <c r="T15" t="str">
        <f>(P15/AJ15)*1000</f>
        <v>30.251207</v>
      </c>
      <c r="U15" t="str">
        <f>7.5*0.0589048</f>
        <v>0.441786</v>
      </c>
      <c r="V15" t="str">
        <v>PSF-00189_20240510144137</v>
      </c>
      <c r="W15" t="str">
        <v>0.000000</v>
      </c>
      <c r="X15" t="str">
        <v>0.000000</v>
      </c>
      <c r="Y15" t="str">
        <v>0.000000</v>
      </c>
      <c r="Z15" t="str">
        <v>90.125801</v>
      </c>
      <c r="AA15" t="str">
        <v>441.476227</v>
      </c>
      <c r="AB15" t="str">
        <v>0.795854</v>
      </c>
      <c r="AC15" t="str">
        <v>0.5</v>
      </c>
      <c r="AD15" t="str">
        <v>0.80</v>
      </c>
      <c r="AE15" t="str">
        <f>AB15*AC15*AD15*AN15</f>
        <v>5.771245</v>
      </c>
      <c r="AF15" t="str">
        <v>45.11</v>
      </c>
      <c r="AG15" t="str">
        <v>44.70</v>
      </c>
      <c r="AH15" t="str">
        <v>25.28</v>
      </c>
      <c r="AI15" t="str">
        <f>(15-AH15)*(AH15*0+0)+15</f>
        <v>24.32</v>
      </c>
      <c r="AJ15" t="str">
        <v>100.92</v>
      </c>
      <c r="AK15" t="str">
        <v>156.1</v>
      </c>
      <c r="AL15" t="str">
        <v>140.2</v>
      </c>
      <c r="AM15" t="str">
        <v>10.2</v>
      </c>
      <c r="AN15" t="str">
        <v>18</v>
      </c>
      <c r="AO15" t="str">
        <v>3.645</v>
      </c>
      <c r="AP15" t="str">
        <v>1</v>
      </c>
      <c r="AQ15" t="str">
        <v>-179</v>
      </c>
      <c r="AR15" t="str">
        <v>211</v>
      </c>
      <c r="AS15" t="str">
        <v/>
      </c>
      <c r="AT15" t="str">
        <v/>
      </c>
      <c r="AU15" t="str">
        <v>178.59</v>
      </c>
      <c r="AV15" t="str">
        <v>-14.00</v>
      </c>
      <c r="AW15" t="str">
        <v/>
      </c>
      <c r="AX15" t="str">
        <v/>
      </c>
      <c r="AY15" t="str">
        <v/>
      </c>
      <c r="AZ15" t="str">
        <v>00:00:00</v>
      </c>
      <c r="BA15" t="str">
        <v>0000-00-00</v>
      </c>
      <c r="BB15" t="str">
        <v>0.000000</v>
      </c>
      <c r="BC15" t="str">
        <v>0.000000</v>
      </c>
      <c r="BD15" t="str">
        <v>0.000000</v>
      </c>
      <c r="BE15" t="str">
        <v>0</v>
      </c>
      <c r="BF15" t="str">
        <v>0.000000</v>
      </c>
      <c r="BG15" t="str">
        <v>14:35:03</v>
      </c>
      <c r="BH15" t="str">
        <v>2024-05-10</v>
      </c>
      <c r="BI15" t="str">
        <v>-0.57</v>
      </c>
      <c r="BJ15" t="str">
        <v>-0.001</v>
      </c>
      <c r="BK15" t="str">
        <v>0.000</v>
      </c>
      <c r="BL15" t="str">
        <v>-9999.000</v>
      </c>
      <c r="BM15" t="str">
        <v>0.003</v>
      </c>
      <c r="BN15" t="str">
        <v>0.009</v>
      </c>
      <c r="BO15" t="str">
        <v>-9999.000</v>
      </c>
      <c r="BP15" t="str">
        <v>1</v>
      </c>
      <c r="BQ15" t="str">
        <v>150</v>
      </c>
      <c r="BR15" t="str">
        <v>0.005</v>
      </c>
      <c r="BS15" t="str">
        <v>2.000000</v>
      </c>
      <c r="BT15" t="str">
        <v>0</v>
      </c>
      <c r="BU15" t="str">
        <v>rectangular</v>
      </c>
      <c r="BV15" t="str">
        <v>7000</v>
      </c>
      <c r="BW15" t="str">
        <v>500</v>
      </c>
      <c r="BX15" t="str">
        <v>-9999.000000</v>
      </c>
      <c r="BY15" t="str">
        <v>-9999.000000</v>
      </c>
      <c r="BZ15" t="str">
        <v>55537</v>
      </c>
      <c r="CA15" t="str">
        <v>55537</v>
      </c>
      <c r="CB15" t="str">
        <v>55537</v>
      </c>
      <c r="CC15" t="str">
        <v>0.000000</v>
      </c>
      <c r="CD15" t="str">
        <v>-9999</v>
      </c>
      <c r="CE15" t="str">
        <v>0.000000</v>
      </c>
      <c r="CF15" t="str">
        <v>0.000000</v>
      </c>
      <c r="CG15" t="str">
        <v>0.000000</v>
      </c>
      <c r="CH15" t="str">
        <v>0.000000</v>
      </c>
      <c r="CI15" t="str">
        <v>2.438968</v>
      </c>
      <c r="CJ15" t="str">
        <v>2.503456</v>
      </c>
      <c r="CK15" t="str">
        <v>1.650949</v>
      </c>
      <c r="CL15" t="str">
        <v>0.891310</v>
      </c>
      <c r="CM15" t="str">
        <v>0.269725</v>
      </c>
      <c r="CN15" t="str">
        <v>-0.009997</v>
      </c>
      <c r="CO15" t="str">
        <v>0.525889</v>
      </c>
      <c r="CP15" t="str">
        <v>0.122621</v>
      </c>
      <c r="CQ15" t="str">
        <v>90.125801</v>
      </c>
      <c r="CR15" t="str">
        <v>0.000419</v>
      </c>
      <c r="CS15" t="str">
        <v>2.368202</v>
      </c>
      <c r="CT15" t="str">
        <v>-0.000033</v>
      </c>
      <c r="CU15" t="str">
        <v>1.000000</v>
      </c>
      <c r="CV15" t="str">
        <v>2.426428</v>
      </c>
      <c r="CW15" t="str">
        <v>-0.000040</v>
      </c>
      <c r="CX15" t="str">
        <v>1.000000</v>
      </c>
      <c r="CY15" t="str">
        <v>0.602049</v>
      </c>
      <c r="CZ15" t="str">
        <v>0.601182</v>
      </c>
      <c r="DA15" t="str">
        <v>0.107400</v>
      </c>
      <c r="DB15" t="str">
        <v>0.000000</v>
      </c>
      <c r="DC15" t="str">
        <v>PSF-00189_20240510144137</v>
      </c>
      <c r="DD15" t="str">
        <v>PFA-00183</v>
      </c>
      <c r="DE15" t="str">
        <v>PSA-00195</v>
      </c>
      <c r="DF15" t="str">
        <v>PSF-00189</v>
      </c>
      <c r="DG15" t="str">
        <v>RHS-00549</v>
      </c>
      <c r="DH15" t="str">
        <v>2.0.0</v>
      </c>
      <c r="DI15" t="str">
        <v>2023-06-15T18:05:35.947Z</v>
      </c>
    </row>
    <row r="16">
      <c r="A16" t="str">
        <v>8</v>
      </c>
      <c r="B16" t="str">
        <v>14:45:26</v>
      </c>
      <c r="C16" t="str">
        <v>2024-05-10</v>
      </c>
      <c r="D16" t="str">
        <v>DURIN config</v>
      </c>
      <c r="E16" t="str">
        <v>Nicole Bison</v>
      </c>
      <c r="F16" t="str">
        <v/>
      </c>
      <c r="G16" t="str">
        <v>25315</v>
      </c>
      <c r="H16" t="str">
        <v/>
      </c>
      <c r="I16" t="str">
        <v/>
      </c>
      <c r="J16" t="str">
        <f>1/((1/L16)-(1/K16))</f>
        <v>0.362216</v>
      </c>
      <c r="K16" t="str">
        <f>0+(0.0292302*AK16)+(0*AK16*POWER(7.5,2))+(0*AK16*7.5)+(-0.00006755*POWER(AK16,2))</f>
        <v>2.915753</v>
      </c>
      <c r="L16" t="str">
        <f>((M16/1000)*(1000-((T16+S16)/2)))/(T16-S16)</f>
        <v>0.322191</v>
      </c>
      <c r="M16" t="str">
        <f>(AK16*(S16-R16))/(100*U16*(1000-S16))*1000</f>
        <v>3.474223</v>
      </c>
      <c r="N16" t="str">
        <v>1.528977</v>
      </c>
      <c r="O16" t="str">
        <v>1.431162</v>
      </c>
      <c r="P16" t="str">
        <f>0.61365*EXP((17.502*AI16)/(240.97+AI16))</f>
        <v>2.595024</v>
      </c>
      <c r="Q16" t="str">
        <f>P16-N16</f>
        <v>1.066047</v>
      </c>
      <c r="R16" t="str">
        <v>14.180489</v>
      </c>
      <c r="S16" t="str">
        <v>15.149670</v>
      </c>
      <c r="T16" t="str">
        <f>(P16/AJ16)*1000</f>
        <v>25.712463</v>
      </c>
      <c r="U16" t="str">
        <f>7.5*0.0589048</f>
        <v>0.441786</v>
      </c>
      <c r="V16" t="str">
        <v>PSF-00189_20240510144526</v>
      </c>
      <c r="W16" t="str">
        <v>0.000000</v>
      </c>
      <c r="X16" t="str">
        <v>0.000000</v>
      </c>
      <c r="Y16" t="str">
        <v>0.000000</v>
      </c>
      <c r="Z16" t="str">
        <v>153.678055</v>
      </c>
      <c r="AA16" t="str">
        <v>418.367371</v>
      </c>
      <c r="AB16" t="str">
        <v>0.632672</v>
      </c>
      <c r="AC16" t="str">
        <v>0.5</v>
      </c>
      <c r="AD16" t="str">
        <v>0.80</v>
      </c>
      <c r="AE16" t="str">
        <f>AB16*AC16*AD16*AN16</f>
        <v>3.545626</v>
      </c>
      <c r="AF16" t="str">
        <v>47.13</v>
      </c>
      <c r="AG16" t="str">
        <v>44.11</v>
      </c>
      <c r="AH16" t="str">
        <v>25.34</v>
      </c>
      <c r="AI16" t="str">
        <f>(16-AH16)*(AH16*0+0)+16</f>
        <v>21.64</v>
      </c>
      <c r="AJ16" t="str">
        <v>100.92</v>
      </c>
      <c r="AK16" t="str">
        <v>156.0</v>
      </c>
      <c r="AL16" t="str">
        <v>152.2</v>
      </c>
      <c r="AM16" t="str">
        <v>2.4</v>
      </c>
      <c r="AN16" t="str">
        <v>14</v>
      </c>
      <c r="AO16" t="str">
        <v>3.642</v>
      </c>
      <c r="AP16" t="str">
        <v>12</v>
      </c>
      <c r="AQ16" t="str">
        <v>177</v>
      </c>
      <c r="AR16" t="str">
        <v>108</v>
      </c>
      <c r="AS16" t="str">
        <v/>
      </c>
      <c r="AT16" t="str">
        <v/>
      </c>
      <c r="AU16" t="str">
        <v>167.64</v>
      </c>
      <c r="AV16" t="str">
        <v>-57.85</v>
      </c>
      <c r="AW16" t="str">
        <v/>
      </c>
      <c r="AX16" t="str">
        <v/>
      </c>
      <c r="AY16" t="str">
        <v/>
      </c>
      <c r="AZ16" t="str">
        <v>00:00:00</v>
      </c>
      <c r="BA16" t="str">
        <v>0000-00-00</v>
      </c>
      <c r="BB16" t="str">
        <v>0.000000</v>
      </c>
      <c r="BC16" t="str">
        <v>0.000000</v>
      </c>
      <c r="BD16" t="str">
        <v>0.000000</v>
      </c>
      <c r="BE16" t="str">
        <v>0</v>
      </c>
      <c r="BF16" t="str">
        <v>0.000000</v>
      </c>
      <c r="BG16" t="str">
        <v>14:35:03</v>
      </c>
      <c r="BH16" t="str">
        <v>2024-05-10</v>
      </c>
      <c r="BI16" t="str">
        <v>-0.57</v>
      </c>
      <c r="BJ16" t="str">
        <v>0.003</v>
      </c>
      <c r="BK16" t="str">
        <v>0.005</v>
      </c>
      <c r="BL16" t="str">
        <v>0.016</v>
      </c>
      <c r="BM16" t="str">
        <v>-0.459</v>
      </c>
      <c r="BN16" t="str">
        <v>-0.732</v>
      </c>
      <c r="BO16" t="str">
        <v>-1.215</v>
      </c>
      <c r="BP16" t="str">
        <v>1</v>
      </c>
      <c r="BQ16" t="str">
        <v>150</v>
      </c>
      <c r="BR16" t="str">
        <v>0.005</v>
      </c>
      <c r="BS16" t="str">
        <v>2.000000</v>
      </c>
      <c r="BT16" t="str">
        <v>0</v>
      </c>
      <c r="BU16" t="str">
        <v>rectangular</v>
      </c>
      <c r="BV16" t="str">
        <v>7000</v>
      </c>
      <c r="BW16" t="str">
        <v>500</v>
      </c>
      <c r="BX16" t="str">
        <v>-9999.000000</v>
      </c>
      <c r="BY16" t="str">
        <v>-9999.000000</v>
      </c>
      <c r="BZ16" t="str">
        <v>55537</v>
      </c>
      <c r="CA16" t="str">
        <v>55537</v>
      </c>
      <c r="CB16" t="str">
        <v>55537</v>
      </c>
      <c r="CC16" t="str">
        <v>0.000000</v>
      </c>
      <c r="CD16" t="str">
        <v>-9999</v>
      </c>
      <c r="CE16" t="str">
        <v>0.000000</v>
      </c>
      <c r="CF16" t="str">
        <v>0.000000</v>
      </c>
      <c r="CG16" t="str">
        <v>0.000000</v>
      </c>
      <c r="CH16" t="str">
        <v>0.000000</v>
      </c>
      <c r="CI16" t="str">
        <v>2.438152</v>
      </c>
      <c r="CJ16" t="str">
        <v>2.506382</v>
      </c>
      <c r="CK16" t="str">
        <v>1.649587</v>
      </c>
      <c r="CL16" t="str">
        <v>0.921254</v>
      </c>
      <c r="CM16" t="str">
        <v>0.269072</v>
      </c>
      <c r="CN16" t="str">
        <v>-0.041782</v>
      </c>
      <c r="CO16" t="str">
        <v>0.534925</v>
      </c>
      <c r="CP16" t="str">
        <v>0.119163</v>
      </c>
      <c r="CQ16" t="str">
        <v>153.678055</v>
      </c>
      <c r="CR16" t="str">
        <v>0.000434</v>
      </c>
      <c r="CS16" t="str">
        <v>2.368202</v>
      </c>
      <c r="CT16" t="str">
        <v>-0.000033</v>
      </c>
      <c r="CU16" t="str">
        <v>1.000000</v>
      </c>
      <c r="CV16" t="str">
        <v>2.426428</v>
      </c>
      <c r="CW16" t="str">
        <v>-0.000040</v>
      </c>
      <c r="CX16" t="str">
        <v>1.000000</v>
      </c>
      <c r="CY16" t="str">
        <v>0.602049</v>
      </c>
      <c r="CZ16" t="str">
        <v>0.601182</v>
      </c>
      <c r="DA16" t="str">
        <v>0.107400</v>
      </c>
      <c r="DB16" t="str">
        <v>0.000000</v>
      </c>
      <c r="DC16" t="str">
        <v>PSF-00189_20240510144526</v>
      </c>
      <c r="DD16" t="str">
        <v>PFA-00183</v>
      </c>
      <c r="DE16" t="str">
        <v>PSA-00195</v>
      </c>
      <c r="DF16" t="str">
        <v>PSF-00189</v>
      </c>
      <c r="DG16" t="str">
        <v>RHS-00549</v>
      </c>
      <c r="DH16" t="str">
        <v>2.0.0</v>
      </c>
      <c r="DI16" t="str">
        <v>2023-06-15T18:05:35.947Z</v>
      </c>
    </row>
    <row r="17">
      <c r="A17" t="str">
        <v>9</v>
      </c>
      <c r="B17" t="str">
        <v>14:48:18</v>
      </c>
      <c r="C17" t="str">
        <v>2024-05-10</v>
      </c>
      <c r="D17" t="str">
        <v>DURIN config</v>
      </c>
      <c r="E17" t="str">
        <v>Nicole Bison</v>
      </c>
      <c r="F17" t="str">
        <v/>
      </c>
      <c r="G17" t="str">
        <v>20107</v>
      </c>
      <c r="H17" t="str">
        <v/>
      </c>
      <c r="I17" t="str">
        <v/>
      </c>
      <c r="J17" t="str">
        <f>1/((1/L17)-(1/K17))</f>
        <v>0.008070</v>
      </c>
      <c r="K17" t="str">
        <f>0+(0.0292302*AK17)+(0*AK17*POWER(7.5,2))+(0*AK17*7.5)+(-0.00006755*POWER(AK17,2))</f>
        <v>2.917212</v>
      </c>
      <c r="L17" t="str">
        <f>((M17/1000)*(1000-((T17+S17)/2)))/(T17-S17)</f>
        <v>0.008048</v>
      </c>
      <c r="M17" t="str">
        <f>(AK17*(S17-R17))/(100*U17*(1000-S17))*1000</f>
        <v>0.129083</v>
      </c>
      <c r="N17" t="str">
        <v>1.447451</v>
      </c>
      <c r="O17" t="str">
        <v>1.443819</v>
      </c>
      <c r="P17" t="str">
        <f>0.61365*EXP((17.502*AI17)/(240.97+AI17))</f>
        <v>3.030112</v>
      </c>
      <c r="Q17" t="str">
        <f>P17-N17</f>
        <v>1.582661</v>
      </c>
      <c r="R17" t="str">
        <v>14.307203</v>
      </c>
      <c r="S17" t="str">
        <v>14.343202</v>
      </c>
      <c r="T17" t="str">
        <f>(P17/AJ17)*1000</f>
        <v>30.026230</v>
      </c>
      <c r="U17" t="str">
        <f>7.5*0.0589048</f>
        <v>0.441786</v>
      </c>
      <c r="V17" t="str">
        <v>PSF-00189_20240510144818</v>
      </c>
      <c r="W17" t="str">
        <v>0.000000</v>
      </c>
      <c r="X17" t="str">
        <v>0.000000</v>
      </c>
      <c r="Y17" t="str">
        <v>0.000000</v>
      </c>
      <c r="Z17" t="str">
        <v>96.442940</v>
      </c>
      <c r="AA17" t="str">
        <v>480.670105</v>
      </c>
      <c r="AB17" t="str">
        <v>0.799357</v>
      </c>
      <c r="AC17" t="str">
        <v>0.5</v>
      </c>
      <c r="AD17" t="str">
        <v>0.80</v>
      </c>
      <c r="AE17" t="str">
        <f>AB17*AC17*AD17*AN17</f>
        <v>4.737041</v>
      </c>
      <c r="AF17" t="str">
        <v>44.40</v>
      </c>
      <c r="AG17" t="str">
        <v>44.29</v>
      </c>
      <c r="AH17" t="str">
        <v>25.42</v>
      </c>
      <c r="AI17" t="str">
        <f>(17-AH17)*(AH17*0+0)+17</f>
        <v>24.19</v>
      </c>
      <c r="AJ17" t="str">
        <v>100.92</v>
      </c>
      <c r="AK17" t="str">
        <v>156.1</v>
      </c>
      <c r="AL17" t="str">
        <v>145.1</v>
      </c>
      <c r="AM17" t="str">
        <v>7.1</v>
      </c>
      <c r="AN17" t="str">
        <v>15</v>
      </c>
      <c r="AO17" t="str">
        <v>3.670</v>
      </c>
      <c r="AP17" t="str">
        <v>16</v>
      </c>
      <c r="AQ17" t="str">
        <v>179</v>
      </c>
      <c r="AR17" t="str">
        <v>104</v>
      </c>
      <c r="AS17" t="str">
        <v/>
      </c>
      <c r="AT17" t="str">
        <v/>
      </c>
      <c r="AU17" t="str">
        <v>163.97</v>
      </c>
      <c r="AV17" t="str">
        <v>-72.38</v>
      </c>
      <c r="AW17" t="str">
        <v/>
      </c>
      <c r="AX17" t="str">
        <v/>
      </c>
      <c r="AY17" t="str">
        <v/>
      </c>
      <c r="AZ17" t="str">
        <v>00:00:00</v>
      </c>
      <c r="BA17" t="str">
        <v>0000-00-00</v>
      </c>
      <c r="BB17" t="str">
        <v>0.000000</v>
      </c>
      <c r="BC17" t="str">
        <v>0.000000</v>
      </c>
      <c r="BD17" t="str">
        <v>0.000000</v>
      </c>
      <c r="BE17" t="str">
        <v>0</v>
      </c>
      <c r="BF17" t="str">
        <v>0.000000</v>
      </c>
      <c r="BG17" t="str">
        <v>14:45:47</v>
      </c>
      <c r="BH17" t="str">
        <v>2024-05-10</v>
      </c>
      <c r="BI17" t="str">
        <v>-0.49</v>
      </c>
      <c r="BJ17" t="str">
        <v>0.002</v>
      </c>
      <c r="BK17" t="str">
        <v>0.000</v>
      </c>
      <c r="BL17" t="str">
        <v>-9999.000</v>
      </c>
      <c r="BM17" t="str">
        <v>0.269</v>
      </c>
      <c r="BN17" t="str">
        <v>0.573</v>
      </c>
      <c r="BO17" t="str">
        <v>-9999.000</v>
      </c>
      <c r="BP17" t="str">
        <v>1</v>
      </c>
      <c r="BQ17" t="str">
        <v>150</v>
      </c>
      <c r="BR17" t="str">
        <v>0.005</v>
      </c>
      <c r="BS17" t="str">
        <v>2.000000</v>
      </c>
      <c r="BT17" t="str">
        <v>0</v>
      </c>
      <c r="BU17" t="str">
        <v>rectangular</v>
      </c>
      <c r="BV17" t="str">
        <v>7000</v>
      </c>
      <c r="BW17" t="str">
        <v>500</v>
      </c>
      <c r="BX17" t="str">
        <v>-9999.000000</v>
      </c>
      <c r="BY17" t="str">
        <v>-9999.000000</v>
      </c>
      <c r="BZ17" t="str">
        <v>55537</v>
      </c>
      <c r="CA17" t="str">
        <v>55537</v>
      </c>
      <c r="CB17" t="str">
        <v>55537</v>
      </c>
      <c r="CC17" t="str">
        <v>0.000000</v>
      </c>
      <c r="CD17" t="str">
        <v>-9999</v>
      </c>
      <c r="CE17" t="str">
        <v>0.000000</v>
      </c>
      <c r="CF17" t="str">
        <v>0.000000</v>
      </c>
      <c r="CG17" t="str">
        <v>0.000000</v>
      </c>
      <c r="CH17" t="str">
        <v>0.000000</v>
      </c>
      <c r="CI17" t="str">
        <v>2.438381</v>
      </c>
      <c r="CJ17" t="str">
        <v>2.502271</v>
      </c>
      <c r="CK17" t="str">
        <v>1.651113</v>
      </c>
      <c r="CL17" t="str">
        <v>0.903435</v>
      </c>
      <c r="CM17" t="str">
        <v>0.268218</v>
      </c>
      <c r="CN17" t="str">
        <v>-0.013143</v>
      </c>
      <c r="CO17" t="str">
        <v>0.541369</v>
      </c>
      <c r="CP17" t="str">
        <v>0.119839</v>
      </c>
      <c r="CQ17" t="str">
        <v>96.442940</v>
      </c>
      <c r="CR17" t="str">
        <v>0.000422</v>
      </c>
      <c r="CS17" t="str">
        <v>2.368202</v>
      </c>
      <c r="CT17" t="str">
        <v>-0.000033</v>
      </c>
      <c r="CU17" t="str">
        <v>1.000000</v>
      </c>
      <c r="CV17" t="str">
        <v>2.426428</v>
      </c>
      <c r="CW17" t="str">
        <v>-0.000040</v>
      </c>
      <c r="CX17" t="str">
        <v>1.000000</v>
      </c>
      <c r="CY17" t="str">
        <v>0.602049</v>
      </c>
      <c r="CZ17" t="str">
        <v>0.601182</v>
      </c>
      <c r="DA17" t="str">
        <v>0.107400</v>
      </c>
      <c r="DB17" t="str">
        <v>0.000000</v>
      </c>
      <c r="DC17" t="str">
        <v>PSF-00189_20240510144818</v>
      </c>
      <c r="DD17" t="str">
        <v>PFA-00183</v>
      </c>
      <c r="DE17" t="str">
        <v>PSA-00195</v>
      </c>
      <c r="DF17" t="str">
        <v>PSF-00189</v>
      </c>
      <c r="DG17" t="str">
        <v>RHS-00549</v>
      </c>
      <c r="DH17" t="str">
        <v>2.0.0</v>
      </c>
      <c r="DI17" t="str">
        <v>2023-06-15T18:05:35.947Z</v>
      </c>
    </row>
    <row r="18">
      <c r="A18" t="str">
        <v>10</v>
      </c>
      <c r="B18" t="str">
        <v>14:51:32</v>
      </c>
      <c r="C18" t="str">
        <v>2024-05-10</v>
      </c>
      <c r="D18" t="str">
        <v>DURIN config</v>
      </c>
      <c r="E18" t="str">
        <v>Nicole Bison</v>
      </c>
      <c r="F18" t="str">
        <v/>
      </c>
      <c r="G18" t="str">
        <v>27059</v>
      </c>
      <c r="H18" t="str">
        <v/>
      </c>
      <c r="I18" t="str">
        <v/>
      </c>
      <c r="J18" t="str">
        <f>1/((1/L18)-(1/K18))</f>
        <v>0.020382</v>
      </c>
      <c r="K18" t="str">
        <f>0+(0.0292302*AK18)+(0*AK18*POWER(7.5,2))+(0*AK18*7.5)+(-0.00006755*POWER(AK18,2))</f>
        <v>2.916449</v>
      </c>
      <c r="L18" t="str">
        <f>((M18/1000)*(1000-((T18+S18)/2)))/(T18-S18)</f>
        <v>0.020240</v>
      </c>
      <c r="M18" t="str">
        <f>(AK18*(S18-R18))/(100*U18*(1000-S18))*1000</f>
        <v>0.324734</v>
      </c>
      <c r="N18" t="str">
        <v>1.451956</v>
      </c>
      <c r="O18" t="str">
        <v>1.442813</v>
      </c>
      <c r="P18" t="str">
        <f>0.61365*EXP((17.502*AI18)/(240.97+AI18))</f>
        <v>3.034996</v>
      </c>
      <c r="Q18" t="str">
        <f>P18-N18</f>
        <v>1.583039</v>
      </c>
      <c r="R18" t="str">
        <v>14.297589</v>
      </c>
      <c r="S18" t="str">
        <v>14.388199</v>
      </c>
      <c r="T18" t="str">
        <f>(P18/AJ18)*1000</f>
        <v>30.075367</v>
      </c>
      <c r="U18" t="str">
        <f>7.5*0.0589048</f>
        <v>0.441786</v>
      </c>
      <c r="V18" t="str">
        <v>PSF-00189_20240510145132</v>
      </c>
      <c r="W18" t="str">
        <v>0.000000</v>
      </c>
      <c r="X18" t="str">
        <v>0.000000</v>
      </c>
      <c r="Y18" t="str">
        <v>0.000000</v>
      </c>
      <c r="Z18" t="str">
        <v>97.608444</v>
      </c>
      <c r="AA18" t="str">
        <v>468.566193</v>
      </c>
      <c r="AB18" t="str">
        <v>0.791687</v>
      </c>
      <c r="AC18" t="str">
        <v>0.5</v>
      </c>
      <c r="AD18" t="str">
        <v>0.80</v>
      </c>
      <c r="AE18" t="str">
        <f>AB18*AC18*AD18*AN18</f>
        <v>5.809150</v>
      </c>
      <c r="AF18" t="str">
        <v>44.33</v>
      </c>
      <c r="AG18" t="str">
        <v>44.05</v>
      </c>
      <c r="AH18" t="str">
        <v>25.50</v>
      </c>
      <c r="AI18" t="str">
        <f>(18-AH18)*(AH18*0+0)+18</f>
        <v>24.22</v>
      </c>
      <c r="AJ18" t="str">
        <v>100.91</v>
      </c>
      <c r="AK18" t="str">
        <v>156.1</v>
      </c>
      <c r="AL18" t="str">
        <v>135.5</v>
      </c>
      <c r="AM18" t="str">
        <v>13.2</v>
      </c>
      <c r="AN18" t="str">
        <v>18</v>
      </c>
      <c r="AO18" t="str">
        <v>3.666</v>
      </c>
      <c r="AP18" t="str">
        <v>5</v>
      </c>
      <c r="AQ18" t="str">
        <v>-175</v>
      </c>
      <c r="AR18" t="str">
        <v>102</v>
      </c>
      <c r="AS18" t="str">
        <v/>
      </c>
      <c r="AT18" t="str">
        <v/>
      </c>
      <c r="AU18" t="str">
        <v>172.93</v>
      </c>
      <c r="AV18" t="str">
        <v>-123.11</v>
      </c>
      <c r="AW18" t="str">
        <v/>
      </c>
      <c r="AX18" t="str">
        <v/>
      </c>
      <c r="AY18" t="str">
        <v/>
      </c>
      <c r="AZ18" t="str">
        <v>00:00:00</v>
      </c>
      <c r="BA18" t="str">
        <v>0000-00-00</v>
      </c>
      <c r="BB18" t="str">
        <v>0.000000</v>
      </c>
      <c r="BC18" t="str">
        <v>0.000000</v>
      </c>
      <c r="BD18" t="str">
        <v>0.000000</v>
      </c>
      <c r="BE18" t="str">
        <v>0</v>
      </c>
      <c r="BF18" t="str">
        <v>0.000000</v>
      </c>
      <c r="BG18" t="str">
        <v>14:45:47</v>
      </c>
      <c r="BH18" t="str">
        <v>2024-05-10</v>
      </c>
      <c r="BI18" t="str">
        <v>-0.49</v>
      </c>
      <c r="BJ18" t="str">
        <v>-0.001</v>
      </c>
      <c r="BK18" t="str">
        <v>-0.000</v>
      </c>
      <c r="BL18" t="str">
        <v>-9999.000</v>
      </c>
      <c r="BM18" t="str">
        <v>0.384</v>
      </c>
      <c r="BN18" t="str">
        <v>0.775</v>
      </c>
      <c r="BO18" t="str">
        <v>-9999.000</v>
      </c>
      <c r="BP18" t="str">
        <v>1</v>
      </c>
      <c r="BQ18" t="str">
        <v>150</v>
      </c>
      <c r="BR18" t="str">
        <v>0.005</v>
      </c>
      <c r="BS18" t="str">
        <v>2.000000</v>
      </c>
      <c r="BT18" t="str">
        <v>0</v>
      </c>
      <c r="BU18" t="str">
        <v>rectangular</v>
      </c>
      <c r="BV18" t="str">
        <v>7000</v>
      </c>
      <c r="BW18" t="str">
        <v>500</v>
      </c>
      <c r="BX18" t="str">
        <v>-9999.000000</v>
      </c>
      <c r="BY18" t="str">
        <v>-9999.000000</v>
      </c>
      <c r="BZ18" t="str">
        <v>55537</v>
      </c>
      <c r="CA18" t="str">
        <v>55537</v>
      </c>
      <c r="CB18" t="str">
        <v>55537</v>
      </c>
      <c r="CC18" t="str">
        <v>0.000000</v>
      </c>
      <c r="CD18" t="str">
        <v>-9999</v>
      </c>
      <c r="CE18" t="str">
        <v>0.000000</v>
      </c>
      <c r="CF18" t="str">
        <v>0.000000</v>
      </c>
      <c r="CG18" t="str">
        <v>0.000000</v>
      </c>
      <c r="CH18" t="str">
        <v>0.000000</v>
      </c>
      <c r="CI18" t="str">
        <v>2.438037</v>
      </c>
      <c r="CJ18" t="str">
        <v>2.502148</v>
      </c>
      <c r="CK18" t="str">
        <v>1.650314</v>
      </c>
      <c r="CL18" t="str">
        <v>0.879794</v>
      </c>
      <c r="CM18" t="str">
        <v>0.267372</v>
      </c>
      <c r="CN18" t="str">
        <v>-0.013769</v>
      </c>
      <c r="CO18" t="str">
        <v>0.548646</v>
      </c>
      <c r="CP18" t="str">
        <v>0.122802</v>
      </c>
      <c r="CQ18" t="str">
        <v>97.608444</v>
      </c>
      <c r="CR18" t="str">
        <v>0.000449</v>
      </c>
      <c r="CS18" t="str">
        <v>2.368202</v>
      </c>
      <c r="CT18" t="str">
        <v>-0.000033</v>
      </c>
      <c r="CU18" t="str">
        <v>1.000000</v>
      </c>
      <c r="CV18" t="str">
        <v>2.426428</v>
      </c>
      <c r="CW18" t="str">
        <v>-0.000040</v>
      </c>
      <c r="CX18" t="str">
        <v>1.000000</v>
      </c>
      <c r="CY18" t="str">
        <v>0.602049</v>
      </c>
      <c r="CZ18" t="str">
        <v>0.601182</v>
      </c>
      <c r="DA18" t="str">
        <v>0.107400</v>
      </c>
      <c r="DB18" t="str">
        <v>0.000000</v>
      </c>
      <c r="DC18" t="str">
        <v>PSF-00189_20240510145132</v>
      </c>
      <c r="DD18" t="str">
        <v>PFA-00183</v>
      </c>
      <c r="DE18" t="str">
        <v>PSA-00195</v>
      </c>
      <c r="DF18" t="str">
        <v>PSF-00189</v>
      </c>
      <c r="DG18" t="str">
        <v>RHS-00549</v>
      </c>
      <c r="DH18" t="str">
        <v>2.0.0</v>
      </c>
      <c r="DI18" t="str">
        <v>2023-06-15T18:05:35.947Z</v>
      </c>
    </row>
    <row r="19">
      <c r="A19" t="str">
        <v>11</v>
      </c>
      <c r="B19" t="str">
        <v>14:54:55</v>
      </c>
      <c r="C19" t="str">
        <v>2024-05-10</v>
      </c>
      <c r="D19" t="str">
        <v>DURIN config</v>
      </c>
      <c r="E19" t="str">
        <v>Nicole Bison</v>
      </c>
      <c r="F19" t="str">
        <v/>
      </c>
      <c r="G19" t="str">
        <v>28395</v>
      </c>
      <c r="H19" t="str">
        <v/>
      </c>
      <c r="I19" t="str">
        <v/>
      </c>
      <c r="J19" t="str">
        <f>1/((1/L19)-(1/K19))</f>
        <v>0.096742</v>
      </c>
      <c r="K19" t="str">
        <f>0+(0.0292302*AK19)+(0*AK19*POWER(7.5,2))+(0*AK19*7.5)+(-0.00006755*POWER(AK19,2))</f>
        <v>2.918632</v>
      </c>
      <c r="L19" t="str">
        <f>((M19/1000)*(1000-((T19+S19)/2)))/(T19-S19)</f>
        <v>0.093638</v>
      </c>
      <c r="M19" t="str">
        <f>(AK19*(S19-R19))/(100*U19*(1000-S19))*1000</f>
        <v>1.228200</v>
      </c>
      <c r="N19" t="str">
        <v>1.545058</v>
      </c>
      <c r="O19" t="str">
        <v>1.510570</v>
      </c>
      <c r="P19" t="str">
        <f>0.61365*EXP((17.502*AI19)/(240.97+AI19))</f>
        <v>2.839793</v>
      </c>
      <c r="Q19" t="str">
        <f>P19-N19</f>
        <v>1.294735</v>
      </c>
      <c r="R19" t="str">
        <v>14.970479</v>
      </c>
      <c r="S19" t="str">
        <v>15.312269</v>
      </c>
      <c r="T19" t="str">
        <f>(P19/AJ19)*1000</f>
        <v>28.143719</v>
      </c>
      <c r="U19" t="str">
        <f>7.5*0.0589048</f>
        <v>0.441786</v>
      </c>
      <c r="V19" t="str">
        <v>PSF-00189_20240510145455</v>
      </c>
      <c r="W19" t="str">
        <v>0.000000</v>
      </c>
      <c r="X19" t="str">
        <v>0.000000</v>
      </c>
      <c r="Y19" t="str">
        <v>0.000000</v>
      </c>
      <c r="Z19" t="str">
        <v>105.922577</v>
      </c>
      <c r="AA19" t="str">
        <v>491.973633</v>
      </c>
      <c r="AB19" t="str">
        <v>0.784699</v>
      </c>
      <c r="AC19" t="str">
        <v>0.5</v>
      </c>
      <c r="AD19" t="str">
        <v>0.80</v>
      </c>
      <c r="AE19" t="str">
        <f>AB19*AC19*AD19*AN19</f>
        <v>6.188785</v>
      </c>
      <c r="AF19" t="str">
        <v>47.10</v>
      </c>
      <c r="AG19" t="str">
        <v>46.05</v>
      </c>
      <c r="AH19" t="str">
        <v>25.52</v>
      </c>
      <c r="AI19" t="str">
        <f>(19-AH19)*(AH19*0+0)+19</f>
        <v>23.12</v>
      </c>
      <c r="AJ19" t="str">
        <v>100.90</v>
      </c>
      <c r="AK19" t="str">
        <v>156.3</v>
      </c>
      <c r="AL19" t="str">
        <v>131.8</v>
      </c>
      <c r="AM19" t="str">
        <v>15.7</v>
      </c>
      <c r="AN19" t="str">
        <v>20</v>
      </c>
      <c r="AO19" t="str">
        <v>3.633</v>
      </c>
      <c r="AP19" t="str">
        <v>11</v>
      </c>
      <c r="AQ19" t="str">
        <v>179</v>
      </c>
      <c r="AR19" t="str">
        <v>121</v>
      </c>
      <c r="AS19" t="str">
        <v/>
      </c>
      <c r="AT19" t="str">
        <v/>
      </c>
      <c r="AU19" t="str">
        <v>168.96</v>
      </c>
      <c r="AV19" t="str">
        <v>-53.77</v>
      </c>
      <c r="AW19" t="str">
        <v/>
      </c>
      <c r="AX19" t="str">
        <v/>
      </c>
      <c r="AY19" t="str">
        <v/>
      </c>
      <c r="AZ19" t="str">
        <v>00:00:00</v>
      </c>
      <c r="BA19" t="str">
        <v>0000-00-00</v>
      </c>
      <c r="BB19" t="str">
        <v>0.000000</v>
      </c>
      <c r="BC19" t="str">
        <v>0.000000</v>
      </c>
      <c r="BD19" t="str">
        <v>0.000000</v>
      </c>
      <c r="BE19" t="str">
        <v>0</v>
      </c>
      <c r="BF19" t="str">
        <v>0.000000</v>
      </c>
      <c r="BG19" t="str">
        <v>14:45:47</v>
      </c>
      <c r="BH19" t="str">
        <v>2024-05-10</v>
      </c>
      <c r="BI19" t="str">
        <v>-0.49</v>
      </c>
      <c r="BJ19" t="str">
        <v>0.003</v>
      </c>
      <c r="BK19" t="str">
        <v>0.003</v>
      </c>
      <c r="BL19" t="str">
        <v>-9999.000</v>
      </c>
      <c r="BM19" t="str">
        <v>0.364</v>
      </c>
      <c r="BN19" t="str">
        <v>0.941</v>
      </c>
      <c r="BO19" t="str">
        <v>-9999.000</v>
      </c>
      <c r="BP19" t="str">
        <v>1</v>
      </c>
      <c r="BQ19" t="str">
        <v>150</v>
      </c>
      <c r="BR19" t="str">
        <v>0.005</v>
      </c>
      <c r="BS19" t="str">
        <v>2.000000</v>
      </c>
      <c r="BT19" t="str">
        <v>0</v>
      </c>
      <c r="BU19" t="str">
        <v>rectangular</v>
      </c>
      <c r="BV19" t="str">
        <v>7000</v>
      </c>
      <c r="BW19" t="str">
        <v>500</v>
      </c>
      <c r="BX19" t="str">
        <v>-9999.000000</v>
      </c>
      <c r="BY19" t="str">
        <v>-9999.000000</v>
      </c>
      <c r="BZ19" t="str">
        <v>55537</v>
      </c>
      <c r="CA19" t="str">
        <v>55537</v>
      </c>
      <c r="CB19" t="str">
        <v>55537</v>
      </c>
      <c r="CC19" t="str">
        <v>0.000000</v>
      </c>
      <c r="CD19" t="str">
        <v>-9999</v>
      </c>
      <c r="CE19" t="str">
        <v>0.000000</v>
      </c>
      <c r="CF19" t="str">
        <v>0.000000</v>
      </c>
      <c r="CG19" t="str">
        <v>0.000000</v>
      </c>
      <c r="CH19" t="str">
        <v>0.000000</v>
      </c>
      <c r="CI19" t="str">
        <v>2.440755</v>
      </c>
      <c r="CJ19" t="str">
        <v>2.506183</v>
      </c>
      <c r="CK19" t="str">
        <v>1.652603</v>
      </c>
      <c r="CL19" t="str">
        <v>0.870836</v>
      </c>
      <c r="CM19" t="str">
        <v>0.267091</v>
      </c>
      <c r="CN19" t="str">
        <v>-0.026943</v>
      </c>
      <c r="CO19" t="str">
        <v>0.556021</v>
      </c>
      <c r="CP19" t="str">
        <v>0.123954</v>
      </c>
      <c r="CQ19" t="str">
        <v>105.922577</v>
      </c>
      <c r="CR19" t="str">
        <v>0.000446</v>
      </c>
      <c r="CS19" t="str">
        <v>2.368202</v>
      </c>
      <c r="CT19" t="str">
        <v>-0.000033</v>
      </c>
      <c r="CU19" t="str">
        <v>1.000000</v>
      </c>
      <c r="CV19" t="str">
        <v>2.426428</v>
      </c>
      <c r="CW19" t="str">
        <v>-0.000040</v>
      </c>
      <c r="CX19" t="str">
        <v>1.000000</v>
      </c>
      <c r="CY19" t="str">
        <v>0.602049</v>
      </c>
      <c r="CZ19" t="str">
        <v>0.601182</v>
      </c>
      <c r="DA19" t="str">
        <v>0.107400</v>
      </c>
      <c r="DB19" t="str">
        <v>0.000000</v>
      </c>
      <c r="DC19" t="str">
        <v>PSF-00189_20240510145455</v>
      </c>
      <c r="DD19" t="str">
        <v>PFA-00183</v>
      </c>
      <c r="DE19" t="str">
        <v>PSA-00195</v>
      </c>
      <c r="DF19" t="str">
        <v>PSF-00189</v>
      </c>
      <c r="DG19" t="str">
        <v>RHS-00549</v>
      </c>
      <c r="DH19" t="str">
        <v>2.0.0</v>
      </c>
      <c r="DI19" t="str">
        <v>2023-06-15T18:05:35.947Z</v>
      </c>
    </row>
    <row r="20">
      <c r="A20" t="str">
        <v>12</v>
      </c>
      <c r="B20" t="str">
        <v>14:58:37</v>
      </c>
      <c r="C20" t="str">
        <v>2024-05-10</v>
      </c>
      <c r="D20" t="str">
        <v>DURIN config</v>
      </c>
      <c r="E20" t="str">
        <v>Nicole Bison</v>
      </c>
      <c r="F20" t="str">
        <v/>
      </c>
      <c r="G20" t="str">
        <v>28882</v>
      </c>
      <c r="H20" t="str">
        <v/>
      </c>
      <c r="I20" t="str">
        <v/>
      </c>
      <c r="J20" t="str">
        <f>1/((1/L20)-(1/K20))</f>
        <v>0.036084</v>
      </c>
      <c r="K20" t="str">
        <f>0+(0.0292302*AK20)+(0*AK20*POWER(7.5,2))+(0*AK20*7.5)+(-0.00006755*POWER(AK20,2))</f>
        <v>2.916688</v>
      </c>
      <c r="L20" t="str">
        <f>((M20/1000)*(1000-((T20+S20)/2)))/(T20-S20)</f>
        <v>0.035643</v>
      </c>
      <c r="M20" t="str">
        <f>(AK20*(S20-R20))/(100*U20*(1000-S20))*1000</f>
        <v>0.569297</v>
      </c>
      <c r="N20" t="str">
        <v>1.564132</v>
      </c>
      <c r="O20" t="str">
        <v>1.548125</v>
      </c>
      <c r="P20" t="str">
        <f>0.61365*EXP((17.502*AI20)/(240.97+AI20))</f>
        <v>3.138140</v>
      </c>
      <c r="Q20" t="str">
        <f>P20-N20</f>
        <v>1.574008</v>
      </c>
      <c r="R20" t="str">
        <v>15.343659</v>
      </c>
      <c r="S20" t="str">
        <v>15.502299</v>
      </c>
      <c r="T20" t="str">
        <f>(P20/AJ20)*1000</f>
        <v>31.102488</v>
      </c>
      <c r="U20" t="str">
        <f>7.5*0.0589048</f>
        <v>0.441786</v>
      </c>
      <c r="V20" t="str">
        <v>PSF-00189_20240510145837</v>
      </c>
      <c r="W20" t="str">
        <v>0.000000</v>
      </c>
      <c r="X20" t="str">
        <v>0.000000</v>
      </c>
      <c r="Y20" t="str">
        <v>0.000000</v>
      </c>
      <c r="Z20" t="str">
        <v>93.029381</v>
      </c>
      <c r="AA20" t="str">
        <v>450.478790</v>
      </c>
      <c r="AB20" t="str">
        <v>0.793488</v>
      </c>
      <c r="AC20" t="str">
        <v>0.5</v>
      </c>
      <c r="AD20" t="str">
        <v>0.80</v>
      </c>
      <c r="AE20" t="str">
        <f>AB20*AC20*AD20*AN20</f>
        <v>6.659907</v>
      </c>
      <c r="AF20" t="str">
        <v>47.38</v>
      </c>
      <c r="AG20" t="str">
        <v>46.89</v>
      </c>
      <c r="AH20" t="str">
        <v>25.63</v>
      </c>
      <c r="AI20" t="str">
        <f>(20-AH20)*(AH20*0+0)+20</f>
        <v>24.78</v>
      </c>
      <c r="AJ20" t="str">
        <v>100.90</v>
      </c>
      <c r="AK20" t="str">
        <v>156.1</v>
      </c>
      <c r="AL20" t="str">
        <v>153.0</v>
      </c>
      <c r="AM20" t="str">
        <v>2.0</v>
      </c>
      <c r="AN20" t="str">
        <v>21</v>
      </c>
      <c r="AO20" t="str">
        <v>3.661</v>
      </c>
      <c r="AP20" t="str">
        <v>4</v>
      </c>
      <c r="AQ20" t="str">
        <v>176</v>
      </c>
      <c r="AR20" t="str">
        <v>117</v>
      </c>
      <c r="AS20" t="str">
        <v/>
      </c>
      <c r="AT20" t="str">
        <v/>
      </c>
      <c r="AU20" t="str">
        <v>174.35</v>
      </c>
      <c r="AV20" t="str">
        <v>-17.93</v>
      </c>
      <c r="AW20" t="str">
        <v/>
      </c>
      <c r="AX20" t="str">
        <v/>
      </c>
      <c r="AY20" t="str">
        <v/>
      </c>
      <c r="AZ20" t="str">
        <v>00:00:00</v>
      </c>
      <c r="BA20" t="str">
        <v>0000-00-00</v>
      </c>
      <c r="BB20" t="str">
        <v>0.000000</v>
      </c>
      <c r="BC20" t="str">
        <v>0.000000</v>
      </c>
      <c r="BD20" t="str">
        <v>0.000000</v>
      </c>
      <c r="BE20" t="str">
        <v>0</v>
      </c>
      <c r="BF20" t="str">
        <v>0.000000</v>
      </c>
      <c r="BG20" t="str">
        <v>14:45:47</v>
      </c>
      <c r="BH20" t="str">
        <v>2024-05-10</v>
      </c>
      <c r="BI20" t="str">
        <v>-0.49</v>
      </c>
      <c r="BJ20" t="str">
        <v>0.002</v>
      </c>
      <c r="BK20" t="str">
        <v>-0.001</v>
      </c>
      <c r="BL20" t="str">
        <v>-0.012</v>
      </c>
      <c r="BM20" t="str">
        <v>-0.051</v>
      </c>
      <c r="BN20" t="str">
        <v>-0.177</v>
      </c>
      <c r="BO20" t="str">
        <v>-0.163</v>
      </c>
      <c r="BP20" t="str">
        <v>1</v>
      </c>
      <c r="BQ20" t="str">
        <v>150</v>
      </c>
      <c r="BR20" t="str">
        <v>0.005</v>
      </c>
      <c r="BS20" t="str">
        <v>2.000000</v>
      </c>
      <c r="BT20" t="str">
        <v>0</v>
      </c>
      <c r="BU20" t="str">
        <v>rectangular</v>
      </c>
      <c r="BV20" t="str">
        <v>7000</v>
      </c>
      <c r="BW20" t="str">
        <v>500</v>
      </c>
      <c r="BX20" t="str">
        <v>-9999.000000</v>
      </c>
      <c r="BY20" t="str">
        <v>-9999.000000</v>
      </c>
      <c r="BZ20" t="str">
        <v>55537</v>
      </c>
      <c r="CA20" t="str">
        <v>55537</v>
      </c>
      <c r="CB20" t="str">
        <v>55537</v>
      </c>
      <c r="CC20" t="str">
        <v>0.000000</v>
      </c>
      <c r="CD20" t="str">
        <v>-9999</v>
      </c>
      <c r="CE20" t="str">
        <v>0.000000</v>
      </c>
      <c r="CF20" t="str">
        <v>0.000000</v>
      </c>
      <c r="CG20" t="str">
        <v>0.000000</v>
      </c>
      <c r="CH20" t="str">
        <v>0.000000</v>
      </c>
      <c r="CI20" t="str">
        <v>2.441876</v>
      </c>
      <c r="CJ20" t="str">
        <v>2.506559</v>
      </c>
      <c r="CK20" t="str">
        <v>1.650564</v>
      </c>
      <c r="CL20" t="str">
        <v>0.923377</v>
      </c>
      <c r="CM20" t="str">
        <v>0.265942</v>
      </c>
      <c r="CN20" t="str">
        <v>-0.008805</v>
      </c>
      <c r="CO20" t="str">
        <v>0.564154</v>
      </c>
      <c r="CP20" t="str">
        <v>0.125017</v>
      </c>
      <c r="CQ20" t="str">
        <v>93.029381</v>
      </c>
      <c r="CR20" t="str">
        <v>0.000430</v>
      </c>
      <c r="CS20" t="str">
        <v>2.368202</v>
      </c>
      <c r="CT20" t="str">
        <v>-0.000033</v>
      </c>
      <c r="CU20" t="str">
        <v>1.000000</v>
      </c>
      <c r="CV20" t="str">
        <v>2.426428</v>
      </c>
      <c r="CW20" t="str">
        <v>-0.000040</v>
      </c>
      <c r="CX20" t="str">
        <v>1.000000</v>
      </c>
      <c r="CY20" t="str">
        <v>0.602049</v>
      </c>
      <c r="CZ20" t="str">
        <v>0.601182</v>
      </c>
      <c r="DA20" t="str">
        <v>0.107400</v>
      </c>
      <c r="DB20" t="str">
        <v>0.000000</v>
      </c>
      <c r="DC20" t="str">
        <v>PSF-00189_20240510145837</v>
      </c>
      <c r="DD20" t="str">
        <v>PFA-00183</v>
      </c>
      <c r="DE20" t="str">
        <v>PSA-00195</v>
      </c>
      <c r="DF20" t="str">
        <v>PSF-00189</v>
      </c>
      <c r="DG20" t="str">
        <v>RHS-00549</v>
      </c>
      <c r="DH20" t="str">
        <v>2.0.0</v>
      </c>
      <c r="DI20" t="str">
        <v>2023-06-15T18:05:35.947Z</v>
      </c>
    </row>
    <row r="21">
      <c r="A21" t="str">
        <v>13</v>
      </c>
      <c r="B21" t="str">
        <v>15:03:08</v>
      </c>
      <c r="C21" t="str">
        <v>2024-05-10</v>
      </c>
      <c r="D21" t="str">
        <v>DURIN config</v>
      </c>
      <c r="E21" t="str">
        <v>Nicole Bison</v>
      </c>
      <c r="F21" t="str">
        <v/>
      </c>
      <c r="G21" t="str">
        <v>29332</v>
      </c>
      <c r="H21" t="str">
        <v/>
      </c>
      <c r="I21" t="str">
        <v/>
      </c>
      <c r="J21" t="str">
        <f>1/((1/L21)-(1/K21))</f>
        <v>0.028590</v>
      </c>
      <c r="K21" t="str">
        <f>0+(0.0292302*AK21)+(0*AK21*POWER(7.5,2))+(0*AK21*7.5)+(-0.00006755*POWER(AK21,2))</f>
        <v>2.917368</v>
      </c>
      <c r="L21" t="str">
        <f>((M21/1000)*(1000-((T21+S21)/2)))/(T21-S21)</f>
        <v>0.028312</v>
      </c>
      <c r="M21" t="str">
        <f>(AK21*(S21-R21))/(100*U21*(1000-S21))*1000</f>
        <v>0.458972</v>
      </c>
      <c r="N21" t="str">
        <v>1.555620</v>
      </c>
      <c r="O21" t="str">
        <v>1.542722</v>
      </c>
      <c r="P21" t="str">
        <f>0.61365*EXP((17.502*AI21)/(240.97+AI21))</f>
        <v>3.152988</v>
      </c>
      <c r="Q21" t="str">
        <f>P21-N21</f>
        <v>1.597368</v>
      </c>
      <c r="R21" t="str">
        <v>15.291094</v>
      </c>
      <c r="S21" t="str">
        <v>15.418933</v>
      </c>
      <c r="T21" t="str">
        <f>(P21/AJ21)*1000</f>
        <v>31.251665</v>
      </c>
      <c r="U21" t="str">
        <f>7.5*0.0589048</f>
        <v>0.441786</v>
      </c>
      <c r="V21" t="str">
        <v>PSF-00189_20240510150308</v>
      </c>
      <c r="W21" t="str">
        <v>0.000000</v>
      </c>
      <c r="X21" t="str">
        <v>0.000000</v>
      </c>
      <c r="Y21" t="str">
        <v>0.000000</v>
      </c>
      <c r="Z21" t="str">
        <v>113.839027</v>
      </c>
      <c r="AA21" t="str">
        <v>448.586212</v>
      </c>
      <c r="AB21" t="str">
        <v>0.746227</v>
      </c>
      <c r="AC21" t="str">
        <v>0.5</v>
      </c>
      <c r="AD21" t="str">
        <v>0.80</v>
      </c>
      <c r="AE21" t="str">
        <f>AB21*AC21*AD21*AN21</f>
        <v>5.378314</v>
      </c>
      <c r="AF21" t="str">
        <v>46.64</v>
      </c>
      <c r="AG21" t="str">
        <v>46.25</v>
      </c>
      <c r="AH21" t="str">
        <v>25.80</v>
      </c>
      <c r="AI21" t="str">
        <f>(21-AH21)*(AH21*0+0)+21</f>
        <v>24.86</v>
      </c>
      <c r="AJ21" t="str">
        <v>100.89</v>
      </c>
      <c r="AK21" t="str">
        <v>156.2</v>
      </c>
      <c r="AL21" t="str">
        <v>132.6</v>
      </c>
      <c r="AM21" t="str">
        <v>15.1</v>
      </c>
      <c r="AN21" t="str">
        <v>18</v>
      </c>
      <c r="AO21" t="str">
        <v>3.654</v>
      </c>
      <c r="AP21" t="str">
        <v>1</v>
      </c>
      <c r="AQ21" t="str">
        <v>177</v>
      </c>
      <c r="AR21" t="str">
        <v>112</v>
      </c>
      <c r="AS21" t="str">
        <v/>
      </c>
      <c r="AT21" t="str">
        <v/>
      </c>
      <c r="AU21" t="str">
        <v>176.84</v>
      </c>
      <c r="AV21" t="str">
        <v>3.58</v>
      </c>
      <c r="AW21" t="str">
        <v/>
      </c>
      <c r="AX21" t="str">
        <v/>
      </c>
      <c r="AY21" t="str">
        <v/>
      </c>
      <c r="AZ21" t="str">
        <v>00:00:00</v>
      </c>
      <c r="BA21" t="str">
        <v>0000-00-00</v>
      </c>
      <c r="BB21" t="str">
        <v>0.000000</v>
      </c>
      <c r="BC21" t="str">
        <v>0.000000</v>
      </c>
      <c r="BD21" t="str">
        <v>0.000000</v>
      </c>
      <c r="BE21" t="str">
        <v>0</v>
      </c>
      <c r="BF21" t="str">
        <v>0.000000</v>
      </c>
      <c r="BG21" t="str">
        <v>14:58:58</v>
      </c>
      <c r="BH21" t="str">
        <v>2024-05-10</v>
      </c>
      <c r="BI21" t="str">
        <v>-0.54</v>
      </c>
      <c r="BJ21" t="str">
        <v>-0.002</v>
      </c>
      <c r="BK21" t="str">
        <v>0.001</v>
      </c>
      <c r="BL21" t="str">
        <v>-9999.000</v>
      </c>
      <c r="BM21" t="str">
        <v>0.171</v>
      </c>
      <c r="BN21" t="str">
        <v>1.218</v>
      </c>
      <c r="BO21" t="str">
        <v>-9999.000</v>
      </c>
      <c r="BP21" t="str">
        <v>1</v>
      </c>
      <c r="BQ21" t="str">
        <v>150</v>
      </c>
      <c r="BR21" t="str">
        <v>0.005</v>
      </c>
      <c r="BS21" t="str">
        <v>2.000000</v>
      </c>
      <c r="BT21" t="str">
        <v>0</v>
      </c>
      <c r="BU21" t="str">
        <v>rectangular</v>
      </c>
      <c r="BV21" t="str">
        <v>7000</v>
      </c>
      <c r="BW21" t="str">
        <v>500</v>
      </c>
      <c r="BX21" t="str">
        <v>-9999.000000</v>
      </c>
      <c r="BY21" t="str">
        <v>-9999.000000</v>
      </c>
      <c r="BZ21" t="str">
        <v>55537</v>
      </c>
      <c r="CA21" t="str">
        <v>55537</v>
      </c>
      <c r="CB21" t="str">
        <v>55537</v>
      </c>
      <c r="CC21" t="str">
        <v>0.000000</v>
      </c>
      <c r="CD21" t="str">
        <v>-9999</v>
      </c>
      <c r="CE21" t="str">
        <v>0.000000</v>
      </c>
      <c r="CF21" t="str">
        <v>0.000000</v>
      </c>
      <c r="CG21" t="str">
        <v>0.000000</v>
      </c>
      <c r="CH21" t="str">
        <v>0.000000</v>
      </c>
      <c r="CI21" t="str">
        <v>2.440970</v>
      </c>
      <c r="CJ21" t="str">
        <v>2.505516</v>
      </c>
      <c r="CK21" t="str">
        <v>1.651276</v>
      </c>
      <c r="CL21" t="str">
        <v>0.872707</v>
      </c>
      <c r="CM21" t="str">
        <v>0.264120</v>
      </c>
      <c r="CN21" t="str">
        <v>-0.009929</v>
      </c>
      <c r="CO21" t="str">
        <v>0.573225</v>
      </c>
      <c r="CP21" t="str">
        <v>0.122528</v>
      </c>
      <c r="CQ21" t="str">
        <v>113.839027</v>
      </c>
      <c r="CR21" t="str">
        <v>0.000425</v>
      </c>
      <c r="CS21" t="str">
        <v>2.368202</v>
      </c>
      <c r="CT21" t="str">
        <v>-0.000033</v>
      </c>
      <c r="CU21" t="str">
        <v>1.000000</v>
      </c>
      <c r="CV21" t="str">
        <v>2.426428</v>
      </c>
      <c r="CW21" t="str">
        <v>-0.000040</v>
      </c>
      <c r="CX21" t="str">
        <v>1.000000</v>
      </c>
      <c r="CY21" t="str">
        <v>0.602049</v>
      </c>
      <c r="CZ21" t="str">
        <v>0.601182</v>
      </c>
      <c r="DA21" t="str">
        <v>0.107400</v>
      </c>
      <c r="DB21" t="str">
        <v>0.000000</v>
      </c>
      <c r="DC21" t="str">
        <v>PSF-00189_20240510150308</v>
      </c>
      <c r="DD21" t="str">
        <v>PFA-00183</v>
      </c>
      <c r="DE21" t="str">
        <v>PSA-00195</v>
      </c>
      <c r="DF21" t="str">
        <v>PSF-00189</v>
      </c>
      <c r="DG21" t="str">
        <v>RHS-00549</v>
      </c>
      <c r="DH21" t="str">
        <v>2.0.0</v>
      </c>
      <c r="DI21" t="str">
        <v>2023-06-15T18:05:35.947Z</v>
      </c>
    </row>
    <row r="22">
      <c r="A22" t="str">
        <v>14</v>
      </c>
      <c r="B22" t="str">
        <v>15:06:48</v>
      </c>
      <c r="C22" t="str">
        <v>2024-05-10</v>
      </c>
      <c r="D22" t="str">
        <v>DURIN config</v>
      </c>
      <c r="E22" t="str">
        <v>Nicole Bison</v>
      </c>
      <c r="F22" t="str">
        <v/>
      </c>
      <c r="G22" t="str">
        <v>21991</v>
      </c>
      <c r="H22" t="str">
        <v/>
      </c>
      <c r="I22" t="str">
        <v/>
      </c>
      <c r="J22" t="str">
        <f>1/((1/L22)-(1/K22))</f>
        <v>0.050168</v>
      </c>
      <c r="K22" t="str">
        <f>0+(0.0292302*AK22)+(0*AK22*POWER(7.5,2))+(0*AK22*7.5)+(-0.00006755*POWER(AK22,2))</f>
        <v>2.916182</v>
      </c>
      <c r="L22" t="str">
        <f>((M22/1000)*(1000-((T22+S22)/2)))/(T22-S22)</f>
        <v>0.049319</v>
      </c>
      <c r="M22" t="str">
        <f>(AK22*(S22-R22))/(100*U22*(1000-S22))*1000</f>
        <v>0.757182</v>
      </c>
      <c r="N22" t="str">
        <v>1.503401</v>
      </c>
      <c r="O22" t="str">
        <v>1.482093</v>
      </c>
      <c r="P22" t="str">
        <f>0.61365*EXP((17.502*AI22)/(240.97+AI22))</f>
        <v>3.017607</v>
      </c>
      <c r="Q22" t="str">
        <f>P22-N22</f>
        <v>1.514205</v>
      </c>
      <c r="R22" t="str">
        <v>14.690331</v>
      </c>
      <c r="S22" t="str">
        <v>14.901539</v>
      </c>
      <c r="T22" t="str">
        <f>(P22/AJ22)*1000</f>
        <v>29.910166</v>
      </c>
      <c r="U22" t="str">
        <f>7.5*0.0589048</f>
        <v>0.441786</v>
      </c>
      <c r="V22" t="str">
        <v>PSF-00189_20240510150648</v>
      </c>
      <c r="W22" t="str">
        <v>0.000000</v>
      </c>
      <c r="X22" t="str">
        <v>0.000000</v>
      </c>
      <c r="Y22" t="str">
        <v>0.000000</v>
      </c>
      <c r="Z22" t="str">
        <v>91.376785</v>
      </c>
      <c r="AA22" t="str">
        <v>449.961304</v>
      </c>
      <c r="AB22" t="str">
        <v>0.796923</v>
      </c>
      <c r="AC22" t="str">
        <v>0.5</v>
      </c>
      <c r="AD22" t="str">
        <v>0.80</v>
      </c>
      <c r="AE22" t="str">
        <f>AB22*AC22*AD22*AN22</f>
        <v>5.941803</v>
      </c>
      <c r="AF22" t="str">
        <v>44.82</v>
      </c>
      <c r="AG22" t="str">
        <v>44.18</v>
      </c>
      <c r="AH22" t="str">
        <v>25.90</v>
      </c>
      <c r="AI22" t="str">
        <f>(22-AH22)*(AH22*0+0)+22</f>
        <v>24.13</v>
      </c>
      <c r="AJ22" t="str">
        <v>100.89</v>
      </c>
      <c r="AK22" t="str">
        <v>156.0</v>
      </c>
      <c r="AL22" t="str">
        <v>155.6</v>
      </c>
      <c r="AM22" t="str">
        <v>0.3</v>
      </c>
      <c r="AN22" t="str">
        <v>19</v>
      </c>
      <c r="AO22" t="str">
        <v>3.653</v>
      </c>
      <c r="AP22" t="str">
        <v>4</v>
      </c>
      <c r="AQ22" t="str">
        <v>-179</v>
      </c>
      <c r="AR22" t="str">
        <v>107</v>
      </c>
      <c r="AS22" t="str">
        <v/>
      </c>
      <c r="AT22" t="str">
        <v/>
      </c>
      <c r="AU22" t="str">
        <v>175.88</v>
      </c>
      <c r="AV22" t="str">
        <v>-87.05</v>
      </c>
      <c r="AW22" t="str">
        <v/>
      </c>
      <c r="AX22" t="str">
        <v/>
      </c>
      <c r="AY22" t="str">
        <v/>
      </c>
      <c r="AZ22" t="str">
        <v>00:00:00</v>
      </c>
      <c r="BA22" t="str">
        <v>0000-00-00</v>
      </c>
      <c r="BB22" t="str">
        <v>0.000000</v>
      </c>
      <c r="BC22" t="str">
        <v>0.000000</v>
      </c>
      <c r="BD22" t="str">
        <v>0.000000</v>
      </c>
      <c r="BE22" t="str">
        <v>0</v>
      </c>
      <c r="BF22" t="str">
        <v>0.000000</v>
      </c>
      <c r="BG22" t="str">
        <v>14:58:58</v>
      </c>
      <c r="BH22" t="str">
        <v>2024-05-10</v>
      </c>
      <c r="BI22" t="str">
        <v>-0.54</v>
      </c>
      <c r="BJ22" t="str">
        <v>0.000</v>
      </c>
      <c r="BK22" t="str">
        <v>-0.001</v>
      </c>
      <c r="BL22" t="str">
        <v>-9999.000</v>
      </c>
      <c r="BM22" t="str">
        <v>0.009</v>
      </c>
      <c r="BN22" t="str">
        <v>0.130</v>
      </c>
      <c r="BO22" t="str">
        <v>-9999.000</v>
      </c>
      <c r="BP22" t="str">
        <v>1</v>
      </c>
      <c r="BQ22" t="str">
        <v>150</v>
      </c>
      <c r="BR22" t="str">
        <v>0.005</v>
      </c>
      <c r="BS22" t="str">
        <v>2.000000</v>
      </c>
      <c r="BT22" t="str">
        <v>0</v>
      </c>
      <c r="BU22" t="str">
        <v>rectangular</v>
      </c>
      <c r="BV22" t="str">
        <v>7000</v>
      </c>
      <c r="BW22" t="str">
        <v>500</v>
      </c>
      <c r="BX22" t="str">
        <v>-9999.000000</v>
      </c>
      <c r="BY22" t="str">
        <v>-9999.000000</v>
      </c>
      <c r="BZ22" t="str">
        <v>55537</v>
      </c>
      <c r="CA22" t="str">
        <v>55537</v>
      </c>
      <c r="CB22" t="str">
        <v>55537</v>
      </c>
      <c r="CC22" t="str">
        <v>0.000000</v>
      </c>
      <c r="CD22" t="str">
        <v>-9999</v>
      </c>
      <c r="CE22" t="str">
        <v>0.000000</v>
      </c>
      <c r="CF22" t="str">
        <v>0.000000</v>
      </c>
      <c r="CG22" t="str">
        <v>0.000000</v>
      </c>
      <c r="CH22" t="str">
        <v>0.000000</v>
      </c>
      <c r="CI22" t="str">
        <v>2.438130</v>
      </c>
      <c r="CJ22" t="str">
        <v>2.502840</v>
      </c>
      <c r="CK22" t="str">
        <v>1.650035</v>
      </c>
      <c r="CL22" t="str">
        <v>0.929965</v>
      </c>
      <c r="CM22" t="str">
        <v>0.263116</v>
      </c>
      <c r="CN22" t="str">
        <v>-0.019682</v>
      </c>
      <c r="CO22" t="str">
        <v>0.580474</v>
      </c>
      <c r="CP22" t="str">
        <v>0.123050</v>
      </c>
      <c r="CQ22" t="str">
        <v>91.376785</v>
      </c>
      <c r="CR22" t="str">
        <v>0.000438</v>
      </c>
      <c r="CS22" t="str">
        <v>2.368202</v>
      </c>
      <c r="CT22" t="str">
        <v>-0.000033</v>
      </c>
      <c r="CU22" t="str">
        <v>1.000000</v>
      </c>
      <c r="CV22" t="str">
        <v>2.426428</v>
      </c>
      <c r="CW22" t="str">
        <v>-0.000040</v>
      </c>
      <c r="CX22" t="str">
        <v>1.000000</v>
      </c>
      <c r="CY22" t="str">
        <v>0.602049</v>
      </c>
      <c r="CZ22" t="str">
        <v>0.601182</v>
      </c>
      <c r="DA22" t="str">
        <v>0.107400</v>
      </c>
      <c r="DB22" t="str">
        <v>0.000000</v>
      </c>
      <c r="DC22" t="str">
        <v>PSF-00189_20240510150648</v>
      </c>
      <c r="DD22" t="str">
        <v>PFA-00183</v>
      </c>
      <c r="DE22" t="str">
        <v>PSA-00195</v>
      </c>
      <c r="DF22" t="str">
        <v>PSF-00189</v>
      </c>
      <c r="DG22" t="str">
        <v>RHS-00549</v>
      </c>
      <c r="DH22" t="str">
        <v>2.0.0</v>
      </c>
      <c r="DI22" t="str">
        <v>2023-06-15T18:05:35.947Z</v>
      </c>
    </row>
    <row r="23">
      <c r="A23" t="str">
        <v>15</v>
      </c>
      <c r="B23" t="str">
        <v>15:09:18</v>
      </c>
      <c r="C23" t="str">
        <v>2024-05-10</v>
      </c>
      <c r="D23" t="str">
        <v>DURIN config</v>
      </c>
      <c r="E23" t="str">
        <v>Nicole Bison</v>
      </c>
      <c r="F23" t="str">
        <v/>
      </c>
      <c r="G23" t="str">
        <v>21589</v>
      </c>
      <c r="H23" t="str">
        <v/>
      </c>
      <c r="I23" t="str">
        <v/>
      </c>
      <c r="J23" t="str">
        <f>1/((1/L23)-(1/K23))</f>
        <v>0.016118</v>
      </c>
      <c r="K23" t="str">
        <f>0+(0.0292302*AK23)+(0*AK23*POWER(7.5,2))+(0*AK23*7.5)+(-0.00006755*POWER(AK23,2))</f>
        <v>2.917767</v>
      </c>
      <c r="L23" t="str">
        <f>((M23/1000)*(1000-((T23+S23)/2)))/(T23-S23)</f>
        <v>0.016030</v>
      </c>
      <c r="M23" t="str">
        <f>(AK23*(S23-R23))/(100*U23*(1000-S23))*1000</f>
        <v>0.270007</v>
      </c>
      <c r="N23" t="str">
        <v>1.484589</v>
      </c>
      <c r="O23" t="str">
        <v>1.477000</v>
      </c>
      <c r="P23" t="str">
        <f>0.61365*EXP((17.502*AI23)/(240.97+AI23))</f>
        <v>3.144889</v>
      </c>
      <c r="Q23" t="str">
        <f>P23-N23</f>
        <v>1.660300</v>
      </c>
      <c r="R23" t="str">
        <v>14.640827</v>
      </c>
      <c r="S23" t="str">
        <v>14.716063</v>
      </c>
      <c r="T23" t="str">
        <f>(P23/AJ23)*1000</f>
        <v>31.173861</v>
      </c>
      <c r="U23" t="str">
        <f>7.5*0.0589048</f>
        <v>0.441786</v>
      </c>
      <c r="V23" t="str">
        <v>PSF-00189_20240510150918</v>
      </c>
      <c r="W23" t="str">
        <v>0.000000</v>
      </c>
      <c r="X23" t="str">
        <v>0.000000</v>
      </c>
      <c r="Y23" t="str">
        <v>0.000000</v>
      </c>
      <c r="Z23" t="str">
        <v>92.887047</v>
      </c>
      <c r="AA23" t="str">
        <v>413.940674</v>
      </c>
      <c r="AB23" t="str">
        <v>0.775603</v>
      </c>
      <c r="AC23" t="str">
        <v>0.5</v>
      </c>
      <c r="AD23" t="str">
        <v>0.80</v>
      </c>
      <c r="AE23" t="str">
        <f>AB23*AC23*AD23*AN23</f>
        <v>5.842838</v>
      </c>
      <c r="AF23" t="str">
        <v>44.14</v>
      </c>
      <c r="AG23" t="str">
        <v>43.92</v>
      </c>
      <c r="AH23" t="str">
        <v>25.94</v>
      </c>
      <c r="AI23" t="str">
        <f>(23-AH23)*(AH23*0+0)+23</f>
        <v>24.82</v>
      </c>
      <c r="AJ23" t="str">
        <v>100.88</v>
      </c>
      <c r="AK23" t="str">
        <v>156.2</v>
      </c>
      <c r="AL23" t="str">
        <v>137.6</v>
      </c>
      <c r="AM23" t="str">
        <v>11.9</v>
      </c>
      <c r="AN23" t="str">
        <v>19</v>
      </c>
      <c r="AO23" t="str">
        <v>3.651</v>
      </c>
      <c r="AP23" t="str">
        <v>3</v>
      </c>
      <c r="AQ23" t="str">
        <v>-177</v>
      </c>
      <c r="AR23" t="str">
        <v>109</v>
      </c>
      <c r="AS23" t="str">
        <v/>
      </c>
      <c r="AT23" t="str">
        <v/>
      </c>
      <c r="AU23" t="str">
        <v>175.76</v>
      </c>
      <c r="AV23" t="str">
        <v>-116.04</v>
      </c>
      <c r="AW23" t="str">
        <v/>
      </c>
      <c r="AX23" t="str">
        <v/>
      </c>
      <c r="AY23" t="str">
        <v/>
      </c>
      <c r="AZ23" t="str">
        <v>00:00:00</v>
      </c>
      <c r="BA23" t="str">
        <v>0000-00-00</v>
      </c>
      <c r="BB23" t="str">
        <v>0.000000</v>
      </c>
      <c r="BC23" t="str">
        <v>0.000000</v>
      </c>
      <c r="BD23" t="str">
        <v>0.000000</v>
      </c>
      <c r="BE23" t="str">
        <v>0</v>
      </c>
      <c r="BF23" t="str">
        <v>0.000000</v>
      </c>
      <c r="BG23" t="str">
        <v>14:58:58</v>
      </c>
      <c r="BH23" t="str">
        <v>2024-05-10</v>
      </c>
      <c r="BI23" t="str">
        <v>-0.54</v>
      </c>
      <c r="BJ23" t="str">
        <v>-0.001</v>
      </c>
      <c r="BK23" t="str">
        <v>-0.003</v>
      </c>
      <c r="BL23" t="str">
        <v>-9999.000</v>
      </c>
      <c r="BM23" t="str">
        <v>0.193</v>
      </c>
      <c r="BN23" t="str">
        <v>0.757</v>
      </c>
      <c r="BO23" t="str">
        <v>-9999.000</v>
      </c>
      <c r="BP23" t="str">
        <v>1</v>
      </c>
      <c r="BQ23" t="str">
        <v>150</v>
      </c>
      <c r="BR23" t="str">
        <v>0.005</v>
      </c>
      <c r="BS23" t="str">
        <v>2.000000</v>
      </c>
      <c r="BT23" t="str">
        <v>0</v>
      </c>
      <c r="BU23" t="str">
        <v>rectangular</v>
      </c>
      <c r="BV23" t="str">
        <v>7000</v>
      </c>
      <c r="BW23" t="str">
        <v>500</v>
      </c>
      <c r="BX23" t="str">
        <v>-9999.000000</v>
      </c>
      <c r="BY23" t="str">
        <v>-9999.000000</v>
      </c>
      <c r="BZ23" t="str">
        <v>55537</v>
      </c>
      <c r="CA23" t="str">
        <v>55537</v>
      </c>
      <c r="CB23" t="str">
        <v>55537</v>
      </c>
      <c r="CC23" t="str">
        <v>0.000000</v>
      </c>
      <c r="CD23" t="str">
        <v>-9999</v>
      </c>
      <c r="CE23" t="str">
        <v>0.000000</v>
      </c>
      <c r="CF23" t="str">
        <v>0.000000</v>
      </c>
      <c r="CG23" t="str">
        <v>0.000000</v>
      </c>
      <c r="CH23" t="str">
        <v>0.000000</v>
      </c>
      <c r="CI23" t="str">
        <v>2.437756</v>
      </c>
      <c r="CJ23" t="str">
        <v>2.501840</v>
      </c>
      <c r="CK23" t="str">
        <v>1.651695</v>
      </c>
      <c r="CL23" t="str">
        <v>0.885001</v>
      </c>
      <c r="CM23" t="str">
        <v>0.262654</v>
      </c>
      <c r="CN23" t="str">
        <v>-0.012103</v>
      </c>
      <c r="CO23" t="str">
        <v>0.585413</v>
      </c>
      <c r="CP23" t="str">
        <v>0.123212</v>
      </c>
      <c r="CQ23" t="str">
        <v>92.887047</v>
      </c>
      <c r="CR23" t="str">
        <v>0.000434</v>
      </c>
      <c r="CS23" t="str">
        <v>2.368202</v>
      </c>
      <c r="CT23" t="str">
        <v>-0.000033</v>
      </c>
      <c r="CU23" t="str">
        <v>1.000000</v>
      </c>
      <c r="CV23" t="str">
        <v>2.426428</v>
      </c>
      <c r="CW23" t="str">
        <v>-0.000040</v>
      </c>
      <c r="CX23" t="str">
        <v>1.000000</v>
      </c>
      <c r="CY23" t="str">
        <v>0.602049</v>
      </c>
      <c r="CZ23" t="str">
        <v>0.601182</v>
      </c>
      <c r="DA23" t="str">
        <v>0.107400</v>
      </c>
      <c r="DB23" t="str">
        <v>0.000000</v>
      </c>
      <c r="DC23" t="str">
        <v>PSF-00189_20240510150918</v>
      </c>
      <c r="DD23" t="str">
        <v>PFA-00183</v>
      </c>
      <c r="DE23" t="str">
        <v>PSA-00195</v>
      </c>
      <c r="DF23" t="str">
        <v>PSF-00189</v>
      </c>
      <c r="DG23" t="str">
        <v>RHS-00549</v>
      </c>
      <c r="DH23" t="str">
        <v>2.0.0</v>
      </c>
      <c r="DI23" t="str">
        <v>2023-06-15T18:05:35.947Z</v>
      </c>
    </row>
    <row r="24">
      <c r="A24" t="str">
        <v>16</v>
      </c>
      <c r="B24" t="str">
        <v>15:11:50</v>
      </c>
      <c r="C24" t="str">
        <v>2024-05-10</v>
      </c>
      <c r="D24" t="str">
        <v>DURIN config</v>
      </c>
      <c r="E24" t="str">
        <v>Nicole Bison</v>
      </c>
      <c r="F24" t="str">
        <v/>
      </c>
      <c r="G24" t="str">
        <v>24427</v>
      </c>
      <c r="H24" t="str">
        <v/>
      </c>
      <c r="I24" t="str">
        <v/>
      </c>
      <c r="J24" t="str">
        <f>1/((1/L24)-(1/K24))</f>
        <v>0.012415</v>
      </c>
      <c r="K24" t="str">
        <f>0+(0.0292302*AK24)+(0*AK24*POWER(7.5,2))+(0*AK24*7.5)+(-0.00006755*POWER(AK24,2))</f>
        <v>2.916039</v>
      </c>
      <c r="L24" t="str">
        <f>((M24/1000)*(1000-((T24+S24)/2)))/(T24-S24)</f>
        <v>0.012362</v>
      </c>
      <c r="M24" t="str">
        <f>(AK24*(S24-R24))/(100*U24*(1000-S24))*1000</f>
        <v>0.202283</v>
      </c>
      <c r="N24" t="str">
        <v>1.461419</v>
      </c>
      <c r="O24" t="str">
        <v>1.455724</v>
      </c>
      <c r="P24" t="str">
        <f>0.61365*EXP((17.502*AI24)/(240.97+AI24))</f>
        <v>3.074934</v>
      </c>
      <c r="Q24" t="str">
        <f>P24-N24</f>
        <v>1.613515</v>
      </c>
      <c r="R24" t="str">
        <v>14.431149</v>
      </c>
      <c r="S24" t="str">
        <v>14.487604</v>
      </c>
      <c r="T24" t="str">
        <f>(P24/AJ24)*1000</f>
        <v>30.482998</v>
      </c>
      <c r="U24" t="str">
        <f>7.5*0.0589048</f>
        <v>0.441786</v>
      </c>
      <c r="V24" t="str">
        <v>PSF-00189_20240510151150</v>
      </c>
      <c r="W24" t="str">
        <v>0.000000</v>
      </c>
      <c r="X24" t="str">
        <v>0.000000</v>
      </c>
      <c r="Y24" t="str">
        <v>0.000000</v>
      </c>
      <c r="Z24" t="str">
        <v>105.378273</v>
      </c>
      <c r="AA24" t="str">
        <v>460.222351</v>
      </c>
      <c r="AB24" t="str">
        <v>0.771028</v>
      </c>
      <c r="AC24" t="str">
        <v>0.5</v>
      </c>
      <c r="AD24" t="str">
        <v>0.80</v>
      </c>
      <c r="AE24" t="str">
        <f>AB24*AC24*AD24*AN24</f>
        <v>6.239657</v>
      </c>
      <c r="AF24" t="str">
        <v>43.30</v>
      </c>
      <c r="AG24" t="str">
        <v>43.13</v>
      </c>
      <c r="AH24" t="str">
        <v>26.01</v>
      </c>
      <c r="AI24" t="str">
        <f>(24-AH24)*(AH24*0+0)+24</f>
        <v>24.44</v>
      </c>
      <c r="AJ24" t="str">
        <v>100.87</v>
      </c>
      <c r="AK24" t="str">
        <v>156.0</v>
      </c>
      <c r="AL24" t="str">
        <v>143.5</v>
      </c>
      <c r="AM24" t="str">
        <v>8.0</v>
      </c>
      <c r="AN24" t="str">
        <v>20</v>
      </c>
      <c r="AO24" t="str">
        <v>3.650</v>
      </c>
      <c r="AP24" t="str">
        <v>6</v>
      </c>
      <c r="AQ24" t="str">
        <v>-178</v>
      </c>
      <c r="AR24" t="str">
        <v>102</v>
      </c>
      <c r="AS24" t="str">
        <v/>
      </c>
      <c r="AT24" t="str">
        <v/>
      </c>
      <c r="AU24" t="str">
        <v>173.68</v>
      </c>
      <c r="AV24" t="str">
        <v>-96.47</v>
      </c>
      <c r="AW24" t="str">
        <v/>
      </c>
      <c r="AX24" t="str">
        <v/>
      </c>
      <c r="AY24" t="str">
        <v/>
      </c>
      <c r="AZ24" t="str">
        <v>00:00:00</v>
      </c>
      <c r="BA24" t="str">
        <v>0000-00-00</v>
      </c>
      <c r="BB24" t="str">
        <v>0.000000</v>
      </c>
      <c r="BC24" t="str">
        <v>0.000000</v>
      </c>
      <c r="BD24" t="str">
        <v>0.000000</v>
      </c>
      <c r="BE24" t="str">
        <v>0</v>
      </c>
      <c r="BF24" t="str">
        <v>0.000000</v>
      </c>
      <c r="BG24" t="str">
        <v>15:11:43</v>
      </c>
      <c r="BH24" t="str">
        <v>2024-05-10</v>
      </c>
      <c r="BI24" t="str">
        <v>-0.46</v>
      </c>
      <c r="BJ24" t="str">
        <v>0.002</v>
      </c>
      <c r="BK24" t="str">
        <v>0.000</v>
      </c>
      <c r="BL24" t="str">
        <v>-9999.000</v>
      </c>
      <c r="BM24" t="str">
        <v>1.254</v>
      </c>
      <c r="BN24" t="str">
        <v>3.006</v>
      </c>
      <c r="BO24" t="str">
        <v>-9999.000</v>
      </c>
      <c r="BP24" t="str">
        <v>1</v>
      </c>
      <c r="BQ24" t="str">
        <v>150</v>
      </c>
      <c r="BR24" t="str">
        <v>0.005</v>
      </c>
      <c r="BS24" t="str">
        <v>2.000000</v>
      </c>
      <c r="BT24" t="str">
        <v>0</v>
      </c>
      <c r="BU24" t="str">
        <v>rectangular</v>
      </c>
      <c r="BV24" t="str">
        <v>7000</v>
      </c>
      <c r="BW24" t="str">
        <v>500</v>
      </c>
      <c r="BX24" t="str">
        <v>-9999.000000</v>
      </c>
      <c r="BY24" t="str">
        <v>-9999.000000</v>
      </c>
      <c r="BZ24" t="str">
        <v>55537</v>
      </c>
      <c r="CA24" t="str">
        <v>55537</v>
      </c>
      <c r="CB24" t="str">
        <v>55537</v>
      </c>
      <c r="CC24" t="str">
        <v>0.000000</v>
      </c>
      <c r="CD24" t="str">
        <v>-9999</v>
      </c>
      <c r="CE24" t="str">
        <v>0.000000</v>
      </c>
      <c r="CF24" t="str">
        <v>0.000000</v>
      </c>
      <c r="CG24" t="str">
        <v>0.000000</v>
      </c>
      <c r="CH24" t="str">
        <v>0.000000</v>
      </c>
      <c r="CI24" t="str">
        <v>2.436661</v>
      </c>
      <c r="CJ24" t="str">
        <v>2.500474</v>
      </c>
      <c r="CK24" t="str">
        <v>1.649886</v>
      </c>
      <c r="CL24" t="str">
        <v>0.899429</v>
      </c>
      <c r="CM24" t="str">
        <v>0.262012</v>
      </c>
      <c r="CN24" t="str">
        <v>-0.017262</v>
      </c>
      <c r="CO24" t="str">
        <v>0.590083</v>
      </c>
      <c r="CP24" t="str">
        <v>0.124386</v>
      </c>
      <c r="CQ24" t="str">
        <v>105.378273</v>
      </c>
      <c r="CR24" t="str">
        <v>0.000455</v>
      </c>
      <c r="CS24" t="str">
        <v>2.368202</v>
      </c>
      <c r="CT24" t="str">
        <v>-0.000033</v>
      </c>
      <c r="CU24" t="str">
        <v>1.000000</v>
      </c>
      <c r="CV24" t="str">
        <v>2.426428</v>
      </c>
      <c r="CW24" t="str">
        <v>-0.000040</v>
      </c>
      <c r="CX24" t="str">
        <v>1.000000</v>
      </c>
      <c r="CY24" t="str">
        <v>0.602049</v>
      </c>
      <c r="CZ24" t="str">
        <v>0.601182</v>
      </c>
      <c r="DA24" t="str">
        <v>0.107400</v>
      </c>
      <c r="DB24" t="str">
        <v>0.000000</v>
      </c>
      <c r="DC24" t="str">
        <v>PSF-00189_20240510151150</v>
      </c>
      <c r="DD24" t="str">
        <v>PFA-00183</v>
      </c>
      <c r="DE24" t="str">
        <v>PSA-00195</v>
      </c>
      <c r="DF24" t="str">
        <v>PSF-00189</v>
      </c>
      <c r="DG24" t="str">
        <v>RHS-00549</v>
      </c>
      <c r="DH24" t="str">
        <v>2.0.0</v>
      </c>
      <c r="DI24" t="str">
        <v>2023-06-15T18:05:35.947Z</v>
      </c>
    </row>
    <row r="25">
      <c r="A25" t="str">
        <v>17</v>
      </c>
      <c r="B25" t="str">
        <v>15:19:54</v>
      </c>
      <c r="C25" t="str">
        <v>2024-05-10</v>
      </c>
      <c r="D25" t="str">
        <v>DURIN config</v>
      </c>
      <c r="E25" t="str">
        <v>Nicole Bison</v>
      </c>
      <c r="F25" t="str">
        <v/>
      </c>
      <c r="G25" t="str">
        <v>28832</v>
      </c>
      <c r="H25" t="str">
        <v/>
      </c>
      <c r="I25" t="str">
        <v/>
      </c>
      <c r="J25" t="str">
        <f>1/((1/L25)-(1/K25))</f>
        <v>0.017398</v>
      </c>
      <c r="K25" t="str">
        <f>0+(0.0292302*AK25)+(0*AK25*POWER(7.5,2))+(0*AK25*7.5)+(-0.00006755*POWER(AK25,2))</f>
        <v>2.919439</v>
      </c>
      <c r="L25" t="str">
        <f>((M25/1000)*(1000-((T25+S25)/2)))/(T25-S25)</f>
        <v>0.017295</v>
      </c>
      <c r="M25" t="str">
        <f>(AK25*(S25-R25))/(100*U25*(1000-S25))*1000</f>
        <v>0.285592</v>
      </c>
      <c r="N25" t="str">
        <v>1.422962</v>
      </c>
      <c r="O25" t="str">
        <v>1.414940</v>
      </c>
      <c r="P25" t="str">
        <f>0.61365*EXP((17.502*AI25)/(240.97+AI25))</f>
        <v>3.051768</v>
      </c>
      <c r="Q25" t="str">
        <f>P25-N25</f>
        <v>1.628806</v>
      </c>
      <c r="R25" t="str">
        <v>14.026425</v>
      </c>
      <c r="S25" t="str">
        <v>14.105948</v>
      </c>
      <c r="T25" t="str">
        <f>(P25/AJ25)*1000</f>
        <v>30.252445</v>
      </c>
      <c r="U25" t="str">
        <f>7.5*0.0589048</f>
        <v>0.441786</v>
      </c>
      <c r="V25" t="str">
        <v>PSF-00189_20240510151954</v>
      </c>
      <c r="W25" t="str">
        <v>0.000000</v>
      </c>
      <c r="X25" t="str">
        <v>0.000000</v>
      </c>
      <c r="Y25" t="str">
        <v>0.000000</v>
      </c>
      <c r="Z25" t="str">
        <v>92.932106</v>
      </c>
      <c r="AA25" t="str">
        <v>438.570862</v>
      </c>
      <c r="AB25" t="str">
        <v>0.788102</v>
      </c>
      <c r="AC25" t="str">
        <v>0.5</v>
      </c>
      <c r="AD25" t="str">
        <v>0.80</v>
      </c>
      <c r="AE25" t="str">
        <f>AB25*AC25*AD25*AN25</f>
        <v>5.566792</v>
      </c>
      <c r="AF25" t="str">
        <v>41.89</v>
      </c>
      <c r="AG25" t="str">
        <v>41.66</v>
      </c>
      <c r="AH25" t="str">
        <v>26.11</v>
      </c>
      <c r="AI25" t="str">
        <f>(25-AH25)*(AH25*0+0)+25</f>
        <v>24.31</v>
      </c>
      <c r="AJ25" t="str">
        <v>100.88</v>
      </c>
      <c r="AK25" t="str">
        <v>156.4</v>
      </c>
      <c r="AL25" t="str">
        <v>136.9</v>
      </c>
      <c r="AM25" t="str">
        <v>12.5</v>
      </c>
      <c r="AN25" t="str">
        <v>18</v>
      </c>
      <c r="AO25" t="str">
        <v>3.644</v>
      </c>
      <c r="AP25" t="str">
        <v>0</v>
      </c>
      <c r="AQ25" t="str">
        <v>178</v>
      </c>
      <c r="AR25" t="str">
        <v>62</v>
      </c>
      <c r="AS25" t="str">
        <v/>
      </c>
      <c r="AT25" t="str">
        <v/>
      </c>
      <c r="AU25" t="str">
        <v>178.00</v>
      </c>
      <c r="AV25" t="str">
        <v>-28.00</v>
      </c>
      <c r="AW25" t="str">
        <v/>
      </c>
      <c r="AX25" t="str">
        <v/>
      </c>
      <c r="AY25" t="str">
        <v/>
      </c>
      <c r="AZ25" t="str">
        <v>00:00:00</v>
      </c>
      <c r="BA25" t="str">
        <v>0000-00-00</v>
      </c>
      <c r="BB25" t="str">
        <v>0.000000</v>
      </c>
      <c r="BC25" t="str">
        <v>0.000000</v>
      </c>
      <c r="BD25" t="str">
        <v>0.000000</v>
      </c>
      <c r="BE25" t="str">
        <v>0</v>
      </c>
      <c r="BF25" t="str">
        <v>0.000000</v>
      </c>
      <c r="BG25" t="str">
        <v>15:11:43</v>
      </c>
      <c r="BH25" t="str">
        <v>2024-05-10</v>
      </c>
      <c r="BI25" t="str">
        <v>-0.46</v>
      </c>
      <c r="BJ25" t="str">
        <v>-0.001</v>
      </c>
      <c r="BK25" t="str">
        <v>0.002</v>
      </c>
      <c r="BL25" t="str">
        <v>-9999.000</v>
      </c>
      <c r="BM25" t="str">
        <v>0.081</v>
      </c>
      <c r="BN25" t="str">
        <v>0.163</v>
      </c>
      <c r="BO25" t="str">
        <v>-9999.000</v>
      </c>
      <c r="BP25" t="str">
        <v>1</v>
      </c>
      <c r="BQ25" t="str">
        <v>150</v>
      </c>
      <c r="BR25" t="str">
        <v>0.005</v>
      </c>
      <c r="BS25" t="str">
        <v>2.000000</v>
      </c>
      <c r="BT25" t="str">
        <v>0</v>
      </c>
      <c r="BU25" t="str">
        <v>rectangular</v>
      </c>
      <c r="BV25" t="str">
        <v>7000</v>
      </c>
      <c r="BW25" t="str">
        <v>500</v>
      </c>
      <c r="BX25" t="str">
        <v>-9999.000000</v>
      </c>
      <c r="BY25" t="str">
        <v>-9999.000000</v>
      </c>
      <c r="BZ25" t="str">
        <v>55537</v>
      </c>
      <c r="CA25" t="str">
        <v>55537</v>
      </c>
      <c r="CB25" t="str">
        <v>55537</v>
      </c>
      <c r="CC25" t="str">
        <v>0.000000</v>
      </c>
      <c r="CD25" t="str">
        <v>-9999</v>
      </c>
      <c r="CE25" t="str">
        <v>0.000000</v>
      </c>
      <c r="CF25" t="str">
        <v>0.000000</v>
      </c>
      <c r="CG25" t="str">
        <v>0.000000</v>
      </c>
      <c r="CH25" t="str">
        <v>0.000000</v>
      </c>
      <c r="CI25" t="str">
        <v>2.434615</v>
      </c>
      <c r="CJ25" t="str">
        <v>2.498382</v>
      </c>
      <c r="CK25" t="str">
        <v>1.653453</v>
      </c>
      <c r="CL25" t="str">
        <v>0.883219</v>
      </c>
      <c r="CM25" t="str">
        <v>0.260902</v>
      </c>
      <c r="CN25" t="str">
        <v>-0.020015</v>
      </c>
      <c r="CO25" t="str">
        <v>0.604826</v>
      </c>
      <c r="CP25" t="str">
        <v>0.122226</v>
      </c>
      <c r="CQ25" t="str">
        <v>92.932106</v>
      </c>
      <c r="CR25" t="str">
        <v>0.000421</v>
      </c>
      <c r="CS25" t="str">
        <v>2.368202</v>
      </c>
      <c r="CT25" t="str">
        <v>-0.000033</v>
      </c>
      <c r="CU25" t="str">
        <v>1.000000</v>
      </c>
      <c r="CV25" t="str">
        <v>2.426428</v>
      </c>
      <c r="CW25" t="str">
        <v>-0.000040</v>
      </c>
      <c r="CX25" t="str">
        <v>1.000000</v>
      </c>
      <c r="CY25" t="str">
        <v>0.602049</v>
      </c>
      <c r="CZ25" t="str">
        <v>0.601182</v>
      </c>
      <c r="DA25" t="str">
        <v>0.107400</v>
      </c>
      <c r="DB25" t="str">
        <v>0.000000</v>
      </c>
      <c r="DC25" t="str">
        <v>PSF-00189_20240510151954</v>
      </c>
      <c r="DD25" t="str">
        <v>PFA-00183</v>
      </c>
      <c r="DE25" t="str">
        <v>PSA-00195</v>
      </c>
      <c r="DF25" t="str">
        <v>PSF-00189</v>
      </c>
      <c r="DG25" t="str">
        <v>RHS-00549</v>
      </c>
      <c r="DH25" t="str">
        <v>2.0.0</v>
      </c>
      <c r="DI25" t="str">
        <v>2023-06-15T18:05:35.947Z</v>
      </c>
    </row>
    <row r="26">
      <c r="A26" t="str">
        <v>18</v>
      </c>
      <c r="B26" t="str">
        <v>15:24:35</v>
      </c>
      <c r="C26" t="str">
        <v>2024-05-10</v>
      </c>
      <c r="D26" t="str">
        <v>DURIN config</v>
      </c>
      <c r="E26" t="str">
        <v>Nicole Bison</v>
      </c>
      <c r="F26" t="str">
        <v/>
      </c>
      <c r="G26" t="str">
        <v>24778</v>
      </c>
      <c r="H26" t="str">
        <v/>
      </c>
      <c r="I26" t="str">
        <v/>
      </c>
      <c r="J26" t="str">
        <f>1/((1/L26)-(1/K26))</f>
        <v>0.309076</v>
      </c>
      <c r="K26" t="str">
        <f>0+(0.0292302*AK26)+(0*AK26*POWER(7.5,2))+(0*AK26*7.5)+(-0.00006755*POWER(AK26,2))</f>
        <v>2.917630</v>
      </c>
      <c r="L26" t="str">
        <f>((M26/1000)*(1000-((T26+S26)/2)))/(T26-S26)</f>
        <v>0.279470</v>
      </c>
      <c r="M26" t="str">
        <f>(AK26*(S26-R26))/(100*U26*(1000-S26))*1000</f>
        <v>3.626880</v>
      </c>
      <c r="N26" t="str">
        <v>1.610164</v>
      </c>
      <c r="O26" t="str">
        <v>1.508335</v>
      </c>
      <c r="P26" t="str">
        <f>0.61365*EXP((17.502*AI26)/(240.97+AI26))</f>
        <v>2.890100</v>
      </c>
      <c r="Q26" t="str">
        <f>P26-N26</f>
        <v>1.279936</v>
      </c>
      <c r="R26" t="str">
        <v>14.952372</v>
      </c>
      <c r="S26" t="str">
        <v>15.961813</v>
      </c>
      <c r="T26" t="str">
        <f>(P26/AJ26)*1000</f>
        <v>28.650023</v>
      </c>
      <c r="U26" t="str">
        <f>7.5*0.0589048</f>
        <v>0.441786</v>
      </c>
      <c r="V26" t="str">
        <v>PSF-00189_20240510152435</v>
      </c>
      <c r="W26" t="str">
        <v>0.000000</v>
      </c>
      <c r="X26" t="str">
        <v>0.000000</v>
      </c>
      <c r="Y26" t="str">
        <v>0.000000</v>
      </c>
      <c r="Z26" t="str">
        <v>106.805923</v>
      </c>
      <c r="AA26" t="str">
        <v>467.713593</v>
      </c>
      <c r="AB26" t="str">
        <v>0.771642</v>
      </c>
      <c r="AC26" t="str">
        <v>0.5</v>
      </c>
      <c r="AD26" t="str">
        <v>0.80</v>
      </c>
      <c r="AE26" t="str">
        <f>AB26*AC26*AD26*AN26</f>
        <v>5.550579</v>
      </c>
      <c r="AF26" t="str">
        <v>47.26</v>
      </c>
      <c r="AG26" t="str">
        <v>44.27</v>
      </c>
      <c r="AH26" t="str">
        <v>26.16</v>
      </c>
      <c r="AI26" t="str">
        <f>(26-AH26)*(AH26*0+0)+26</f>
        <v>23.41</v>
      </c>
      <c r="AJ26" t="str">
        <v>100.88</v>
      </c>
      <c r="AK26" t="str">
        <v>156.2</v>
      </c>
      <c r="AL26" t="str">
        <v>144.8</v>
      </c>
      <c r="AM26" t="str">
        <v>7.3</v>
      </c>
      <c r="AN26" t="str">
        <v>18</v>
      </c>
      <c r="AO26" t="str">
        <v>3.639</v>
      </c>
      <c r="AP26" t="str">
        <v>-1</v>
      </c>
      <c r="AQ26" t="str">
        <v>-179</v>
      </c>
      <c r="AR26" t="str">
        <v>220</v>
      </c>
      <c r="AS26" t="str">
        <v/>
      </c>
      <c r="AT26" t="str">
        <v/>
      </c>
      <c r="AU26" t="str">
        <v>178.59</v>
      </c>
      <c r="AV26" t="str">
        <v>-95.00</v>
      </c>
      <c r="AW26" t="str">
        <v/>
      </c>
      <c r="AX26" t="str">
        <v/>
      </c>
      <c r="AY26" t="str">
        <v/>
      </c>
      <c r="AZ26" t="str">
        <v>00:00:00</v>
      </c>
      <c r="BA26" t="str">
        <v>0000-00-00</v>
      </c>
      <c r="BB26" t="str">
        <v>0.000000</v>
      </c>
      <c r="BC26" t="str">
        <v>0.000000</v>
      </c>
      <c r="BD26" t="str">
        <v>0.000000</v>
      </c>
      <c r="BE26" t="str">
        <v>0</v>
      </c>
      <c r="BF26" t="str">
        <v>0.000000</v>
      </c>
      <c r="BG26" t="str">
        <v>15:11:43</v>
      </c>
      <c r="BH26" t="str">
        <v>2024-05-10</v>
      </c>
      <c r="BI26" t="str">
        <v>-0.46</v>
      </c>
      <c r="BJ26" t="str">
        <v>0.001</v>
      </c>
      <c r="BK26" t="str">
        <v>0.003</v>
      </c>
      <c r="BL26" t="str">
        <v>0.015</v>
      </c>
      <c r="BM26" t="str">
        <v>-0.487</v>
      </c>
      <c r="BN26" t="str">
        <v>-0.632</v>
      </c>
      <c r="BO26" t="str">
        <v>1.861</v>
      </c>
      <c r="BP26" t="str">
        <v>1</v>
      </c>
      <c r="BQ26" t="str">
        <v>150</v>
      </c>
      <c r="BR26" t="str">
        <v>0.005</v>
      </c>
      <c r="BS26" t="str">
        <v>2.000000</v>
      </c>
      <c r="BT26" t="str">
        <v>0</v>
      </c>
      <c r="BU26" t="str">
        <v>rectangular</v>
      </c>
      <c r="BV26" t="str">
        <v>7000</v>
      </c>
      <c r="BW26" t="str">
        <v>500</v>
      </c>
      <c r="BX26" t="str">
        <v>-9999.000000</v>
      </c>
      <c r="BY26" t="str">
        <v>-9999.000000</v>
      </c>
      <c r="BZ26" t="str">
        <v>55537</v>
      </c>
      <c r="CA26" t="str">
        <v>55537</v>
      </c>
      <c r="CB26" t="str">
        <v>55537</v>
      </c>
      <c r="CC26" t="str">
        <v>0.000000</v>
      </c>
      <c r="CD26" t="str">
        <v>-9999</v>
      </c>
      <c r="CE26" t="str">
        <v>0.000000</v>
      </c>
      <c r="CF26" t="str">
        <v>0.000000</v>
      </c>
      <c r="CG26" t="str">
        <v>0.000000</v>
      </c>
      <c r="CH26" t="str">
        <v>0.000000</v>
      </c>
      <c r="CI26" t="str">
        <v>2.438197</v>
      </c>
      <c r="CJ26" t="str">
        <v>2.506228</v>
      </c>
      <c r="CK26" t="str">
        <v>1.651551</v>
      </c>
      <c r="CL26" t="str">
        <v>0.902621</v>
      </c>
      <c r="CM26" t="str">
        <v>0.260382</v>
      </c>
      <c r="CN26" t="str">
        <v>-0.031168</v>
      </c>
      <c r="CO26" t="str">
        <v>0.613214</v>
      </c>
      <c r="CP26" t="str">
        <v>0.122498</v>
      </c>
      <c r="CQ26" t="str">
        <v>106.805923</v>
      </c>
      <c r="CR26" t="str">
        <v>0.000437</v>
      </c>
      <c r="CS26" t="str">
        <v>2.368202</v>
      </c>
      <c r="CT26" t="str">
        <v>-0.000033</v>
      </c>
      <c r="CU26" t="str">
        <v>1.000000</v>
      </c>
      <c r="CV26" t="str">
        <v>2.426428</v>
      </c>
      <c r="CW26" t="str">
        <v>-0.000040</v>
      </c>
      <c r="CX26" t="str">
        <v>1.000000</v>
      </c>
      <c r="CY26" t="str">
        <v>0.602049</v>
      </c>
      <c r="CZ26" t="str">
        <v>0.601182</v>
      </c>
      <c r="DA26" t="str">
        <v>0.107400</v>
      </c>
      <c r="DB26" t="str">
        <v>0.000000</v>
      </c>
      <c r="DC26" t="str">
        <v>PSF-00189_20240510152435</v>
      </c>
      <c r="DD26" t="str">
        <v>PFA-00183</v>
      </c>
      <c r="DE26" t="str">
        <v>PSA-00195</v>
      </c>
      <c r="DF26" t="str">
        <v>PSF-00189</v>
      </c>
      <c r="DG26" t="str">
        <v>RHS-00549</v>
      </c>
      <c r="DH26" t="str">
        <v>2.0.0</v>
      </c>
      <c r="DI26" t="str">
        <v>2023-06-15T18:05:35.947Z</v>
      </c>
    </row>
    <row r="27">
      <c r="A27" t="str">
        <v>1</v>
      </c>
      <c r="B27" t="str">
        <v>15:45:37</v>
      </c>
      <c r="C27" t="str">
        <v>2024-05-10</v>
      </c>
      <c r="D27" t="str">
        <v>DURIN config</v>
      </c>
      <c r="E27" t="str">
        <v>Nicole Bison</v>
      </c>
      <c r="F27" t="str">
        <v/>
      </c>
      <c r="G27" t="str">
        <v>27120</v>
      </c>
      <c r="H27" t="str">
        <v/>
      </c>
      <c r="I27" t="str">
        <v/>
      </c>
      <c r="J27" t="str">
        <f>1/((1/L27)-(1/K27))</f>
        <v>0.026024</v>
      </c>
      <c r="K27" t="str">
        <f>0+(0.0292302*AK27)+(0*AK27*POWER(7.5,2))+(0*AK27*7.5)+(-0.00006755*POWER(AK27,2))</f>
        <v>2.919295</v>
      </c>
      <c r="L27" t="str">
        <f>((M27/1000)*(1000-((T27+S27)/2)))/(T27-S27)</f>
        <v>0.025794</v>
      </c>
      <c r="M27" t="str">
        <f>(AK27*(S27-R27))/(100*U27*(1000-S27))*1000</f>
        <v>0.466022</v>
      </c>
      <c r="N27" t="str">
        <v>1.354212</v>
      </c>
      <c r="O27" t="str">
        <v>1.341116</v>
      </c>
      <c r="P27" t="str">
        <f>0.61365*EXP((17.502*AI27)/(240.97+AI27))</f>
        <v>3.135565</v>
      </c>
      <c r="Q27" t="str">
        <f>P27-N27</f>
        <v>1.781353</v>
      </c>
      <c r="R27" t="str">
        <v>13.299380</v>
      </c>
      <c r="S27" t="str">
        <v>13.429248</v>
      </c>
      <c r="T27" t="str">
        <f>(P27/AJ27)*1000</f>
        <v>31.094303</v>
      </c>
      <c r="U27" t="str">
        <f>7.5*0.0589048</f>
        <v>0.441786</v>
      </c>
      <c r="V27" t="str">
        <v>PSF-00189_20240510154537</v>
      </c>
      <c r="W27" t="str">
        <v>0.000000</v>
      </c>
      <c r="X27" t="str">
        <v>0.000000</v>
      </c>
      <c r="Y27" t="str">
        <v>0.000000</v>
      </c>
      <c r="Z27" t="str">
        <v>92.054840</v>
      </c>
      <c r="AA27" t="str">
        <v>461.969360</v>
      </c>
      <c r="AB27" t="str">
        <v>0.800734</v>
      </c>
      <c r="AC27" t="str">
        <v>0.5</v>
      </c>
      <c r="AD27" t="str">
        <v>0.80</v>
      </c>
      <c r="AE27" t="str">
        <f>AB27*AC27*AD27*AN27</f>
        <v>5.822052</v>
      </c>
      <c r="AF27" t="str">
        <v>40.15</v>
      </c>
      <c r="AG27" t="str">
        <v>39.76</v>
      </c>
      <c r="AH27" t="str">
        <v>25.99</v>
      </c>
      <c r="AI27" t="str">
        <f>(27-AH27)*(AH27*0+0)+27</f>
        <v>24.77</v>
      </c>
      <c r="AJ27" t="str">
        <v>100.84</v>
      </c>
      <c r="AK27" t="str">
        <v>156.4</v>
      </c>
      <c r="AL27" t="str">
        <v>137.8</v>
      </c>
      <c r="AM27" t="str">
        <v>11.9</v>
      </c>
      <c r="AN27" t="str">
        <v>18</v>
      </c>
      <c r="AO27" t="str">
        <v>3.601</v>
      </c>
      <c r="AP27" t="str">
        <v>-2</v>
      </c>
      <c r="AQ27" t="str">
        <v>178</v>
      </c>
      <c r="AR27" t="str">
        <v>124</v>
      </c>
      <c r="AS27" t="str">
        <v/>
      </c>
      <c r="AT27" t="str">
        <v/>
      </c>
      <c r="AU27" t="str">
        <v>177.17</v>
      </c>
      <c r="AV27" t="str">
        <v>78.98</v>
      </c>
      <c r="AW27" t="str">
        <v/>
      </c>
      <c r="AX27" t="str">
        <v/>
      </c>
      <c r="AY27" t="str">
        <v/>
      </c>
      <c r="AZ27" t="str">
        <v>00:00:00</v>
      </c>
      <c r="BA27" t="str">
        <v>0000-00-00</v>
      </c>
      <c r="BB27" t="str">
        <v>0.000000</v>
      </c>
      <c r="BC27" t="str">
        <v>0.000000</v>
      </c>
      <c r="BD27" t="str">
        <v>0.000000</v>
      </c>
      <c r="BE27" t="str">
        <v>0</v>
      </c>
      <c r="BF27" t="str">
        <v>0.000000</v>
      </c>
      <c r="BG27" t="str">
        <v>15:45:28</v>
      </c>
      <c r="BH27" t="str">
        <v>2024-05-10</v>
      </c>
      <c r="BI27" t="str">
        <v>-0.45</v>
      </c>
      <c r="BJ27" t="str">
        <v>-0.000</v>
      </c>
      <c r="BK27" t="str">
        <v>0.000</v>
      </c>
      <c r="BL27" t="str">
        <v>-9999.000</v>
      </c>
      <c r="BM27" t="str">
        <v>0.175</v>
      </c>
      <c r="BN27" t="str">
        <v>0.300</v>
      </c>
      <c r="BO27" t="str">
        <v>-9999.000</v>
      </c>
      <c r="BP27" t="str">
        <v>1</v>
      </c>
      <c r="BQ27" t="str">
        <v>150</v>
      </c>
      <c r="BR27" t="str">
        <v>0.005</v>
      </c>
      <c r="BS27" t="str">
        <v>2.000000</v>
      </c>
      <c r="BT27" t="str">
        <v>0</v>
      </c>
      <c r="BU27" t="str">
        <v>rectangular</v>
      </c>
      <c r="BV27" t="str">
        <v>7000</v>
      </c>
      <c r="BW27" t="str">
        <v>500</v>
      </c>
      <c r="BX27" t="str">
        <v>-9999.000000</v>
      </c>
      <c r="BY27" t="str">
        <v>-9999.000000</v>
      </c>
      <c r="BZ27" t="str">
        <v>55537</v>
      </c>
      <c r="CA27" t="str">
        <v>55537</v>
      </c>
      <c r="CB27" t="str">
        <v>55537</v>
      </c>
      <c r="CC27" t="str">
        <v>0.000000</v>
      </c>
      <c r="CD27" t="str">
        <v>-9999</v>
      </c>
      <c r="CE27" t="str">
        <v>0.000000</v>
      </c>
      <c r="CF27" t="str">
        <v>0.000000</v>
      </c>
      <c r="CG27" t="str">
        <v>0.000000</v>
      </c>
      <c r="CH27" t="str">
        <v>0.000000</v>
      </c>
      <c r="CI27" t="str">
        <v>2.432019</v>
      </c>
      <c r="CJ27" t="str">
        <v>2.495816</v>
      </c>
      <c r="CK27" t="str">
        <v>1.653301</v>
      </c>
      <c r="CL27" t="str">
        <v>0.885492</v>
      </c>
      <c r="CM27" t="str">
        <v>0.262149</v>
      </c>
      <c r="CN27" t="str">
        <v>-0.013266</v>
      </c>
      <c r="CO27" t="str">
        <v>0.170519</v>
      </c>
      <c r="CP27" t="str">
        <v>0.122661</v>
      </c>
      <c r="CQ27" t="str">
        <v>92.054840</v>
      </c>
      <c r="CR27" t="str">
        <v>0.000430</v>
      </c>
      <c r="CS27" t="str">
        <v>2.368202</v>
      </c>
      <c r="CT27" t="str">
        <v>-0.000033</v>
      </c>
      <c r="CU27" t="str">
        <v>1.000000</v>
      </c>
      <c r="CV27" t="str">
        <v>2.426428</v>
      </c>
      <c r="CW27" t="str">
        <v>-0.000040</v>
      </c>
      <c r="CX27" t="str">
        <v>1.000000</v>
      </c>
      <c r="CY27" t="str">
        <v>0.602049</v>
      </c>
      <c r="CZ27" t="str">
        <v>0.601182</v>
      </c>
      <c r="DA27" t="str">
        <v>0.107400</v>
      </c>
      <c r="DB27" t="str">
        <v>0.000000</v>
      </c>
      <c r="DC27" t="str">
        <v>PSF-00189_20240510154537</v>
      </c>
      <c r="DD27" t="str">
        <v>PFA-00183</v>
      </c>
      <c r="DE27" t="str">
        <v>PSA-00195</v>
      </c>
      <c r="DF27" t="str">
        <v>PSF-00189</v>
      </c>
      <c r="DG27" t="str">
        <v>RHS-00549</v>
      </c>
      <c r="DH27" t="str">
        <v>2.0.0</v>
      </c>
      <c r="DI27" t="str">
        <v>2023-06-15T18:05:35.947Z</v>
      </c>
    </row>
    <row r="28">
      <c r="A28" t="str">
        <v>2</v>
      </c>
      <c r="B28" t="str">
        <v>15:49:56</v>
      </c>
      <c r="C28" t="str">
        <v>2024-05-10</v>
      </c>
      <c r="D28" t="str">
        <v>DURIN config</v>
      </c>
      <c r="E28" t="str">
        <v>Nicole Bison</v>
      </c>
      <c r="F28" t="str">
        <v/>
      </c>
      <c r="G28" t="str">
        <v>26068</v>
      </c>
      <c r="H28" t="str">
        <v/>
      </c>
      <c r="I28" t="str">
        <v/>
      </c>
      <c r="J28" t="str">
        <f>1/((1/L28)-(1/K28))</f>
        <v>0.017287</v>
      </c>
      <c r="K28" t="str">
        <f>0+(0.0292302*AK28)+(0*AK28*POWER(7.5,2))+(0*AK28*7.5)+(-0.00006755*POWER(AK28,2))</f>
        <v>2.916698</v>
      </c>
      <c r="L28" t="str">
        <f>((M28/1000)*(1000-((T28+S28)/2)))/(T28-S28)</f>
        <v>0.017185</v>
      </c>
      <c r="M28" t="str">
        <f>(AK28*(S28-R28))/(100*U28*(1000-S28))*1000</f>
        <v>0.324814</v>
      </c>
      <c r="N28" t="str">
        <v>1.344603</v>
      </c>
      <c r="O28" t="str">
        <v>1.335456</v>
      </c>
      <c r="P28" t="str">
        <f>0.61365*EXP((17.502*AI28)/(240.97+AI28))</f>
        <v>3.207446</v>
      </c>
      <c r="Q28" t="str">
        <f>P28-N28</f>
        <v>1.862844</v>
      </c>
      <c r="R28" t="str">
        <v>13.244105</v>
      </c>
      <c r="S28" t="str">
        <v>13.334816</v>
      </c>
      <c r="T28" t="str">
        <f>(P28/AJ28)*1000</f>
        <v>31.809174</v>
      </c>
      <c r="U28" t="str">
        <f>7.5*0.0589048</f>
        <v>0.441786</v>
      </c>
      <c r="V28" t="str">
        <v>PSF-00189_20240510154956</v>
      </c>
      <c r="W28" t="str">
        <v>0.000000</v>
      </c>
      <c r="X28" t="str">
        <v>0.000000</v>
      </c>
      <c r="Y28" t="str">
        <v>0.000000</v>
      </c>
      <c r="Z28" t="str">
        <v>147.484299</v>
      </c>
      <c r="AA28" t="str">
        <v>485.999817</v>
      </c>
      <c r="AB28" t="str">
        <v>0.696534</v>
      </c>
      <c r="AC28" t="str">
        <v>0.5</v>
      </c>
      <c r="AD28" t="str">
        <v>0.80</v>
      </c>
      <c r="AE28" t="str">
        <f>AB28*AC28*AD28*AN28</f>
        <v>5.449299</v>
      </c>
      <c r="AF28" t="str">
        <v>39.64</v>
      </c>
      <c r="AG28" t="str">
        <v>39.37</v>
      </c>
      <c r="AH28" t="str">
        <v>26.09</v>
      </c>
      <c r="AI28" t="str">
        <f>(28-AH28)*(AH28*0+0)+28</f>
        <v>25.15</v>
      </c>
      <c r="AJ28" t="str">
        <v>100.83</v>
      </c>
      <c r="AK28" t="str">
        <v>156.1</v>
      </c>
      <c r="AL28" t="str">
        <v>146.6</v>
      </c>
      <c r="AM28" t="str">
        <v>6.1</v>
      </c>
      <c r="AN28" t="str">
        <v>20</v>
      </c>
      <c r="AO28" t="str">
        <v>3.629</v>
      </c>
      <c r="AP28" t="str">
        <v>5</v>
      </c>
      <c r="AQ28" t="str">
        <v>-175</v>
      </c>
      <c r="AR28" t="str">
        <v>116</v>
      </c>
      <c r="AS28" t="str">
        <v/>
      </c>
      <c r="AT28" t="str">
        <v/>
      </c>
      <c r="AU28" t="str">
        <v>172.93</v>
      </c>
      <c r="AV28" t="str">
        <v>-109.11</v>
      </c>
      <c r="AW28" t="str">
        <v/>
      </c>
      <c r="AX28" t="str">
        <v/>
      </c>
      <c r="AY28" t="str">
        <v/>
      </c>
      <c r="AZ28" t="str">
        <v>00:00:00</v>
      </c>
      <c r="BA28" t="str">
        <v>0000-00-00</v>
      </c>
      <c r="BB28" t="str">
        <v>0.000000</v>
      </c>
      <c r="BC28" t="str">
        <v>0.000000</v>
      </c>
      <c r="BD28" t="str">
        <v>0.000000</v>
      </c>
      <c r="BE28" t="str">
        <v>0</v>
      </c>
      <c r="BF28" t="str">
        <v>0.000000</v>
      </c>
      <c r="BG28" t="str">
        <v>15:45:28</v>
      </c>
      <c r="BH28" t="str">
        <v>2024-05-10</v>
      </c>
      <c r="BI28" t="str">
        <v>-0.45</v>
      </c>
      <c r="BJ28" t="str">
        <v>0.002</v>
      </c>
      <c r="BK28" t="str">
        <v>-0.000</v>
      </c>
      <c r="BL28" t="str">
        <v>-9999.000</v>
      </c>
      <c r="BM28" t="str">
        <v>1.848</v>
      </c>
      <c r="BN28" t="str">
        <v>10.715</v>
      </c>
      <c r="BO28" t="str">
        <v>-9999.000</v>
      </c>
      <c r="BP28" t="str">
        <v>1</v>
      </c>
      <c r="BQ28" t="str">
        <v>150</v>
      </c>
      <c r="BR28" t="str">
        <v>0.005</v>
      </c>
      <c r="BS28" t="str">
        <v>2.000000</v>
      </c>
      <c r="BT28" t="str">
        <v>0</v>
      </c>
      <c r="BU28" t="str">
        <v>rectangular</v>
      </c>
      <c r="BV28" t="str">
        <v>7000</v>
      </c>
      <c r="BW28" t="str">
        <v>500</v>
      </c>
      <c r="BX28" t="str">
        <v>-9999.000000</v>
      </c>
      <c r="BY28" t="str">
        <v>-9999.000000</v>
      </c>
      <c r="BZ28" t="str">
        <v>55537</v>
      </c>
      <c r="CA28" t="str">
        <v>55537</v>
      </c>
      <c r="CB28" t="str">
        <v>55537</v>
      </c>
      <c r="CC28" t="str">
        <v>0.000000</v>
      </c>
      <c r="CD28" t="str">
        <v>-9999</v>
      </c>
      <c r="CE28" t="str">
        <v>0.000000</v>
      </c>
      <c r="CF28" t="str">
        <v>0.000000</v>
      </c>
      <c r="CG28" t="str">
        <v>0.000000</v>
      </c>
      <c r="CH28" t="str">
        <v>0.000000</v>
      </c>
      <c r="CI28" t="str">
        <v>2.431448</v>
      </c>
      <c r="CJ28" t="str">
        <v>2.495029</v>
      </c>
      <c r="CK28" t="str">
        <v>1.650575</v>
      </c>
      <c r="CL28" t="str">
        <v>0.907115</v>
      </c>
      <c r="CM28" t="str">
        <v>0.261129</v>
      </c>
      <c r="CN28" t="str">
        <v>-0.009951</v>
      </c>
      <c r="CO28" t="str">
        <v>0.208431</v>
      </c>
      <c r="CP28" t="str">
        <v>0.123821</v>
      </c>
      <c r="CQ28" t="str">
        <v>147.484299</v>
      </c>
      <c r="CR28" t="str">
        <v>0.000437</v>
      </c>
      <c r="CS28" t="str">
        <v>2.368202</v>
      </c>
      <c r="CT28" t="str">
        <v>-0.000033</v>
      </c>
      <c r="CU28" t="str">
        <v>1.000000</v>
      </c>
      <c r="CV28" t="str">
        <v>2.426428</v>
      </c>
      <c r="CW28" t="str">
        <v>-0.000040</v>
      </c>
      <c r="CX28" t="str">
        <v>1.000000</v>
      </c>
      <c r="CY28" t="str">
        <v>0.602049</v>
      </c>
      <c r="CZ28" t="str">
        <v>0.601182</v>
      </c>
      <c r="DA28" t="str">
        <v>0.107400</v>
      </c>
      <c r="DB28" t="str">
        <v>0.000000</v>
      </c>
      <c r="DC28" t="str">
        <v>PSF-00189_20240510154956</v>
      </c>
      <c r="DD28" t="str">
        <v>PFA-00183</v>
      </c>
      <c r="DE28" t="str">
        <v>PSA-00195</v>
      </c>
      <c r="DF28" t="str">
        <v>PSF-00189</v>
      </c>
      <c r="DG28" t="str">
        <v>RHS-00549</v>
      </c>
      <c r="DH28" t="str">
        <v>2.0.0</v>
      </c>
      <c r="DI28" t="str">
        <v>2023-06-15T18:05:35.947Z</v>
      </c>
    </row>
    <row r="29">
      <c r="A29" t="str">
        <v>3</v>
      </c>
      <c r="B29" t="str">
        <v>15:53:09</v>
      </c>
      <c r="C29" t="str">
        <v>2024-05-10</v>
      </c>
      <c r="D29" t="str">
        <v>DURIN config</v>
      </c>
      <c r="E29" t="str">
        <v>Nicole Bison</v>
      </c>
      <c r="F29" t="str">
        <v/>
      </c>
      <c r="G29" t="str">
        <v>27967</v>
      </c>
      <c r="H29" t="str">
        <v/>
      </c>
      <c r="I29" t="str">
        <v/>
      </c>
      <c r="J29" t="str">
        <f>1/((1/L29)-(1/K29))</f>
        <v>0.428643</v>
      </c>
      <c r="K29" t="str">
        <f>0+(0.0292302*AK29)+(0*AK29*POWER(7.5,2))+(0*AK29*7.5)+(-0.00006755*POWER(AK29,2))</f>
        <v>2.917948</v>
      </c>
      <c r="L29" t="str">
        <f>((M29/1000)*(1000-((T29+S29)/2)))/(T29-S29)</f>
        <v>0.373741</v>
      </c>
      <c r="M29" t="str">
        <f>(AK29*(S29-R29))/(100*U29*(1000-S29))*1000</f>
        <v>4.811181</v>
      </c>
      <c r="N29" t="str">
        <v>1.465180</v>
      </c>
      <c r="O29" t="str">
        <v>1.329997</v>
      </c>
      <c r="P29" t="str">
        <f>0.61365*EXP((17.502*AI29)/(240.97+AI29))</f>
        <v>2.736151</v>
      </c>
      <c r="Q29" t="str">
        <f>P29-N29</f>
        <v>1.270972</v>
      </c>
      <c r="R29" t="str">
        <v>13.190229</v>
      </c>
      <c r="S29" t="str">
        <v>14.530898</v>
      </c>
      <c r="T29" t="str">
        <f>(P29/AJ29)*1000</f>
        <v>27.135744</v>
      </c>
      <c r="U29" t="str">
        <f>7.5*0.0589048</f>
        <v>0.441786</v>
      </c>
      <c r="V29" t="str">
        <v>PSF-00189_20240510155309</v>
      </c>
      <c r="W29" t="str">
        <v>0.000000</v>
      </c>
      <c r="X29" t="str">
        <v>0.000000</v>
      </c>
      <c r="Y29" t="str">
        <v>0.000000</v>
      </c>
      <c r="Z29" t="str">
        <v>106.678963</v>
      </c>
      <c r="AA29" t="str">
        <v>472.106323</v>
      </c>
      <c r="AB29" t="str">
        <v>0.774036</v>
      </c>
      <c r="AC29" t="str">
        <v>0.5</v>
      </c>
      <c r="AD29" t="str">
        <v>0.80</v>
      </c>
      <c r="AE29" t="str">
        <f>AB29*AC29*AD29*AN29</f>
        <v>5.804922</v>
      </c>
      <c r="AF29" t="str">
        <v>42.95</v>
      </c>
      <c r="AG29" t="str">
        <v>38.99</v>
      </c>
      <c r="AH29" t="str">
        <v>26.18</v>
      </c>
      <c r="AI29" t="str">
        <f>(29-AH29)*(AH29*0+0)+29</f>
        <v>22.50</v>
      </c>
      <c r="AJ29" t="str">
        <v>100.83</v>
      </c>
      <c r="AK29" t="str">
        <v>156.2</v>
      </c>
      <c r="AL29" t="str">
        <v>145.6</v>
      </c>
      <c r="AM29" t="str">
        <v>6.8</v>
      </c>
      <c r="AN29" t="str">
        <v>19</v>
      </c>
      <c r="AO29" t="str">
        <v>3.627</v>
      </c>
      <c r="AP29" t="str">
        <v>3</v>
      </c>
      <c r="AQ29" t="str">
        <v>-176</v>
      </c>
      <c r="AR29" t="str">
        <v>113</v>
      </c>
      <c r="AS29" t="str">
        <v/>
      </c>
      <c r="AT29" t="str">
        <v/>
      </c>
      <c r="AU29" t="str">
        <v>175.00</v>
      </c>
      <c r="AV29" t="str">
        <v>-120.19</v>
      </c>
      <c r="AW29" t="str">
        <v/>
      </c>
      <c r="AX29" t="str">
        <v/>
      </c>
      <c r="AY29" t="str">
        <v/>
      </c>
      <c r="AZ29" t="str">
        <v>00:00:00</v>
      </c>
      <c r="BA29" t="str">
        <v>0000-00-00</v>
      </c>
      <c r="BB29" t="str">
        <v>0.000000</v>
      </c>
      <c r="BC29" t="str">
        <v>0.000000</v>
      </c>
      <c r="BD29" t="str">
        <v>0.000000</v>
      </c>
      <c r="BE29" t="str">
        <v>0</v>
      </c>
      <c r="BF29" t="str">
        <v>0.000000</v>
      </c>
      <c r="BG29" t="str">
        <v>15:45:28</v>
      </c>
      <c r="BH29" t="str">
        <v>2024-05-10</v>
      </c>
      <c r="BI29" t="str">
        <v>-0.45</v>
      </c>
      <c r="BJ29" t="str">
        <v>0.002</v>
      </c>
      <c r="BK29" t="str">
        <v>0.005</v>
      </c>
      <c r="BL29" t="str">
        <v>0.010</v>
      </c>
      <c r="BM29" t="str">
        <v>0.383</v>
      </c>
      <c r="BN29" t="str">
        <v>0.884</v>
      </c>
      <c r="BO29" t="str">
        <v>2.100</v>
      </c>
      <c r="BP29" t="str">
        <v>1</v>
      </c>
      <c r="BQ29" t="str">
        <v>150</v>
      </c>
      <c r="BR29" t="str">
        <v>0.005</v>
      </c>
      <c r="BS29" t="str">
        <v>2.000000</v>
      </c>
      <c r="BT29" t="str">
        <v>0</v>
      </c>
      <c r="BU29" t="str">
        <v>rectangular</v>
      </c>
      <c r="BV29" t="str">
        <v>7000</v>
      </c>
      <c r="BW29" t="str">
        <v>500</v>
      </c>
      <c r="BX29" t="str">
        <v>-9999.000000</v>
      </c>
      <c r="BY29" t="str">
        <v>-9999.000000</v>
      </c>
      <c r="BZ29" t="str">
        <v>55537</v>
      </c>
      <c r="CA29" t="str">
        <v>55537</v>
      </c>
      <c r="CB29" t="str">
        <v>55537</v>
      </c>
      <c r="CC29" t="str">
        <v>0.000000</v>
      </c>
      <c r="CD29" t="str">
        <v>-9999</v>
      </c>
      <c r="CE29" t="str">
        <v>0.000000</v>
      </c>
      <c r="CF29" t="str">
        <v>0.000000</v>
      </c>
      <c r="CG29" t="str">
        <v>0.000000</v>
      </c>
      <c r="CH29" t="str">
        <v>0.000000</v>
      </c>
      <c r="CI29" t="str">
        <v>2.430905</v>
      </c>
      <c r="CJ29" t="str">
        <v>2.499913</v>
      </c>
      <c r="CK29" t="str">
        <v>1.651885</v>
      </c>
      <c r="CL29" t="str">
        <v>0.904656</v>
      </c>
      <c r="CM29" t="str">
        <v>0.260158</v>
      </c>
      <c r="CN29" t="str">
        <v>-0.041869</v>
      </c>
      <c r="CO29" t="str">
        <v>0.231467</v>
      </c>
      <c r="CP29" t="str">
        <v>0.123141</v>
      </c>
      <c r="CQ29" t="str">
        <v>106.678963</v>
      </c>
      <c r="CR29" t="str">
        <v>0.000434</v>
      </c>
      <c r="CS29" t="str">
        <v>2.368202</v>
      </c>
      <c r="CT29" t="str">
        <v>-0.000033</v>
      </c>
      <c r="CU29" t="str">
        <v>1.000000</v>
      </c>
      <c r="CV29" t="str">
        <v>2.426428</v>
      </c>
      <c r="CW29" t="str">
        <v>-0.000040</v>
      </c>
      <c r="CX29" t="str">
        <v>1.000000</v>
      </c>
      <c r="CY29" t="str">
        <v>0.602049</v>
      </c>
      <c r="CZ29" t="str">
        <v>0.601182</v>
      </c>
      <c r="DA29" t="str">
        <v>0.107400</v>
      </c>
      <c r="DB29" t="str">
        <v>0.000000</v>
      </c>
      <c r="DC29" t="str">
        <v>PSF-00189_20240510155309</v>
      </c>
      <c r="DD29" t="str">
        <v>PFA-00183</v>
      </c>
      <c r="DE29" t="str">
        <v>PSA-00195</v>
      </c>
      <c r="DF29" t="str">
        <v>PSF-00189</v>
      </c>
      <c r="DG29" t="str">
        <v>RHS-00549</v>
      </c>
      <c r="DH29" t="str">
        <v>2.0.0</v>
      </c>
      <c r="DI29" t="str">
        <v>2023-06-15T18:05:35.947Z</v>
      </c>
    </row>
    <row r="30">
      <c r="A30" t="str">
        <v>4</v>
      </c>
      <c r="B30" t="str">
        <v>15:55:28</v>
      </c>
      <c r="C30" t="str">
        <v>2024-05-10</v>
      </c>
      <c r="D30" t="str">
        <v>DURIN config</v>
      </c>
      <c r="E30" t="str">
        <v>Nicole Bison</v>
      </c>
      <c r="F30" t="str">
        <v/>
      </c>
      <c r="G30" t="str">
        <v>26743</v>
      </c>
      <c r="H30" t="str">
        <v/>
      </c>
      <c r="I30" t="str">
        <v/>
      </c>
      <c r="J30" t="str">
        <f>1/((1/L30)-(1/K30))</f>
        <v>0.224565</v>
      </c>
      <c r="K30" t="str">
        <f>0+(0.0292302*AK30)+(0*AK30*POWER(7.5,2))+(0*AK30*7.5)+(-0.00006755*POWER(AK30,2))</f>
        <v>2.914495</v>
      </c>
      <c r="L30" t="str">
        <f>((M30/1000)*(1000-((T30+S30)/2)))/(T30-S30)</f>
        <v>0.208500</v>
      </c>
      <c r="M30" t="str">
        <f>(AK30*(S30-R30))/(100*U30*(1000-S30))*1000</f>
        <v>2.972492</v>
      </c>
      <c r="N30" t="str">
        <v>1.461759</v>
      </c>
      <c r="O30" t="str">
        <v>1.378016</v>
      </c>
      <c r="P30" t="str">
        <f>0.61365*EXP((17.502*AI30)/(240.97+AI30))</f>
        <v>2.868305</v>
      </c>
      <c r="Q30" t="str">
        <f>P30-N30</f>
        <v>1.406546</v>
      </c>
      <c r="R30" t="str">
        <v>13.667471</v>
      </c>
      <c r="S30" t="str">
        <v>14.498055</v>
      </c>
      <c r="T30" t="str">
        <f>(P30/AJ30)*1000</f>
        <v>28.448492</v>
      </c>
      <c r="U30" t="str">
        <f>7.5*0.0589048</f>
        <v>0.441786</v>
      </c>
      <c r="V30" t="str">
        <v>PSF-00189_20240510155528</v>
      </c>
      <c r="W30" t="str">
        <v>0.000000</v>
      </c>
      <c r="X30" t="str">
        <v>0.000000</v>
      </c>
      <c r="Y30" t="str">
        <v>0.000000</v>
      </c>
      <c r="Z30" t="str">
        <v>93.651291</v>
      </c>
      <c r="AA30" t="str">
        <v>472.567688</v>
      </c>
      <c r="AB30" t="str">
        <v>0.801825</v>
      </c>
      <c r="AC30" t="str">
        <v>0.5</v>
      </c>
      <c r="AD30" t="str">
        <v>0.80</v>
      </c>
      <c r="AE30" t="str">
        <f>AB30*AC30*AD30*AN30</f>
        <v>6.269070</v>
      </c>
      <c r="AF30" t="str">
        <v>42.74</v>
      </c>
      <c r="AG30" t="str">
        <v>40.29</v>
      </c>
      <c r="AH30" t="str">
        <v>26.23</v>
      </c>
      <c r="AI30" t="str">
        <f>(30-AH30)*(AH30*0+0)+30</f>
        <v>23.28</v>
      </c>
      <c r="AJ30" t="str">
        <v>100.82</v>
      </c>
      <c r="AK30" t="str">
        <v>155.8</v>
      </c>
      <c r="AL30" t="str">
        <v>133.5</v>
      </c>
      <c r="AM30" t="str">
        <v>14.3</v>
      </c>
      <c r="AN30" t="str">
        <v>20</v>
      </c>
      <c r="AO30" t="str">
        <v>3.625</v>
      </c>
      <c r="AP30" t="str">
        <v>10</v>
      </c>
      <c r="AQ30" t="str">
        <v>179</v>
      </c>
      <c r="AR30" t="str">
        <v>233</v>
      </c>
      <c r="AS30" t="str">
        <v/>
      </c>
      <c r="AT30" t="str">
        <v/>
      </c>
      <c r="AU30" t="str">
        <v>169.95</v>
      </c>
      <c r="AV30" t="str">
        <v>58.74</v>
      </c>
      <c r="AW30" t="str">
        <v/>
      </c>
      <c r="AX30" t="str">
        <v/>
      </c>
      <c r="AY30" t="str">
        <v/>
      </c>
      <c r="AZ30" t="str">
        <v>00:00:00</v>
      </c>
      <c r="BA30" t="str">
        <v>0000-00-00</v>
      </c>
      <c r="BB30" t="str">
        <v>0.000000</v>
      </c>
      <c r="BC30" t="str">
        <v>0.000000</v>
      </c>
      <c r="BD30" t="str">
        <v>0.000000</v>
      </c>
      <c r="BE30" t="str">
        <v>0</v>
      </c>
      <c r="BF30" t="str">
        <v>0.000000</v>
      </c>
      <c r="BG30" t="str">
        <v>15:45:28</v>
      </c>
      <c r="BH30" t="str">
        <v>2024-05-10</v>
      </c>
      <c r="BI30" t="str">
        <v>-0.45</v>
      </c>
      <c r="BJ30" t="str">
        <v>-0.000</v>
      </c>
      <c r="BK30" t="str">
        <v>0.002</v>
      </c>
      <c r="BL30" t="str">
        <v>-9999.000</v>
      </c>
      <c r="BM30" t="str">
        <v>0.099</v>
      </c>
      <c r="BN30" t="str">
        <v>0.305</v>
      </c>
      <c r="BO30" t="str">
        <v>-9999.000</v>
      </c>
      <c r="BP30" t="str">
        <v>1</v>
      </c>
      <c r="BQ30" t="str">
        <v>150</v>
      </c>
      <c r="BR30" t="str">
        <v>0.005</v>
      </c>
      <c r="BS30" t="str">
        <v>2.000000</v>
      </c>
      <c r="BT30" t="str">
        <v>0</v>
      </c>
      <c r="BU30" t="str">
        <v>rectangular</v>
      </c>
      <c r="BV30" t="str">
        <v>7000</v>
      </c>
      <c r="BW30" t="str">
        <v>500</v>
      </c>
      <c r="BX30" t="str">
        <v>-9999.000000</v>
      </c>
      <c r="BY30" t="str">
        <v>-9999.000000</v>
      </c>
      <c r="BZ30" t="str">
        <v>55537</v>
      </c>
      <c r="CA30" t="str">
        <v>55537</v>
      </c>
      <c r="CB30" t="str">
        <v>55537</v>
      </c>
      <c r="CC30" t="str">
        <v>0.000000</v>
      </c>
      <c r="CD30" t="str">
        <v>-9999</v>
      </c>
      <c r="CE30" t="str">
        <v>0.000000</v>
      </c>
      <c r="CF30" t="str">
        <v>0.000000</v>
      </c>
      <c r="CG30" t="str">
        <v>0.000000</v>
      </c>
      <c r="CH30" t="str">
        <v>0.000000</v>
      </c>
      <c r="CI30" t="str">
        <v>2.432709</v>
      </c>
      <c r="CJ30" t="str">
        <v>2.499596</v>
      </c>
      <c r="CK30" t="str">
        <v>1.648275</v>
      </c>
      <c r="CL30" t="str">
        <v>0.875045</v>
      </c>
      <c r="CM30" t="str">
        <v>0.259711</v>
      </c>
      <c r="CN30" t="str">
        <v>-0.033395</v>
      </c>
      <c r="CO30" t="str">
        <v>0.246688</v>
      </c>
      <c r="CP30" t="str">
        <v>0.123811</v>
      </c>
      <c r="CQ30" t="str">
        <v>93.651291</v>
      </c>
      <c r="CR30" t="str">
        <v>0.000433</v>
      </c>
      <c r="CS30" t="str">
        <v>2.368202</v>
      </c>
      <c r="CT30" t="str">
        <v>-0.000033</v>
      </c>
      <c r="CU30" t="str">
        <v>1.000000</v>
      </c>
      <c r="CV30" t="str">
        <v>2.426428</v>
      </c>
      <c r="CW30" t="str">
        <v>-0.000040</v>
      </c>
      <c r="CX30" t="str">
        <v>1.000000</v>
      </c>
      <c r="CY30" t="str">
        <v>0.602049</v>
      </c>
      <c r="CZ30" t="str">
        <v>0.601182</v>
      </c>
      <c r="DA30" t="str">
        <v>0.107400</v>
      </c>
      <c r="DB30" t="str">
        <v>0.000000</v>
      </c>
      <c r="DC30" t="str">
        <v>PSF-00189_20240510155528</v>
      </c>
      <c r="DD30" t="str">
        <v>PFA-00183</v>
      </c>
      <c r="DE30" t="str">
        <v>PSA-00195</v>
      </c>
      <c r="DF30" t="str">
        <v>PSF-00189</v>
      </c>
      <c r="DG30" t="str">
        <v>RHS-00549</v>
      </c>
      <c r="DH30" t="str">
        <v>2.0.0</v>
      </c>
      <c r="DI30" t="str">
        <v>2023-06-15T18:05:35.947Z</v>
      </c>
    </row>
    <row r="31">
      <c r="A31" t="str">
        <v>5</v>
      </c>
      <c r="B31" t="str">
        <v>15:57:13</v>
      </c>
      <c r="C31" t="str">
        <v>2024-05-10</v>
      </c>
      <c r="D31" t="str">
        <v>DURIN config</v>
      </c>
      <c r="E31" t="str">
        <v>Nicole Bison</v>
      </c>
      <c r="F31" t="str">
        <v/>
      </c>
      <c r="G31" t="str">
        <v>24604</v>
      </c>
      <c r="H31" t="str">
        <v/>
      </c>
      <c r="I31" t="str">
        <v/>
      </c>
      <c r="J31" t="str">
        <f>1/((1/L31)-(1/K31))</f>
        <v>0.014287</v>
      </c>
      <c r="K31" t="str">
        <f>0+(0.0292302*AK31)+(0*AK31*POWER(7.5,2))+(0*AK31*7.5)+(-0.00006755*POWER(AK31,2))</f>
        <v>2.918502</v>
      </c>
      <c r="L31" t="str">
        <f>((M31/1000)*(1000-((T31+S31)/2)))/(T31-S31)</f>
        <v>0.014217</v>
      </c>
      <c r="M31" t="str">
        <f>(AK31*(S31-R31))/(100*U31*(1000-S31))*1000</f>
        <v>0.269370</v>
      </c>
      <c r="N31" t="str">
        <v>1.390833</v>
      </c>
      <c r="O31" t="str">
        <v>1.383262</v>
      </c>
      <c r="P31" t="str">
        <f>0.61365*EXP((17.502*AI31)/(240.97+AI31))</f>
        <v>3.257195</v>
      </c>
      <c r="Q31" t="str">
        <f>P31-N31</f>
        <v>1.866362</v>
      </c>
      <c r="R31" t="str">
        <v>13.718959</v>
      </c>
      <c r="S31" t="str">
        <v>13.794044</v>
      </c>
      <c r="T31" t="str">
        <f>(P31/AJ31)*1000</f>
        <v>32.304310</v>
      </c>
      <c r="U31" t="str">
        <f>7.5*0.0589048</f>
        <v>0.441786</v>
      </c>
      <c r="V31" t="str">
        <v>PSF-00189_20240510155713</v>
      </c>
      <c r="W31" t="str">
        <v>0.000000</v>
      </c>
      <c r="X31" t="str">
        <v>0.000000</v>
      </c>
      <c r="Y31" t="str">
        <v>0.000000</v>
      </c>
      <c r="Z31" t="str">
        <v>91.160057</v>
      </c>
      <c r="AA31" t="str">
        <v>429.160248</v>
      </c>
      <c r="AB31" t="str">
        <v>0.787585</v>
      </c>
      <c r="AC31" t="str">
        <v>0.5</v>
      </c>
      <c r="AD31" t="str">
        <v>0.80</v>
      </c>
      <c r="AE31" t="str">
        <f>AB31*AC31*AD31*AN31</f>
        <v>5.678945</v>
      </c>
      <c r="AF31" t="str">
        <v>40.54</v>
      </c>
      <c r="AG31" t="str">
        <v>40.32</v>
      </c>
      <c r="AH31" t="str">
        <v>26.28</v>
      </c>
      <c r="AI31" t="str">
        <f>(31-AH31)*(AH31*0+0)+31</f>
        <v>25.40</v>
      </c>
      <c r="AJ31" t="str">
        <v>100.83</v>
      </c>
      <c r="AK31" t="str">
        <v>156.3</v>
      </c>
      <c r="AL31" t="str">
        <v>150.2</v>
      </c>
      <c r="AM31" t="str">
        <v>3.9</v>
      </c>
      <c r="AN31" t="str">
        <v>18</v>
      </c>
      <c r="AO31" t="str">
        <v>3.588</v>
      </c>
      <c r="AP31" t="str">
        <v>5</v>
      </c>
      <c r="AQ31" t="str">
        <v>179</v>
      </c>
      <c r="AR31" t="str">
        <v>155</v>
      </c>
      <c r="AS31" t="str">
        <v/>
      </c>
      <c r="AT31" t="str">
        <v/>
      </c>
      <c r="AU31" t="str">
        <v>174.90</v>
      </c>
      <c r="AV31" t="str">
        <v>-13.67</v>
      </c>
      <c r="AW31" t="str">
        <v/>
      </c>
      <c r="AX31" t="str">
        <v/>
      </c>
      <c r="AY31" t="str">
        <v/>
      </c>
      <c r="AZ31" t="str">
        <v>00:00:00</v>
      </c>
      <c r="BA31" t="str">
        <v>0000-00-00</v>
      </c>
      <c r="BB31" t="str">
        <v>0.000000</v>
      </c>
      <c r="BC31" t="str">
        <v>0.000000</v>
      </c>
      <c r="BD31" t="str">
        <v>0.000000</v>
      </c>
      <c r="BE31" t="str">
        <v>0</v>
      </c>
      <c r="BF31" t="str">
        <v>0.000000</v>
      </c>
      <c r="BG31" t="str">
        <v>15:55:54</v>
      </c>
      <c r="BH31" t="str">
        <v>2024-05-10</v>
      </c>
      <c r="BI31" t="str">
        <v>-0.45</v>
      </c>
      <c r="BJ31" t="str">
        <v>-0.001</v>
      </c>
      <c r="BK31" t="str">
        <v>-0.001</v>
      </c>
      <c r="BL31" t="str">
        <v>-9999.000</v>
      </c>
      <c r="BM31" t="str">
        <v>0.060</v>
      </c>
      <c r="BN31" t="str">
        <v>0.199</v>
      </c>
      <c r="BO31" t="str">
        <v>-9999.000</v>
      </c>
      <c r="BP31" t="str">
        <v>1</v>
      </c>
      <c r="BQ31" t="str">
        <v>150</v>
      </c>
      <c r="BR31" t="str">
        <v>0.005</v>
      </c>
      <c r="BS31" t="str">
        <v>2.000000</v>
      </c>
      <c r="BT31" t="str">
        <v>0</v>
      </c>
      <c r="BU31" t="str">
        <v>rectangular</v>
      </c>
      <c r="BV31" t="str">
        <v>7000</v>
      </c>
      <c r="BW31" t="str">
        <v>500</v>
      </c>
      <c r="BX31" t="str">
        <v>-9999.000000</v>
      </c>
      <c r="BY31" t="str">
        <v>-9999.000000</v>
      </c>
      <c r="BZ31" t="str">
        <v>55537</v>
      </c>
      <c r="CA31" t="str">
        <v>55537</v>
      </c>
      <c r="CB31" t="str">
        <v>55537</v>
      </c>
      <c r="CC31" t="str">
        <v>0.000000</v>
      </c>
      <c r="CD31" t="str">
        <v>-9999</v>
      </c>
      <c r="CE31" t="str">
        <v>0.000000</v>
      </c>
      <c r="CF31" t="str">
        <v>0.000000</v>
      </c>
      <c r="CG31" t="str">
        <v>0.000000</v>
      </c>
      <c r="CH31" t="str">
        <v>0.000000</v>
      </c>
      <c r="CI31" t="str">
        <v>2.432733</v>
      </c>
      <c r="CJ31" t="str">
        <v>2.496330</v>
      </c>
      <c r="CK31" t="str">
        <v>1.652467</v>
      </c>
      <c r="CL31" t="str">
        <v>0.916315</v>
      </c>
      <c r="CM31" t="str">
        <v>0.259156</v>
      </c>
      <c r="CN31" t="str">
        <v>-0.009167</v>
      </c>
      <c r="CO31" t="str">
        <v>0.257790</v>
      </c>
      <c r="CP31" t="str">
        <v>0.122535</v>
      </c>
      <c r="CQ31" t="str">
        <v>91.160057</v>
      </c>
      <c r="CR31" t="str">
        <v>0.000428</v>
      </c>
      <c r="CS31" t="str">
        <v>2.368202</v>
      </c>
      <c r="CT31" t="str">
        <v>-0.000033</v>
      </c>
      <c r="CU31" t="str">
        <v>1.000000</v>
      </c>
      <c r="CV31" t="str">
        <v>2.426428</v>
      </c>
      <c r="CW31" t="str">
        <v>-0.000040</v>
      </c>
      <c r="CX31" t="str">
        <v>1.000000</v>
      </c>
      <c r="CY31" t="str">
        <v>0.602049</v>
      </c>
      <c r="CZ31" t="str">
        <v>0.601182</v>
      </c>
      <c r="DA31" t="str">
        <v>0.107400</v>
      </c>
      <c r="DB31" t="str">
        <v>0.000000</v>
      </c>
      <c r="DC31" t="str">
        <v>PSF-00189_20240510155713</v>
      </c>
      <c r="DD31" t="str">
        <v>PFA-00183</v>
      </c>
      <c r="DE31" t="str">
        <v>PSA-00195</v>
      </c>
      <c r="DF31" t="str">
        <v>PSF-00189</v>
      </c>
      <c r="DG31" t="str">
        <v>RHS-00549</v>
      </c>
      <c r="DH31" t="str">
        <v>2.0.0</v>
      </c>
      <c r="DI31" t="str">
        <v>2023-06-15T18:05:35.947Z</v>
      </c>
    </row>
    <row r="32">
      <c r="A32" t="str">
        <v>6</v>
      </c>
      <c r="B32" t="str">
        <v>15:59:02</v>
      </c>
      <c r="C32" t="str">
        <v>2024-05-10</v>
      </c>
      <c r="D32" t="str">
        <v>DURIN config</v>
      </c>
      <c r="E32" t="str">
        <v>Nicole Bison</v>
      </c>
      <c r="F32" t="str">
        <v/>
      </c>
      <c r="G32" t="str">
        <v>24762</v>
      </c>
      <c r="H32" t="str">
        <v/>
      </c>
      <c r="I32" t="str">
        <v/>
      </c>
      <c r="J32" t="str">
        <f>1/((1/L32)-(1/K32))</f>
        <v>0.103188</v>
      </c>
      <c r="K32" t="str">
        <f>0+(0.0292302*AK32)+(0*AK32*POWER(7.5,2))+(0*AK32*7.5)+(-0.00006755*POWER(AK32,2))</f>
        <v>2.918449</v>
      </c>
      <c r="L32" t="str">
        <f>((M32/1000)*(1000-((T32+S32)/2)))/(T32-S32)</f>
        <v>0.099664</v>
      </c>
      <c r="M32" t="str">
        <f>(AK32*(S32-R32))/(100*U32*(1000-S32))*1000</f>
        <v>1.640726</v>
      </c>
      <c r="N32" t="str">
        <v>1.411887</v>
      </c>
      <c r="O32" t="str">
        <v>1.365780</v>
      </c>
      <c r="P32" t="str">
        <f>0.61365*EXP((17.502*AI32)/(240.97+AI32))</f>
        <v>3.035236</v>
      </c>
      <c r="Q32" t="str">
        <f>P32-N32</f>
        <v>1.623349</v>
      </c>
      <c r="R32" t="str">
        <v>13.545068</v>
      </c>
      <c r="S32" t="str">
        <v>14.002333</v>
      </c>
      <c r="T32" t="str">
        <f>(P32/AJ32)*1000</f>
        <v>30.101835</v>
      </c>
      <c r="U32" t="str">
        <f>7.5*0.0589048</f>
        <v>0.441786</v>
      </c>
      <c r="V32" t="str">
        <v>PSF-00189_20240510155902</v>
      </c>
      <c r="W32" t="str">
        <v>0.000000</v>
      </c>
      <c r="X32" t="str">
        <v>0.000000</v>
      </c>
      <c r="Y32" t="str">
        <v>0.000000</v>
      </c>
      <c r="Z32" t="str">
        <v>237.869385</v>
      </c>
      <c r="AA32" t="str">
        <v>391.118652</v>
      </c>
      <c r="AB32" t="str">
        <v>0.391823</v>
      </c>
      <c r="AC32" t="str">
        <v>0.5</v>
      </c>
      <c r="AD32" t="str">
        <v>0.80</v>
      </c>
      <c r="AE32" t="str">
        <f>AB32*AC32*AD32*AN32</f>
        <v>2.901244</v>
      </c>
      <c r="AF32" t="str">
        <v>41.05</v>
      </c>
      <c r="AG32" t="str">
        <v>39.71</v>
      </c>
      <c r="AH32" t="str">
        <v>26.32</v>
      </c>
      <c r="AI32" t="str">
        <f>(32-AH32)*(AH32*0+0)+32</f>
        <v>24.22</v>
      </c>
      <c r="AJ32" t="str">
        <v>100.83</v>
      </c>
      <c r="AK32" t="str">
        <v>156.3</v>
      </c>
      <c r="AL32" t="str">
        <v>146.6</v>
      </c>
      <c r="AM32" t="str">
        <v>6.2</v>
      </c>
      <c r="AN32" t="str">
        <v>19</v>
      </c>
      <c r="AO32" t="str">
        <v>3.587</v>
      </c>
      <c r="AP32" t="str">
        <v>3</v>
      </c>
      <c r="AQ32" t="str">
        <v>-179</v>
      </c>
      <c r="AR32" t="str">
        <v>250</v>
      </c>
      <c r="AS32" t="str">
        <v/>
      </c>
      <c r="AT32" t="str">
        <v/>
      </c>
      <c r="AU32" t="str">
        <v>176.84</v>
      </c>
      <c r="AV32" t="str">
        <v>51.56</v>
      </c>
      <c r="AW32" t="str">
        <v/>
      </c>
      <c r="AX32" t="str">
        <v/>
      </c>
      <c r="AY32" t="str">
        <v/>
      </c>
      <c r="AZ32" t="str">
        <v>00:00:00</v>
      </c>
      <c r="BA32" t="str">
        <v>0000-00-00</v>
      </c>
      <c r="BB32" t="str">
        <v>0.000000</v>
      </c>
      <c r="BC32" t="str">
        <v>0.000000</v>
      </c>
      <c r="BD32" t="str">
        <v>0.000000</v>
      </c>
      <c r="BE32" t="str">
        <v>0</v>
      </c>
      <c r="BF32" t="str">
        <v>0.000000</v>
      </c>
      <c r="BG32" t="str">
        <v>15:55:54</v>
      </c>
      <c r="BH32" t="str">
        <v>2024-05-10</v>
      </c>
      <c r="BI32" t="str">
        <v>-0.45</v>
      </c>
      <c r="BJ32" t="str">
        <v>0.001</v>
      </c>
      <c r="BK32" t="str">
        <v>0.000</v>
      </c>
      <c r="BL32" t="str">
        <v>-9999.000</v>
      </c>
      <c r="BM32" t="str">
        <v>9.176</v>
      </c>
      <c r="BN32" t="str">
        <v>23.436</v>
      </c>
      <c r="BO32" t="str">
        <v>-9999.000</v>
      </c>
      <c r="BP32" t="str">
        <v>1</v>
      </c>
      <c r="BQ32" t="str">
        <v>150</v>
      </c>
      <c r="BR32" t="str">
        <v>0.005</v>
      </c>
      <c r="BS32" t="str">
        <v>2.000000</v>
      </c>
      <c r="BT32" t="str">
        <v>0</v>
      </c>
      <c r="BU32" t="str">
        <v>rectangular</v>
      </c>
      <c r="BV32" t="str">
        <v>7000</v>
      </c>
      <c r="BW32" t="str">
        <v>500</v>
      </c>
      <c r="BX32" t="str">
        <v>-9999.000000</v>
      </c>
      <c r="BY32" t="str">
        <v>-9999.000000</v>
      </c>
      <c r="BZ32" t="str">
        <v>55537</v>
      </c>
      <c r="CA32" t="str">
        <v>55537</v>
      </c>
      <c r="CB32" t="str">
        <v>55537</v>
      </c>
      <c r="CC32" t="str">
        <v>0.000000</v>
      </c>
      <c r="CD32" t="str">
        <v>-9999</v>
      </c>
      <c r="CE32" t="str">
        <v>0.000000</v>
      </c>
      <c r="CF32" t="str">
        <v>0.000000</v>
      </c>
      <c r="CG32" t="str">
        <v>0.000000</v>
      </c>
      <c r="CH32" t="str">
        <v>0.000000</v>
      </c>
      <c r="CI32" t="str">
        <v>2.431882</v>
      </c>
      <c r="CJ32" t="str">
        <v>2.497079</v>
      </c>
      <c r="CK32" t="str">
        <v>1.652411</v>
      </c>
      <c r="CL32" t="str">
        <v>0.907235</v>
      </c>
      <c r="CM32" t="str">
        <v>0.258724</v>
      </c>
      <c r="CN32" t="str">
        <v>-0.023592</v>
      </c>
      <c r="CO32" t="str">
        <v>0.268894</v>
      </c>
      <c r="CP32" t="str">
        <v>0.122942</v>
      </c>
      <c r="CQ32" t="str">
        <v>237.869385</v>
      </c>
      <c r="CR32" t="str">
        <v>0.000422</v>
      </c>
      <c r="CS32" t="str">
        <v>2.368202</v>
      </c>
      <c r="CT32" t="str">
        <v>-0.000033</v>
      </c>
      <c r="CU32" t="str">
        <v>1.000000</v>
      </c>
      <c r="CV32" t="str">
        <v>2.426428</v>
      </c>
      <c r="CW32" t="str">
        <v>-0.000040</v>
      </c>
      <c r="CX32" t="str">
        <v>1.000000</v>
      </c>
      <c r="CY32" t="str">
        <v>0.602049</v>
      </c>
      <c r="CZ32" t="str">
        <v>0.601182</v>
      </c>
      <c r="DA32" t="str">
        <v>0.107400</v>
      </c>
      <c r="DB32" t="str">
        <v>0.000000</v>
      </c>
      <c r="DC32" t="str">
        <v>PSF-00189_20240510155902</v>
      </c>
      <c r="DD32" t="str">
        <v>PFA-00183</v>
      </c>
      <c r="DE32" t="str">
        <v>PSA-00195</v>
      </c>
      <c r="DF32" t="str">
        <v>PSF-00189</v>
      </c>
      <c r="DG32" t="str">
        <v>RHS-00549</v>
      </c>
      <c r="DH32" t="str">
        <v>2.0.0</v>
      </c>
      <c r="DI32" t="str">
        <v>2023-06-15T18:05:35.947Z</v>
      </c>
    </row>
    <row r="33">
      <c r="A33" t="str">
        <v>7</v>
      </c>
      <c r="B33" t="str">
        <v>16:01:03</v>
      </c>
      <c r="C33" t="str">
        <v>2024-05-10</v>
      </c>
      <c r="D33" t="str">
        <v>DURIN config</v>
      </c>
      <c r="E33" t="str">
        <v>Nicole Bison</v>
      </c>
      <c r="F33" t="str">
        <v/>
      </c>
      <c r="G33" t="str">
        <v>21941</v>
      </c>
      <c r="H33" t="str">
        <v/>
      </c>
      <c r="I33" t="str">
        <v/>
      </c>
      <c r="J33" t="str">
        <f>1/((1/L33)-(1/K33))</f>
        <v>0.009736</v>
      </c>
      <c r="K33" t="str">
        <f>0+(0.0292302*AK33)+(0*AK33*POWER(7.5,2))+(0*AK33*7.5)+(-0.00006755*POWER(AK33,2))</f>
        <v>2.916862</v>
      </c>
      <c r="L33" t="str">
        <f>((M33/1000)*(1000-((T33+S33)/2)))/(T33-S33)</f>
        <v>0.009703</v>
      </c>
      <c r="M33" t="str">
        <f>(AK33*(S33-R33))/(100*U33*(1000-S33))*1000</f>
        <v>0.179884</v>
      </c>
      <c r="N33" t="str">
        <v>1.358720</v>
      </c>
      <c r="O33" t="str">
        <v>1.353657</v>
      </c>
      <c r="P33" t="str">
        <f>0.61365*EXP((17.502*AI33)/(240.97+AI33))</f>
        <v>3.185790</v>
      </c>
      <c r="Q33" t="str">
        <f>P33-N33</f>
        <v>1.827070</v>
      </c>
      <c r="R33" t="str">
        <v>13.425370</v>
      </c>
      <c r="S33" t="str">
        <v>13.475593</v>
      </c>
      <c r="T33" t="str">
        <f>(P33/AJ33)*1000</f>
        <v>31.596203</v>
      </c>
      <c r="U33" t="str">
        <f>7.5*0.0589048</f>
        <v>0.441786</v>
      </c>
      <c r="V33" t="str">
        <v>PSF-00189_20240510160103</v>
      </c>
      <c r="W33" t="str">
        <v>0.000000</v>
      </c>
      <c r="X33" t="str">
        <v>0.000000</v>
      </c>
      <c r="Y33" t="str">
        <v>0.000000</v>
      </c>
      <c r="Z33" t="str">
        <v>90.616104</v>
      </c>
      <c r="AA33" t="str">
        <v>450.803864</v>
      </c>
      <c r="AB33" t="str">
        <v>0.798990</v>
      </c>
      <c r="AC33" t="str">
        <v>0.5</v>
      </c>
      <c r="AD33" t="str">
        <v>0.80</v>
      </c>
      <c r="AE33" t="str">
        <f>AB33*AC33*AD33*AN33</f>
        <v>5.922636</v>
      </c>
      <c r="AF33" t="str">
        <v>39.35</v>
      </c>
      <c r="AG33" t="str">
        <v>39.20</v>
      </c>
      <c r="AH33" t="str">
        <v>26.39</v>
      </c>
      <c r="AI33" t="str">
        <f>(33-AH33)*(AH33*0+0)+33</f>
        <v>25.03</v>
      </c>
      <c r="AJ33" t="str">
        <v>100.83</v>
      </c>
      <c r="AK33" t="str">
        <v>156.1</v>
      </c>
      <c r="AL33" t="str">
        <v>133.5</v>
      </c>
      <c r="AM33" t="str">
        <v>14.5</v>
      </c>
      <c r="AN33" t="str">
        <v>19</v>
      </c>
      <c r="AO33" t="str">
        <v>3.622</v>
      </c>
      <c r="AP33" t="str">
        <v>3</v>
      </c>
      <c r="AQ33" t="str">
        <v>176</v>
      </c>
      <c r="AR33" t="str">
        <v>117</v>
      </c>
      <c r="AS33" t="str">
        <v/>
      </c>
      <c r="AT33" t="str">
        <v/>
      </c>
      <c r="AU33" t="str">
        <v>175.00</v>
      </c>
      <c r="AV33" t="str">
        <v>-9.81</v>
      </c>
      <c r="AW33" t="str">
        <v/>
      </c>
      <c r="AX33" t="str">
        <v/>
      </c>
      <c r="AY33" t="str">
        <v/>
      </c>
      <c r="AZ33" t="str">
        <v>00:00:00</v>
      </c>
      <c r="BA33" t="str">
        <v>0000-00-00</v>
      </c>
      <c r="BB33" t="str">
        <v>0.000000</v>
      </c>
      <c r="BC33" t="str">
        <v>0.000000</v>
      </c>
      <c r="BD33" t="str">
        <v>0.000000</v>
      </c>
      <c r="BE33" t="str">
        <v>0</v>
      </c>
      <c r="BF33" t="str">
        <v>0.000000</v>
      </c>
      <c r="BG33" t="str">
        <v>15:55:54</v>
      </c>
      <c r="BH33" t="str">
        <v>2024-05-10</v>
      </c>
      <c r="BI33" t="str">
        <v>-0.45</v>
      </c>
      <c r="BJ33" t="str">
        <v>-0.001</v>
      </c>
      <c r="BK33" t="str">
        <v>-0.001</v>
      </c>
      <c r="BL33" t="str">
        <v>-9999.000</v>
      </c>
      <c r="BM33" t="str">
        <v>0.006</v>
      </c>
      <c r="BN33" t="str">
        <v>0.083</v>
      </c>
      <c r="BO33" t="str">
        <v>-9999.000</v>
      </c>
      <c r="BP33" t="str">
        <v>1</v>
      </c>
      <c r="BQ33" t="str">
        <v>150</v>
      </c>
      <c r="BR33" t="str">
        <v>0.005</v>
      </c>
      <c r="BS33" t="str">
        <v>2.000000</v>
      </c>
      <c r="BT33" t="str">
        <v>0</v>
      </c>
      <c r="BU33" t="str">
        <v>rectangular</v>
      </c>
      <c r="BV33" t="str">
        <v>7000</v>
      </c>
      <c r="BW33" t="str">
        <v>500</v>
      </c>
      <c r="BX33" t="str">
        <v>-9999.000000</v>
      </c>
      <c r="BY33" t="str">
        <v>-9999.000000</v>
      </c>
      <c r="BZ33" t="str">
        <v>55537</v>
      </c>
      <c r="CA33" t="str">
        <v>55537</v>
      </c>
      <c r="CB33" t="str">
        <v>55537</v>
      </c>
      <c r="CC33" t="str">
        <v>0.000000</v>
      </c>
      <c r="CD33" t="str">
        <v>-9999</v>
      </c>
      <c r="CE33" t="str">
        <v>0.000000</v>
      </c>
      <c r="CF33" t="str">
        <v>0.000000</v>
      </c>
      <c r="CG33" t="str">
        <v>0.000000</v>
      </c>
      <c r="CH33" t="str">
        <v>0.000000</v>
      </c>
      <c r="CI33" t="str">
        <v>2.431162</v>
      </c>
      <c r="CJ33" t="str">
        <v>2.494538</v>
      </c>
      <c r="CK33" t="str">
        <v>1.650747</v>
      </c>
      <c r="CL33" t="str">
        <v>0.875056</v>
      </c>
      <c r="CM33" t="str">
        <v>0.258035</v>
      </c>
      <c r="CN33" t="str">
        <v>-0.014877</v>
      </c>
      <c r="CO33" t="str">
        <v>0.280611</v>
      </c>
      <c r="CP33" t="str">
        <v>0.122959</v>
      </c>
      <c r="CQ33" t="str">
        <v>90.616104</v>
      </c>
      <c r="CR33" t="str">
        <v>0.000431</v>
      </c>
      <c r="CS33" t="str">
        <v>2.368202</v>
      </c>
      <c r="CT33" t="str">
        <v>-0.000033</v>
      </c>
      <c r="CU33" t="str">
        <v>1.000000</v>
      </c>
      <c r="CV33" t="str">
        <v>2.426428</v>
      </c>
      <c r="CW33" t="str">
        <v>-0.000040</v>
      </c>
      <c r="CX33" t="str">
        <v>1.000000</v>
      </c>
      <c r="CY33" t="str">
        <v>0.602049</v>
      </c>
      <c r="CZ33" t="str">
        <v>0.601182</v>
      </c>
      <c r="DA33" t="str">
        <v>0.107400</v>
      </c>
      <c r="DB33" t="str">
        <v>0.000000</v>
      </c>
      <c r="DC33" t="str">
        <v>PSF-00189_20240510160103</v>
      </c>
      <c r="DD33" t="str">
        <v>PFA-00183</v>
      </c>
      <c r="DE33" t="str">
        <v>PSA-00195</v>
      </c>
      <c r="DF33" t="str">
        <v>PSF-00189</v>
      </c>
      <c r="DG33" t="str">
        <v>RHS-00549</v>
      </c>
      <c r="DH33" t="str">
        <v>2.0.0</v>
      </c>
      <c r="DI33" t="str">
        <v>2023-06-15T18:05:35.947Z</v>
      </c>
    </row>
    <row r="34">
      <c r="A34" t="str">
        <v>8</v>
      </c>
      <c r="B34" t="str">
        <v>16:03:02</v>
      </c>
      <c r="C34" t="str">
        <v>2024-05-10</v>
      </c>
      <c r="D34" t="str">
        <v>DURIN config</v>
      </c>
      <c r="E34" t="str">
        <v>Nicole Bison</v>
      </c>
      <c r="F34" t="str">
        <v/>
      </c>
      <c r="G34" t="str">
        <v>22303</v>
      </c>
      <c r="H34" t="str">
        <v/>
      </c>
      <c r="I34" t="str">
        <v/>
      </c>
      <c r="J34" t="str">
        <f>1/((1/L34)-(1/K34))</f>
        <v>0.035518</v>
      </c>
      <c r="K34" t="str">
        <f>0+(0.0292302*AK34)+(0*AK34*POWER(7.5,2))+(0*AK34*7.5)+(-0.00006755*POWER(AK34,2))</f>
        <v>2.917763</v>
      </c>
      <c r="L34" t="str">
        <f>((M34/1000)*(1000-((T34+S34)/2)))/(T34-S34)</f>
        <v>0.035091</v>
      </c>
      <c r="M34" t="str">
        <f>(AK34*(S34-R34))/(100*U34*(1000-S34))*1000</f>
        <v>0.671088</v>
      </c>
      <c r="N34" t="str">
        <v>1.346219</v>
      </c>
      <c r="O34" t="str">
        <v>1.327338</v>
      </c>
      <c r="P34" t="str">
        <f>0.61365*EXP((17.502*AI34)/(240.97+AI34))</f>
        <v>3.230793</v>
      </c>
      <c r="Q34" t="str">
        <f>P34-N34</f>
        <v>1.884574</v>
      </c>
      <c r="R34" t="str">
        <v>13.163919</v>
      </c>
      <c r="S34" t="str">
        <v>13.351174</v>
      </c>
      <c r="T34" t="str">
        <f>(P34/AJ34)*1000</f>
        <v>32.041508</v>
      </c>
      <c r="U34" t="str">
        <f>7.5*0.0589048</f>
        <v>0.441786</v>
      </c>
      <c r="V34" t="str">
        <v>PSF-00189_20240510160302</v>
      </c>
      <c r="W34" t="str">
        <v>0.000000</v>
      </c>
      <c r="X34" t="str">
        <v>0.000000</v>
      </c>
      <c r="Y34" t="str">
        <v>0.000000</v>
      </c>
      <c r="Z34" t="str">
        <v>89.871529</v>
      </c>
      <c r="AA34" t="str">
        <v>444.713837</v>
      </c>
      <c r="AB34" t="str">
        <v>0.797912</v>
      </c>
      <c r="AC34" t="str">
        <v>0.5</v>
      </c>
      <c r="AD34" t="str">
        <v>0.80</v>
      </c>
      <c r="AE34" t="str">
        <f>AB34*AC34*AD34*AN34</f>
        <v>5.781275</v>
      </c>
      <c r="AF34" t="str">
        <v>38.82</v>
      </c>
      <c r="AG34" t="str">
        <v>38.28</v>
      </c>
      <c r="AH34" t="str">
        <v>26.46</v>
      </c>
      <c r="AI34" t="str">
        <f>(34-AH34)*(AH34*0+0)+34</f>
        <v>25.27</v>
      </c>
      <c r="AJ34" t="str">
        <v>100.83</v>
      </c>
      <c r="AK34" t="str">
        <v>156.2</v>
      </c>
      <c r="AL34" t="str">
        <v>154.1</v>
      </c>
      <c r="AM34" t="str">
        <v>1.3</v>
      </c>
      <c r="AN34" t="str">
        <v>18</v>
      </c>
      <c r="AO34" t="str">
        <v>3.621</v>
      </c>
      <c r="AP34" t="str">
        <v>1</v>
      </c>
      <c r="AQ34" t="str">
        <v>-178</v>
      </c>
      <c r="AR34" t="str">
        <v>107</v>
      </c>
      <c r="AS34" t="str">
        <v/>
      </c>
      <c r="AT34" t="str">
        <v/>
      </c>
      <c r="AU34" t="str">
        <v>177.76</v>
      </c>
      <c r="AV34" t="str">
        <v>-136.45</v>
      </c>
      <c r="AW34" t="str">
        <v/>
      </c>
      <c r="AX34" t="str">
        <v/>
      </c>
      <c r="AY34" t="str">
        <v/>
      </c>
      <c r="AZ34" t="str">
        <v>00:00:00</v>
      </c>
      <c r="BA34" t="str">
        <v>0000-00-00</v>
      </c>
      <c r="BB34" t="str">
        <v>0.000000</v>
      </c>
      <c r="BC34" t="str">
        <v>0.000000</v>
      </c>
      <c r="BD34" t="str">
        <v>0.000000</v>
      </c>
      <c r="BE34" t="str">
        <v>0</v>
      </c>
      <c r="BF34" t="str">
        <v>0.000000</v>
      </c>
      <c r="BG34" t="str">
        <v>15:55:54</v>
      </c>
      <c r="BH34" t="str">
        <v>2024-05-10</v>
      </c>
      <c r="BI34" t="str">
        <v>-0.45</v>
      </c>
      <c r="BJ34" t="str">
        <v>-0.000</v>
      </c>
      <c r="BK34" t="str">
        <v>0.001</v>
      </c>
      <c r="BL34" t="str">
        <v>-9999.000</v>
      </c>
      <c r="BM34" t="str">
        <v>0.179</v>
      </c>
      <c r="BN34" t="str">
        <v>0.503</v>
      </c>
      <c r="BO34" t="str">
        <v>-9999.000</v>
      </c>
      <c r="BP34" t="str">
        <v>1</v>
      </c>
      <c r="BQ34" t="str">
        <v>150</v>
      </c>
      <c r="BR34" t="str">
        <v>0.005</v>
      </c>
      <c r="BS34" t="str">
        <v>2.000000</v>
      </c>
      <c r="BT34" t="str">
        <v>0</v>
      </c>
      <c r="BU34" t="str">
        <v>rectangular</v>
      </c>
      <c r="BV34" t="str">
        <v>7000</v>
      </c>
      <c r="BW34" t="str">
        <v>500</v>
      </c>
      <c r="BX34" t="str">
        <v>-9999.000000</v>
      </c>
      <c r="BY34" t="str">
        <v>-9999.000000</v>
      </c>
      <c r="BZ34" t="str">
        <v>55537</v>
      </c>
      <c r="CA34" t="str">
        <v>55537</v>
      </c>
      <c r="CB34" t="str">
        <v>55537</v>
      </c>
      <c r="CC34" t="str">
        <v>0.000000</v>
      </c>
      <c r="CD34" t="str">
        <v>-9999</v>
      </c>
      <c r="CE34" t="str">
        <v>0.000000</v>
      </c>
      <c r="CF34" t="str">
        <v>0.000000</v>
      </c>
      <c r="CG34" t="str">
        <v>0.000000</v>
      </c>
      <c r="CH34" t="str">
        <v>0.000000</v>
      </c>
      <c r="CI34" t="str">
        <v>2.429859</v>
      </c>
      <c r="CJ34" t="str">
        <v>2.493737</v>
      </c>
      <c r="CK34" t="str">
        <v>1.651691</v>
      </c>
      <c r="CL34" t="str">
        <v>0.926148</v>
      </c>
      <c r="CM34" t="str">
        <v>0.257296</v>
      </c>
      <c r="CN34" t="str">
        <v>-0.012957</v>
      </c>
      <c r="CO34" t="str">
        <v>0.291754</v>
      </c>
      <c r="CP34" t="str">
        <v>0.122608</v>
      </c>
      <c r="CQ34" t="str">
        <v>89.871529</v>
      </c>
      <c r="CR34" t="str">
        <v>0.000437</v>
      </c>
      <c r="CS34" t="str">
        <v>2.368202</v>
      </c>
      <c r="CT34" t="str">
        <v>-0.000033</v>
      </c>
      <c r="CU34" t="str">
        <v>1.000000</v>
      </c>
      <c r="CV34" t="str">
        <v>2.426428</v>
      </c>
      <c r="CW34" t="str">
        <v>-0.000040</v>
      </c>
      <c r="CX34" t="str">
        <v>1.000000</v>
      </c>
      <c r="CY34" t="str">
        <v>0.602049</v>
      </c>
      <c r="CZ34" t="str">
        <v>0.601182</v>
      </c>
      <c r="DA34" t="str">
        <v>0.107400</v>
      </c>
      <c r="DB34" t="str">
        <v>0.000000</v>
      </c>
      <c r="DC34" t="str">
        <v>PSF-00189_20240510160302</v>
      </c>
      <c r="DD34" t="str">
        <v>PFA-00183</v>
      </c>
      <c r="DE34" t="str">
        <v>PSA-00195</v>
      </c>
      <c r="DF34" t="str">
        <v>PSF-00189</v>
      </c>
      <c r="DG34" t="str">
        <v>RHS-00549</v>
      </c>
      <c r="DH34" t="str">
        <v>2.0.0</v>
      </c>
      <c r="DI34" t="str">
        <v>2023-06-15T18:05:35.947Z</v>
      </c>
    </row>
    <row r="35">
      <c r="A35" t="str">
        <v>9</v>
      </c>
      <c r="B35" t="str">
        <v>16:04:57</v>
      </c>
      <c r="C35" t="str">
        <v>2024-05-10</v>
      </c>
      <c r="D35" t="str">
        <v>DURIN config</v>
      </c>
      <c r="E35" t="str">
        <v>Nicole Bison</v>
      </c>
      <c r="F35" t="str">
        <v/>
      </c>
      <c r="G35" t="str">
        <v>20773</v>
      </c>
      <c r="H35" t="str">
        <v/>
      </c>
      <c r="I35" t="str">
        <v/>
      </c>
      <c r="J35" t="str">
        <f>1/((1/L35)-(1/K35))</f>
        <v>0.005916</v>
      </c>
      <c r="K35" t="str">
        <f>0+(0.0292302*AK35)+(0*AK35*POWER(7.5,2))+(0*AK35*7.5)+(-0.00006755*POWER(AK35,2))</f>
        <v>2.914441</v>
      </c>
      <c r="L35" t="str">
        <f>((M35/1000)*(1000-((T35+S35)/2)))/(T35-S35)</f>
        <v>0.005904</v>
      </c>
      <c r="M35" t="str">
        <f>(AK35*(S35-R35))/(100*U35*(1000-S35))*1000</f>
        <v>0.119169</v>
      </c>
      <c r="N35" t="str">
        <v>1.371630</v>
      </c>
      <c r="O35" t="str">
        <v>1.368269</v>
      </c>
      <c r="P35" t="str">
        <f>0.61365*EXP((17.502*AI35)/(240.97+AI35))</f>
        <v>3.358914</v>
      </c>
      <c r="Q35" t="str">
        <f>P35-N35</f>
        <v>1.987285</v>
      </c>
      <c r="R35" t="str">
        <v>13.570464</v>
      </c>
      <c r="S35" t="str">
        <v>13.603794</v>
      </c>
      <c r="T35" t="str">
        <f>(P35/AJ35)*1000</f>
        <v>33.313641</v>
      </c>
      <c r="U35" t="str">
        <f>7.5*0.0589048</f>
        <v>0.441786</v>
      </c>
      <c r="V35" t="str">
        <v>PSF-00189_20240510160457</v>
      </c>
      <c r="W35" t="str">
        <v>0.000000</v>
      </c>
      <c r="X35" t="str">
        <v>0.000000</v>
      </c>
      <c r="Y35" t="str">
        <v>0.000000</v>
      </c>
      <c r="Z35" t="str">
        <v>94.537857</v>
      </c>
      <c r="AA35" t="str">
        <v>453.058350</v>
      </c>
      <c r="AB35" t="str">
        <v>0.791334</v>
      </c>
      <c r="AC35" t="str">
        <v>0.5</v>
      </c>
      <c r="AD35" t="str">
        <v>0.80</v>
      </c>
      <c r="AE35" t="str">
        <f>AB35*AC35*AD35*AN35</f>
        <v>5.735505</v>
      </c>
      <c r="AF35" t="str">
        <v>39.39</v>
      </c>
      <c r="AG35" t="str">
        <v>39.29</v>
      </c>
      <c r="AH35" t="str">
        <v>26.53</v>
      </c>
      <c r="AI35" t="str">
        <f>(35-AH35)*(AH35*0+0)+35</f>
        <v>25.92</v>
      </c>
      <c r="AJ35" t="str">
        <v>100.83</v>
      </c>
      <c r="AK35" t="str">
        <v>155.8</v>
      </c>
      <c r="AL35" t="str">
        <v>143.1</v>
      </c>
      <c r="AM35" t="str">
        <v>8.2</v>
      </c>
      <c r="AN35" t="str">
        <v>18</v>
      </c>
      <c r="AO35" t="str">
        <v>3.620</v>
      </c>
      <c r="AP35" t="str">
        <v>0</v>
      </c>
      <c r="AQ35" t="str">
        <v>178</v>
      </c>
      <c r="AR35" t="str">
        <v>111</v>
      </c>
      <c r="AS35" t="str">
        <v/>
      </c>
      <c r="AT35" t="str">
        <v/>
      </c>
      <c r="AU35" t="str">
        <v>178.00</v>
      </c>
      <c r="AV35" t="str">
        <v>21.00</v>
      </c>
      <c r="AW35" t="str">
        <v/>
      </c>
      <c r="AX35" t="str">
        <v/>
      </c>
      <c r="AY35" t="str">
        <v/>
      </c>
      <c r="AZ35" t="str">
        <v>00:00:00</v>
      </c>
      <c r="BA35" t="str">
        <v>0000-00-00</v>
      </c>
      <c r="BB35" t="str">
        <v>0.000000</v>
      </c>
      <c r="BC35" t="str">
        <v>0.000000</v>
      </c>
      <c r="BD35" t="str">
        <v>0.000000</v>
      </c>
      <c r="BE35" t="str">
        <v>0</v>
      </c>
      <c r="BF35" t="str">
        <v>0.000000</v>
      </c>
      <c r="BG35" t="str">
        <v>15:55:54</v>
      </c>
      <c r="BH35" t="str">
        <v>2024-05-10</v>
      </c>
      <c r="BI35" t="str">
        <v>-0.45</v>
      </c>
      <c r="BJ35" t="str">
        <v>0.001</v>
      </c>
      <c r="BK35" t="str">
        <v>-0.002</v>
      </c>
      <c r="BL35" t="str">
        <v>-9999.000</v>
      </c>
      <c r="BM35" t="str">
        <v>0.310</v>
      </c>
      <c r="BN35" t="str">
        <v>1.435</v>
      </c>
      <c r="BO35" t="str">
        <v>-9999.000</v>
      </c>
      <c r="BP35" t="str">
        <v>1</v>
      </c>
      <c r="BQ35" t="str">
        <v>150</v>
      </c>
      <c r="BR35" t="str">
        <v>0.005</v>
      </c>
      <c r="BS35" t="str">
        <v>2.000000</v>
      </c>
      <c r="BT35" t="str">
        <v>0</v>
      </c>
      <c r="BU35" t="str">
        <v>rectangular</v>
      </c>
      <c r="BV35" t="str">
        <v>7000</v>
      </c>
      <c r="BW35" t="str">
        <v>500</v>
      </c>
      <c r="BX35" t="str">
        <v>-9999.000000</v>
      </c>
      <c r="BY35" t="str">
        <v>-9999.000000</v>
      </c>
      <c r="BZ35" t="str">
        <v>55537</v>
      </c>
      <c r="CA35" t="str">
        <v>55537</v>
      </c>
      <c r="CB35" t="str">
        <v>55537</v>
      </c>
      <c r="CC35" t="str">
        <v>0.000000</v>
      </c>
      <c r="CD35" t="str">
        <v>-9999</v>
      </c>
      <c r="CE35" t="str">
        <v>0.000000</v>
      </c>
      <c r="CF35" t="str">
        <v>0.000000</v>
      </c>
      <c r="CG35" t="str">
        <v>0.000000</v>
      </c>
      <c r="CH35" t="str">
        <v>0.000000</v>
      </c>
      <c r="CI35" t="str">
        <v>2.431257</v>
      </c>
      <c r="CJ35" t="str">
        <v>2.494565</v>
      </c>
      <c r="CK35" t="str">
        <v>1.648218</v>
      </c>
      <c r="CL35" t="str">
        <v>0.898451</v>
      </c>
      <c r="CM35" t="str">
        <v>0.256563</v>
      </c>
      <c r="CN35" t="str">
        <v>-0.006036</v>
      </c>
      <c r="CO35" t="str">
        <v>0.302320</v>
      </c>
      <c r="CP35" t="str">
        <v>0.122613</v>
      </c>
      <c r="CQ35" t="str">
        <v>94.537857</v>
      </c>
      <c r="CR35" t="str">
        <v>0.000429</v>
      </c>
      <c r="CS35" t="str">
        <v>2.368202</v>
      </c>
      <c r="CT35" t="str">
        <v>-0.000033</v>
      </c>
      <c r="CU35" t="str">
        <v>1.000000</v>
      </c>
      <c r="CV35" t="str">
        <v>2.426428</v>
      </c>
      <c r="CW35" t="str">
        <v>-0.000040</v>
      </c>
      <c r="CX35" t="str">
        <v>1.000000</v>
      </c>
      <c r="CY35" t="str">
        <v>0.602049</v>
      </c>
      <c r="CZ35" t="str">
        <v>0.601182</v>
      </c>
      <c r="DA35" t="str">
        <v>0.107400</v>
      </c>
      <c r="DB35" t="str">
        <v>0.000000</v>
      </c>
      <c r="DC35" t="str">
        <v>PSF-00189_20240510160457</v>
      </c>
      <c r="DD35" t="str">
        <v>PFA-00183</v>
      </c>
      <c r="DE35" t="str">
        <v>PSA-00195</v>
      </c>
      <c r="DF35" t="str">
        <v>PSF-00189</v>
      </c>
      <c r="DG35" t="str">
        <v>RHS-00549</v>
      </c>
      <c r="DH35" t="str">
        <v>2.0.0</v>
      </c>
      <c r="DI35" t="str">
        <v>2023-06-15T18:05:35.947Z</v>
      </c>
    </row>
    <row r="36">
      <c r="A36" t="str">
        <v>10</v>
      </c>
      <c r="B36" t="str">
        <v>16:07:06</v>
      </c>
      <c r="C36" t="str">
        <v>2024-05-10</v>
      </c>
      <c r="D36" t="str">
        <v>DURIN config</v>
      </c>
      <c r="E36" t="str">
        <v>Nicole Bison</v>
      </c>
      <c r="F36" t="str">
        <v/>
      </c>
      <c r="G36" t="str">
        <v>29801</v>
      </c>
      <c r="H36" t="str">
        <v/>
      </c>
      <c r="I36" t="str">
        <v/>
      </c>
      <c r="J36" t="str">
        <f>1/((1/L36)-(1/K36))</f>
        <v>0.126376</v>
      </c>
      <c r="K36" t="str">
        <f>0+(0.0292302*AK36)+(0*AK36*POWER(7.5,2))+(0*AK36*7.5)+(-0.00006755*POWER(AK36,2))</f>
        <v>2.916584</v>
      </c>
      <c r="L36" t="str">
        <f>((M36/1000)*(1000-((T36+S36)/2)))/(T36-S36)</f>
        <v>0.121127</v>
      </c>
      <c r="M36" t="str">
        <f>(AK36*(S36-R36))/(100*U36*(1000-S36))*1000</f>
        <v>2.092709</v>
      </c>
      <c r="N36" t="str">
        <v>1.425453</v>
      </c>
      <c r="O36" t="str">
        <v>1.366571</v>
      </c>
      <c r="P36" t="str">
        <f>0.61365*EXP((17.502*AI36)/(240.97+AI36))</f>
        <v>3.128050</v>
      </c>
      <c r="Q36" t="str">
        <f>P36-N36</f>
        <v>1.702597</v>
      </c>
      <c r="R36" t="str">
        <v>13.553988</v>
      </c>
      <c r="S36" t="str">
        <v>14.137995</v>
      </c>
      <c r="T36" t="str">
        <f>(P36/AJ36)*1000</f>
        <v>31.024776</v>
      </c>
      <c r="U36" t="str">
        <f>7.5*0.0589048</f>
        <v>0.441786</v>
      </c>
      <c r="V36" t="str">
        <v>PSF-00189_20240510160706</v>
      </c>
      <c r="W36" t="str">
        <v>0.000000</v>
      </c>
      <c r="X36" t="str">
        <v>0.000000</v>
      </c>
      <c r="Y36" t="str">
        <v>0.000000</v>
      </c>
      <c r="Z36" t="str">
        <v>94.826103</v>
      </c>
      <c r="AA36" t="str">
        <v>431.880707</v>
      </c>
      <c r="AB36" t="str">
        <v>0.780434</v>
      </c>
      <c r="AC36" t="str">
        <v>0.5</v>
      </c>
      <c r="AD36" t="str">
        <v>0.80</v>
      </c>
      <c r="AE36" t="str">
        <f>AB36*AC36*AD36*AN36</f>
        <v>5.359844</v>
      </c>
      <c r="AF36" t="str">
        <v>40.70</v>
      </c>
      <c r="AG36" t="str">
        <v>39.02</v>
      </c>
      <c r="AH36" t="str">
        <v>26.63</v>
      </c>
      <c r="AI36" t="str">
        <f>(36-AH36)*(AH36*0+0)+36</f>
        <v>24.73</v>
      </c>
      <c r="AJ36" t="str">
        <v>100.82</v>
      </c>
      <c r="AK36" t="str">
        <v>156.1</v>
      </c>
      <c r="AL36" t="str">
        <v>128.8</v>
      </c>
      <c r="AM36" t="str">
        <v>17.5</v>
      </c>
      <c r="AN36" t="str">
        <v>17</v>
      </c>
      <c r="AO36" t="str">
        <v>3.619</v>
      </c>
      <c r="AP36" t="str">
        <v>4</v>
      </c>
      <c r="AQ36" t="str">
        <v>-176</v>
      </c>
      <c r="AR36" t="str">
        <v>115</v>
      </c>
      <c r="AS36" t="str">
        <v/>
      </c>
      <c r="AT36" t="str">
        <v/>
      </c>
      <c r="AU36" t="str">
        <v>174.35</v>
      </c>
      <c r="AV36" t="str">
        <v>-110.07</v>
      </c>
      <c r="AW36" t="str">
        <v/>
      </c>
      <c r="AX36" t="str">
        <v/>
      </c>
      <c r="AY36" t="str">
        <v/>
      </c>
      <c r="AZ36" t="str">
        <v>00:00:00</v>
      </c>
      <c r="BA36" t="str">
        <v>0000-00-00</v>
      </c>
      <c r="BB36" t="str">
        <v>0.000000</v>
      </c>
      <c r="BC36" t="str">
        <v>0.000000</v>
      </c>
      <c r="BD36" t="str">
        <v>0.000000</v>
      </c>
      <c r="BE36" t="str">
        <v>0</v>
      </c>
      <c r="BF36" t="str">
        <v>0.000000</v>
      </c>
      <c r="BG36" t="str">
        <v>15:55:54</v>
      </c>
      <c r="BH36" t="str">
        <v>2024-05-10</v>
      </c>
      <c r="BI36" t="str">
        <v>-0.45</v>
      </c>
      <c r="BJ36" t="str">
        <v>0.000</v>
      </c>
      <c r="BK36" t="str">
        <v>0.001</v>
      </c>
      <c r="BL36" t="str">
        <v>-9999.000</v>
      </c>
      <c r="BM36" t="str">
        <v>0.061</v>
      </c>
      <c r="BN36" t="str">
        <v>0.024</v>
      </c>
      <c r="BO36" t="str">
        <v>-9999.000</v>
      </c>
      <c r="BP36" t="str">
        <v>1</v>
      </c>
      <c r="BQ36" t="str">
        <v>150</v>
      </c>
      <c r="BR36" t="str">
        <v>0.005</v>
      </c>
      <c r="BS36" t="str">
        <v>2.000000</v>
      </c>
      <c r="BT36" t="str">
        <v>0</v>
      </c>
      <c r="BU36" t="str">
        <v>rectangular</v>
      </c>
      <c r="BV36" t="str">
        <v>7000</v>
      </c>
      <c r="BW36" t="str">
        <v>500</v>
      </c>
      <c r="BX36" t="str">
        <v>-9999.000000</v>
      </c>
      <c r="BY36" t="str">
        <v>-9999.000000</v>
      </c>
      <c r="BZ36" t="str">
        <v>55537</v>
      </c>
      <c r="CA36" t="str">
        <v>55537</v>
      </c>
      <c r="CB36" t="str">
        <v>55537</v>
      </c>
      <c r="CC36" t="str">
        <v>0.000000</v>
      </c>
      <c r="CD36" t="str">
        <v>-9999</v>
      </c>
      <c r="CE36" t="str">
        <v>0.000000</v>
      </c>
      <c r="CF36" t="str">
        <v>0.000000</v>
      </c>
      <c r="CG36" t="str">
        <v>0.000000</v>
      </c>
      <c r="CH36" t="str">
        <v>0.000000</v>
      </c>
      <c r="CI36" t="str">
        <v>2.430855</v>
      </c>
      <c r="CJ36" t="str">
        <v>2.496487</v>
      </c>
      <c r="CK36" t="str">
        <v>1.650455</v>
      </c>
      <c r="CL36" t="str">
        <v>0.863762</v>
      </c>
      <c r="CM36" t="str">
        <v>0.255560</v>
      </c>
      <c r="CN36" t="str">
        <v>-0.021391</v>
      </c>
      <c r="CO36" t="str">
        <v>0.313727</v>
      </c>
      <c r="CP36" t="str">
        <v>0.121815</v>
      </c>
      <c r="CQ36" t="str">
        <v>94.826103</v>
      </c>
      <c r="CR36" t="str">
        <v>0.000428</v>
      </c>
      <c r="CS36" t="str">
        <v>2.368202</v>
      </c>
      <c r="CT36" t="str">
        <v>-0.000033</v>
      </c>
      <c r="CU36" t="str">
        <v>1.000000</v>
      </c>
      <c r="CV36" t="str">
        <v>2.426428</v>
      </c>
      <c r="CW36" t="str">
        <v>-0.000040</v>
      </c>
      <c r="CX36" t="str">
        <v>1.000000</v>
      </c>
      <c r="CY36" t="str">
        <v>0.602049</v>
      </c>
      <c r="CZ36" t="str">
        <v>0.601182</v>
      </c>
      <c r="DA36" t="str">
        <v>0.107400</v>
      </c>
      <c r="DB36" t="str">
        <v>0.000000</v>
      </c>
      <c r="DC36" t="str">
        <v>PSF-00189_20240510160706</v>
      </c>
      <c r="DD36" t="str">
        <v>PFA-00183</v>
      </c>
      <c r="DE36" t="str">
        <v>PSA-00195</v>
      </c>
      <c r="DF36" t="str">
        <v>PSF-00189</v>
      </c>
      <c r="DG36" t="str">
        <v>RHS-00549</v>
      </c>
      <c r="DH36" t="str">
        <v>2.0.0</v>
      </c>
      <c r="DI36" t="str">
        <v>2023-06-15T18:05:35.947Z</v>
      </c>
    </row>
    <row r="37">
      <c r="A37" t="str">
        <v>11</v>
      </c>
      <c r="B37" t="str">
        <v>16:09:42</v>
      </c>
      <c r="C37" t="str">
        <v>2024-05-10</v>
      </c>
      <c r="D37" t="str">
        <v>DURIN config</v>
      </c>
      <c r="E37" t="str">
        <v>Nicole Bison</v>
      </c>
      <c r="F37" t="str">
        <v/>
      </c>
      <c r="G37" t="str">
        <v>23588</v>
      </c>
      <c r="H37" t="str">
        <v/>
      </c>
      <c r="I37" t="str">
        <v/>
      </c>
      <c r="J37" t="str">
        <f>1/((1/L37)-(1/K37))</f>
        <v>0.064679</v>
      </c>
      <c r="K37" t="str">
        <f>0+(0.0292302*AK37)+(0*AK37*POWER(7.5,2))+(0*AK37*7.5)+(-0.00006755*POWER(AK37,2))</f>
        <v>2.918457</v>
      </c>
      <c r="L37" t="str">
        <f>((M37/1000)*(1000-((T37+S37)/2)))/(T37-S37)</f>
        <v>0.063277</v>
      </c>
      <c r="M37" t="str">
        <f>(AK37*(S37-R37))/(100*U37*(1000-S37))*1000</f>
        <v>1.143673</v>
      </c>
      <c r="N37" t="str">
        <v>1.381042</v>
      </c>
      <c r="O37" t="str">
        <v>1.348898</v>
      </c>
      <c r="P37" t="str">
        <f>0.61365*EXP((17.502*AI37)/(240.97+AI37))</f>
        <v>3.162175</v>
      </c>
      <c r="Q37" t="str">
        <f>P37-N37</f>
        <v>1.781133</v>
      </c>
      <c r="R37" t="str">
        <v>13.379636</v>
      </c>
      <c r="S37" t="str">
        <v>13.698470</v>
      </c>
      <c r="T37" t="str">
        <f>(P37/AJ37)*1000</f>
        <v>31.365421</v>
      </c>
      <c r="U37" t="str">
        <f>7.5*0.0589048</f>
        <v>0.441786</v>
      </c>
      <c r="V37" t="str">
        <v>PSF-00189_20240510160942</v>
      </c>
      <c r="W37" t="str">
        <v>0.000000</v>
      </c>
      <c r="X37" t="str">
        <v>0.000000</v>
      </c>
      <c r="Y37" t="str">
        <v>0.000000</v>
      </c>
      <c r="Z37" t="str">
        <v>100.539566</v>
      </c>
      <c r="AA37" t="str">
        <v>435.331116</v>
      </c>
      <c r="AB37" t="str">
        <v>0.769050</v>
      </c>
      <c r="AC37" t="str">
        <v>0.5</v>
      </c>
      <c r="AD37" t="str">
        <v>0.80</v>
      </c>
      <c r="AE37" t="str">
        <f>AB37*AC37*AD37*AN37</f>
        <v>5.455279</v>
      </c>
      <c r="AF37" t="str">
        <v>39.11</v>
      </c>
      <c r="AG37" t="str">
        <v>38.20</v>
      </c>
      <c r="AH37" t="str">
        <v>26.77</v>
      </c>
      <c r="AI37" t="str">
        <f>(37-AH37)*(AH37*0+0)+37</f>
        <v>24.91</v>
      </c>
      <c r="AJ37" t="str">
        <v>100.82</v>
      </c>
      <c r="AK37" t="str">
        <v>156.3</v>
      </c>
      <c r="AL37" t="str">
        <v>129.8</v>
      </c>
      <c r="AM37" t="str">
        <v>16.9</v>
      </c>
      <c r="AN37" t="str">
        <v>18</v>
      </c>
      <c r="AO37" t="str">
        <v>3.617</v>
      </c>
      <c r="AP37" t="str">
        <v>4</v>
      </c>
      <c r="AQ37" t="str">
        <v>178</v>
      </c>
      <c r="AR37" t="str">
        <v>112</v>
      </c>
      <c r="AS37" t="str">
        <v/>
      </c>
      <c r="AT37" t="str">
        <v/>
      </c>
      <c r="AU37" t="str">
        <v>175.53</v>
      </c>
      <c r="AV37" t="str">
        <v>-41.41</v>
      </c>
      <c r="AW37" t="str">
        <v/>
      </c>
      <c r="AX37" t="str">
        <v/>
      </c>
      <c r="AY37" t="str">
        <v/>
      </c>
      <c r="AZ37" t="str">
        <v>00:00:00</v>
      </c>
      <c r="BA37" t="str">
        <v>0000-00-00</v>
      </c>
      <c r="BB37" t="str">
        <v>0.000000</v>
      </c>
      <c r="BC37" t="str">
        <v>0.000000</v>
      </c>
      <c r="BD37" t="str">
        <v>0.000000</v>
      </c>
      <c r="BE37" t="str">
        <v>0</v>
      </c>
      <c r="BF37" t="str">
        <v>0.000000</v>
      </c>
      <c r="BG37" t="str">
        <v>16:07:42</v>
      </c>
      <c r="BH37" t="str">
        <v>2024-05-10</v>
      </c>
      <c r="BI37" t="str">
        <v>-0.44</v>
      </c>
      <c r="BJ37" t="str">
        <v>0.001</v>
      </c>
      <c r="BK37" t="str">
        <v>0.001</v>
      </c>
      <c r="BL37" t="str">
        <v>-9999.000</v>
      </c>
      <c r="BM37" t="str">
        <v>0.126</v>
      </c>
      <c r="BN37" t="str">
        <v>0.129</v>
      </c>
      <c r="BO37" t="str">
        <v>-9999.000</v>
      </c>
      <c r="BP37" t="str">
        <v>1</v>
      </c>
      <c r="BQ37" t="str">
        <v>150</v>
      </c>
      <c r="BR37" t="str">
        <v>0.005</v>
      </c>
      <c r="BS37" t="str">
        <v>2.000000</v>
      </c>
      <c r="BT37" t="str">
        <v>0</v>
      </c>
      <c r="BU37" t="str">
        <v>rectangular</v>
      </c>
      <c r="BV37" t="str">
        <v>7000</v>
      </c>
      <c r="BW37" t="str">
        <v>500</v>
      </c>
      <c r="BX37" t="str">
        <v>-9999.000000</v>
      </c>
      <c r="BY37" t="str">
        <v>-9999.000000</v>
      </c>
      <c r="BZ37" t="str">
        <v>55537</v>
      </c>
      <c r="CA37" t="str">
        <v>55537</v>
      </c>
      <c r="CB37" t="str">
        <v>55537</v>
      </c>
      <c r="CC37" t="str">
        <v>0.000000</v>
      </c>
      <c r="CD37" t="str">
        <v>-9999</v>
      </c>
      <c r="CE37" t="str">
        <v>0.000000</v>
      </c>
      <c r="CF37" t="str">
        <v>0.000000</v>
      </c>
      <c r="CG37" t="str">
        <v>0.000000</v>
      </c>
      <c r="CH37" t="str">
        <v>0.000000</v>
      </c>
      <c r="CI37" t="str">
        <v>2.429693</v>
      </c>
      <c r="CJ37" t="str">
        <v>2.494089</v>
      </c>
      <c r="CK37" t="str">
        <v>1.652420</v>
      </c>
      <c r="CL37" t="str">
        <v>0.866136</v>
      </c>
      <c r="CM37" t="str">
        <v>0.254169</v>
      </c>
      <c r="CN37" t="str">
        <v>-0.020899</v>
      </c>
      <c r="CO37" t="str">
        <v>0.327054</v>
      </c>
      <c r="CP37" t="str">
        <v>0.122289</v>
      </c>
      <c r="CQ37" t="str">
        <v>100.539566</v>
      </c>
      <c r="CR37" t="str">
        <v>0.000430</v>
      </c>
      <c r="CS37" t="str">
        <v>2.368202</v>
      </c>
      <c r="CT37" t="str">
        <v>-0.000033</v>
      </c>
      <c r="CU37" t="str">
        <v>1.000000</v>
      </c>
      <c r="CV37" t="str">
        <v>2.426428</v>
      </c>
      <c r="CW37" t="str">
        <v>-0.000040</v>
      </c>
      <c r="CX37" t="str">
        <v>1.000000</v>
      </c>
      <c r="CY37" t="str">
        <v>0.602049</v>
      </c>
      <c r="CZ37" t="str">
        <v>0.601182</v>
      </c>
      <c r="DA37" t="str">
        <v>0.107400</v>
      </c>
      <c r="DB37" t="str">
        <v>0.000000</v>
      </c>
      <c r="DC37" t="str">
        <v>PSF-00189_20240510160942</v>
      </c>
      <c r="DD37" t="str">
        <v>PFA-00183</v>
      </c>
      <c r="DE37" t="str">
        <v>PSA-00195</v>
      </c>
      <c r="DF37" t="str">
        <v>PSF-00189</v>
      </c>
      <c r="DG37" t="str">
        <v>RHS-00549</v>
      </c>
      <c r="DH37" t="str">
        <v>2.0.0</v>
      </c>
      <c r="DI37" t="str">
        <v>2023-06-15T18:05:35.947Z</v>
      </c>
    </row>
    <row r="38">
      <c r="A38" t="str">
        <v>12</v>
      </c>
      <c r="B38" t="str">
        <v>16:11:46</v>
      </c>
      <c r="C38" t="str">
        <v>2024-05-10</v>
      </c>
      <c r="D38" t="str">
        <v>DURIN config</v>
      </c>
      <c r="E38" t="str">
        <v>Nicole Bison</v>
      </c>
      <c r="F38" t="str">
        <v/>
      </c>
      <c r="G38" t="str">
        <v>24341</v>
      </c>
      <c r="H38" t="str">
        <v/>
      </c>
      <c r="I38" t="str">
        <v/>
      </c>
      <c r="J38" t="str">
        <f>1/((1/L38)-(1/K38))</f>
        <v>0.038642</v>
      </c>
      <c r="K38" t="str">
        <f>0+(0.0292302*AK38)+(0*AK38*POWER(7.5,2))+(0*AK38*7.5)+(-0.00006755*POWER(AK38,2))</f>
        <v>2.916961</v>
      </c>
      <c r="L38" t="str">
        <f>((M38/1000)*(1000-((T38+S38)/2)))/(T38-S38)</f>
        <v>0.038137</v>
      </c>
      <c r="M38" t="str">
        <f>(AK38*(S38-R38))/(100*U38*(1000-S38))*1000</f>
        <v>0.703353</v>
      </c>
      <c r="N38" t="str">
        <v>1.425427</v>
      </c>
      <c r="O38" t="str">
        <v>1.405647</v>
      </c>
      <c r="P38" t="str">
        <f>0.61365*EXP((17.502*AI38)/(240.97+AI38))</f>
        <v>3.241458</v>
      </c>
      <c r="Q38" t="str">
        <f>P38-N38</f>
        <v>1.816032</v>
      </c>
      <c r="R38" t="str">
        <v>13.944668</v>
      </c>
      <c r="S38" t="str">
        <v>14.140892</v>
      </c>
      <c r="T38" t="str">
        <f>(P38/AJ38)*1000</f>
        <v>32.156765</v>
      </c>
      <c r="U38" t="str">
        <f>7.5*0.0589048</f>
        <v>0.441786</v>
      </c>
      <c r="V38" t="str">
        <v>PSF-00189_20240510161146</v>
      </c>
      <c r="W38" t="str">
        <v>0.000000</v>
      </c>
      <c r="X38" t="str">
        <v>0.000000</v>
      </c>
      <c r="Y38" t="str">
        <v>0.000000</v>
      </c>
      <c r="Z38" t="str">
        <v>91.523048</v>
      </c>
      <c r="AA38" t="str">
        <v>418.466797</v>
      </c>
      <c r="AB38" t="str">
        <v>0.781290</v>
      </c>
      <c r="AC38" t="str">
        <v>0.5</v>
      </c>
      <c r="AD38" t="str">
        <v>0.80</v>
      </c>
      <c r="AE38" t="str">
        <f>AB38*AC38*AD38*AN38</f>
        <v>5.249770</v>
      </c>
      <c r="AF38" t="str">
        <v>40.22</v>
      </c>
      <c r="AG38" t="str">
        <v>39.66</v>
      </c>
      <c r="AH38" t="str">
        <v>26.83</v>
      </c>
      <c r="AI38" t="str">
        <f>(38-AH38)*(AH38*0+0)+38</f>
        <v>25.32</v>
      </c>
      <c r="AJ38" t="str">
        <v>100.80</v>
      </c>
      <c r="AK38" t="str">
        <v>156.1</v>
      </c>
      <c r="AL38" t="str">
        <v>131.9</v>
      </c>
      <c r="AM38" t="str">
        <v>15.5</v>
      </c>
      <c r="AN38" t="str">
        <v>17</v>
      </c>
      <c r="AO38" t="str">
        <v>3.616</v>
      </c>
      <c r="AP38" t="str">
        <v>0</v>
      </c>
      <c r="AQ38" t="str">
        <v>-179</v>
      </c>
      <c r="AR38" t="str">
        <v>253</v>
      </c>
      <c r="AS38" t="str">
        <v/>
      </c>
      <c r="AT38" t="str">
        <v/>
      </c>
      <c r="AU38" t="str">
        <v>179.00</v>
      </c>
      <c r="AV38" t="str">
        <v>-17.00</v>
      </c>
      <c r="AW38" t="str">
        <v/>
      </c>
      <c r="AX38" t="str">
        <v/>
      </c>
      <c r="AY38" t="str">
        <v/>
      </c>
      <c r="AZ38" t="str">
        <v>00:00:00</v>
      </c>
      <c r="BA38" t="str">
        <v>0000-00-00</v>
      </c>
      <c r="BB38" t="str">
        <v>0.000000</v>
      </c>
      <c r="BC38" t="str">
        <v>0.000000</v>
      </c>
      <c r="BD38" t="str">
        <v>0.000000</v>
      </c>
      <c r="BE38" t="str">
        <v>0</v>
      </c>
      <c r="BF38" t="str">
        <v>0.000000</v>
      </c>
      <c r="BG38" t="str">
        <v>16:07:42</v>
      </c>
      <c r="BH38" t="str">
        <v>2024-05-10</v>
      </c>
      <c r="BI38" t="str">
        <v>-0.44</v>
      </c>
      <c r="BJ38" t="str">
        <v>0.000</v>
      </c>
      <c r="BK38" t="str">
        <v>0.004</v>
      </c>
      <c r="BL38" t="str">
        <v>-9999.000</v>
      </c>
      <c r="BM38" t="str">
        <v>-0.122</v>
      </c>
      <c r="BN38" t="str">
        <v>-0.144</v>
      </c>
      <c r="BO38" t="str">
        <v>-9999.000</v>
      </c>
      <c r="BP38" t="str">
        <v>1</v>
      </c>
      <c r="BQ38" t="str">
        <v>150</v>
      </c>
      <c r="BR38" t="str">
        <v>0.005</v>
      </c>
      <c r="BS38" t="str">
        <v>2.000000</v>
      </c>
      <c r="BT38" t="str">
        <v>0</v>
      </c>
      <c r="BU38" t="str">
        <v>rectangular</v>
      </c>
      <c r="BV38" t="str">
        <v>7000</v>
      </c>
      <c r="BW38" t="str">
        <v>500</v>
      </c>
      <c r="BX38" t="str">
        <v>-9999.000000</v>
      </c>
      <c r="BY38" t="str">
        <v>-9999.000000</v>
      </c>
      <c r="BZ38" t="str">
        <v>55537</v>
      </c>
      <c r="CA38" t="str">
        <v>55537</v>
      </c>
      <c r="CB38" t="str">
        <v>55537</v>
      </c>
      <c r="CC38" t="str">
        <v>0.000000</v>
      </c>
      <c r="CD38" t="str">
        <v>-9999</v>
      </c>
      <c r="CE38" t="str">
        <v>0.000000</v>
      </c>
      <c r="CF38" t="str">
        <v>0.000000</v>
      </c>
      <c r="CG38" t="str">
        <v>0.000000</v>
      </c>
      <c r="CH38" t="str">
        <v>0.000000</v>
      </c>
      <c r="CI38" t="str">
        <v>2.431713</v>
      </c>
      <c r="CJ38" t="str">
        <v>2.495722</v>
      </c>
      <c r="CK38" t="str">
        <v>1.650851</v>
      </c>
      <c r="CL38" t="str">
        <v>0.871112</v>
      </c>
      <c r="CM38" t="str">
        <v>0.253537</v>
      </c>
      <c r="CN38" t="str">
        <v>-0.016743</v>
      </c>
      <c r="CO38" t="str">
        <v>0.337242</v>
      </c>
      <c r="CP38" t="str">
        <v>0.121504</v>
      </c>
      <c r="CQ38" t="str">
        <v>91.523048</v>
      </c>
      <c r="CR38" t="str">
        <v>0.000436</v>
      </c>
      <c r="CS38" t="str">
        <v>2.368202</v>
      </c>
      <c r="CT38" t="str">
        <v>-0.000033</v>
      </c>
      <c r="CU38" t="str">
        <v>1.000000</v>
      </c>
      <c r="CV38" t="str">
        <v>2.426428</v>
      </c>
      <c r="CW38" t="str">
        <v>-0.000040</v>
      </c>
      <c r="CX38" t="str">
        <v>1.000000</v>
      </c>
      <c r="CY38" t="str">
        <v>0.602049</v>
      </c>
      <c r="CZ38" t="str">
        <v>0.601182</v>
      </c>
      <c r="DA38" t="str">
        <v>0.107400</v>
      </c>
      <c r="DB38" t="str">
        <v>0.000000</v>
      </c>
      <c r="DC38" t="str">
        <v>PSF-00189_20240510161146</v>
      </c>
      <c r="DD38" t="str">
        <v>PFA-00183</v>
      </c>
      <c r="DE38" t="str">
        <v>PSA-00195</v>
      </c>
      <c r="DF38" t="str">
        <v>PSF-00189</v>
      </c>
      <c r="DG38" t="str">
        <v>RHS-00549</v>
      </c>
      <c r="DH38" t="str">
        <v>2.0.0</v>
      </c>
      <c r="DI38" t="str">
        <v>2023-06-15T18:05:35.947Z</v>
      </c>
    </row>
    <row r="39">
      <c r="A39" t="str">
        <v>13</v>
      </c>
      <c r="B39" t="str">
        <v>16:15:20</v>
      </c>
      <c r="C39" t="str">
        <v>2024-05-10</v>
      </c>
      <c r="D39" t="str">
        <v>DURIN config</v>
      </c>
      <c r="E39" t="str">
        <v>Nicole Bison</v>
      </c>
      <c r="F39" t="str">
        <v/>
      </c>
      <c r="G39" t="str">
        <v>27901</v>
      </c>
      <c r="H39" t="str">
        <v/>
      </c>
      <c r="I39" t="str">
        <v/>
      </c>
      <c r="J39" t="str">
        <f>1/((1/L39)-(1/K39))</f>
        <v>0.043008</v>
      </c>
      <c r="K39" t="str">
        <f>0+(0.0292302*AK39)+(0*AK39*POWER(7.5,2))+(0*AK39*7.5)+(-0.00006755*POWER(AK39,2))</f>
        <v>2.917754</v>
      </c>
      <c r="L39" t="str">
        <f>((M39/1000)*(1000-((T39+S39)/2)))/(T39-S39)</f>
        <v>0.042383</v>
      </c>
      <c r="M39" t="str">
        <f>(AK39*(S39-R39))/(100*U39*(1000-S39))*1000</f>
        <v>0.858504</v>
      </c>
      <c r="N39" t="str">
        <v>1.432447</v>
      </c>
      <c r="O39" t="str">
        <v>1.408322</v>
      </c>
      <c r="P39" t="str">
        <f>0.61365*EXP((17.502*AI39)/(240.97+AI39))</f>
        <v>3.424950</v>
      </c>
      <c r="Q39" t="str">
        <f>P39-N39</f>
        <v>1.992503</v>
      </c>
      <c r="R39" t="str">
        <v>13.972076</v>
      </c>
      <c r="S39" t="str">
        <v>14.211419</v>
      </c>
      <c r="T39" t="str">
        <f>(P39/AJ39)*1000</f>
        <v>33.979191</v>
      </c>
      <c r="U39" t="str">
        <f>7.5*0.0589048</f>
        <v>0.441786</v>
      </c>
      <c r="V39" t="str">
        <v>PSF-00189_20240510161520</v>
      </c>
      <c r="W39" t="str">
        <v>0.000000</v>
      </c>
      <c r="X39" t="str">
        <v>0.000000</v>
      </c>
      <c r="Y39" t="str">
        <v>0.000000</v>
      </c>
      <c r="Z39" t="str">
        <v>80.144409</v>
      </c>
      <c r="AA39" t="str">
        <v>286.589752</v>
      </c>
      <c r="AB39" t="str">
        <v>0.720351</v>
      </c>
      <c r="AC39" t="str">
        <v>0.5</v>
      </c>
      <c r="AD39" t="str">
        <v>0.80</v>
      </c>
      <c r="AE39" t="str">
        <f>AB39*AC39*AD39*AN39</f>
        <v>3.166191</v>
      </c>
      <c r="AF39" t="str">
        <v>39.98</v>
      </c>
      <c r="AG39" t="str">
        <v>39.31</v>
      </c>
      <c r="AH39" t="str">
        <v>27.02</v>
      </c>
      <c r="AI39" t="str">
        <f>(39-AH39)*(AH39*0+0)+39</f>
        <v>26.25</v>
      </c>
      <c r="AJ39" t="str">
        <v>100.80</v>
      </c>
      <c r="AK39" t="str">
        <v>156.2</v>
      </c>
      <c r="AL39" t="str">
        <v>144.4</v>
      </c>
      <c r="AM39" t="str">
        <v>7.5</v>
      </c>
      <c r="AN39" t="str">
        <v>11</v>
      </c>
      <c r="AO39" t="str">
        <v>3.610</v>
      </c>
      <c r="AP39" t="str">
        <v>9</v>
      </c>
      <c r="AQ39" t="str">
        <v>-177</v>
      </c>
      <c r="AR39" t="str">
        <v>100</v>
      </c>
      <c r="AS39" t="str">
        <v/>
      </c>
      <c r="AT39" t="str">
        <v/>
      </c>
      <c r="AU39" t="str">
        <v>170.52</v>
      </c>
      <c r="AV39" t="str">
        <v>-98.52</v>
      </c>
      <c r="AW39" t="str">
        <v/>
      </c>
      <c r="AX39" t="str">
        <v/>
      </c>
      <c r="AY39" t="str">
        <v/>
      </c>
      <c r="AZ39" t="str">
        <v>00:00:00</v>
      </c>
      <c r="BA39" t="str">
        <v>0000-00-00</v>
      </c>
      <c r="BB39" t="str">
        <v>0.000000</v>
      </c>
      <c r="BC39" t="str">
        <v>0.000000</v>
      </c>
      <c r="BD39" t="str">
        <v>0.000000</v>
      </c>
      <c r="BE39" t="str">
        <v>0</v>
      </c>
      <c r="BF39" t="str">
        <v>0.000000</v>
      </c>
      <c r="BG39" t="str">
        <v>16:07:42</v>
      </c>
      <c r="BH39" t="str">
        <v>2024-05-10</v>
      </c>
      <c r="BI39" t="str">
        <v>-0.44</v>
      </c>
      <c r="BJ39" t="str">
        <v>-0.001</v>
      </c>
      <c r="BK39" t="str">
        <v>-0.001</v>
      </c>
      <c r="BL39" t="str">
        <v>-9999.000</v>
      </c>
      <c r="BM39" t="str">
        <v>0.546</v>
      </c>
      <c r="BN39" t="str">
        <v>0.276</v>
      </c>
      <c r="BO39" t="str">
        <v>-9999.000</v>
      </c>
      <c r="BP39" t="str">
        <v>1</v>
      </c>
      <c r="BQ39" t="str">
        <v>150</v>
      </c>
      <c r="BR39" t="str">
        <v>0.005</v>
      </c>
      <c r="BS39" t="str">
        <v>2.000000</v>
      </c>
      <c r="BT39" t="str">
        <v>0</v>
      </c>
      <c r="BU39" t="str">
        <v>rectangular</v>
      </c>
      <c r="BV39" t="str">
        <v>7000</v>
      </c>
      <c r="BW39" t="str">
        <v>500</v>
      </c>
      <c r="BX39" t="str">
        <v>-9999.000000</v>
      </c>
      <c r="BY39" t="str">
        <v>-9999.000000</v>
      </c>
      <c r="BZ39" t="str">
        <v>55537</v>
      </c>
      <c r="CA39" t="str">
        <v>55537</v>
      </c>
      <c r="CB39" t="str">
        <v>55537</v>
      </c>
      <c r="CC39" t="str">
        <v>0.000000</v>
      </c>
      <c r="CD39" t="str">
        <v>-9999</v>
      </c>
      <c r="CE39" t="str">
        <v>0.000000</v>
      </c>
      <c r="CF39" t="str">
        <v>0.000000</v>
      </c>
      <c r="CG39" t="str">
        <v>0.000000</v>
      </c>
      <c r="CH39" t="str">
        <v>0.000000</v>
      </c>
      <c r="CI39" t="str">
        <v>2.431182</v>
      </c>
      <c r="CJ39" t="str">
        <v>2.495325</v>
      </c>
      <c r="CK39" t="str">
        <v>1.651681</v>
      </c>
      <c r="CL39" t="str">
        <v>0.901816</v>
      </c>
      <c r="CM39" t="str">
        <v>0.251672</v>
      </c>
      <c r="CN39" t="str">
        <v>-0.007933</v>
      </c>
      <c r="CO39" t="str">
        <v>0.354378</v>
      </c>
      <c r="CP39" t="str">
        <v>0.116626</v>
      </c>
      <c r="CQ39" t="str">
        <v>80.144409</v>
      </c>
      <c r="CR39" t="str">
        <v>0.000445</v>
      </c>
      <c r="CS39" t="str">
        <v>2.368202</v>
      </c>
      <c r="CT39" t="str">
        <v>-0.000033</v>
      </c>
      <c r="CU39" t="str">
        <v>1.000000</v>
      </c>
      <c r="CV39" t="str">
        <v>2.426428</v>
      </c>
      <c r="CW39" t="str">
        <v>-0.000040</v>
      </c>
      <c r="CX39" t="str">
        <v>1.000000</v>
      </c>
      <c r="CY39" t="str">
        <v>0.602049</v>
      </c>
      <c r="CZ39" t="str">
        <v>0.601182</v>
      </c>
      <c r="DA39" t="str">
        <v>0.107400</v>
      </c>
      <c r="DB39" t="str">
        <v>0.000000</v>
      </c>
      <c r="DC39" t="str">
        <v>PSF-00189_20240510161520</v>
      </c>
      <c r="DD39" t="str">
        <v>PFA-00183</v>
      </c>
      <c r="DE39" t="str">
        <v>PSA-00195</v>
      </c>
      <c r="DF39" t="str">
        <v>PSF-00189</v>
      </c>
      <c r="DG39" t="str">
        <v>RHS-00549</v>
      </c>
      <c r="DH39" t="str">
        <v>2.0.0</v>
      </c>
      <c r="DI39" t="str">
        <v>2023-06-15T18:05:35.947Z</v>
      </c>
    </row>
    <row r="40">
      <c r="A40" t="str">
        <v>14</v>
      </c>
      <c r="B40" t="str">
        <v>16:17:30</v>
      </c>
      <c r="C40" t="str">
        <v>2024-05-10</v>
      </c>
      <c r="D40" t="str">
        <v>DURIN config</v>
      </c>
      <c r="E40" t="str">
        <v>Nicole Bison</v>
      </c>
      <c r="F40" t="str">
        <v/>
      </c>
      <c r="G40" t="str">
        <v>22603</v>
      </c>
      <c r="H40" t="str">
        <v/>
      </c>
      <c r="I40" t="str">
        <v/>
      </c>
      <c r="J40" t="str">
        <f>1/((1/L40)-(1/K40))</f>
        <v>0.195357</v>
      </c>
      <c r="K40" t="str">
        <f>0+(0.0292302*AK40)+(0*AK40*POWER(7.5,2))+(0*AK40*7.5)+(-0.00006755*POWER(AK40,2))</f>
        <v>2.915905</v>
      </c>
      <c r="L40" t="str">
        <f>((M40/1000)*(1000-((T40+S40)/2)))/(T40-S40)</f>
        <v>0.183091</v>
      </c>
      <c r="M40" t="str">
        <f>(AK40*(S40-R40))/(100*U40*(1000-S40))*1000</f>
        <v>2.837527</v>
      </c>
      <c r="N40" t="str">
        <v>1.467378</v>
      </c>
      <c r="O40" t="str">
        <v>1.387552</v>
      </c>
      <c r="P40" t="str">
        <f>0.61365*EXP((17.502*AI40)/(240.97+AI40))</f>
        <v>2.994946</v>
      </c>
      <c r="Q40" t="str">
        <f>P40-N40</f>
        <v>1.527568</v>
      </c>
      <c r="R40" t="str">
        <v>13.765808</v>
      </c>
      <c r="S40" t="str">
        <v>14.557755</v>
      </c>
      <c r="T40" t="str">
        <f>(P40/AJ40)*1000</f>
        <v>29.712648</v>
      </c>
      <c r="U40" t="str">
        <f>7.5*0.0589048</f>
        <v>0.441786</v>
      </c>
      <c r="V40" t="str">
        <v>PSF-00189_20240510161730</v>
      </c>
      <c r="W40" t="str">
        <v>0.000000</v>
      </c>
      <c r="X40" t="str">
        <v>0.000000</v>
      </c>
      <c r="Y40" t="str">
        <v>0.000000</v>
      </c>
      <c r="Z40" t="str">
        <v>101.634262</v>
      </c>
      <c r="AA40" t="str">
        <v>431.962616</v>
      </c>
      <c r="AB40" t="str">
        <v>0.764715</v>
      </c>
      <c r="AC40" t="str">
        <v>0.5</v>
      </c>
      <c r="AD40" t="str">
        <v>0.80</v>
      </c>
      <c r="AE40" t="str">
        <f>AB40*AC40*AD40*AN40</f>
        <v>4.913513</v>
      </c>
      <c r="AF40" t="str">
        <v>40.76</v>
      </c>
      <c r="AG40" t="str">
        <v>38.55</v>
      </c>
      <c r="AH40" t="str">
        <v>27.10</v>
      </c>
      <c r="AI40" t="str">
        <f>(40-AH40)*(AH40*0+0)+40</f>
        <v>24.00</v>
      </c>
      <c r="AJ40" t="str">
        <v>100.80</v>
      </c>
      <c r="AK40" t="str">
        <v>156.0</v>
      </c>
      <c r="AL40" t="str">
        <v>135.6</v>
      </c>
      <c r="AM40" t="str">
        <v>13.1</v>
      </c>
      <c r="AN40" t="str">
        <v>16</v>
      </c>
      <c r="AO40" t="str">
        <v>3.613</v>
      </c>
      <c r="AP40" t="str">
        <v>8</v>
      </c>
      <c r="AQ40" t="str">
        <v>177</v>
      </c>
      <c r="AR40" t="str">
        <v>105</v>
      </c>
      <c r="AS40" t="str">
        <v/>
      </c>
      <c r="AT40" t="str">
        <v/>
      </c>
      <c r="AU40" t="str">
        <v>171.46</v>
      </c>
      <c r="AV40" t="str">
        <v>-54.37</v>
      </c>
      <c r="AW40" t="str">
        <v/>
      </c>
      <c r="AX40" t="str">
        <v/>
      </c>
      <c r="AY40" t="str">
        <v/>
      </c>
      <c r="AZ40" t="str">
        <v>00:00:00</v>
      </c>
      <c r="BA40" t="str">
        <v>0000-00-00</v>
      </c>
      <c r="BB40" t="str">
        <v>0.000000</v>
      </c>
      <c r="BC40" t="str">
        <v>0.000000</v>
      </c>
      <c r="BD40" t="str">
        <v>0.000000</v>
      </c>
      <c r="BE40" t="str">
        <v>0</v>
      </c>
      <c r="BF40" t="str">
        <v>0.000000</v>
      </c>
      <c r="BG40" t="str">
        <v>16:07:42</v>
      </c>
      <c r="BH40" t="str">
        <v>2024-05-10</v>
      </c>
      <c r="BI40" t="str">
        <v>-0.44</v>
      </c>
      <c r="BJ40" t="str">
        <v>-0.001</v>
      </c>
      <c r="BK40" t="str">
        <v>0.000</v>
      </c>
      <c r="BL40" t="str">
        <v>-9999.000</v>
      </c>
      <c r="BM40" t="str">
        <v>-0.053</v>
      </c>
      <c r="BN40" t="str">
        <v>0.041</v>
      </c>
      <c r="BO40" t="str">
        <v>-9999.000</v>
      </c>
      <c r="BP40" t="str">
        <v>1</v>
      </c>
      <c r="BQ40" t="str">
        <v>150</v>
      </c>
      <c r="BR40" t="str">
        <v>0.005</v>
      </c>
      <c r="BS40" t="str">
        <v>2.000000</v>
      </c>
      <c r="BT40" t="str">
        <v>0</v>
      </c>
      <c r="BU40" t="str">
        <v>rectangular</v>
      </c>
      <c r="BV40" t="str">
        <v>7000</v>
      </c>
      <c r="BW40" t="str">
        <v>500</v>
      </c>
      <c r="BX40" t="str">
        <v>-9999.000000</v>
      </c>
      <c r="BY40" t="str">
        <v>-9999.000000</v>
      </c>
      <c r="BZ40" t="str">
        <v>55537</v>
      </c>
      <c r="CA40" t="str">
        <v>55537</v>
      </c>
      <c r="CB40" t="str">
        <v>55537</v>
      </c>
      <c r="CC40" t="str">
        <v>0.000000</v>
      </c>
      <c r="CD40" t="str">
        <v>-9999</v>
      </c>
      <c r="CE40" t="str">
        <v>0.000000</v>
      </c>
      <c r="CF40" t="str">
        <v>0.000000</v>
      </c>
      <c r="CG40" t="str">
        <v>0.000000</v>
      </c>
      <c r="CH40" t="str">
        <v>0.000000</v>
      </c>
      <c r="CI40" t="str">
        <v>2.430110</v>
      </c>
      <c r="CJ40" t="str">
        <v>2.496470</v>
      </c>
      <c r="CK40" t="str">
        <v>1.649746</v>
      </c>
      <c r="CL40" t="str">
        <v>0.879971</v>
      </c>
      <c r="CM40" t="str">
        <v>0.250880</v>
      </c>
      <c r="CN40" t="str">
        <v>-0.035473</v>
      </c>
      <c r="CO40" t="str">
        <v>0.364092</v>
      </c>
      <c r="CP40" t="str">
        <v>0.120886</v>
      </c>
      <c r="CQ40" t="str">
        <v>101.634262</v>
      </c>
      <c r="CR40" t="str">
        <v>0.000436</v>
      </c>
      <c r="CS40" t="str">
        <v>2.368202</v>
      </c>
      <c r="CT40" t="str">
        <v>-0.000033</v>
      </c>
      <c r="CU40" t="str">
        <v>1.000000</v>
      </c>
      <c r="CV40" t="str">
        <v>2.426428</v>
      </c>
      <c r="CW40" t="str">
        <v>-0.000040</v>
      </c>
      <c r="CX40" t="str">
        <v>1.000000</v>
      </c>
      <c r="CY40" t="str">
        <v>0.602049</v>
      </c>
      <c r="CZ40" t="str">
        <v>0.601182</v>
      </c>
      <c r="DA40" t="str">
        <v>0.107400</v>
      </c>
      <c r="DB40" t="str">
        <v>0.000000</v>
      </c>
      <c r="DC40" t="str">
        <v>PSF-00189_20240510161730</v>
      </c>
      <c r="DD40" t="str">
        <v>PFA-00183</v>
      </c>
      <c r="DE40" t="str">
        <v>PSA-00195</v>
      </c>
      <c r="DF40" t="str">
        <v>PSF-00189</v>
      </c>
      <c r="DG40" t="str">
        <v>RHS-00549</v>
      </c>
      <c r="DH40" t="str">
        <v>2.0.0</v>
      </c>
      <c r="DI40" t="str">
        <v>2023-06-15T18:05:35.947Z</v>
      </c>
    </row>
    <row r="41">
      <c r="A41" t="str">
        <v>15</v>
      </c>
      <c r="B41" t="str">
        <v>16:19:50</v>
      </c>
      <c r="C41" t="str">
        <v>2024-05-10</v>
      </c>
      <c r="D41" t="str">
        <v>DURIN config</v>
      </c>
      <c r="E41" t="str">
        <v>Nicole Bison</v>
      </c>
      <c r="F41" t="str">
        <v/>
      </c>
      <c r="G41" t="str">
        <v>27826</v>
      </c>
      <c r="H41" t="str">
        <v/>
      </c>
      <c r="I41" t="str">
        <v/>
      </c>
      <c r="J41" t="str">
        <f>1/((1/L41)-(1/K41))</f>
        <v>0.041770</v>
      </c>
      <c r="K41" t="str">
        <f>0+(0.0292302*AK41)+(0*AK41*POWER(7.5,2))+(0*AK41*7.5)+(-0.00006755*POWER(AK41,2))</f>
        <v>2.916156</v>
      </c>
      <c r="L41" t="str">
        <f>((M41/1000)*(1000-((T41+S41)/2)))/(T41-S41)</f>
        <v>0.041180</v>
      </c>
      <c r="M41" t="str">
        <f>(AK41*(S41-R41))/(100*U41*(1000-S41))*1000</f>
        <v>0.848486</v>
      </c>
      <c r="N41" t="str">
        <v>1.400386</v>
      </c>
      <c r="O41" t="str">
        <v>1.376503</v>
      </c>
      <c r="P41" t="str">
        <f>0.61365*EXP((17.502*AI41)/(240.97+AI41))</f>
        <v>3.427623</v>
      </c>
      <c r="Q41" t="str">
        <f>P41-N41</f>
        <v>2.027237</v>
      </c>
      <c r="R41" t="str">
        <v>13.655450</v>
      </c>
      <c r="S41" t="str">
        <v>13.892374</v>
      </c>
      <c r="T41" t="str">
        <f>(P41/AJ41)*1000</f>
        <v>34.003349</v>
      </c>
      <c r="U41" t="str">
        <f>7.5*0.0589048</f>
        <v>0.441786</v>
      </c>
      <c r="V41" t="str">
        <v>PSF-00189_20240510161950</v>
      </c>
      <c r="W41" t="str">
        <v>0.000000</v>
      </c>
      <c r="X41" t="str">
        <v>0.000000</v>
      </c>
      <c r="Y41" t="str">
        <v>0.000000</v>
      </c>
      <c r="Z41" t="str">
        <v>111.483696</v>
      </c>
      <c r="AA41" t="str">
        <v>377.323151</v>
      </c>
      <c r="AB41" t="str">
        <v>0.704540</v>
      </c>
      <c r="AC41" t="str">
        <v>0.5</v>
      </c>
      <c r="AD41" t="str">
        <v>0.80</v>
      </c>
      <c r="AE41" t="str">
        <f>AB41*AC41*AD41*AN41</f>
        <v>4.383783</v>
      </c>
      <c r="AF41" t="str">
        <v>38.76</v>
      </c>
      <c r="AG41" t="str">
        <v>38.10</v>
      </c>
      <c r="AH41" t="str">
        <v>27.16</v>
      </c>
      <c r="AI41" t="str">
        <f>(41-AH41)*(AH41*0+0)+41</f>
        <v>26.27</v>
      </c>
      <c r="AJ41" t="str">
        <v>100.80</v>
      </c>
      <c r="AK41" t="str">
        <v>156.0</v>
      </c>
      <c r="AL41" t="str">
        <v>129.2</v>
      </c>
      <c r="AM41" t="str">
        <v>17.2</v>
      </c>
      <c r="AN41" t="str">
        <v>16</v>
      </c>
      <c r="AO41" t="str">
        <v>3.606</v>
      </c>
      <c r="AP41" t="str">
        <v>7</v>
      </c>
      <c r="AQ41" t="str">
        <v>-177</v>
      </c>
      <c r="AR41" t="str">
        <v>108</v>
      </c>
      <c r="AS41" t="str">
        <v/>
      </c>
      <c r="AT41" t="str">
        <v/>
      </c>
      <c r="AU41" t="str">
        <v>172.39</v>
      </c>
      <c r="AV41" t="str">
        <v>-95.27</v>
      </c>
      <c r="AW41" t="str">
        <v/>
      </c>
      <c r="AX41" t="str">
        <v/>
      </c>
      <c r="AY41" t="str">
        <v/>
      </c>
      <c r="AZ41" t="str">
        <v>00:00:00</v>
      </c>
      <c r="BA41" t="str">
        <v>0000-00-00</v>
      </c>
      <c r="BB41" t="str">
        <v>0.000000</v>
      </c>
      <c r="BC41" t="str">
        <v>0.000000</v>
      </c>
      <c r="BD41" t="str">
        <v>0.000000</v>
      </c>
      <c r="BE41" t="str">
        <v>0</v>
      </c>
      <c r="BF41" t="str">
        <v>0.000000</v>
      </c>
      <c r="BG41" t="str">
        <v>16:17:51</v>
      </c>
      <c r="BH41" t="str">
        <v>2024-05-10</v>
      </c>
      <c r="BI41" t="str">
        <v>-0.45</v>
      </c>
      <c r="BJ41" t="str">
        <v>-0.000</v>
      </c>
      <c r="BK41" t="str">
        <v>-0.000</v>
      </c>
      <c r="BL41" t="str">
        <v>-9999.000</v>
      </c>
      <c r="BM41" t="str">
        <v>-0.479</v>
      </c>
      <c r="BN41" t="str">
        <v>-0.856</v>
      </c>
      <c r="BO41" t="str">
        <v>-9999.000</v>
      </c>
      <c r="BP41" t="str">
        <v>1</v>
      </c>
      <c r="BQ41" t="str">
        <v>150</v>
      </c>
      <c r="BR41" t="str">
        <v>0.005</v>
      </c>
      <c r="BS41" t="str">
        <v>2.000000</v>
      </c>
      <c r="BT41" t="str">
        <v>0</v>
      </c>
      <c r="BU41" t="str">
        <v>rectangular</v>
      </c>
      <c r="BV41" t="str">
        <v>7000</v>
      </c>
      <c r="BW41" t="str">
        <v>500</v>
      </c>
      <c r="BX41" t="str">
        <v>-9999.000000</v>
      </c>
      <c r="BY41" t="str">
        <v>-9999.000000</v>
      </c>
      <c r="BZ41" t="str">
        <v>55537</v>
      </c>
      <c r="CA41" t="str">
        <v>55537</v>
      </c>
      <c r="CB41" t="str">
        <v>55537</v>
      </c>
      <c r="CC41" t="str">
        <v>0.000000</v>
      </c>
      <c r="CD41" t="str">
        <v>-9999</v>
      </c>
      <c r="CE41" t="str">
        <v>0.000000</v>
      </c>
      <c r="CF41" t="str">
        <v>0.000000</v>
      </c>
      <c r="CG41" t="str">
        <v>0.000000</v>
      </c>
      <c r="CH41" t="str">
        <v>0.000000</v>
      </c>
      <c r="CI41" t="str">
        <v>2.429483</v>
      </c>
      <c r="CJ41" t="str">
        <v>2.493507</v>
      </c>
      <c r="CK41" t="str">
        <v>1.650007</v>
      </c>
      <c r="CL41" t="str">
        <v>0.864636</v>
      </c>
      <c r="CM41" t="str">
        <v>0.250279</v>
      </c>
      <c r="CN41" t="str">
        <v>-0.009459</v>
      </c>
      <c r="CO41" t="str">
        <v>0.374457</v>
      </c>
      <c r="CP41" t="str">
        <v>0.120460</v>
      </c>
      <c r="CQ41" t="str">
        <v>111.483696</v>
      </c>
      <c r="CR41" t="str">
        <v>0.000438</v>
      </c>
      <c r="CS41" t="str">
        <v>2.368202</v>
      </c>
      <c r="CT41" t="str">
        <v>-0.000033</v>
      </c>
      <c r="CU41" t="str">
        <v>1.000000</v>
      </c>
      <c r="CV41" t="str">
        <v>2.426428</v>
      </c>
      <c r="CW41" t="str">
        <v>-0.000040</v>
      </c>
      <c r="CX41" t="str">
        <v>1.000000</v>
      </c>
      <c r="CY41" t="str">
        <v>0.602049</v>
      </c>
      <c r="CZ41" t="str">
        <v>0.601182</v>
      </c>
      <c r="DA41" t="str">
        <v>0.107400</v>
      </c>
      <c r="DB41" t="str">
        <v>0.000000</v>
      </c>
      <c r="DC41" t="str">
        <v>PSF-00189_20240510161950</v>
      </c>
      <c r="DD41" t="str">
        <v>PFA-00183</v>
      </c>
      <c r="DE41" t="str">
        <v>PSA-00195</v>
      </c>
      <c r="DF41" t="str">
        <v>PSF-00189</v>
      </c>
      <c r="DG41" t="str">
        <v>RHS-00549</v>
      </c>
      <c r="DH41" t="str">
        <v>2.0.0</v>
      </c>
      <c r="DI41" t="str">
        <v>2023-06-15T18:05:35.947Z</v>
      </c>
    </row>
    <row r="42">
      <c r="A42" t="str">
        <v>16</v>
      </c>
      <c r="B42" t="str">
        <v>16:21:55</v>
      </c>
      <c r="C42" t="str">
        <v>2024-05-10</v>
      </c>
      <c r="D42" t="str">
        <v>DURIN config</v>
      </c>
      <c r="E42" t="str">
        <v>Nicole Bison</v>
      </c>
      <c r="F42" t="str">
        <v/>
      </c>
      <c r="G42" t="str">
        <v>26103</v>
      </c>
      <c r="H42" t="str">
        <v/>
      </c>
      <c r="I42" t="str">
        <v/>
      </c>
      <c r="J42" t="str">
        <f>1/((1/L42)-(1/K42))</f>
        <v>0.021822</v>
      </c>
      <c r="K42" t="str">
        <f>0+(0.0292302*AK42)+(0*AK42*POWER(7.5,2))+(0*AK42*7.5)+(-0.00006755*POWER(AK42,2))</f>
        <v>2.917444</v>
      </c>
      <c r="L42" t="str">
        <f>((M42/1000)*(1000-((T42+S42)/2)))/(T42-S42)</f>
        <v>0.021660</v>
      </c>
      <c r="M42" t="str">
        <f>(AK42*(S42-R42))/(100*U42*(1000-S42))*1000</f>
        <v>0.443569</v>
      </c>
      <c r="N42" t="str">
        <v>1.410819</v>
      </c>
      <c r="O42" t="str">
        <v>1.398348</v>
      </c>
      <c r="P42" t="str">
        <f>0.61365*EXP((17.502*AI42)/(240.97+AI42))</f>
        <v>3.425591</v>
      </c>
      <c r="Q42" t="str">
        <f>P42-N42</f>
        <v>2.014772</v>
      </c>
      <c r="R42" t="str">
        <v>13.872221</v>
      </c>
      <c r="S42" t="str">
        <v>13.995941</v>
      </c>
      <c r="T42" t="str">
        <f>(P42/AJ42)*1000</f>
        <v>33.983364</v>
      </c>
      <c r="U42" t="str">
        <f>7.5*0.0589048</f>
        <v>0.441786</v>
      </c>
      <c r="V42" t="str">
        <v>PSF-00189_20240510162155</v>
      </c>
      <c r="W42" t="str">
        <v>0.000000</v>
      </c>
      <c r="X42" t="str">
        <v>0.000000</v>
      </c>
      <c r="Y42" t="str">
        <v>0.000000</v>
      </c>
      <c r="Z42" t="str">
        <v>85.441589</v>
      </c>
      <c r="AA42" t="str">
        <v>300.433868</v>
      </c>
      <c r="AB42" t="str">
        <v>0.715606</v>
      </c>
      <c r="AC42" t="str">
        <v>0.5</v>
      </c>
      <c r="AD42" t="str">
        <v>0.80</v>
      </c>
      <c r="AE42" t="str">
        <f>AB42*AC42*AD42*AN42</f>
        <v>3.856289</v>
      </c>
      <c r="AF42" t="str">
        <v>38.96</v>
      </c>
      <c r="AG42" t="str">
        <v>38.62</v>
      </c>
      <c r="AH42" t="str">
        <v>27.20</v>
      </c>
      <c r="AI42" t="str">
        <f>(42-AH42)*(AH42*0+0)+42</f>
        <v>26.26</v>
      </c>
      <c r="AJ42" t="str">
        <v>100.80</v>
      </c>
      <c r="AK42" t="str">
        <v>156.2</v>
      </c>
      <c r="AL42" t="str">
        <v>136.4</v>
      </c>
      <c r="AM42" t="str">
        <v>12.7</v>
      </c>
      <c r="AN42" t="str">
        <v>13</v>
      </c>
      <c r="AO42" t="str">
        <v>3.611</v>
      </c>
      <c r="AP42" t="str">
        <v>16</v>
      </c>
      <c r="AQ42" t="str">
        <v>-177</v>
      </c>
      <c r="AR42" t="str">
        <v>110</v>
      </c>
      <c r="AS42" t="str">
        <v/>
      </c>
      <c r="AT42" t="str">
        <v/>
      </c>
      <c r="AU42" t="str">
        <v>163.73</v>
      </c>
      <c r="AV42" t="str">
        <v>-80.77</v>
      </c>
      <c r="AW42" t="str">
        <v/>
      </c>
      <c r="AX42" t="str">
        <v/>
      </c>
      <c r="AY42" t="str">
        <v/>
      </c>
      <c r="AZ42" t="str">
        <v>00:00:00</v>
      </c>
      <c r="BA42" t="str">
        <v>0000-00-00</v>
      </c>
      <c r="BB42" t="str">
        <v>0.000000</v>
      </c>
      <c r="BC42" t="str">
        <v>0.000000</v>
      </c>
      <c r="BD42" t="str">
        <v>0.000000</v>
      </c>
      <c r="BE42" t="str">
        <v>0</v>
      </c>
      <c r="BF42" t="str">
        <v>0.000000</v>
      </c>
      <c r="BG42" t="str">
        <v>16:17:51</v>
      </c>
      <c r="BH42" t="str">
        <v>2024-05-10</v>
      </c>
      <c r="BI42" t="str">
        <v>-0.45</v>
      </c>
      <c r="BJ42" t="str">
        <v>-0.002</v>
      </c>
      <c r="BK42" t="str">
        <v>-0.002</v>
      </c>
      <c r="BL42" t="str">
        <v>-9999.000</v>
      </c>
      <c r="BM42" t="str">
        <v>-0.189</v>
      </c>
      <c r="BN42" t="str">
        <v>0.054</v>
      </c>
      <c r="BO42" t="str">
        <v>-9999.000</v>
      </c>
      <c r="BP42" t="str">
        <v>1</v>
      </c>
      <c r="BQ42" t="str">
        <v>150</v>
      </c>
      <c r="BR42" t="str">
        <v>0.005</v>
      </c>
      <c r="BS42" t="str">
        <v>2.000000</v>
      </c>
      <c r="BT42" t="str">
        <v>0</v>
      </c>
      <c r="BU42" t="str">
        <v>rectangular</v>
      </c>
      <c r="BV42" t="str">
        <v>7000</v>
      </c>
      <c r="BW42" t="str">
        <v>500</v>
      </c>
      <c r="BX42" t="str">
        <v>-9999.000000</v>
      </c>
      <c r="BY42" t="str">
        <v>-9999.000000</v>
      </c>
      <c r="BZ42" t="str">
        <v>55537</v>
      </c>
      <c r="CA42" t="str">
        <v>55537</v>
      </c>
      <c r="CB42" t="str">
        <v>55537</v>
      </c>
      <c r="CC42" t="str">
        <v>0.000000</v>
      </c>
      <c r="CD42" t="str">
        <v>-9999</v>
      </c>
      <c r="CE42" t="str">
        <v>0.000000</v>
      </c>
      <c r="CF42" t="str">
        <v>0.000000</v>
      </c>
      <c r="CG42" t="str">
        <v>0.000000</v>
      </c>
      <c r="CH42" t="str">
        <v>0.000000</v>
      </c>
      <c r="CI42" t="str">
        <v>2.430191</v>
      </c>
      <c r="CJ42" t="str">
        <v>2.493792</v>
      </c>
      <c r="CK42" t="str">
        <v>1.651356</v>
      </c>
      <c r="CL42" t="str">
        <v>0.881995</v>
      </c>
      <c r="CM42" t="str">
        <v>0.249882</v>
      </c>
      <c r="CN42" t="str">
        <v>-0.010062</v>
      </c>
      <c r="CO42" t="str">
        <v>0.383441</v>
      </c>
      <c r="CP42" t="str">
        <v>0.118711</v>
      </c>
      <c r="CQ42" t="str">
        <v>85.441589</v>
      </c>
      <c r="CR42" t="str">
        <v>0.000431</v>
      </c>
      <c r="CS42" t="str">
        <v>2.368202</v>
      </c>
      <c r="CT42" t="str">
        <v>-0.000033</v>
      </c>
      <c r="CU42" t="str">
        <v>1.000000</v>
      </c>
      <c r="CV42" t="str">
        <v>2.426428</v>
      </c>
      <c r="CW42" t="str">
        <v>-0.000040</v>
      </c>
      <c r="CX42" t="str">
        <v>1.000000</v>
      </c>
      <c r="CY42" t="str">
        <v>0.602049</v>
      </c>
      <c r="CZ42" t="str">
        <v>0.601182</v>
      </c>
      <c r="DA42" t="str">
        <v>0.107400</v>
      </c>
      <c r="DB42" t="str">
        <v>0.000000</v>
      </c>
      <c r="DC42" t="str">
        <v>PSF-00189_20240510162155</v>
      </c>
      <c r="DD42" t="str">
        <v>PFA-00183</v>
      </c>
      <c r="DE42" t="str">
        <v>PSA-00195</v>
      </c>
      <c r="DF42" t="str">
        <v>PSF-00189</v>
      </c>
      <c r="DG42" t="str">
        <v>RHS-00549</v>
      </c>
      <c r="DH42" t="str">
        <v>2.0.0</v>
      </c>
      <c r="DI42" t="str">
        <v>2023-06-15T18:05:35.947Z</v>
      </c>
    </row>
    <row r="43">
      <c r="A43" t="str">
        <v>17</v>
      </c>
      <c r="B43" t="str">
        <v>16:23:54</v>
      </c>
      <c r="C43" t="str">
        <v>2024-05-10</v>
      </c>
      <c r="D43" t="str">
        <v>DURIN config</v>
      </c>
      <c r="E43" t="str">
        <v>Nicole Bison</v>
      </c>
      <c r="F43" t="str">
        <v/>
      </c>
      <c r="G43" t="str">
        <v>24994</v>
      </c>
      <c r="H43" t="str">
        <v/>
      </c>
      <c r="I43" t="str">
        <v/>
      </c>
      <c r="J43" t="str">
        <f>1/((1/L43)-(1/K43))</f>
        <v>0.029709</v>
      </c>
      <c r="K43" t="str">
        <f>0+(0.0292302*AK43)+(0*AK43*POWER(7.5,2))+(0*AK43*7.5)+(-0.00006755*POWER(AK43,2))</f>
        <v>2.917212</v>
      </c>
      <c r="L43" t="str">
        <f>((M43/1000)*(1000-((T43+S43)/2)))/(T43-S43)</f>
        <v>0.029409</v>
      </c>
      <c r="M43" t="str">
        <f>(AK43*(S43-R43))/(100*U43*(1000-S43))*1000</f>
        <v>0.589823</v>
      </c>
      <c r="N43" t="str">
        <v>1.417133</v>
      </c>
      <c r="O43" t="str">
        <v>1.400549</v>
      </c>
      <c r="P43" t="str">
        <f>0.61365*EXP((17.502*AI43)/(240.97+AI43))</f>
        <v>3.390455</v>
      </c>
      <c r="Q43" t="str">
        <f>P43-N43</f>
        <v>1.973323</v>
      </c>
      <c r="R43" t="str">
        <v>13.894778</v>
      </c>
      <c r="S43" t="str">
        <v>14.059311</v>
      </c>
      <c r="T43" t="str">
        <f>(P43/AJ43)*1000</f>
        <v>33.636555</v>
      </c>
      <c r="U43" t="str">
        <f>7.5*0.0589048</f>
        <v>0.441786</v>
      </c>
      <c r="V43" t="str">
        <v>PSF-00189_20240510162354</v>
      </c>
      <c r="W43" t="str">
        <v>0.000000</v>
      </c>
      <c r="X43" t="str">
        <v>0.000000</v>
      </c>
      <c r="Y43" t="str">
        <v>0.000000</v>
      </c>
      <c r="Z43" t="str">
        <v>103.581909</v>
      </c>
      <c r="AA43" t="str">
        <v>408.429626</v>
      </c>
      <c r="AB43" t="str">
        <v>0.746390</v>
      </c>
      <c r="AC43" t="str">
        <v>0.5</v>
      </c>
      <c r="AD43" t="str">
        <v>0.80</v>
      </c>
      <c r="AE43" t="str">
        <f>AB43*AC43*AD43*AN43</f>
        <v>5.223828</v>
      </c>
      <c r="AF43" t="str">
        <v>39.06</v>
      </c>
      <c r="AG43" t="str">
        <v>38.60</v>
      </c>
      <c r="AH43" t="str">
        <v>27.23</v>
      </c>
      <c r="AI43" t="str">
        <f>(43-AH43)*(AH43*0+0)+43</f>
        <v>26.08</v>
      </c>
      <c r="AJ43" t="str">
        <v>100.80</v>
      </c>
      <c r="AK43" t="str">
        <v>156.1</v>
      </c>
      <c r="AL43" t="str">
        <v>134.2</v>
      </c>
      <c r="AM43" t="str">
        <v>14.1</v>
      </c>
      <c r="AN43" t="str">
        <v>17</v>
      </c>
      <c r="AO43" t="str">
        <v>3.610</v>
      </c>
      <c r="AP43" t="str">
        <v>6</v>
      </c>
      <c r="AQ43" t="str">
        <v>178</v>
      </c>
      <c r="AR43" t="str">
        <v>276</v>
      </c>
      <c r="AS43" t="str">
        <v/>
      </c>
      <c r="AT43" t="str">
        <v/>
      </c>
      <c r="AU43" t="str">
        <v>173.68</v>
      </c>
      <c r="AV43" t="str">
        <v>114.47</v>
      </c>
      <c r="AW43" t="str">
        <v/>
      </c>
      <c r="AX43" t="str">
        <v/>
      </c>
      <c r="AY43" t="str">
        <v/>
      </c>
      <c r="AZ43" t="str">
        <v>00:00:00</v>
      </c>
      <c r="BA43" t="str">
        <v>0000-00-00</v>
      </c>
      <c r="BB43" t="str">
        <v>0.000000</v>
      </c>
      <c r="BC43" t="str">
        <v>0.000000</v>
      </c>
      <c r="BD43" t="str">
        <v>0.000000</v>
      </c>
      <c r="BE43" t="str">
        <v>0</v>
      </c>
      <c r="BF43" t="str">
        <v>0.000000</v>
      </c>
      <c r="BG43" t="str">
        <v>16:17:51</v>
      </c>
      <c r="BH43" t="str">
        <v>2024-05-10</v>
      </c>
      <c r="BI43" t="str">
        <v>-0.45</v>
      </c>
      <c r="BJ43" t="str">
        <v>-0.000</v>
      </c>
      <c r="BK43" t="str">
        <v>0.000</v>
      </c>
      <c r="BL43" t="str">
        <v>-9999.000</v>
      </c>
      <c r="BM43" t="str">
        <v>-0.134</v>
      </c>
      <c r="BN43" t="str">
        <v>-0.461</v>
      </c>
      <c r="BO43" t="str">
        <v>-9999.000</v>
      </c>
      <c r="BP43" t="str">
        <v>1</v>
      </c>
      <c r="BQ43" t="str">
        <v>150</v>
      </c>
      <c r="BR43" t="str">
        <v>0.005</v>
      </c>
      <c r="BS43" t="str">
        <v>2.000000</v>
      </c>
      <c r="BT43" t="str">
        <v>0</v>
      </c>
      <c r="BU43" t="str">
        <v>rectangular</v>
      </c>
      <c r="BV43" t="str">
        <v>7000</v>
      </c>
      <c r="BW43" t="str">
        <v>500</v>
      </c>
      <c r="BX43" t="str">
        <v>-9999.000000</v>
      </c>
      <c r="BY43" t="str">
        <v>-9999.000000</v>
      </c>
      <c r="BZ43" t="str">
        <v>55537</v>
      </c>
      <c r="CA43" t="str">
        <v>55537</v>
      </c>
      <c r="CB43" t="str">
        <v>55537</v>
      </c>
      <c r="CC43" t="str">
        <v>0.000000</v>
      </c>
      <c r="CD43" t="str">
        <v>-9999</v>
      </c>
      <c r="CE43" t="str">
        <v>0.000000</v>
      </c>
      <c r="CF43" t="str">
        <v>0.000000</v>
      </c>
      <c r="CG43" t="str">
        <v>0.000000</v>
      </c>
      <c r="CH43" t="str">
        <v>0.000000</v>
      </c>
      <c r="CI43" t="str">
        <v>2.430159</v>
      </c>
      <c r="CJ43" t="str">
        <v>2.493925</v>
      </c>
      <c r="CK43" t="str">
        <v>1.651114</v>
      </c>
      <c r="CL43" t="str">
        <v>0.876663</v>
      </c>
      <c r="CM43" t="str">
        <v>0.249535</v>
      </c>
      <c r="CN43" t="str">
        <v>-0.012567</v>
      </c>
      <c r="CO43" t="str">
        <v>0.391544</v>
      </c>
      <c r="CP43" t="str">
        <v>0.122090</v>
      </c>
      <c r="CQ43" t="str">
        <v>103.581909</v>
      </c>
      <c r="CR43" t="str">
        <v>0.000433</v>
      </c>
      <c r="CS43" t="str">
        <v>2.368202</v>
      </c>
      <c r="CT43" t="str">
        <v>-0.000033</v>
      </c>
      <c r="CU43" t="str">
        <v>1.000000</v>
      </c>
      <c r="CV43" t="str">
        <v>2.426428</v>
      </c>
      <c r="CW43" t="str">
        <v>-0.000040</v>
      </c>
      <c r="CX43" t="str">
        <v>1.000000</v>
      </c>
      <c r="CY43" t="str">
        <v>0.602049</v>
      </c>
      <c r="CZ43" t="str">
        <v>0.601182</v>
      </c>
      <c r="DA43" t="str">
        <v>0.107400</v>
      </c>
      <c r="DB43" t="str">
        <v>0.000000</v>
      </c>
      <c r="DC43" t="str">
        <v>PSF-00189_20240510162354</v>
      </c>
      <c r="DD43" t="str">
        <v>PFA-00183</v>
      </c>
      <c r="DE43" t="str">
        <v>PSA-00195</v>
      </c>
      <c r="DF43" t="str">
        <v>PSF-00189</v>
      </c>
      <c r="DG43" t="str">
        <v>RHS-00549</v>
      </c>
      <c r="DH43" t="str">
        <v>2.0.0</v>
      </c>
      <c r="DI43" t="str">
        <v>2023-06-15T18:05:35.947Z</v>
      </c>
    </row>
    <row r="44">
      <c r="A44" t="str">
        <v>18</v>
      </c>
      <c r="B44" t="str">
        <v>16:25:54</v>
      </c>
      <c r="C44" t="str">
        <v>2024-05-10</v>
      </c>
      <c r="D44" t="str">
        <v>DURIN config</v>
      </c>
      <c r="E44" t="str">
        <v>Nicole Bison</v>
      </c>
      <c r="F44" t="str">
        <v/>
      </c>
      <c r="G44" t="str">
        <v>26427</v>
      </c>
      <c r="H44" t="str">
        <v/>
      </c>
      <c r="I44" t="str">
        <v/>
      </c>
      <c r="J44" t="str">
        <f>1/((1/L44)-(1/K44))</f>
        <v>0.027490</v>
      </c>
      <c r="K44" t="str">
        <f>0+(0.0292302*AK44)+(0*AK44*POWER(7.5,2))+(0*AK44*7.5)+(-0.00006755*POWER(AK44,2))</f>
        <v>2.917907</v>
      </c>
      <c r="L44" t="str">
        <f>((M44/1000)*(1000-((T44+S44)/2)))/(T44-S44)</f>
        <v>0.027233</v>
      </c>
      <c r="M44" t="str">
        <f>(AK44*(S44-R44))/(100*U44*(1000-S44))*1000</f>
        <v>0.556402</v>
      </c>
      <c r="N44" t="str">
        <v>1.395366</v>
      </c>
      <c r="O44" t="str">
        <v>1.379727</v>
      </c>
      <c r="P44" t="str">
        <f>0.61365*EXP((17.502*AI44)/(240.97+AI44))</f>
        <v>3.405699</v>
      </c>
      <c r="Q44" t="str">
        <f>P44-N44</f>
        <v>2.010332</v>
      </c>
      <c r="R44" t="str">
        <v>13.688344</v>
      </c>
      <c r="S44" t="str">
        <v>13.843502</v>
      </c>
      <c r="T44" t="str">
        <f>(P44/AJ44)*1000</f>
        <v>33.788116</v>
      </c>
      <c r="U44" t="str">
        <f>7.5*0.0589048</f>
        <v>0.441786</v>
      </c>
      <c r="V44" t="str">
        <v>PSF-00189_20240510162554</v>
      </c>
      <c r="W44" t="str">
        <v>0.000000</v>
      </c>
      <c r="X44" t="str">
        <v>0.000000</v>
      </c>
      <c r="Y44" t="str">
        <v>0.000000</v>
      </c>
      <c r="Z44" t="str">
        <v>63.046932</v>
      </c>
      <c r="AA44" t="str">
        <v>259.197601</v>
      </c>
      <c r="AB44" t="str">
        <v>0.756761</v>
      </c>
      <c r="AC44" t="str">
        <v>0.5</v>
      </c>
      <c r="AD44" t="str">
        <v>0.80</v>
      </c>
      <c r="AE44" t="str">
        <f>AB44*AC44*AD44*AN44</f>
        <v>4.009860</v>
      </c>
      <c r="AF44" t="str">
        <v>38.36</v>
      </c>
      <c r="AG44" t="str">
        <v>37.93</v>
      </c>
      <c r="AH44" t="str">
        <v>27.27</v>
      </c>
      <c r="AI44" t="str">
        <f>(44-AH44)*(AH44*0+0)+44</f>
        <v>26.16</v>
      </c>
      <c r="AJ44" t="str">
        <v>100.80</v>
      </c>
      <c r="AK44" t="str">
        <v>156.2</v>
      </c>
      <c r="AL44" t="str">
        <v>132.3</v>
      </c>
      <c r="AM44" t="str">
        <v>15.3</v>
      </c>
      <c r="AN44" t="str">
        <v>13</v>
      </c>
      <c r="AO44" t="str">
        <v>3.609</v>
      </c>
      <c r="AP44" t="str">
        <v>13</v>
      </c>
      <c r="AQ44" t="str">
        <v>178</v>
      </c>
      <c r="AR44" t="str">
        <v>69</v>
      </c>
      <c r="AS44" t="str">
        <v/>
      </c>
      <c r="AT44" t="str">
        <v/>
      </c>
      <c r="AU44" t="str">
        <v>166.85</v>
      </c>
      <c r="AV44" t="str">
        <v>-102.18</v>
      </c>
      <c r="AW44" t="str">
        <v/>
      </c>
      <c r="AX44" t="str">
        <v/>
      </c>
      <c r="AY44" t="str">
        <v/>
      </c>
      <c r="AZ44" t="str">
        <v>00:00:00</v>
      </c>
      <c r="BA44" t="str">
        <v>0000-00-00</v>
      </c>
      <c r="BB44" t="str">
        <v>0.000000</v>
      </c>
      <c r="BC44" t="str">
        <v>0.000000</v>
      </c>
      <c r="BD44" t="str">
        <v>0.000000</v>
      </c>
      <c r="BE44" t="str">
        <v>0</v>
      </c>
      <c r="BF44" t="str">
        <v>0.000000</v>
      </c>
      <c r="BG44" t="str">
        <v>16:17:51</v>
      </c>
      <c r="BH44" t="str">
        <v>2024-05-10</v>
      </c>
      <c r="BI44" t="str">
        <v>-0.45</v>
      </c>
      <c r="BJ44" t="str">
        <v>0.000</v>
      </c>
      <c r="BK44" t="str">
        <v>-0.000</v>
      </c>
      <c r="BL44" t="str">
        <v>-9999.000</v>
      </c>
      <c r="BM44" t="str">
        <v>-0.071</v>
      </c>
      <c r="BN44" t="str">
        <v>-0.018</v>
      </c>
      <c r="BO44" t="str">
        <v>-9999.000</v>
      </c>
      <c r="BP44" t="str">
        <v>1</v>
      </c>
      <c r="BQ44" t="str">
        <v>150</v>
      </c>
      <c r="BR44" t="str">
        <v>0.005</v>
      </c>
      <c r="BS44" t="str">
        <v>2.000000</v>
      </c>
      <c r="BT44" t="str">
        <v>0</v>
      </c>
      <c r="BU44" t="str">
        <v>rectangular</v>
      </c>
      <c r="BV44" t="str">
        <v>7000</v>
      </c>
      <c r="BW44" t="str">
        <v>500</v>
      </c>
      <c r="BX44" t="str">
        <v>-9999.000000</v>
      </c>
      <c r="BY44" t="str">
        <v>-9999.000000</v>
      </c>
      <c r="BZ44" t="str">
        <v>55537</v>
      </c>
      <c r="CA44" t="str">
        <v>55537</v>
      </c>
      <c r="CB44" t="str">
        <v>55537</v>
      </c>
      <c r="CC44" t="str">
        <v>0.000000</v>
      </c>
      <c r="CD44" t="str">
        <v>-9999</v>
      </c>
      <c r="CE44" t="str">
        <v>0.000000</v>
      </c>
      <c r="CF44" t="str">
        <v>0.000000</v>
      </c>
      <c r="CG44" t="str">
        <v>0.000000</v>
      </c>
      <c r="CH44" t="str">
        <v>0.000000</v>
      </c>
      <c r="CI44" t="str">
        <v>2.429224</v>
      </c>
      <c r="CJ44" t="str">
        <v>2.492885</v>
      </c>
      <c r="CK44" t="str">
        <v>1.651842</v>
      </c>
      <c r="CL44" t="str">
        <v>0.872005</v>
      </c>
      <c r="CM44" t="str">
        <v>0.249128</v>
      </c>
      <c r="CN44" t="str">
        <v>-0.012158</v>
      </c>
      <c r="CO44" t="str">
        <v>0.399860</v>
      </c>
      <c r="CP44" t="str">
        <v>0.118522</v>
      </c>
      <c r="CQ44" t="str">
        <v>63.046932</v>
      </c>
      <c r="CR44" t="str">
        <v>0.000443</v>
      </c>
      <c r="CS44" t="str">
        <v>2.368202</v>
      </c>
      <c r="CT44" t="str">
        <v>-0.000033</v>
      </c>
      <c r="CU44" t="str">
        <v>1.000000</v>
      </c>
      <c r="CV44" t="str">
        <v>2.426428</v>
      </c>
      <c r="CW44" t="str">
        <v>-0.000040</v>
      </c>
      <c r="CX44" t="str">
        <v>1.000000</v>
      </c>
      <c r="CY44" t="str">
        <v>0.602049</v>
      </c>
      <c r="CZ44" t="str">
        <v>0.601182</v>
      </c>
      <c r="DA44" t="str">
        <v>0.107400</v>
      </c>
      <c r="DB44" t="str">
        <v>0.000000</v>
      </c>
      <c r="DC44" t="str">
        <v>PSF-00189_20240510162554</v>
      </c>
      <c r="DD44" t="str">
        <v>PFA-00183</v>
      </c>
      <c r="DE44" t="str">
        <v>PSA-00195</v>
      </c>
      <c r="DF44" t="str">
        <v>PSF-00189</v>
      </c>
      <c r="DG44" t="str">
        <v>RHS-00549</v>
      </c>
      <c r="DH44" t="str">
        <v>2.0.0</v>
      </c>
      <c r="DI44" t="str">
        <v>2023-06-15T18:05:35.947Z</v>
      </c>
    </row>
  </sheetData>
  <ignoredErrors>
    <ignoredError numberStoredAsText="1" sqref="A1:DI4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DURIN 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