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URIN config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I4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FLUORO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SENSOR</v>
      </c>
      <c r="AG1" t="str">
        <v>SENSOR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LEAF_ANGLE</v>
      </c>
      <c r="AQ1" t="str">
        <v>LEAF_ANGLE</v>
      </c>
      <c r="AR1" t="str">
        <v>LEAF_ANGLE</v>
      </c>
      <c r="AS1" t="str">
        <v>LEAF_ANGLE</v>
      </c>
      <c r="AT1" t="str">
        <v>LEAF_ANGLE</v>
      </c>
      <c r="AU1" t="str">
        <v>LEAF_ANGLE</v>
      </c>
      <c r="AV1" t="str">
        <v>LEAF_ANGLE</v>
      </c>
      <c r="AW1" t="str">
        <v>LEAF_ANGLE</v>
      </c>
      <c r="AX1" t="str">
        <v>LEAF_ANGLE</v>
      </c>
      <c r="AY1" t="str">
        <v>LEAF_ANGLE</v>
      </c>
      <c r="AZ1" t="str">
        <v>GPS</v>
      </c>
      <c r="BA1" t="str">
        <v>GPS</v>
      </c>
      <c r="BB1" t="str">
        <v>GPS</v>
      </c>
      <c r="BC1" t="str">
        <v>GPS</v>
      </c>
      <c r="BD1" t="str">
        <v>GPS</v>
      </c>
      <c r="BE1" t="str">
        <v>GPS</v>
      </c>
      <c r="BF1" t="str">
        <v>GPS</v>
      </c>
      <c r="BG1" t="str">
        <v>MATCH</v>
      </c>
      <c r="BH1" t="str">
        <v>MATCH</v>
      </c>
      <c r="BI1" t="str">
        <v>MATCH</v>
      </c>
      <c r="BJ1" t="str">
        <v>STABILITY</v>
      </c>
      <c r="BK1" t="str">
        <v>STABILITY</v>
      </c>
      <c r="BL1" t="str">
        <v>STABILITY</v>
      </c>
      <c r="BM1" t="str">
        <v>STABILITY</v>
      </c>
      <c r="BN1" t="str">
        <v>STABILITY</v>
      </c>
      <c r="BO1" t="str">
        <v>STABILITY</v>
      </c>
      <c r="BP1" t="str">
        <v>P_CONFIG</v>
      </c>
      <c r="BQ1" t="str">
        <v>P_CONFIG</v>
      </c>
      <c r="BR1" t="str">
        <v>P_CONFIG</v>
      </c>
      <c r="BS1" t="str">
        <v>P_CONFIG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FL_CONFIG</v>
      </c>
      <c r="CD1" t="str">
        <v>FL_CONFIG</v>
      </c>
      <c r="CE1" t="str">
        <v>FL_CONFIG</v>
      </c>
      <c r="CF1" t="str">
        <v>FL_CONFIG</v>
      </c>
      <c r="CG1" t="str">
        <v>FL_CONFIG</v>
      </c>
      <c r="CH1" t="str">
        <v>FL_CONFIG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SENSOR_V</v>
      </c>
      <c r="CN1" t="str">
        <v>SENSOR_V</v>
      </c>
      <c r="CO1" t="str">
        <v>SENSOR_V</v>
      </c>
      <c r="CP1" t="str">
        <v>SENSOR_V</v>
      </c>
      <c r="CQ1" t="str">
        <v>SENSOR_V</v>
      </c>
      <c r="CR1" t="str">
        <v>SENSOR_V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USERCAL</v>
      </c>
      <c r="CX1" t="str">
        <v>USERCAL</v>
      </c>
      <c r="CY1" t="str">
        <v>USERCAL</v>
      </c>
      <c r="CZ1" t="str">
        <v>USERCAL</v>
      </c>
      <c r="DA1" t="str">
        <v>USERCAL</v>
      </c>
      <c r="DB1" t="str">
        <v>USERCAL</v>
      </c>
      <c r="DC1" t="str">
        <v>META</v>
      </c>
      <c r="DD1" t="str">
        <v>META</v>
      </c>
      <c r="DE1" t="str">
        <v>META</v>
      </c>
      <c r="DF1" t="str">
        <v>META</v>
      </c>
      <c r="DG1" t="str">
        <v>META</v>
      </c>
      <c r="DH1" t="str">
        <v>META</v>
      </c>
      <c r="DI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unique_id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flashID</v>
      </c>
      <c r="W2" t="str">
        <v>Fo</v>
      </c>
      <c r="X2" t="str">
        <v>Fm</v>
      </c>
      <c r="Y2" t="str">
        <v>Fv/Fm</v>
      </c>
      <c r="Z2" t="str">
        <v>Fs</v>
      </c>
      <c r="AA2" t="str">
        <v>Fm'</v>
      </c>
      <c r="AB2" t="str">
        <v>PhiPS2</v>
      </c>
      <c r="AC2" t="str">
        <v>PS2/1</v>
      </c>
      <c r="AD2" t="str">
        <v>abs</v>
      </c>
      <c r="AE2" t="str">
        <v>ETR</v>
      </c>
      <c r="AF2" t="str">
        <v>rh_s</v>
      </c>
      <c r="AG2" t="str">
        <v>rh_r</v>
      </c>
      <c r="AH2" t="str">
        <v>Tref</v>
      </c>
      <c r="AI2" t="str">
        <v>Tleaf</v>
      </c>
      <c r="AJ2" t="str">
        <v>P_atm</v>
      </c>
      <c r="AK2" t="str">
        <v>flow</v>
      </c>
      <c r="AL2" t="str">
        <v>flow_s</v>
      </c>
      <c r="AM2" t="str">
        <v>leak_pct</v>
      </c>
      <c r="AN2" t="str">
        <v>Qamb</v>
      </c>
      <c r="AO2" t="str">
        <v>batt</v>
      </c>
      <c r="AP2" t="str">
        <v>pitch</v>
      </c>
      <c r="AQ2" t="str">
        <v>roll</v>
      </c>
      <c r="AR2" t="str">
        <v>heading</v>
      </c>
      <c r="AS2" t="str">
        <v>angle_inc_leaf</v>
      </c>
      <c r="AT2" t="str">
        <v>direct_pct</v>
      </c>
      <c r="AU2" t="str">
        <v>slope_leaf</v>
      </c>
      <c r="AV2" t="str">
        <v>az_leaf</v>
      </c>
      <c r="AW2" t="str">
        <v>dec_solar</v>
      </c>
      <c r="AX2" t="str">
        <v>az_solar</v>
      </c>
      <c r="AY2" t="str">
        <v>zenith_solar</v>
      </c>
      <c r="AZ2" t="str">
        <v>gps_time</v>
      </c>
      <c r="BA2" t="str">
        <v>gps_date</v>
      </c>
      <c r="BB2" t="str">
        <v>latitude</v>
      </c>
      <c r="BC2" t="str">
        <v>longitude</v>
      </c>
      <c r="BD2" t="str">
        <v>altitude</v>
      </c>
      <c r="BE2" t="str">
        <v>gps_sats</v>
      </c>
      <c r="BF2" t="str">
        <v>gps_HDOP</v>
      </c>
      <c r="BG2" t="str">
        <v>match_time</v>
      </c>
      <c r="BH2" t="str">
        <v>match_date</v>
      </c>
      <c r="BI2" t="str">
        <v>rh_adj</v>
      </c>
      <c r="BJ2" t="str">
        <v>gsw1sec</v>
      </c>
      <c r="BK2" t="str">
        <v>gsw2sec</v>
      </c>
      <c r="BL2" t="str">
        <v>gsw4sec</v>
      </c>
      <c r="BM2" t="str">
        <v>flr1sec</v>
      </c>
      <c r="BN2" t="str">
        <v>flr2sec</v>
      </c>
      <c r="BO2" t="str">
        <v>flr4sec</v>
      </c>
      <c r="BP2" t="str">
        <v>auto</v>
      </c>
      <c r="BQ2" t="str">
        <v>flow_set</v>
      </c>
      <c r="BR2" t="str">
        <v>gsw_limit</v>
      </c>
      <c r="BS2" t="str">
        <v>gsw_period</v>
      </c>
      <c r="BT2" t="str">
        <v>dark</v>
      </c>
      <c r="BU2" t="str">
        <v>flash_type</v>
      </c>
      <c r="BV2" t="str">
        <v>flash_intensity</v>
      </c>
      <c r="BW2" t="str">
        <v>modrate</v>
      </c>
      <c r="BX2" t="str">
        <v>flr_limit</v>
      </c>
      <c r="BY2" t="str">
        <v>flr_period</v>
      </c>
      <c r="BZ2" t="str">
        <v>P1_dur</v>
      </c>
      <c r="CA2" t="str">
        <v>P2_dur</v>
      </c>
      <c r="CB2" t="str">
        <v>P3_dur</v>
      </c>
      <c r="CC2" t="str">
        <v>P1_Fmax</v>
      </c>
      <c r="CD2" t="str">
        <v>P2_ramp</v>
      </c>
      <c r="CE2" t="str">
        <v>P2_slp</v>
      </c>
      <c r="CF2" t="str">
        <v>P3_Fmax</v>
      </c>
      <c r="CG2" t="str">
        <v>P3_Pred</v>
      </c>
      <c r="CH2" t="str">
        <v>P3_DeltaF</v>
      </c>
      <c r="CI2" t="str">
        <v>v_humA</v>
      </c>
      <c r="CJ2" t="str">
        <v>v_humB</v>
      </c>
      <c r="CK2" t="str">
        <v>v_flowIn</v>
      </c>
      <c r="CL2" t="str">
        <v>v_flowOut</v>
      </c>
      <c r="CM2" t="str">
        <v>v_temp</v>
      </c>
      <c r="CN2" t="str">
        <v>v_irt</v>
      </c>
      <c r="CO2" t="str">
        <v>v_pres</v>
      </c>
      <c r="CP2" t="str">
        <v>v_par</v>
      </c>
      <c r="CQ2" t="str">
        <v>v_F</v>
      </c>
      <c r="CR2" t="str">
        <v>i_LED</v>
      </c>
      <c r="CS2" t="str">
        <v>b_rhr</v>
      </c>
      <c r="CT2" t="str">
        <v>m_rhr</v>
      </c>
      <c r="CU2" t="str">
        <v>span_rhr</v>
      </c>
      <c r="CV2" t="str">
        <v>b_rhs</v>
      </c>
      <c r="CW2" t="str">
        <v>m_rhs</v>
      </c>
      <c r="CX2" t="str">
        <v>span_rhs</v>
      </c>
      <c r="CY2" t="str">
        <v>z_flowIn</v>
      </c>
      <c r="CZ2" t="str">
        <v>z_flowOut</v>
      </c>
      <c r="DA2" t="str">
        <v>z_quantum</v>
      </c>
      <c r="DB2" t="str">
        <v>z_flr</v>
      </c>
      <c r="DC2" t="str">
        <v>flashId</v>
      </c>
      <c r="DD2" t="str">
        <v>lciSerNum</v>
      </c>
      <c r="DE2" t="str">
        <v>lcpSerNum</v>
      </c>
      <c r="DF2" t="str">
        <v>lcfSerNum</v>
      </c>
      <c r="DG2" t="str">
        <v>lcrhSerNum</v>
      </c>
      <c r="DH2" t="str">
        <v>version</v>
      </c>
      <c r="DI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/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>umol+1m-2s-1</v>
      </c>
      <c r="AF3" t="str">
        <v>%</v>
      </c>
      <c r="AG3" t="str">
        <v>%</v>
      </c>
      <c r="AH3" t="str">
        <v>C</v>
      </c>
      <c r="AI3" t="str">
        <v>C</v>
      </c>
      <c r="AJ3" t="str">
        <v>kPa</v>
      </c>
      <c r="AK3" t="str">
        <v>umol+1sec-1</v>
      </c>
      <c r="AL3" t="str">
        <v>umol+1sec-1</v>
      </c>
      <c r="AM3" t="str">
        <v>%</v>
      </c>
      <c r="AN3" t="str">
        <v>umol+1m-2s-1</v>
      </c>
      <c r="AO3" t="str">
        <v>V</v>
      </c>
      <c r="AP3" t="str">
        <v>degrees</v>
      </c>
      <c r="AQ3" t="str">
        <v>degrees</v>
      </c>
      <c r="AR3" t="str">
        <v>degrees</v>
      </c>
      <c r="AS3" t="str">
        <v>degrees</v>
      </c>
      <c r="AT3" t="str">
        <v>%</v>
      </c>
      <c r="AU3" t="str">
        <v>degrees</v>
      </c>
      <c r="AV3" t="str">
        <v>degrees</v>
      </c>
      <c r="AW3" t="str">
        <v>degrees</v>
      </c>
      <c r="AX3" t="str">
        <v>degrees</v>
      </c>
      <c r="AY3" t="str">
        <v>degrees</v>
      </c>
      <c r="AZ3" t="str">
        <v>HHMMSS</v>
      </c>
      <c r="BA3" t="str">
        <v>YYYYMMDD</v>
      </c>
      <c r="BB3" t="str">
        <v>degrees</v>
      </c>
      <c r="BC3" t="str">
        <v>degrees</v>
      </c>
      <c r="BD3" t="str">
        <v>m</v>
      </c>
      <c r="BE3" t="str">
        <v/>
      </c>
      <c r="BF3" t="str">
        <v/>
      </c>
      <c r="BG3" t="str">
        <v>HHMMSS</v>
      </c>
      <c r="BH3" t="str">
        <v>YYYYMMDD</v>
      </c>
      <c r="BI3" t="str">
        <v>%</v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/>
      </c>
      <c r="BQ3" t="str">
        <v>umol+1sec-1</v>
      </c>
      <c r="BR3" t="str">
        <v>(umol+1m-2s-1)s-1</v>
      </c>
      <c r="BS3" t="str">
        <v>s</v>
      </c>
      <c r="BT3" t="str">
        <v/>
      </c>
      <c r="BU3" t="str">
        <v/>
      </c>
      <c r="BV3" t="str">
        <v>umol+1m-2s-1</v>
      </c>
      <c r="BW3" t="str">
        <v>Hz</v>
      </c>
      <c r="BX3" t="str">
        <v>s-1</v>
      </c>
      <c r="BY3" t="str">
        <v>s</v>
      </c>
      <c r="BZ3" t="str">
        <v>ms</v>
      </c>
      <c r="CA3" t="str">
        <v>ms</v>
      </c>
      <c r="CB3" t="str">
        <v>ms</v>
      </c>
      <c r="CC3" t="str">
        <v/>
      </c>
      <c r="CD3" t="str">
        <v>%</v>
      </c>
      <c r="CE3" t="str">
        <v/>
      </c>
      <c r="CF3" t="str">
        <v/>
      </c>
      <c r="CG3" t="str">
        <v/>
      </c>
      <c r="CH3" t="str">
        <v/>
      </c>
      <c r="CI3" t="str">
        <v>V</v>
      </c>
      <c r="CJ3" t="str">
        <v>V</v>
      </c>
      <c r="CK3" t="str">
        <v>V</v>
      </c>
      <c r="CL3" t="str">
        <v>V</v>
      </c>
      <c r="CM3" t="str">
        <v>V</v>
      </c>
      <c r="CN3" t="str">
        <v>V</v>
      </c>
      <c r="CO3" t="str">
        <v>V</v>
      </c>
      <c r="CP3" t="str">
        <v>V</v>
      </c>
      <c r="CQ3" t="str">
        <v>V</v>
      </c>
      <c r="CR3" t="str">
        <v>A</v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  <c r="DD3" t="str">
        <v/>
      </c>
      <c r="DE3" t="str">
        <v/>
      </c>
      <c r="DF3" t="str">
        <v/>
      </c>
      <c r="DG3" t="str">
        <v/>
      </c>
      <c r="DH3" t="str">
        <v/>
      </c>
      <c r="DI3" t="str">
        <v/>
      </c>
    </row>
    <row r="4">
      <c r="A4" t="str">
        <v>1</v>
      </c>
      <c r="B4" t="str">
        <v>14:14:14</v>
      </c>
      <c r="C4" t="str">
        <v>2024-05-13</v>
      </c>
      <c r="D4" t="str">
        <v>DURIN config</v>
      </c>
      <c r="E4" t="str">
        <v>Nicole Bison</v>
      </c>
      <c r="F4" t="str">
        <v/>
      </c>
      <c r="G4" t="str">
        <v>24837</v>
      </c>
      <c r="H4" t="str">
        <v/>
      </c>
      <c r="I4" t="str">
        <v/>
      </c>
      <c r="J4" t="str">
        <f>1/((1/L4)-(1/K4))</f>
        <v>0.038214</v>
      </c>
      <c r="K4" t="str">
        <f>0+(0.0292302*AK4)+(0*AK4*POWER(7.5,2))+(0*AK4*7.5)+(-0.00006755*POWER(AK4,2))</f>
        <v>2.916898</v>
      </c>
      <c r="L4" t="str">
        <f>((M4/1000)*(1000-((T4+S4)/2)))/(T4-S4)</f>
        <v>0.037720</v>
      </c>
      <c r="M4" t="str">
        <f>(AK4*(S4-R4))/(100*U4*(1000-S4))*1000</f>
        <v>0.491007</v>
      </c>
      <c r="N4" t="str">
        <v>1.334998</v>
      </c>
      <c r="O4" t="str">
        <v>1.321181</v>
      </c>
      <c r="P4" t="str">
        <f>0.61365*EXP((17.502*AI4)/(240.97+AI4))</f>
        <v>2.621029</v>
      </c>
      <c r="Q4" t="str">
        <f>P4-N4</f>
        <v>1.286031</v>
      </c>
      <c r="R4" t="str">
        <v>13.110565</v>
      </c>
      <c r="S4" t="str">
        <v>13.247679</v>
      </c>
      <c r="T4" t="str">
        <f>(P4/AJ4)*1000</f>
        <v>26.009438</v>
      </c>
      <c r="U4" t="str">
        <f>7.5*0.0589048</f>
        <v>0.441786</v>
      </c>
      <c r="V4" t="str">
        <v>PSF-00189_20240513141414</v>
      </c>
      <c r="W4" t="str">
        <v>0.000000</v>
      </c>
      <c r="X4" t="str">
        <v>0.000000</v>
      </c>
      <c r="Y4" t="str">
        <v>0.000000</v>
      </c>
      <c r="Z4" t="str">
        <v>89.564323</v>
      </c>
      <c r="AA4" t="str">
        <v>413.693909</v>
      </c>
      <c r="AB4" t="str">
        <v>0.783501</v>
      </c>
      <c r="AC4" t="str">
        <v>0.5</v>
      </c>
      <c r="AD4" t="str">
        <v>0.80</v>
      </c>
      <c r="AE4" t="str">
        <f>AB4*AC4*AD4*AN4</f>
        <v>15.039818</v>
      </c>
      <c r="AF4" t="str">
        <v>51.32</v>
      </c>
      <c r="AG4" t="str">
        <v>50.79</v>
      </c>
      <c r="AH4" t="str">
        <v>21.67</v>
      </c>
      <c r="AI4" t="str">
        <f>(4-AH4)*(AH4*0+0)+4</f>
        <v>21.80</v>
      </c>
      <c r="AJ4" t="str">
        <v>100.77</v>
      </c>
      <c r="AK4" t="str">
        <v>156.1</v>
      </c>
      <c r="AL4" t="str">
        <v>149.9</v>
      </c>
      <c r="AM4" t="str">
        <v>4.0</v>
      </c>
      <c r="AN4" t="str">
        <v>48</v>
      </c>
      <c r="AO4" t="str">
        <v>3.614</v>
      </c>
      <c r="AP4" t="str">
        <v>-6</v>
      </c>
      <c r="AQ4" t="str">
        <v>178</v>
      </c>
      <c r="AR4" t="str">
        <v>275</v>
      </c>
      <c r="AS4" t="str">
        <v/>
      </c>
      <c r="AT4" t="str">
        <v/>
      </c>
      <c r="AU4" t="str">
        <v>173.68</v>
      </c>
      <c r="AV4" t="str">
        <v>-103.47</v>
      </c>
      <c r="AW4" t="str">
        <v/>
      </c>
      <c r="AX4" t="str">
        <v/>
      </c>
      <c r="AY4" t="str">
        <v/>
      </c>
      <c r="AZ4" t="str">
        <v>00:00:00</v>
      </c>
      <c r="BA4" t="str">
        <v>0000-00-00</v>
      </c>
      <c r="BB4" t="str">
        <v>0.000000</v>
      </c>
      <c r="BC4" t="str">
        <v>0.000000</v>
      </c>
      <c r="BD4" t="str">
        <v>0.000000</v>
      </c>
      <c r="BE4" t="str">
        <v>0</v>
      </c>
      <c r="BF4" t="str">
        <v>0.000000</v>
      </c>
      <c r="BG4" t="str">
        <v>14:13:21</v>
      </c>
      <c r="BH4" t="str">
        <v>2024-05-13</v>
      </c>
      <c r="BI4" t="str">
        <v>-0.74</v>
      </c>
      <c r="BJ4" t="str">
        <v>-0.003</v>
      </c>
      <c r="BK4" t="str">
        <v>-0.003</v>
      </c>
      <c r="BL4" t="str">
        <v>-9999.000</v>
      </c>
      <c r="BM4" t="str">
        <v>0.231</v>
      </c>
      <c r="BN4" t="str">
        <v>0.082</v>
      </c>
      <c r="BO4" t="str">
        <v>-9999.000</v>
      </c>
      <c r="BP4" t="str">
        <v>1</v>
      </c>
      <c r="BQ4" t="str">
        <v>150</v>
      </c>
      <c r="BR4" t="str">
        <v>0.005</v>
      </c>
      <c r="BS4" t="str">
        <v>2.000000</v>
      </c>
      <c r="BT4" t="str">
        <v>0</v>
      </c>
      <c r="BU4" t="str">
        <v>rectangular</v>
      </c>
      <c r="BV4" t="str">
        <v>7000</v>
      </c>
      <c r="BW4" t="str">
        <v>500</v>
      </c>
      <c r="BX4" t="str">
        <v>-9999.000000</v>
      </c>
      <c r="BY4" t="str">
        <v>-9999.000000</v>
      </c>
      <c r="BZ4" t="str">
        <v>55537</v>
      </c>
      <c r="CA4" t="str">
        <v>55537</v>
      </c>
      <c r="CB4" t="str">
        <v>55537</v>
      </c>
      <c r="CC4" t="str">
        <v>0.000000</v>
      </c>
      <c r="CD4" t="str">
        <v>-9999</v>
      </c>
      <c r="CE4" t="str">
        <v>0.000000</v>
      </c>
      <c r="CF4" t="str">
        <v>0.000000</v>
      </c>
      <c r="CG4" t="str">
        <v>0.000000</v>
      </c>
      <c r="CH4" t="str">
        <v>0.000000</v>
      </c>
      <c r="CI4" t="str">
        <v>2.448065</v>
      </c>
      <c r="CJ4" t="str">
        <v>2.513618</v>
      </c>
      <c r="CK4" t="str">
        <v>1.650784</v>
      </c>
      <c r="CL4" t="str">
        <v>0.915562</v>
      </c>
      <c r="CM4" t="str">
        <v>0.311539</v>
      </c>
      <c r="CN4" t="str">
        <v>0.002848</v>
      </c>
      <c r="CO4" t="str">
        <v>0.069449</v>
      </c>
      <c r="CP4" t="str">
        <v>0.147691</v>
      </c>
      <c r="CQ4" t="str">
        <v>89.564323</v>
      </c>
      <c r="CR4" t="str">
        <v>0.000458</v>
      </c>
      <c r="CS4" t="str">
        <v>2.368202</v>
      </c>
      <c r="CT4" t="str">
        <v>-0.000033</v>
      </c>
      <c r="CU4" t="str">
        <v>1.000000</v>
      </c>
      <c r="CV4" t="str">
        <v>2.426428</v>
      </c>
      <c r="CW4" t="str">
        <v>-0.000040</v>
      </c>
      <c r="CX4" t="str">
        <v>1.000000</v>
      </c>
      <c r="CY4" t="str">
        <v>0.602049</v>
      </c>
      <c r="CZ4" t="str">
        <v>0.601182</v>
      </c>
      <c r="DA4" t="str">
        <v>0.107400</v>
      </c>
      <c r="DB4" t="str">
        <v>0.000000</v>
      </c>
      <c r="DC4" t="str">
        <v>PSF-00189_20240513141414</v>
      </c>
      <c r="DD4" t="str">
        <v>PFA-00183</v>
      </c>
      <c r="DE4" t="str">
        <v>PSA-00195</v>
      </c>
      <c r="DF4" t="str">
        <v>PSF-00189</v>
      </c>
      <c r="DG4" t="str">
        <v>RHS-00549</v>
      </c>
      <c r="DH4" t="str">
        <v>2.0.0</v>
      </c>
      <c r="DI4" t="str">
        <v>2023-06-15T18:05:35.947Z</v>
      </c>
    </row>
    <row r="5">
      <c r="A5" t="str">
        <v>2</v>
      </c>
      <c r="B5" t="str">
        <v>14:16:29</v>
      </c>
      <c r="C5" t="str">
        <v>2024-05-13</v>
      </c>
      <c r="D5" t="str">
        <v>DURIN config</v>
      </c>
      <c r="E5" t="str">
        <v>Nicole Bison</v>
      </c>
      <c r="F5" t="str">
        <v/>
      </c>
      <c r="G5" t="str">
        <v>26289</v>
      </c>
      <c r="H5" t="str">
        <v/>
      </c>
      <c r="I5" t="str">
        <v/>
      </c>
      <c r="J5" t="str">
        <f>1/((1/L5)-(1/K5))</f>
        <v>0.016233</v>
      </c>
      <c r="K5" t="str">
        <f>0+(0.0292302*AK5)+(0*AK5*POWER(7.5,2))+(0*AK5*7.5)+(-0.00006755*POWER(AK5,2))</f>
        <v>2.917921</v>
      </c>
      <c r="L5" t="str">
        <f>((M5/1000)*(1000-((T5+S5)/2)))/(T5-S5)</f>
        <v>0.016143</v>
      </c>
      <c r="M5" t="str">
        <f>(AK5*(S5-R5))/(100*U5*(1000-S5))*1000</f>
        <v>0.230188</v>
      </c>
      <c r="N5" t="str">
        <v>1.340175</v>
      </c>
      <c r="O5" t="str">
        <v>1.333704</v>
      </c>
      <c r="P5" t="str">
        <f>0.61365*EXP((17.502*AI5)/(240.97+AI5))</f>
        <v>2.747788</v>
      </c>
      <c r="Q5" t="str">
        <f>P5-N5</f>
        <v>1.407614</v>
      </c>
      <c r="R5" t="str">
        <v>13.236539</v>
      </c>
      <c r="S5" t="str">
        <v>13.300763</v>
      </c>
      <c r="T5" t="str">
        <f>(P5/AJ5)*1000</f>
        <v>27.270832</v>
      </c>
      <c r="U5" t="str">
        <f>7.5*0.0589048</f>
        <v>0.441786</v>
      </c>
      <c r="V5" t="str">
        <v>PSF-00189_20240513141629</v>
      </c>
      <c r="W5" t="str">
        <v>0.000000</v>
      </c>
      <c r="X5" t="str">
        <v>0.000000</v>
      </c>
      <c r="Y5" t="str">
        <v>0.000000</v>
      </c>
      <c r="Z5" t="str">
        <v>84.652664</v>
      </c>
      <c r="AA5" t="str">
        <v>369.364868</v>
      </c>
      <c r="AB5" t="str">
        <v>0.770816</v>
      </c>
      <c r="AC5" t="str">
        <v>0.5</v>
      </c>
      <c r="AD5" t="str">
        <v>0.80</v>
      </c>
      <c r="AE5" t="str">
        <f>AB5*AC5*AD5*AN5</f>
        <v>19.102489</v>
      </c>
      <c r="AF5" t="str">
        <v>50.15</v>
      </c>
      <c r="AG5" t="str">
        <v>49.91</v>
      </c>
      <c r="AH5" t="str">
        <v>22.11</v>
      </c>
      <c r="AI5" t="str">
        <f>(5-AH5)*(AH5*0+0)+5</f>
        <v>22.57</v>
      </c>
      <c r="AJ5" t="str">
        <v>100.76</v>
      </c>
      <c r="AK5" t="str">
        <v>156.2</v>
      </c>
      <c r="AL5" t="str">
        <v>153.4</v>
      </c>
      <c r="AM5" t="str">
        <v>1.8</v>
      </c>
      <c r="AN5" t="str">
        <v>62</v>
      </c>
      <c r="AO5" t="str">
        <v>3.612</v>
      </c>
      <c r="AP5" t="str">
        <v>8</v>
      </c>
      <c r="AQ5" t="str">
        <v>-179</v>
      </c>
      <c r="AR5" t="str">
        <v>86</v>
      </c>
      <c r="AS5" t="str">
        <v/>
      </c>
      <c r="AT5" t="str">
        <v/>
      </c>
      <c r="AU5" t="str">
        <v>171.94</v>
      </c>
      <c r="AV5" t="str">
        <v>-101.15</v>
      </c>
      <c r="AW5" t="str">
        <v/>
      </c>
      <c r="AX5" t="str">
        <v/>
      </c>
      <c r="AY5" t="str">
        <v/>
      </c>
      <c r="AZ5" t="str">
        <v>00:00:00</v>
      </c>
      <c r="BA5" t="str">
        <v>0000-00-00</v>
      </c>
      <c r="BB5" t="str">
        <v>0.000000</v>
      </c>
      <c r="BC5" t="str">
        <v>0.000000</v>
      </c>
      <c r="BD5" t="str">
        <v>0.000000</v>
      </c>
      <c r="BE5" t="str">
        <v>0</v>
      </c>
      <c r="BF5" t="str">
        <v>0.000000</v>
      </c>
      <c r="BG5" t="str">
        <v>14:13:21</v>
      </c>
      <c r="BH5" t="str">
        <v>2024-05-13</v>
      </c>
      <c r="BI5" t="str">
        <v>-0.74</v>
      </c>
      <c r="BJ5" t="str">
        <v>-0.001</v>
      </c>
      <c r="BK5" t="str">
        <v>-0.004</v>
      </c>
      <c r="BL5" t="str">
        <v>-9999.000</v>
      </c>
      <c r="BM5" t="str">
        <v>-0.213</v>
      </c>
      <c r="BN5" t="str">
        <v>-0.290</v>
      </c>
      <c r="BO5" t="str">
        <v>-9999.000</v>
      </c>
      <c r="BP5" t="str">
        <v>1</v>
      </c>
      <c r="BQ5" t="str">
        <v>150</v>
      </c>
      <c r="BR5" t="str">
        <v>0.005</v>
      </c>
      <c r="BS5" t="str">
        <v>2.000000</v>
      </c>
      <c r="BT5" t="str">
        <v>0</v>
      </c>
      <c r="BU5" t="str">
        <v>rectangular</v>
      </c>
      <c r="BV5" t="str">
        <v>7000</v>
      </c>
      <c r="BW5" t="str">
        <v>500</v>
      </c>
      <c r="BX5" t="str">
        <v>-9999.000000</v>
      </c>
      <c r="BY5" t="str">
        <v>-9999.000000</v>
      </c>
      <c r="BZ5" t="str">
        <v>55537</v>
      </c>
      <c r="CA5" t="str">
        <v>55537</v>
      </c>
      <c r="CB5" t="str">
        <v>55537</v>
      </c>
      <c r="CC5" t="str">
        <v>0.000000</v>
      </c>
      <c r="CD5" t="str">
        <v>-9999</v>
      </c>
      <c r="CE5" t="str">
        <v>0.000000</v>
      </c>
      <c r="CF5" t="str">
        <v>0.000000</v>
      </c>
      <c r="CG5" t="str">
        <v>0.000000</v>
      </c>
      <c r="CH5" t="str">
        <v>0.000000</v>
      </c>
      <c r="CI5" t="str">
        <v>2.446770</v>
      </c>
      <c r="CJ5" t="str">
        <v>2.511814</v>
      </c>
      <c r="CK5" t="str">
        <v>1.651857</v>
      </c>
      <c r="CL5" t="str">
        <v>0.924237</v>
      </c>
      <c r="CM5" t="str">
        <v>0.306077</v>
      </c>
      <c r="CN5" t="str">
        <v>0.006706</v>
      </c>
      <c r="CO5" t="str">
        <v>0.087068</v>
      </c>
      <c r="CP5" t="str">
        <v>0.159417</v>
      </c>
      <c r="CQ5" t="str">
        <v>84.652664</v>
      </c>
      <c r="CR5" t="str">
        <v>0.000455</v>
      </c>
      <c r="CS5" t="str">
        <v>2.368202</v>
      </c>
      <c r="CT5" t="str">
        <v>-0.000033</v>
      </c>
      <c r="CU5" t="str">
        <v>1.000000</v>
      </c>
      <c r="CV5" t="str">
        <v>2.426428</v>
      </c>
      <c r="CW5" t="str">
        <v>-0.000040</v>
      </c>
      <c r="CX5" t="str">
        <v>1.000000</v>
      </c>
      <c r="CY5" t="str">
        <v>0.602049</v>
      </c>
      <c r="CZ5" t="str">
        <v>0.601182</v>
      </c>
      <c r="DA5" t="str">
        <v>0.107400</v>
      </c>
      <c r="DB5" t="str">
        <v>0.000000</v>
      </c>
      <c r="DC5" t="str">
        <v>PSF-00189_20240513141629</v>
      </c>
      <c r="DD5" t="str">
        <v>PFA-00183</v>
      </c>
      <c r="DE5" t="str">
        <v>PSA-00195</v>
      </c>
      <c r="DF5" t="str">
        <v>PSF-00189</v>
      </c>
      <c r="DG5" t="str">
        <v>RHS-00549</v>
      </c>
      <c r="DH5" t="str">
        <v>2.0.0</v>
      </c>
      <c r="DI5" t="str">
        <v>2023-06-15T18:05:35.947Z</v>
      </c>
    </row>
    <row r="6">
      <c r="A6" t="str">
        <v>3</v>
      </c>
      <c r="B6" t="str">
        <v>14:18:27</v>
      </c>
      <c r="C6" t="str">
        <v>2024-05-13</v>
      </c>
      <c r="D6" t="str">
        <v>DURIN config</v>
      </c>
      <c r="E6" t="str">
        <v>Nicole Bison</v>
      </c>
      <c r="F6" t="str">
        <v/>
      </c>
      <c r="G6" t="str">
        <v>24543</v>
      </c>
      <c r="H6" t="str">
        <v/>
      </c>
      <c r="I6" t="str">
        <v/>
      </c>
      <c r="J6" t="str">
        <f>1/((1/L6)-(1/K6))</f>
        <v>0.011516</v>
      </c>
      <c r="K6" t="str">
        <f>0+(0.0292302*AK6)+(0*AK6*POWER(7.5,2))+(0*AK6*7.5)+(-0.00006755*POWER(AK6,2))</f>
        <v>2.917742</v>
      </c>
      <c r="L6" t="str">
        <f>((M6/1000)*(1000-((T6+S6)/2)))/(T6-S6)</f>
        <v>0.011470</v>
      </c>
      <c r="M6" t="str">
        <f>(AK6*(S6-R6))/(100*U6*(1000-S6))*1000</f>
        <v>0.166373</v>
      </c>
      <c r="N6" t="str">
        <v>1.366486</v>
      </c>
      <c r="O6" t="str">
        <v>1.361809</v>
      </c>
      <c r="P6" t="str">
        <f>0.61365*EXP((17.502*AI6)/(240.97+AI6))</f>
        <v>2.797935</v>
      </c>
      <c r="Q6" t="str">
        <f>P6-N6</f>
        <v>1.431449</v>
      </c>
      <c r="R6" t="str">
        <v>13.513960</v>
      </c>
      <c r="S6" t="str">
        <v>13.560374</v>
      </c>
      <c r="T6" t="str">
        <f>(P6/AJ6)*1000</f>
        <v>27.765415</v>
      </c>
      <c r="U6" t="str">
        <f>7.5*0.0589048</f>
        <v>0.441786</v>
      </c>
      <c r="V6" t="str">
        <v>PSF-00189_20240513141827</v>
      </c>
      <c r="W6" t="str">
        <v>0.000000</v>
      </c>
      <c r="X6" t="str">
        <v>0.000000</v>
      </c>
      <c r="Y6" t="str">
        <v>0.000000</v>
      </c>
      <c r="Z6" t="str">
        <v>96.452950</v>
      </c>
      <c r="AA6" t="str">
        <v>419.487122</v>
      </c>
      <c r="AB6" t="str">
        <v>0.770069</v>
      </c>
      <c r="AC6" t="str">
        <v>0.5</v>
      </c>
      <c r="AD6" t="str">
        <v>0.80</v>
      </c>
      <c r="AE6" t="str">
        <f>AB6*AC6*AD6*AN6</f>
        <v>16.191807</v>
      </c>
      <c r="AF6" t="str">
        <v>49.91</v>
      </c>
      <c r="AG6" t="str">
        <v>49.74</v>
      </c>
      <c r="AH6" t="str">
        <v>22.51</v>
      </c>
      <c r="AI6" t="str">
        <f>(6-AH6)*(AH6*0+0)+6</f>
        <v>22.87</v>
      </c>
      <c r="AJ6" t="str">
        <v>100.77</v>
      </c>
      <c r="AK6" t="str">
        <v>156.2</v>
      </c>
      <c r="AL6" t="str">
        <v>155.4</v>
      </c>
      <c r="AM6" t="str">
        <v>0.5</v>
      </c>
      <c r="AN6" t="str">
        <v>53</v>
      </c>
      <c r="AO6" t="str">
        <v>3.576</v>
      </c>
      <c r="AP6" t="str">
        <v>1</v>
      </c>
      <c r="AQ6" t="str">
        <v>177</v>
      </c>
      <c r="AR6" t="str">
        <v>83</v>
      </c>
      <c r="AS6" t="str">
        <v/>
      </c>
      <c r="AT6" t="str">
        <v/>
      </c>
      <c r="AU6" t="str">
        <v>176.84</v>
      </c>
      <c r="AV6" t="str">
        <v>-25.42</v>
      </c>
      <c r="AW6" t="str">
        <v/>
      </c>
      <c r="AX6" t="str">
        <v/>
      </c>
      <c r="AY6" t="str">
        <v/>
      </c>
      <c r="AZ6" t="str">
        <v>00:00:00</v>
      </c>
      <c r="BA6" t="str">
        <v>0000-00-00</v>
      </c>
      <c r="BB6" t="str">
        <v>0.000000</v>
      </c>
      <c r="BC6" t="str">
        <v>0.000000</v>
      </c>
      <c r="BD6" t="str">
        <v>0.000000</v>
      </c>
      <c r="BE6" t="str">
        <v>0</v>
      </c>
      <c r="BF6" t="str">
        <v>0.000000</v>
      </c>
      <c r="BG6" t="str">
        <v>14:13:21</v>
      </c>
      <c r="BH6" t="str">
        <v>2024-05-13</v>
      </c>
      <c r="BI6" t="str">
        <v>-0.74</v>
      </c>
      <c r="BJ6" t="str">
        <v>-0.001</v>
      </c>
      <c r="BK6" t="str">
        <v>-0.003</v>
      </c>
      <c r="BL6" t="str">
        <v>-0.021</v>
      </c>
      <c r="BM6" t="str">
        <v>-0.072</v>
      </c>
      <c r="BN6" t="str">
        <v>0.026</v>
      </c>
      <c r="BO6" t="str">
        <v>-0.144</v>
      </c>
      <c r="BP6" t="str">
        <v>1</v>
      </c>
      <c r="BQ6" t="str">
        <v>150</v>
      </c>
      <c r="BR6" t="str">
        <v>0.005</v>
      </c>
      <c r="BS6" t="str">
        <v>2.000000</v>
      </c>
      <c r="BT6" t="str">
        <v>0</v>
      </c>
      <c r="BU6" t="str">
        <v>rectangular</v>
      </c>
      <c r="BV6" t="str">
        <v>7000</v>
      </c>
      <c r="BW6" t="str">
        <v>500</v>
      </c>
      <c r="BX6" t="str">
        <v>-9999.000000</v>
      </c>
      <c r="BY6" t="str">
        <v>-9999.000000</v>
      </c>
      <c r="BZ6" t="str">
        <v>55537</v>
      </c>
      <c r="CA6" t="str">
        <v>55537</v>
      </c>
      <c r="CB6" t="str">
        <v>55537</v>
      </c>
      <c r="CC6" t="str">
        <v>0.000000</v>
      </c>
      <c r="CD6" t="str">
        <v>-9999</v>
      </c>
      <c r="CE6" t="str">
        <v>0.000000</v>
      </c>
      <c r="CF6" t="str">
        <v>0.000000</v>
      </c>
      <c r="CG6" t="str">
        <v>0.000000</v>
      </c>
      <c r="CH6" t="str">
        <v>0.000000</v>
      </c>
      <c r="CI6" t="str">
        <v>2.446449</v>
      </c>
      <c r="CJ6" t="str">
        <v>2.511367</v>
      </c>
      <c r="CK6" t="str">
        <v>1.651669</v>
      </c>
      <c r="CL6" t="str">
        <v>0.929544</v>
      </c>
      <c r="CM6" t="str">
        <v>0.301230</v>
      </c>
      <c r="CN6" t="str">
        <v>0.005545</v>
      </c>
      <c r="CO6" t="str">
        <v>0.101461</v>
      </c>
      <c r="CP6" t="str">
        <v>0.151534</v>
      </c>
      <c r="CQ6" t="str">
        <v>96.452950</v>
      </c>
      <c r="CR6" t="str">
        <v>0.000441</v>
      </c>
      <c r="CS6" t="str">
        <v>2.368202</v>
      </c>
      <c r="CT6" t="str">
        <v>-0.000033</v>
      </c>
      <c r="CU6" t="str">
        <v>1.000000</v>
      </c>
      <c r="CV6" t="str">
        <v>2.426428</v>
      </c>
      <c r="CW6" t="str">
        <v>-0.000040</v>
      </c>
      <c r="CX6" t="str">
        <v>1.000000</v>
      </c>
      <c r="CY6" t="str">
        <v>0.602049</v>
      </c>
      <c r="CZ6" t="str">
        <v>0.601182</v>
      </c>
      <c r="DA6" t="str">
        <v>0.107400</v>
      </c>
      <c r="DB6" t="str">
        <v>0.000000</v>
      </c>
      <c r="DC6" t="str">
        <v>PSF-00189_20240513141827</v>
      </c>
      <c r="DD6" t="str">
        <v>PFA-00183</v>
      </c>
      <c r="DE6" t="str">
        <v>PSA-00195</v>
      </c>
      <c r="DF6" t="str">
        <v>PSF-00189</v>
      </c>
      <c r="DG6" t="str">
        <v>RHS-00549</v>
      </c>
      <c r="DH6" t="str">
        <v>2.0.0</v>
      </c>
      <c r="DI6" t="str">
        <v>2023-06-15T18:05:35.947Z</v>
      </c>
    </row>
    <row r="7">
      <c r="A7" t="str">
        <v>4</v>
      </c>
      <c r="B7" t="str">
        <v>14:20:02</v>
      </c>
      <c r="C7" t="str">
        <v>2024-05-13</v>
      </c>
      <c r="D7" t="str">
        <v>DURIN config</v>
      </c>
      <c r="E7" t="str">
        <v>Nicole Bison</v>
      </c>
      <c r="F7" t="str">
        <v/>
      </c>
      <c r="G7" t="str">
        <v>26642</v>
      </c>
      <c r="H7" t="str">
        <v/>
      </c>
      <c r="I7" t="str">
        <v/>
      </c>
      <c r="J7" t="str">
        <f>1/((1/L7)-(1/K7))</f>
        <v>0.011527</v>
      </c>
      <c r="K7" t="str">
        <f>0+(0.0292302*AK7)+(0*AK7*POWER(7.5,2))+(0*AK7*7.5)+(-0.00006755*POWER(AK7,2))</f>
        <v>2.915873</v>
      </c>
      <c r="L7" t="str">
        <f>((M7/1000)*(1000-((T7+S7)/2)))/(T7-S7)</f>
        <v>0.011482</v>
      </c>
      <c r="M7" t="str">
        <f>(AK7*(S7-R7))/(100*U7*(1000-S7))*1000</f>
        <v>0.164935</v>
      </c>
      <c r="N7" t="str">
        <v>1.395887</v>
      </c>
      <c r="O7" t="str">
        <v>1.391245</v>
      </c>
      <c r="P7" t="str">
        <f>0.61365*EXP((17.502*AI7)/(240.97+AI7))</f>
        <v>2.813049</v>
      </c>
      <c r="Q7" t="str">
        <f>P7-N7</f>
        <v>1.417163</v>
      </c>
      <c r="R7" t="str">
        <v>13.807685</v>
      </c>
      <c r="S7" t="str">
        <v>13.853752</v>
      </c>
      <c r="T7" t="str">
        <f>(P7/AJ7)*1000</f>
        <v>27.918659</v>
      </c>
      <c r="U7" t="str">
        <f>7.5*0.0589048</f>
        <v>0.441786</v>
      </c>
      <c r="V7" t="str">
        <v>PSF-00189_20240513142002</v>
      </c>
      <c r="W7" t="str">
        <v>0.000000</v>
      </c>
      <c r="X7" t="str">
        <v>0.000000</v>
      </c>
      <c r="Y7" t="str">
        <v>0.000000</v>
      </c>
      <c r="Z7" t="str">
        <v>86.128593</v>
      </c>
      <c r="AA7" t="str">
        <v>412.162170</v>
      </c>
      <c r="AB7" t="str">
        <v>0.791032</v>
      </c>
      <c r="AC7" t="str">
        <v>0.5</v>
      </c>
      <c r="AD7" t="str">
        <v>0.80</v>
      </c>
      <c r="AE7" t="str">
        <f>AB7*AC7*AD7*AN7</f>
        <v>17.898687</v>
      </c>
      <c r="AF7" t="str">
        <v>50.05</v>
      </c>
      <c r="AG7" t="str">
        <v>49.88</v>
      </c>
      <c r="AH7" t="str">
        <v>22.82</v>
      </c>
      <c r="AI7" t="str">
        <f>(7-AH7)*(AH7*0+0)+7</f>
        <v>22.96</v>
      </c>
      <c r="AJ7" t="str">
        <v>100.76</v>
      </c>
      <c r="AK7" t="str">
        <v>156.0</v>
      </c>
      <c r="AL7" t="str">
        <v>151.0</v>
      </c>
      <c r="AM7" t="str">
        <v>3.2</v>
      </c>
      <c r="AN7" t="str">
        <v>57</v>
      </c>
      <c r="AO7" t="str">
        <v>3.609</v>
      </c>
      <c r="AP7" t="str">
        <v>4</v>
      </c>
      <c r="AQ7" t="str">
        <v>-178</v>
      </c>
      <c r="AR7" t="str">
        <v>262</v>
      </c>
      <c r="AS7" t="str">
        <v/>
      </c>
      <c r="AT7" t="str">
        <v/>
      </c>
      <c r="AU7" t="str">
        <v>175.53</v>
      </c>
      <c r="AV7" t="str">
        <v>55.41</v>
      </c>
      <c r="AW7" t="str">
        <v/>
      </c>
      <c r="AX7" t="str">
        <v/>
      </c>
      <c r="AY7" t="str">
        <v/>
      </c>
      <c r="AZ7" t="str">
        <v>00:00:00</v>
      </c>
      <c r="BA7" t="str">
        <v>0000-00-00</v>
      </c>
      <c r="BB7" t="str">
        <v>0.000000</v>
      </c>
      <c r="BC7" t="str">
        <v>0.000000</v>
      </c>
      <c r="BD7" t="str">
        <v>0.000000</v>
      </c>
      <c r="BE7" t="str">
        <v>0</v>
      </c>
      <c r="BF7" t="str">
        <v>0.000000</v>
      </c>
      <c r="BG7" t="str">
        <v>14:13:21</v>
      </c>
      <c r="BH7" t="str">
        <v>2024-05-13</v>
      </c>
      <c r="BI7" t="str">
        <v>-0.74</v>
      </c>
      <c r="BJ7" t="str">
        <v>-0.002</v>
      </c>
      <c r="BK7" t="str">
        <v>-0.003</v>
      </c>
      <c r="BL7" t="str">
        <v>-0.025</v>
      </c>
      <c r="BM7" t="str">
        <v>0.139</v>
      </c>
      <c r="BN7" t="str">
        <v>0.135</v>
      </c>
      <c r="BO7" t="str">
        <v>0.048</v>
      </c>
      <c r="BP7" t="str">
        <v>1</v>
      </c>
      <c r="BQ7" t="str">
        <v>150</v>
      </c>
      <c r="BR7" t="str">
        <v>0.005</v>
      </c>
      <c r="BS7" t="str">
        <v>2.000000</v>
      </c>
      <c r="BT7" t="str">
        <v>0</v>
      </c>
      <c r="BU7" t="str">
        <v>rectangular</v>
      </c>
      <c r="BV7" t="str">
        <v>7000</v>
      </c>
      <c r="BW7" t="str">
        <v>500</v>
      </c>
      <c r="BX7" t="str">
        <v>-9999.000000</v>
      </c>
      <c r="BY7" t="str">
        <v>-9999.000000</v>
      </c>
      <c r="BZ7" t="str">
        <v>55537</v>
      </c>
      <c r="CA7" t="str">
        <v>55537</v>
      </c>
      <c r="CB7" t="str">
        <v>55537</v>
      </c>
      <c r="CC7" t="str">
        <v>0.000000</v>
      </c>
      <c r="CD7" t="str">
        <v>-9999</v>
      </c>
      <c r="CE7" t="str">
        <v>0.000000</v>
      </c>
      <c r="CF7" t="str">
        <v>0.000000</v>
      </c>
      <c r="CG7" t="str">
        <v>0.000000</v>
      </c>
      <c r="CH7" t="str">
        <v>0.000000</v>
      </c>
      <c r="CI7" t="str">
        <v>2.446566</v>
      </c>
      <c r="CJ7" t="str">
        <v>2.511487</v>
      </c>
      <c r="CK7" t="str">
        <v>1.649712</v>
      </c>
      <c r="CL7" t="str">
        <v>0.918329</v>
      </c>
      <c r="CM7" t="str">
        <v>0.297558</v>
      </c>
      <c r="CN7" t="str">
        <v>0.003015</v>
      </c>
      <c r="CO7" t="str">
        <v>0.112709</v>
      </c>
      <c r="CP7" t="str">
        <v>0.154893</v>
      </c>
      <c r="CQ7" t="str">
        <v>86.128593</v>
      </c>
      <c r="CR7" t="str">
        <v>0.000451</v>
      </c>
      <c r="CS7" t="str">
        <v>2.368202</v>
      </c>
      <c r="CT7" t="str">
        <v>-0.000033</v>
      </c>
      <c r="CU7" t="str">
        <v>1.000000</v>
      </c>
      <c r="CV7" t="str">
        <v>2.426428</v>
      </c>
      <c r="CW7" t="str">
        <v>-0.000040</v>
      </c>
      <c r="CX7" t="str">
        <v>1.000000</v>
      </c>
      <c r="CY7" t="str">
        <v>0.602049</v>
      </c>
      <c r="CZ7" t="str">
        <v>0.601182</v>
      </c>
      <c r="DA7" t="str">
        <v>0.107400</v>
      </c>
      <c r="DB7" t="str">
        <v>0.000000</v>
      </c>
      <c r="DC7" t="str">
        <v>PSF-00189_20240513142002</v>
      </c>
      <c r="DD7" t="str">
        <v>PFA-00183</v>
      </c>
      <c r="DE7" t="str">
        <v>PSA-00195</v>
      </c>
      <c r="DF7" t="str">
        <v>PSF-00189</v>
      </c>
      <c r="DG7" t="str">
        <v>RHS-00549</v>
      </c>
      <c r="DH7" t="str">
        <v>2.0.0</v>
      </c>
      <c r="DI7" t="str">
        <v>2023-06-15T18:05:35.947Z</v>
      </c>
    </row>
    <row r="8">
      <c r="A8" t="str">
        <v>5</v>
      </c>
      <c r="B8" t="str">
        <v>14:22:01</v>
      </c>
      <c r="C8" t="str">
        <v>2024-05-13</v>
      </c>
      <c r="D8" t="str">
        <v>DURIN config</v>
      </c>
      <c r="E8" t="str">
        <v>Nicole Bison</v>
      </c>
      <c r="F8" t="str">
        <v/>
      </c>
      <c r="G8" t="str">
        <v>27480</v>
      </c>
      <c r="H8" t="str">
        <v/>
      </c>
      <c r="I8" t="str">
        <v/>
      </c>
      <c r="J8" t="str">
        <f>1/((1/L8)-(1/K8))</f>
        <v>0.030254</v>
      </c>
      <c r="K8" t="str">
        <f>0+(0.0292302*AK8)+(0*AK8*POWER(7.5,2))+(0*AK8*7.5)+(-0.00006755*POWER(AK8,2))</f>
        <v>2.916134</v>
      </c>
      <c r="L8" t="str">
        <f>((M8/1000)*(1000-((T8+S8)/2)))/(T8-S8)</f>
        <v>0.029943</v>
      </c>
      <c r="M8" t="str">
        <f>(AK8*(S8-R8))/(100*U8*(1000-S8))*1000</f>
        <v>0.412454</v>
      </c>
      <c r="N8" t="str">
        <v>1.423031</v>
      </c>
      <c r="O8" t="str">
        <v>1.411428</v>
      </c>
      <c r="P8" t="str">
        <f>0.61365*EXP((17.502*AI8)/(240.97+AI8))</f>
        <v>2.782096</v>
      </c>
      <c r="Q8" t="str">
        <f>P8-N8</f>
        <v>1.359065</v>
      </c>
      <c r="R8" t="str">
        <v>14.006709</v>
      </c>
      <c r="S8" t="str">
        <v>14.121854</v>
      </c>
      <c r="T8" t="str">
        <f>(P8/AJ8)*1000</f>
        <v>27.608919</v>
      </c>
      <c r="U8" t="str">
        <f>7.5*0.0589048</f>
        <v>0.441786</v>
      </c>
      <c r="V8" t="str">
        <v>PSF-00189_20240513142201</v>
      </c>
      <c r="W8" t="str">
        <v>0.000000</v>
      </c>
      <c r="X8" t="str">
        <v>0.000000</v>
      </c>
      <c r="Y8" t="str">
        <v>0.000000</v>
      </c>
      <c r="Z8" t="str">
        <v>85.225937</v>
      </c>
      <c r="AA8" t="str">
        <v>402.238007</v>
      </c>
      <c r="AB8" t="str">
        <v>0.788121</v>
      </c>
      <c r="AC8" t="str">
        <v>0.5</v>
      </c>
      <c r="AD8" t="str">
        <v>0.80</v>
      </c>
      <c r="AE8" t="str">
        <f>AB8*AC8*AD8*AN8</f>
        <v>16.174557</v>
      </c>
      <c r="AF8" t="str">
        <v>49.93</v>
      </c>
      <c r="AG8" t="str">
        <v>49.52</v>
      </c>
      <c r="AH8" t="str">
        <v>23.18</v>
      </c>
      <c r="AI8" t="str">
        <f>(8-AH8)*(AH8*0+0)+8</f>
        <v>22.78</v>
      </c>
      <c r="AJ8" t="str">
        <v>100.77</v>
      </c>
      <c r="AK8" t="str">
        <v>156.0</v>
      </c>
      <c r="AL8" t="str">
        <v>151.2</v>
      </c>
      <c r="AM8" t="str">
        <v>3.1</v>
      </c>
      <c r="AN8" t="str">
        <v>51</v>
      </c>
      <c r="AO8" t="str">
        <v>3.605</v>
      </c>
      <c r="AP8" t="str">
        <v>9</v>
      </c>
      <c r="AQ8" t="str">
        <v>177</v>
      </c>
      <c r="AR8" t="str">
        <v>269</v>
      </c>
      <c r="AS8" t="str">
        <v/>
      </c>
      <c r="AT8" t="str">
        <v/>
      </c>
      <c r="AU8" t="str">
        <v>170.52</v>
      </c>
      <c r="AV8" t="str">
        <v>107.52</v>
      </c>
      <c r="AW8" t="str">
        <v/>
      </c>
      <c r="AX8" t="str">
        <v/>
      </c>
      <c r="AY8" t="str">
        <v/>
      </c>
      <c r="AZ8" t="str">
        <v>00:00:00</v>
      </c>
      <c r="BA8" t="str">
        <v>0000-00-00</v>
      </c>
      <c r="BB8" t="str">
        <v>0.000000</v>
      </c>
      <c r="BC8" t="str">
        <v>0.000000</v>
      </c>
      <c r="BD8" t="str">
        <v>0.000000</v>
      </c>
      <c r="BE8" t="str">
        <v>0</v>
      </c>
      <c r="BF8" t="str">
        <v>0.000000</v>
      </c>
      <c r="BG8" t="str">
        <v>14:13:21</v>
      </c>
      <c r="BH8" t="str">
        <v>2024-05-13</v>
      </c>
      <c r="BI8" t="str">
        <v>-0.74</v>
      </c>
      <c r="BJ8" t="str">
        <v>-0.001</v>
      </c>
      <c r="BK8" t="str">
        <v>-0.003</v>
      </c>
      <c r="BL8" t="str">
        <v>-9999.000</v>
      </c>
      <c r="BM8" t="str">
        <v>0.053</v>
      </c>
      <c r="BN8" t="str">
        <v>0.127</v>
      </c>
      <c r="BO8" t="str">
        <v>-9999.000</v>
      </c>
      <c r="BP8" t="str">
        <v>1</v>
      </c>
      <c r="BQ8" t="str">
        <v>150</v>
      </c>
      <c r="BR8" t="str">
        <v>0.005</v>
      </c>
      <c r="BS8" t="str">
        <v>2.000000</v>
      </c>
      <c r="BT8" t="str">
        <v>0</v>
      </c>
      <c r="BU8" t="str">
        <v>rectangular</v>
      </c>
      <c r="BV8" t="str">
        <v>7000</v>
      </c>
      <c r="BW8" t="str">
        <v>500</v>
      </c>
      <c r="BX8" t="str">
        <v>-9999.000000</v>
      </c>
      <c r="BY8" t="str">
        <v>-9999.000000</v>
      </c>
      <c r="BZ8" t="str">
        <v>55537</v>
      </c>
      <c r="CA8" t="str">
        <v>55537</v>
      </c>
      <c r="CB8" t="str">
        <v>55537</v>
      </c>
      <c r="CC8" t="str">
        <v>0.000000</v>
      </c>
      <c r="CD8" t="str">
        <v>-9999</v>
      </c>
      <c r="CE8" t="str">
        <v>0.000000</v>
      </c>
      <c r="CF8" t="str">
        <v>0.000000</v>
      </c>
      <c r="CG8" t="str">
        <v>0.000000</v>
      </c>
      <c r="CH8" t="str">
        <v>0.000000</v>
      </c>
      <c r="CI8" t="str">
        <v>2.445991</v>
      </c>
      <c r="CJ8" t="str">
        <v>2.511219</v>
      </c>
      <c r="CK8" t="str">
        <v>1.649985</v>
      </c>
      <c r="CL8" t="str">
        <v>0.918861</v>
      </c>
      <c r="CM8" t="str">
        <v>0.293314</v>
      </c>
      <c r="CN8" t="str">
        <v>-0.003289</v>
      </c>
      <c r="CO8" t="str">
        <v>0.126225</v>
      </c>
      <c r="CP8" t="str">
        <v>0.150477</v>
      </c>
      <c r="CQ8" t="str">
        <v>85.225937</v>
      </c>
      <c r="CR8" t="str">
        <v>0.000455</v>
      </c>
      <c r="CS8" t="str">
        <v>2.368202</v>
      </c>
      <c r="CT8" t="str">
        <v>-0.000033</v>
      </c>
      <c r="CU8" t="str">
        <v>1.000000</v>
      </c>
      <c r="CV8" t="str">
        <v>2.426428</v>
      </c>
      <c r="CW8" t="str">
        <v>-0.000040</v>
      </c>
      <c r="CX8" t="str">
        <v>1.000000</v>
      </c>
      <c r="CY8" t="str">
        <v>0.602049</v>
      </c>
      <c r="CZ8" t="str">
        <v>0.601182</v>
      </c>
      <c r="DA8" t="str">
        <v>0.107400</v>
      </c>
      <c r="DB8" t="str">
        <v>0.000000</v>
      </c>
      <c r="DC8" t="str">
        <v>PSF-00189_20240513142201</v>
      </c>
      <c r="DD8" t="str">
        <v>PFA-00183</v>
      </c>
      <c r="DE8" t="str">
        <v>PSA-00195</v>
      </c>
      <c r="DF8" t="str">
        <v>PSF-00189</v>
      </c>
      <c r="DG8" t="str">
        <v>RHS-00549</v>
      </c>
      <c r="DH8" t="str">
        <v>2.0.0</v>
      </c>
      <c r="DI8" t="str">
        <v>2023-06-15T18:05:35.947Z</v>
      </c>
    </row>
    <row r="9">
      <c r="A9" t="str">
        <v>6</v>
      </c>
      <c r="B9" t="str">
        <v>14:24:15</v>
      </c>
      <c r="C9" t="str">
        <v>2024-05-13</v>
      </c>
      <c r="D9" t="str">
        <v>DURIN config</v>
      </c>
      <c r="E9" t="str">
        <v>Nicole Bison</v>
      </c>
      <c r="F9" t="str">
        <v/>
      </c>
      <c r="G9" t="str">
        <v>26824</v>
      </c>
      <c r="H9" t="str">
        <v/>
      </c>
      <c r="I9" t="str">
        <v/>
      </c>
      <c r="J9" t="str">
        <f>1/((1/L9)-(1/K9))</f>
        <v>0.019506</v>
      </c>
      <c r="K9" t="str">
        <f>0+(0.0292302*AK9)+(0*AK9*POWER(7.5,2))+(0*AK9*7.5)+(-0.00006755*POWER(AK9,2))</f>
        <v>2.918190</v>
      </c>
      <c r="L9" t="str">
        <f>((M9/1000)*(1000-((T9+S9)/2)))/(T9-S9)</f>
        <v>0.019377</v>
      </c>
      <c r="M9" t="str">
        <f>(AK9*(S9-R9))/(100*U9*(1000-S9))*1000</f>
        <v>0.270048</v>
      </c>
      <c r="N9" t="str">
        <v>1.488456</v>
      </c>
      <c r="O9" t="str">
        <v>1.480876</v>
      </c>
      <c r="P9" t="str">
        <f>0.61365*EXP((17.502*AI9)/(240.97+AI9))</f>
        <v>2.862653</v>
      </c>
      <c r="Q9" t="str">
        <f>P9-N9</f>
        <v>1.374197</v>
      </c>
      <c r="R9" t="str">
        <v>14.694582</v>
      </c>
      <c r="S9" t="str">
        <v>14.769800</v>
      </c>
      <c r="T9" t="str">
        <f>(P9/AJ9)*1000</f>
        <v>28.405817</v>
      </c>
      <c r="U9" t="str">
        <f>7.5*0.0589048</f>
        <v>0.441786</v>
      </c>
      <c r="V9" t="str">
        <v>PSF-00189_20240513142415</v>
      </c>
      <c r="W9" t="str">
        <v>0.000000</v>
      </c>
      <c r="X9" t="str">
        <v>0.000000</v>
      </c>
      <c r="Y9" t="str">
        <v>0.000000</v>
      </c>
      <c r="Z9" t="str">
        <v>98.488213</v>
      </c>
      <c r="AA9" t="str">
        <v>391.042816</v>
      </c>
      <c r="AB9" t="str">
        <v>0.748140</v>
      </c>
      <c r="AC9" t="str">
        <v>0.5</v>
      </c>
      <c r="AD9" t="str">
        <v>0.80</v>
      </c>
      <c r="AE9" t="str">
        <f>AB9*AC9*AD9*AN9</f>
        <v>13.376707</v>
      </c>
      <c r="AF9" t="str">
        <v>51.04</v>
      </c>
      <c r="AG9" t="str">
        <v>50.78</v>
      </c>
      <c r="AH9" t="str">
        <v>23.56</v>
      </c>
      <c r="AI9" t="str">
        <f>(9-AH9)*(AH9*0+0)+9</f>
        <v>23.25</v>
      </c>
      <c r="AJ9" t="str">
        <v>100.78</v>
      </c>
      <c r="AK9" t="str">
        <v>156.3</v>
      </c>
      <c r="AL9" t="str">
        <v>154.6</v>
      </c>
      <c r="AM9" t="str">
        <v>1.1</v>
      </c>
      <c r="AN9" t="str">
        <v>45</v>
      </c>
      <c r="AO9" t="str">
        <v>3.601</v>
      </c>
      <c r="AP9" t="str">
        <v>0</v>
      </c>
      <c r="AQ9" t="str">
        <v>179</v>
      </c>
      <c r="AR9" t="str">
        <v>25</v>
      </c>
      <c r="AS9" t="str">
        <v/>
      </c>
      <c r="AT9" t="str">
        <v/>
      </c>
      <c r="AU9" t="str">
        <v>179.00</v>
      </c>
      <c r="AV9" t="str">
        <v>-65.00</v>
      </c>
      <c r="AW9" t="str">
        <v/>
      </c>
      <c r="AX9" t="str">
        <v/>
      </c>
      <c r="AY9" t="str">
        <v/>
      </c>
      <c r="AZ9" t="str">
        <v>00:00:00</v>
      </c>
      <c r="BA9" t="str">
        <v>0000-00-00</v>
      </c>
      <c r="BB9" t="str">
        <v>0.000000</v>
      </c>
      <c r="BC9" t="str">
        <v>0.000000</v>
      </c>
      <c r="BD9" t="str">
        <v>0.000000</v>
      </c>
      <c r="BE9" t="str">
        <v>0</v>
      </c>
      <c r="BF9" t="str">
        <v>0.000000</v>
      </c>
      <c r="BG9" t="str">
        <v>14:24:04</v>
      </c>
      <c r="BH9" t="str">
        <v>2024-05-13</v>
      </c>
      <c r="BI9" t="str">
        <v>-0.68</v>
      </c>
      <c r="BJ9" t="str">
        <v>-0.000</v>
      </c>
      <c r="BK9" t="str">
        <v>0.001</v>
      </c>
      <c r="BL9" t="str">
        <v>-9999.000</v>
      </c>
      <c r="BM9" t="str">
        <v>0.026</v>
      </c>
      <c r="BN9" t="str">
        <v>0.049</v>
      </c>
      <c r="BO9" t="str">
        <v>-9999.000</v>
      </c>
      <c r="BP9" t="str">
        <v>1</v>
      </c>
      <c r="BQ9" t="str">
        <v>150</v>
      </c>
      <c r="BR9" t="str">
        <v>0.005</v>
      </c>
      <c r="BS9" t="str">
        <v>2.000000</v>
      </c>
      <c r="BT9" t="str">
        <v>0</v>
      </c>
      <c r="BU9" t="str">
        <v>rectangular</v>
      </c>
      <c r="BV9" t="str">
        <v>7000</v>
      </c>
      <c r="BW9" t="str">
        <v>500</v>
      </c>
      <c r="BX9" t="str">
        <v>-9999.000000</v>
      </c>
      <c r="BY9" t="str">
        <v>-9999.000000</v>
      </c>
      <c r="BZ9" t="str">
        <v>55537</v>
      </c>
      <c r="CA9" t="str">
        <v>55537</v>
      </c>
      <c r="CB9" t="str">
        <v>55537</v>
      </c>
      <c r="CC9" t="str">
        <v>0.000000</v>
      </c>
      <c r="CD9" t="str">
        <v>-9999</v>
      </c>
      <c r="CE9" t="str">
        <v>0.000000</v>
      </c>
      <c r="CF9" t="str">
        <v>0.000000</v>
      </c>
      <c r="CG9" t="str">
        <v>0.000000</v>
      </c>
      <c r="CH9" t="str">
        <v>0.000000</v>
      </c>
      <c r="CI9" t="str">
        <v>2.447603</v>
      </c>
      <c r="CJ9" t="str">
        <v>2.512640</v>
      </c>
      <c r="CK9" t="str">
        <v>1.652140</v>
      </c>
      <c r="CL9" t="str">
        <v>0.927327</v>
      </c>
      <c r="CM9" t="str">
        <v>0.288896</v>
      </c>
      <c r="CN9" t="str">
        <v>-0.002243</v>
      </c>
      <c r="CO9" t="str">
        <v>0.140948</v>
      </c>
      <c r="CP9" t="str">
        <v>0.144929</v>
      </c>
      <c r="CQ9" t="str">
        <v>98.488213</v>
      </c>
      <c r="CR9" t="str">
        <v>0.000440</v>
      </c>
      <c r="CS9" t="str">
        <v>2.368202</v>
      </c>
      <c r="CT9" t="str">
        <v>-0.000033</v>
      </c>
      <c r="CU9" t="str">
        <v>1.000000</v>
      </c>
      <c r="CV9" t="str">
        <v>2.426428</v>
      </c>
      <c r="CW9" t="str">
        <v>-0.000040</v>
      </c>
      <c r="CX9" t="str">
        <v>1.000000</v>
      </c>
      <c r="CY9" t="str">
        <v>0.602049</v>
      </c>
      <c r="CZ9" t="str">
        <v>0.601182</v>
      </c>
      <c r="DA9" t="str">
        <v>0.107400</v>
      </c>
      <c r="DB9" t="str">
        <v>0.000000</v>
      </c>
      <c r="DC9" t="str">
        <v>PSF-00189_20240513142415</v>
      </c>
      <c r="DD9" t="str">
        <v>PFA-00183</v>
      </c>
      <c r="DE9" t="str">
        <v>PSA-00195</v>
      </c>
      <c r="DF9" t="str">
        <v>PSF-00189</v>
      </c>
      <c r="DG9" t="str">
        <v>RHS-00549</v>
      </c>
      <c r="DH9" t="str">
        <v>2.0.0</v>
      </c>
      <c r="DI9" t="str">
        <v>2023-06-15T18:05:35.947Z</v>
      </c>
    </row>
    <row r="10">
      <c r="A10" t="str">
        <v>7</v>
      </c>
      <c r="B10" t="str">
        <v>14:26:08</v>
      </c>
      <c r="C10" t="str">
        <v>2024-05-13</v>
      </c>
      <c r="D10" t="str">
        <v>DURIN config</v>
      </c>
      <c r="E10" t="str">
        <v>Nicole Bison</v>
      </c>
      <c r="F10" t="str">
        <v/>
      </c>
      <c r="G10" t="str">
        <v>25724</v>
      </c>
      <c r="H10" t="str">
        <v/>
      </c>
      <c r="I10" t="str">
        <v/>
      </c>
      <c r="J10" t="str">
        <f>1/((1/L10)-(1/K10))</f>
        <v>0.041193</v>
      </c>
      <c r="K10" t="str">
        <f>0+(0.0292302*AK10)+(0*AK10*POWER(7.5,2))+(0*AK10*7.5)+(-0.00006755*POWER(AK10,2))</f>
        <v>2.917557</v>
      </c>
      <c r="L10" t="str">
        <f>((M10/1000)*(1000-((T10+S10)/2)))/(T10-S10)</f>
        <v>0.040620</v>
      </c>
      <c r="M10" t="str">
        <f>(AK10*(S10-R10))/(100*U10*(1000-S10))*1000</f>
        <v>0.516481</v>
      </c>
      <c r="N10" t="str">
        <v>1.527836</v>
      </c>
      <c r="O10" t="str">
        <v>1.513335</v>
      </c>
      <c r="P10" t="str">
        <f>0.61365*EXP((17.502*AI10)/(240.97+AI10))</f>
        <v>2.781912</v>
      </c>
      <c r="Q10" t="str">
        <f>P10-N10</f>
        <v>1.254076</v>
      </c>
      <c r="R10" t="str">
        <v>15.015633</v>
      </c>
      <c r="S10" t="str">
        <v>15.159507</v>
      </c>
      <c r="T10" t="str">
        <f>(P10/AJ10)*1000</f>
        <v>27.602713</v>
      </c>
      <c r="U10" t="str">
        <f>7.5*0.0589048</f>
        <v>0.441786</v>
      </c>
      <c r="V10" t="str">
        <v>PSF-00189_20240513142608</v>
      </c>
      <c r="W10" t="str">
        <v>0.000000</v>
      </c>
      <c r="X10" t="str">
        <v>0.000000</v>
      </c>
      <c r="Y10" t="str">
        <v>0.000000</v>
      </c>
      <c r="Z10" t="str">
        <v>97.776886</v>
      </c>
      <c r="AA10" t="str">
        <v>398.457184</v>
      </c>
      <c r="AB10" t="str">
        <v>0.754611</v>
      </c>
      <c r="AC10" t="str">
        <v>0.5</v>
      </c>
      <c r="AD10" t="str">
        <v>0.80</v>
      </c>
      <c r="AE10" t="str">
        <f>AB10*AC10*AD10*AN10</f>
        <v>15.478874</v>
      </c>
      <c r="AF10" t="str">
        <v>51.41</v>
      </c>
      <c r="AG10" t="str">
        <v>50.92</v>
      </c>
      <c r="AH10" t="str">
        <v>23.87</v>
      </c>
      <c r="AI10" t="str">
        <f>(10-AH10)*(AH10*0+0)+10</f>
        <v>22.78</v>
      </c>
      <c r="AJ10" t="str">
        <v>100.78</v>
      </c>
      <c r="AK10" t="str">
        <v>156.2</v>
      </c>
      <c r="AL10" t="str">
        <v>154.2</v>
      </c>
      <c r="AM10" t="str">
        <v>1.3</v>
      </c>
      <c r="AN10" t="str">
        <v>51</v>
      </c>
      <c r="AO10" t="str">
        <v>3.605</v>
      </c>
      <c r="AP10" t="str">
        <v>6</v>
      </c>
      <c r="AQ10" t="str">
        <v>179</v>
      </c>
      <c r="AR10" t="str">
        <v>337</v>
      </c>
      <c r="AS10" t="str">
        <v/>
      </c>
      <c r="AT10" t="str">
        <v/>
      </c>
      <c r="AU10" t="str">
        <v>173.92</v>
      </c>
      <c r="AV10" t="str">
        <v>166.48</v>
      </c>
      <c r="AW10" t="str">
        <v/>
      </c>
      <c r="AX10" t="str">
        <v/>
      </c>
      <c r="AY10" t="str">
        <v/>
      </c>
      <c r="AZ10" t="str">
        <v>00:00:00</v>
      </c>
      <c r="BA10" t="str">
        <v>0000-00-00</v>
      </c>
      <c r="BB10" t="str">
        <v>0.000000</v>
      </c>
      <c r="BC10" t="str">
        <v>0.000000</v>
      </c>
      <c r="BD10" t="str">
        <v>0.000000</v>
      </c>
      <c r="BE10" t="str">
        <v>0</v>
      </c>
      <c r="BF10" t="str">
        <v>0.000000</v>
      </c>
      <c r="BG10" t="str">
        <v>14:24:04</v>
      </c>
      <c r="BH10" t="str">
        <v>2024-05-13</v>
      </c>
      <c r="BI10" t="str">
        <v>-0.68</v>
      </c>
      <c r="BJ10" t="str">
        <v>-0.001</v>
      </c>
      <c r="BK10" t="str">
        <v>-0.001</v>
      </c>
      <c r="BL10" t="str">
        <v>-9999.000</v>
      </c>
      <c r="BM10" t="str">
        <v>0.112</v>
      </c>
      <c r="BN10" t="str">
        <v>0.149</v>
      </c>
      <c r="BO10" t="str">
        <v>-9999.000</v>
      </c>
      <c r="BP10" t="str">
        <v>1</v>
      </c>
      <c r="BQ10" t="str">
        <v>150</v>
      </c>
      <c r="BR10" t="str">
        <v>0.005</v>
      </c>
      <c r="BS10" t="str">
        <v>2.000000</v>
      </c>
      <c r="BT10" t="str">
        <v>0</v>
      </c>
      <c r="BU10" t="str">
        <v>rectangular</v>
      </c>
      <c r="BV10" t="str">
        <v>7000</v>
      </c>
      <c r="BW10" t="str">
        <v>500</v>
      </c>
      <c r="BX10" t="str">
        <v>-9999.000000</v>
      </c>
      <c r="BY10" t="str">
        <v>-9999.000000</v>
      </c>
      <c r="BZ10" t="str">
        <v>55537</v>
      </c>
      <c r="CA10" t="str">
        <v>55537</v>
      </c>
      <c r="CB10" t="str">
        <v>55537</v>
      </c>
      <c r="CC10" t="str">
        <v>0.000000</v>
      </c>
      <c r="CD10" t="str">
        <v>-9999</v>
      </c>
      <c r="CE10" t="str">
        <v>0.000000</v>
      </c>
      <c r="CF10" t="str">
        <v>0.000000</v>
      </c>
      <c r="CG10" t="str">
        <v>0.000000</v>
      </c>
      <c r="CH10" t="str">
        <v>0.000000</v>
      </c>
      <c r="CI10" t="str">
        <v>2.447723</v>
      </c>
      <c r="CJ10" t="str">
        <v>2.513098</v>
      </c>
      <c r="CK10" t="str">
        <v>1.651475</v>
      </c>
      <c r="CL10" t="str">
        <v>0.926412</v>
      </c>
      <c r="CM10" t="str">
        <v>0.285302</v>
      </c>
      <c r="CN10" t="str">
        <v>-0.011399</v>
      </c>
      <c r="CO10" t="str">
        <v>0.152969</v>
      </c>
      <c r="CP10" t="str">
        <v>0.150455</v>
      </c>
      <c r="CQ10" t="str">
        <v>97.776886</v>
      </c>
      <c r="CR10" t="str">
        <v>0.000456</v>
      </c>
      <c r="CS10" t="str">
        <v>2.368202</v>
      </c>
      <c r="CT10" t="str">
        <v>-0.000033</v>
      </c>
      <c r="CU10" t="str">
        <v>1.000000</v>
      </c>
      <c r="CV10" t="str">
        <v>2.426428</v>
      </c>
      <c r="CW10" t="str">
        <v>-0.000040</v>
      </c>
      <c r="CX10" t="str">
        <v>1.000000</v>
      </c>
      <c r="CY10" t="str">
        <v>0.602049</v>
      </c>
      <c r="CZ10" t="str">
        <v>0.601182</v>
      </c>
      <c r="DA10" t="str">
        <v>0.107400</v>
      </c>
      <c r="DB10" t="str">
        <v>0.000000</v>
      </c>
      <c r="DC10" t="str">
        <v>PSF-00189_20240513142608</v>
      </c>
      <c r="DD10" t="str">
        <v>PFA-00183</v>
      </c>
      <c r="DE10" t="str">
        <v>PSA-00195</v>
      </c>
      <c r="DF10" t="str">
        <v>PSF-00189</v>
      </c>
      <c r="DG10" t="str">
        <v>RHS-00549</v>
      </c>
      <c r="DH10" t="str">
        <v>2.0.0</v>
      </c>
      <c r="DI10" t="str">
        <v>2023-06-15T18:05:35.947Z</v>
      </c>
    </row>
    <row r="11">
      <c r="A11" t="str">
        <v>8</v>
      </c>
      <c r="B11" t="str">
        <v>14:27:57</v>
      </c>
      <c r="C11" t="str">
        <v>2024-05-13</v>
      </c>
      <c r="D11" t="str">
        <v>DURIN config</v>
      </c>
      <c r="E11" t="str">
        <v>Nicole Bison</v>
      </c>
      <c r="F11" t="str">
        <v/>
      </c>
      <c r="G11" t="str">
        <v>23461</v>
      </c>
      <c r="H11" t="str">
        <v/>
      </c>
      <c r="I11" t="str">
        <v/>
      </c>
      <c r="J11" t="str">
        <f>1/((1/L11)-(1/K11))</f>
        <v>0.558101</v>
      </c>
      <c r="K11" t="str">
        <f>0+(0.0292302*AK11)+(0*AK11*POWER(7.5,2))+(0*AK11*7.5)+(-0.00006755*POWER(AK11,2))</f>
        <v>2.917657</v>
      </c>
      <c r="L11" t="str">
        <f>((M11/1000)*(1000-((T11+S11)/2)))/(T11-S11)</f>
        <v>0.468487</v>
      </c>
      <c r="M11" t="str">
        <f>(AK11*(S11-R11))/(100*U11*(1000-S11))*1000</f>
        <v>4.855626</v>
      </c>
      <c r="N11" t="str">
        <v>1.693031</v>
      </c>
      <c r="O11" t="str">
        <v>1.556948</v>
      </c>
      <c r="P11" t="str">
        <f>0.61365*EXP((17.502*AI11)/(240.97+AI11))</f>
        <v>2.714758</v>
      </c>
      <c r="Q11" t="str">
        <f>P11-N11</f>
        <v>1.021727</v>
      </c>
      <c r="R11" t="str">
        <v>15.448445</v>
      </c>
      <c r="S11" t="str">
        <v>16.798695</v>
      </c>
      <c r="T11" t="str">
        <f>(P11/AJ11)*1000</f>
        <v>26.936531</v>
      </c>
      <c r="U11" t="str">
        <f>7.5*0.0589048</f>
        <v>0.441786</v>
      </c>
      <c r="V11" t="str">
        <v>PSF-00189_20240513142757</v>
      </c>
      <c r="W11" t="str">
        <v>0.000000</v>
      </c>
      <c r="X11" t="str">
        <v>0.000000</v>
      </c>
      <c r="Y11" t="str">
        <v>0.000000</v>
      </c>
      <c r="Z11" t="str">
        <v>85.914375</v>
      </c>
      <c r="AA11" t="str">
        <v>379.584442</v>
      </c>
      <c r="AB11" t="str">
        <v>0.773662</v>
      </c>
      <c r="AC11" t="str">
        <v>0.5</v>
      </c>
      <c r="AD11" t="str">
        <v>0.80</v>
      </c>
      <c r="AE11" t="str">
        <f>AB11*AC11*AD11*AN11</f>
        <v>18.465427</v>
      </c>
      <c r="AF11" t="str">
        <v>56.19</v>
      </c>
      <c r="AG11" t="str">
        <v>51.67</v>
      </c>
      <c r="AH11" t="str">
        <v>24.10</v>
      </c>
      <c r="AI11" t="str">
        <f>(11-AH11)*(AH11*0+0)+11</f>
        <v>22.37</v>
      </c>
      <c r="AJ11" t="str">
        <v>100.78</v>
      </c>
      <c r="AK11" t="str">
        <v>156.2</v>
      </c>
      <c r="AL11" t="str">
        <v>156.0</v>
      </c>
      <c r="AM11" t="str">
        <v>0.1</v>
      </c>
      <c r="AN11" t="str">
        <v>60</v>
      </c>
      <c r="AO11" t="str">
        <v>3.603</v>
      </c>
      <c r="AP11" t="str">
        <v>9</v>
      </c>
      <c r="AQ11" t="str">
        <v>-176</v>
      </c>
      <c r="AR11" t="str">
        <v>84</v>
      </c>
      <c r="AS11" t="str">
        <v/>
      </c>
      <c r="AT11" t="str">
        <v/>
      </c>
      <c r="AU11" t="str">
        <v>170.16</v>
      </c>
      <c r="AV11" t="str">
        <v>-120.08</v>
      </c>
      <c r="AW11" t="str">
        <v/>
      </c>
      <c r="AX11" t="str">
        <v/>
      </c>
      <c r="AY11" t="str">
        <v/>
      </c>
      <c r="AZ11" t="str">
        <v>00:00:00</v>
      </c>
      <c r="BA11" t="str">
        <v>0000-00-00</v>
      </c>
      <c r="BB11" t="str">
        <v>0.000000</v>
      </c>
      <c r="BC11" t="str">
        <v>0.000000</v>
      </c>
      <c r="BD11" t="str">
        <v>0.000000</v>
      </c>
      <c r="BE11" t="str">
        <v>0</v>
      </c>
      <c r="BF11" t="str">
        <v>0.000000</v>
      </c>
      <c r="BG11" t="str">
        <v>14:24:04</v>
      </c>
      <c r="BH11" t="str">
        <v>2024-05-13</v>
      </c>
      <c r="BI11" t="str">
        <v>-0.68</v>
      </c>
      <c r="BJ11" t="str">
        <v>0.001</v>
      </c>
      <c r="BK11" t="str">
        <v>0.003</v>
      </c>
      <c r="BL11" t="str">
        <v>0.013</v>
      </c>
      <c r="BM11" t="str">
        <v>0.087</v>
      </c>
      <c r="BN11" t="str">
        <v>0.242</v>
      </c>
      <c r="BO11" t="str">
        <v>0.385</v>
      </c>
      <c r="BP11" t="str">
        <v>1</v>
      </c>
      <c r="BQ11" t="str">
        <v>150</v>
      </c>
      <c r="BR11" t="str">
        <v>0.005</v>
      </c>
      <c r="BS11" t="str">
        <v>2.000000</v>
      </c>
      <c r="BT11" t="str">
        <v>0</v>
      </c>
      <c r="BU11" t="str">
        <v>rectangular</v>
      </c>
      <c r="BV11" t="str">
        <v>7000</v>
      </c>
      <c r="BW11" t="str">
        <v>500</v>
      </c>
      <c r="BX11" t="str">
        <v>-9999.000000</v>
      </c>
      <c r="BY11" t="str">
        <v>-9999.000000</v>
      </c>
      <c r="BZ11" t="str">
        <v>55537</v>
      </c>
      <c r="CA11" t="str">
        <v>55537</v>
      </c>
      <c r="CB11" t="str">
        <v>55537</v>
      </c>
      <c r="CC11" t="str">
        <v>0.000000</v>
      </c>
      <c r="CD11" t="str">
        <v>-9999</v>
      </c>
      <c r="CE11" t="str">
        <v>0.000000</v>
      </c>
      <c r="CF11" t="str">
        <v>0.000000</v>
      </c>
      <c r="CG11" t="str">
        <v>0.000000</v>
      </c>
      <c r="CH11" t="str">
        <v>0.000000</v>
      </c>
      <c r="CI11" t="str">
        <v>2.448680</v>
      </c>
      <c r="CJ11" t="str">
        <v>2.519893</v>
      </c>
      <c r="CK11" t="str">
        <v>1.651579</v>
      </c>
      <c r="CL11" t="str">
        <v>0.931044</v>
      </c>
      <c r="CM11" t="str">
        <v>0.282705</v>
      </c>
      <c r="CN11" t="str">
        <v>-0.018729</v>
      </c>
      <c r="CO11" t="str">
        <v>0.164183</v>
      </c>
      <c r="CP11" t="str">
        <v>0.157497</v>
      </c>
      <c r="CQ11" t="str">
        <v>85.914375</v>
      </c>
      <c r="CR11" t="str">
        <v>0.000462</v>
      </c>
      <c r="CS11" t="str">
        <v>2.368202</v>
      </c>
      <c r="CT11" t="str">
        <v>-0.000033</v>
      </c>
      <c r="CU11" t="str">
        <v>1.000000</v>
      </c>
      <c r="CV11" t="str">
        <v>2.426428</v>
      </c>
      <c r="CW11" t="str">
        <v>-0.000040</v>
      </c>
      <c r="CX11" t="str">
        <v>1.000000</v>
      </c>
      <c r="CY11" t="str">
        <v>0.602049</v>
      </c>
      <c r="CZ11" t="str">
        <v>0.601182</v>
      </c>
      <c r="DA11" t="str">
        <v>0.107400</v>
      </c>
      <c r="DB11" t="str">
        <v>0.000000</v>
      </c>
      <c r="DC11" t="str">
        <v>PSF-00189_20240513142757</v>
      </c>
      <c r="DD11" t="str">
        <v>PFA-00183</v>
      </c>
      <c r="DE11" t="str">
        <v>PSA-00195</v>
      </c>
      <c r="DF11" t="str">
        <v>PSF-00189</v>
      </c>
      <c r="DG11" t="str">
        <v>RHS-00549</v>
      </c>
      <c r="DH11" t="str">
        <v>2.0.0</v>
      </c>
      <c r="DI11" t="str">
        <v>2023-06-15T18:05:35.947Z</v>
      </c>
    </row>
    <row r="12">
      <c r="A12" t="str">
        <v>9</v>
      </c>
      <c r="B12" t="str">
        <v>14:29:58</v>
      </c>
      <c r="C12" t="str">
        <v>2024-05-13</v>
      </c>
      <c r="D12" t="str">
        <v>DURIN config</v>
      </c>
      <c r="E12" t="str">
        <v>Nicole Bison</v>
      </c>
      <c r="F12" t="str">
        <v/>
      </c>
      <c r="G12" t="str">
        <v>24159</v>
      </c>
      <c r="H12" t="str">
        <v/>
      </c>
      <c r="I12" t="str">
        <v/>
      </c>
      <c r="J12" t="str">
        <f>1/((1/L12)-(1/K12))</f>
        <v>0.397606</v>
      </c>
      <c r="K12" t="str">
        <f>0+(0.0292302*AK12)+(0*AK12*POWER(7.5,2))+(0*AK12*7.5)+(-0.00006755*POWER(AK12,2))</f>
        <v>2.917433</v>
      </c>
      <c r="L12" t="str">
        <f>((M12/1000)*(1000-((T12+S12)/2)))/(T12-S12)</f>
        <v>0.349917</v>
      </c>
      <c r="M12" t="str">
        <f>(AK12*(S12-R12))/(100*U12*(1000-S12))*1000</f>
        <v>3.958200</v>
      </c>
      <c r="N12" t="str">
        <v>1.709344</v>
      </c>
      <c r="O12" t="str">
        <v>1.598417</v>
      </c>
      <c r="P12" t="str">
        <f>0.61365*EXP((17.502*AI12)/(240.97+AI12))</f>
        <v>2.823682</v>
      </c>
      <c r="Q12" t="str">
        <f>P12-N12</f>
        <v>1.114338</v>
      </c>
      <c r="R12" t="str">
        <v>15.860855</v>
      </c>
      <c r="S12" t="str">
        <v>16.961561</v>
      </c>
      <c r="T12" t="str">
        <f>(P12/AJ12)*1000</f>
        <v>28.018970</v>
      </c>
      <c r="U12" t="str">
        <f>7.5*0.0589048</f>
        <v>0.441786</v>
      </c>
      <c r="V12" t="str">
        <v>PSF-00189_20240513142958</v>
      </c>
      <c r="W12" t="str">
        <v>0.000000</v>
      </c>
      <c r="X12" t="str">
        <v>0.000000</v>
      </c>
      <c r="Y12" t="str">
        <v>0.000000</v>
      </c>
      <c r="Z12" t="str">
        <v>96.269135</v>
      </c>
      <c r="AA12" t="str">
        <v>391.450867</v>
      </c>
      <c r="AB12" t="str">
        <v>0.754071</v>
      </c>
      <c r="AC12" t="str">
        <v>0.5</v>
      </c>
      <c r="AD12" t="str">
        <v>0.80</v>
      </c>
      <c r="AE12" t="str">
        <f>AB12*AC12*AD12*AN12</f>
        <v>17.633593</v>
      </c>
      <c r="AF12" t="str">
        <v>56.00</v>
      </c>
      <c r="AG12" t="str">
        <v>52.37</v>
      </c>
      <c r="AH12" t="str">
        <v>24.32</v>
      </c>
      <c r="AI12" t="str">
        <f>(12-AH12)*(AH12*0+0)+12</f>
        <v>23.02</v>
      </c>
      <c r="AJ12" t="str">
        <v>100.78</v>
      </c>
      <c r="AK12" t="str">
        <v>156.2</v>
      </c>
      <c r="AL12" t="str">
        <v>156.0</v>
      </c>
      <c r="AM12" t="str">
        <v>0.1</v>
      </c>
      <c r="AN12" t="str">
        <v>58</v>
      </c>
      <c r="AO12" t="str">
        <v>3.569</v>
      </c>
      <c r="AP12" t="str">
        <v>6</v>
      </c>
      <c r="AQ12" t="str">
        <v>179</v>
      </c>
      <c r="AR12" t="str">
        <v>78</v>
      </c>
      <c r="AS12" t="str">
        <v/>
      </c>
      <c r="AT12" t="str">
        <v/>
      </c>
      <c r="AU12" t="str">
        <v>173.92</v>
      </c>
      <c r="AV12" t="str">
        <v>-92.52</v>
      </c>
      <c r="AW12" t="str">
        <v/>
      </c>
      <c r="AX12" t="str">
        <v/>
      </c>
      <c r="AY12" t="str">
        <v/>
      </c>
      <c r="AZ12" t="str">
        <v>00:00:00</v>
      </c>
      <c r="BA12" t="str">
        <v>0000-00-00</v>
      </c>
      <c r="BB12" t="str">
        <v>0.000000</v>
      </c>
      <c r="BC12" t="str">
        <v>0.000000</v>
      </c>
      <c r="BD12" t="str">
        <v>0.000000</v>
      </c>
      <c r="BE12" t="str">
        <v>0</v>
      </c>
      <c r="BF12" t="str">
        <v>0.000000</v>
      </c>
      <c r="BG12" t="str">
        <v>14:24:04</v>
      </c>
      <c r="BH12" t="str">
        <v>2024-05-13</v>
      </c>
      <c r="BI12" t="str">
        <v>-0.68</v>
      </c>
      <c r="BJ12" t="str">
        <v>-0.002</v>
      </c>
      <c r="BK12" t="str">
        <v>-0.001</v>
      </c>
      <c r="BL12" t="str">
        <v>-9999.000</v>
      </c>
      <c r="BM12" t="str">
        <v>0.059</v>
      </c>
      <c r="BN12" t="str">
        <v>0.030</v>
      </c>
      <c r="BO12" t="str">
        <v>-9999.000</v>
      </c>
      <c r="BP12" t="str">
        <v>1</v>
      </c>
      <c r="BQ12" t="str">
        <v>150</v>
      </c>
      <c r="BR12" t="str">
        <v>0.005</v>
      </c>
      <c r="BS12" t="str">
        <v>2.000000</v>
      </c>
      <c r="BT12" t="str">
        <v>0</v>
      </c>
      <c r="BU12" t="str">
        <v>rectangular</v>
      </c>
      <c r="BV12" t="str">
        <v>7000</v>
      </c>
      <c r="BW12" t="str">
        <v>500</v>
      </c>
      <c r="BX12" t="str">
        <v>-9999.000000</v>
      </c>
      <c r="BY12" t="str">
        <v>-9999.000000</v>
      </c>
      <c r="BZ12" t="str">
        <v>55537</v>
      </c>
      <c r="CA12" t="str">
        <v>55537</v>
      </c>
      <c r="CB12" t="str">
        <v>55537</v>
      </c>
      <c r="CC12" t="str">
        <v>0.000000</v>
      </c>
      <c r="CD12" t="str">
        <v>-9999</v>
      </c>
      <c r="CE12" t="str">
        <v>0.000000</v>
      </c>
      <c r="CF12" t="str">
        <v>0.000000</v>
      </c>
      <c r="CG12" t="str">
        <v>0.000000</v>
      </c>
      <c r="CH12" t="str">
        <v>0.000000</v>
      </c>
      <c r="CI12" t="str">
        <v>2.449562</v>
      </c>
      <c r="CJ12" t="str">
        <v>2.519570</v>
      </c>
      <c r="CK12" t="str">
        <v>1.651345</v>
      </c>
      <c r="CL12" t="str">
        <v>0.930850</v>
      </c>
      <c r="CM12" t="str">
        <v>0.280283</v>
      </c>
      <c r="CN12" t="str">
        <v>-0.013764</v>
      </c>
      <c r="CO12" t="str">
        <v>0.176314</v>
      </c>
      <c r="CP12" t="str">
        <v>0.156483</v>
      </c>
      <c r="CQ12" t="str">
        <v>96.269135</v>
      </c>
      <c r="CR12" t="str">
        <v>0.000453</v>
      </c>
      <c r="CS12" t="str">
        <v>2.368202</v>
      </c>
      <c r="CT12" t="str">
        <v>-0.000033</v>
      </c>
      <c r="CU12" t="str">
        <v>1.000000</v>
      </c>
      <c r="CV12" t="str">
        <v>2.426428</v>
      </c>
      <c r="CW12" t="str">
        <v>-0.000040</v>
      </c>
      <c r="CX12" t="str">
        <v>1.000000</v>
      </c>
      <c r="CY12" t="str">
        <v>0.602049</v>
      </c>
      <c r="CZ12" t="str">
        <v>0.601182</v>
      </c>
      <c r="DA12" t="str">
        <v>0.107400</v>
      </c>
      <c r="DB12" t="str">
        <v>0.000000</v>
      </c>
      <c r="DC12" t="str">
        <v>PSF-00189_20240513142958</v>
      </c>
      <c r="DD12" t="str">
        <v>PFA-00183</v>
      </c>
      <c r="DE12" t="str">
        <v>PSA-00195</v>
      </c>
      <c r="DF12" t="str">
        <v>PSF-00189</v>
      </c>
      <c r="DG12" t="str">
        <v>RHS-00549</v>
      </c>
      <c r="DH12" t="str">
        <v>2.0.0</v>
      </c>
      <c r="DI12" t="str">
        <v>2023-06-15T18:05:35.947Z</v>
      </c>
    </row>
    <row r="13">
      <c r="A13" t="str">
        <v>10</v>
      </c>
      <c r="B13" t="str">
        <v>14:31:37</v>
      </c>
      <c r="C13" t="str">
        <v>2024-05-13</v>
      </c>
      <c r="D13" t="str">
        <v>DURIN config</v>
      </c>
      <c r="E13" t="str">
        <v>Nicole Bison</v>
      </c>
      <c r="F13" t="str">
        <v/>
      </c>
      <c r="G13" t="str">
        <v>27375</v>
      </c>
      <c r="H13" t="str">
        <v/>
      </c>
      <c r="I13" t="str">
        <v/>
      </c>
      <c r="J13" t="str">
        <f>1/((1/L13)-(1/K13))</f>
        <v>0.370910</v>
      </c>
      <c r="K13" t="str">
        <f>0+(0.0292302*AK13)+(0*AK13*POWER(7.5,2))+(0*AK13*7.5)+(-0.00006755*POWER(AK13,2))</f>
        <v>2.916006</v>
      </c>
      <c r="L13" t="str">
        <f>((M13/1000)*(1000-((T13+S13)/2)))/(T13-S13)</f>
        <v>0.329055</v>
      </c>
      <c r="M13" t="str">
        <f>(AK13*(S13-R13))/(100*U13*(1000-S13))*1000</f>
        <v>4.172160</v>
      </c>
      <c r="N13" t="str">
        <v>1.714220</v>
      </c>
      <c r="O13" t="str">
        <v>1.597171</v>
      </c>
      <c r="P13" t="str">
        <f>0.61365*EXP((17.502*AI13)/(240.97+AI13))</f>
        <v>2.962361</v>
      </c>
      <c r="Q13" t="str">
        <f>P13-N13</f>
        <v>1.248141</v>
      </c>
      <c r="R13" t="str">
        <v>15.848367</v>
      </c>
      <c r="S13" t="str">
        <v>17.009817</v>
      </c>
      <c r="T13" t="str">
        <f>(P13/AJ13)*1000</f>
        <v>29.394840</v>
      </c>
      <c r="U13" t="str">
        <f>7.5*0.0589048</f>
        <v>0.441786</v>
      </c>
      <c r="V13" t="str">
        <v>PSF-00189_20240513143137</v>
      </c>
      <c r="W13" t="str">
        <v>0.000000</v>
      </c>
      <c r="X13" t="str">
        <v>0.000000</v>
      </c>
      <c r="Y13" t="str">
        <v>0.000000</v>
      </c>
      <c r="Z13" t="str">
        <v>82.335594</v>
      </c>
      <c r="AA13" t="str">
        <v>377.450470</v>
      </c>
      <c r="AB13" t="str">
        <v>0.781864</v>
      </c>
      <c r="AC13" t="str">
        <v>0.5</v>
      </c>
      <c r="AD13" t="str">
        <v>0.80</v>
      </c>
      <c r="AE13" t="str">
        <f>AB13*AC13*AD13*AN13</f>
        <v>20.226339</v>
      </c>
      <c r="AF13" t="str">
        <v>55.57</v>
      </c>
      <c r="AG13" t="str">
        <v>51.77</v>
      </c>
      <c r="AH13" t="str">
        <v>24.49</v>
      </c>
      <c r="AI13" t="str">
        <f>(13-AH13)*(AH13*0+0)+13</f>
        <v>23.82</v>
      </c>
      <c r="AJ13" t="str">
        <v>100.78</v>
      </c>
      <c r="AK13" t="str">
        <v>156.0</v>
      </c>
      <c r="AL13" t="str">
        <v>152.3</v>
      </c>
      <c r="AM13" t="str">
        <v>2.4</v>
      </c>
      <c r="AN13" t="str">
        <v>65</v>
      </c>
      <c r="AO13" t="str">
        <v>3.569</v>
      </c>
      <c r="AP13" t="str">
        <v>7</v>
      </c>
      <c r="AQ13" t="str">
        <v>-176</v>
      </c>
      <c r="AR13" t="str">
        <v>87</v>
      </c>
      <c r="AS13" t="str">
        <v/>
      </c>
      <c r="AT13" t="str">
        <v/>
      </c>
      <c r="AU13" t="str">
        <v>171.94</v>
      </c>
      <c r="AV13" t="str">
        <v>-122.85</v>
      </c>
      <c r="AW13" t="str">
        <v/>
      </c>
      <c r="AX13" t="str">
        <v/>
      </c>
      <c r="AY13" t="str">
        <v/>
      </c>
      <c r="AZ13" t="str">
        <v>00:00:00</v>
      </c>
      <c r="BA13" t="str">
        <v>0000-00-00</v>
      </c>
      <c r="BB13" t="str">
        <v>0.000000</v>
      </c>
      <c r="BC13" t="str">
        <v>0.000000</v>
      </c>
      <c r="BD13" t="str">
        <v>0.000000</v>
      </c>
      <c r="BE13" t="str">
        <v>0</v>
      </c>
      <c r="BF13" t="str">
        <v>0.000000</v>
      </c>
      <c r="BG13" t="str">
        <v>14:24:04</v>
      </c>
      <c r="BH13" t="str">
        <v>2024-05-13</v>
      </c>
      <c r="BI13" t="str">
        <v>-0.68</v>
      </c>
      <c r="BJ13" t="str">
        <v>0.001</v>
      </c>
      <c r="BK13" t="str">
        <v>0.003</v>
      </c>
      <c r="BL13" t="str">
        <v>-9999.000</v>
      </c>
      <c r="BM13" t="str">
        <v>-0.025</v>
      </c>
      <c r="BN13" t="str">
        <v>0.064</v>
      </c>
      <c r="BO13" t="str">
        <v>-9999.000</v>
      </c>
      <c r="BP13" t="str">
        <v>1</v>
      </c>
      <c r="BQ13" t="str">
        <v>150</v>
      </c>
      <c r="BR13" t="str">
        <v>0.005</v>
      </c>
      <c r="BS13" t="str">
        <v>2.000000</v>
      </c>
      <c r="BT13" t="str">
        <v>0</v>
      </c>
      <c r="BU13" t="str">
        <v>rectangular</v>
      </c>
      <c r="BV13" t="str">
        <v>7000</v>
      </c>
      <c r="BW13" t="str">
        <v>500</v>
      </c>
      <c r="BX13" t="str">
        <v>-9999.000000</v>
      </c>
      <c r="BY13" t="str">
        <v>-9999.000000</v>
      </c>
      <c r="BZ13" t="str">
        <v>55537</v>
      </c>
      <c r="CA13" t="str">
        <v>55537</v>
      </c>
      <c r="CB13" t="str">
        <v>55537</v>
      </c>
      <c r="CC13" t="str">
        <v>0.000000</v>
      </c>
      <c r="CD13" t="str">
        <v>-9999</v>
      </c>
      <c r="CE13" t="str">
        <v>0.000000</v>
      </c>
      <c r="CF13" t="str">
        <v>0.000000</v>
      </c>
      <c r="CG13" t="str">
        <v>0.000000</v>
      </c>
      <c r="CH13" t="str">
        <v>0.000000</v>
      </c>
      <c r="CI13" t="str">
        <v>2.448717</v>
      </c>
      <c r="CJ13" t="str">
        <v>2.518898</v>
      </c>
      <c r="CK13" t="str">
        <v>1.649851</v>
      </c>
      <c r="CL13" t="str">
        <v>0.921506</v>
      </c>
      <c r="CM13" t="str">
        <v>0.278288</v>
      </c>
      <c r="CN13" t="str">
        <v>-0.006617</v>
      </c>
      <c r="CO13" t="str">
        <v>0.185922</v>
      </c>
      <c r="CP13" t="str">
        <v>0.161699</v>
      </c>
      <c r="CQ13" t="str">
        <v>82.335594</v>
      </c>
      <c r="CR13" t="str">
        <v>0.000441</v>
      </c>
      <c r="CS13" t="str">
        <v>2.368202</v>
      </c>
      <c r="CT13" t="str">
        <v>-0.000033</v>
      </c>
      <c r="CU13" t="str">
        <v>1.000000</v>
      </c>
      <c r="CV13" t="str">
        <v>2.426428</v>
      </c>
      <c r="CW13" t="str">
        <v>-0.000040</v>
      </c>
      <c r="CX13" t="str">
        <v>1.000000</v>
      </c>
      <c r="CY13" t="str">
        <v>0.602049</v>
      </c>
      <c r="CZ13" t="str">
        <v>0.601182</v>
      </c>
      <c r="DA13" t="str">
        <v>0.107400</v>
      </c>
      <c r="DB13" t="str">
        <v>0.000000</v>
      </c>
      <c r="DC13" t="str">
        <v>PSF-00189_20240513143137</v>
      </c>
      <c r="DD13" t="str">
        <v>PFA-00183</v>
      </c>
      <c r="DE13" t="str">
        <v>PSA-00195</v>
      </c>
      <c r="DF13" t="str">
        <v>PSF-00189</v>
      </c>
      <c r="DG13" t="str">
        <v>RHS-00549</v>
      </c>
      <c r="DH13" t="str">
        <v>2.0.0</v>
      </c>
      <c r="DI13" t="str">
        <v>2023-06-15T18:05:35.947Z</v>
      </c>
    </row>
    <row r="14">
      <c r="A14" t="str">
        <v>11</v>
      </c>
      <c r="B14" t="str">
        <v>14:33:39</v>
      </c>
      <c r="C14" t="str">
        <v>2024-05-13</v>
      </c>
      <c r="D14" t="str">
        <v>DURIN config</v>
      </c>
      <c r="E14" t="str">
        <v>Nicole Bison</v>
      </c>
      <c r="F14" t="str">
        <v/>
      </c>
      <c r="G14" t="str">
        <v>39493</v>
      </c>
      <c r="H14" t="str">
        <v/>
      </c>
      <c r="I14" t="str">
        <v/>
      </c>
      <c r="J14" t="str">
        <f>1/((1/L14)-(1/K14))</f>
        <v>0.300367</v>
      </c>
      <c r="K14" t="str">
        <f>0+(0.0292302*AK14)+(0*AK14*POWER(7.5,2))+(0*AK14*7.5)+(-0.00006755*POWER(AK14,2))</f>
        <v>2.917209</v>
      </c>
      <c r="L14" t="str">
        <f>((M14/1000)*(1000-((T14+S14)/2)))/(T14-S14)</f>
        <v>0.272327</v>
      </c>
      <c r="M14" t="str">
        <f>(AK14*(S14-R14))/(100*U14*(1000-S14))*1000</f>
        <v>3.727506</v>
      </c>
      <c r="N14" t="str">
        <v>1.699757</v>
      </c>
      <c r="O14" t="str">
        <v>1.595255</v>
      </c>
      <c r="P14" t="str">
        <f>0.61365*EXP((17.502*AI14)/(240.97+AI14))</f>
        <v>3.046840</v>
      </c>
      <c r="Q14" t="str">
        <f>P14-N14</f>
        <v>1.347082</v>
      </c>
      <c r="R14" t="str">
        <v>15.827589</v>
      </c>
      <c r="S14" t="str">
        <v>16.864428</v>
      </c>
      <c r="T14" t="str">
        <f>(P14/AJ14)*1000</f>
        <v>30.229734</v>
      </c>
      <c r="U14" t="str">
        <f>7.5*0.0589048</f>
        <v>0.441786</v>
      </c>
      <c r="V14" t="str">
        <v>PSF-00189_20240513143339</v>
      </c>
      <c r="W14" t="str">
        <v>0.000000</v>
      </c>
      <c r="X14" t="str">
        <v>0.000000</v>
      </c>
      <c r="Y14" t="str">
        <v>0.000000</v>
      </c>
      <c r="Z14" t="str">
        <v>92.402458</v>
      </c>
      <c r="AA14" t="str">
        <v>411.041382</v>
      </c>
      <c r="AB14" t="str">
        <v>0.775199</v>
      </c>
      <c r="AC14" t="str">
        <v>0.5</v>
      </c>
      <c r="AD14" t="str">
        <v>0.80</v>
      </c>
      <c r="AE14" t="str">
        <f>AB14*AC14*AD14*AN14</f>
        <v>19.038624</v>
      </c>
      <c r="AF14" t="str">
        <v>54.42</v>
      </c>
      <c r="AG14" t="str">
        <v>51.07</v>
      </c>
      <c r="AH14" t="str">
        <v>24.70</v>
      </c>
      <c r="AI14" t="str">
        <f>(14-AH14)*(AH14*0+0)+14</f>
        <v>24.29</v>
      </c>
      <c r="AJ14" t="str">
        <v>100.79</v>
      </c>
      <c r="AK14" t="str">
        <v>156.1</v>
      </c>
      <c r="AL14" t="str">
        <v>155.3</v>
      </c>
      <c r="AM14" t="str">
        <v>0.5</v>
      </c>
      <c r="AN14" t="str">
        <v>61</v>
      </c>
      <c r="AO14" t="str">
        <v>3.601</v>
      </c>
      <c r="AP14" t="str">
        <v>5</v>
      </c>
      <c r="AQ14" t="str">
        <v>-178</v>
      </c>
      <c r="AR14" t="str">
        <v>86</v>
      </c>
      <c r="AS14" t="str">
        <v/>
      </c>
      <c r="AT14" t="str">
        <v/>
      </c>
      <c r="AU14" t="str">
        <v>174.62</v>
      </c>
      <c r="AV14" t="str">
        <v>-115.83</v>
      </c>
      <c r="AW14" t="str">
        <v/>
      </c>
      <c r="AX14" t="str">
        <v/>
      </c>
      <c r="AY14" t="str">
        <v/>
      </c>
      <c r="AZ14" t="str">
        <v>00:00:00</v>
      </c>
      <c r="BA14" t="str">
        <v>0000-00-00</v>
      </c>
      <c r="BB14" t="str">
        <v>0.000000</v>
      </c>
      <c r="BC14" t="str">
        <v>0.000000</v>
      </c>
      <c r="BD14" t="str">
        <v>0.000000</v>
      </c>
      <c r="BE14" t="str">
        <v>0</v>
      </c>
      <c r="BF14" t="str">
        <v>0.000000</v>
      </c>
      <c r="BG14" t="str">
        <v>14:24:04</v>
      </c>
      <c r="BH14" t="str">
        <v>2024-05-13</v>
      </c>
      <c r="BI14" t="str">
        <v>-0.68</v>
      </c>
      <c r="BJ14" t="str">
        <v>-0.002</v>
      </c>
      <c r="BK14" t="str">
        <v>-0.002</v>
      </c>
      <c r="BL14" t="str">
        <v>-9999.000</v>
      </c>
      <c r="BM14" t="str">
        <v>0.139</v>
      </c>
      <c r="BN14" t="str">
        <v>-0.009</v>
      </c>
      <c r="BO14" t="str">
        <v>-9999.000</v>
      </c>
      <c r="BP14" t="str">
        <v>1</v>
      </c>
      <c r="BQ14" t="str">
        <v>150</v>
      </c>
      <c r="BR14" t="str">
        <v>0.005</v>
      </c>
      <c r="BS14" t="str">
        <v>2.000000</v>
      </c>
      <c r="BT14" t="str">
        <v>0</v>
      </c>
      <c r="BU14" t="str">
        <v>rectangular</v>
      </c>
      <c r="BV14" t="str">
        <v>7000</v>
      </c>
      <c r="BW14" t="str">
        <v>500</v>
      </c>
      <c r="BX14" t="str">
        <v>-9999.000000</v>
      </c>
      <c r="BY14" t="str">
        <v>-9999.000000</v>
      </c>
      <c r="BZ14" t="str">
        <v>55537</v>
      </c>
      <c r="CA14" t="str">
        <v>55537</v>
      </c>
      <c r="CB14" t="str">
        <v>55537</v>
      </c>
      <c r="CC14" t="str">
        <v>0.000000</v>
      </c>
      <c r="CD14" t="str">
        <v>-9999</v>
      </c>
      <c r="CE14" t="str">
        <v>0.000000</v>
      </c>
      <c r="CF14" t="str">
        <v>0.000000</v>
      </c>
      <c r="CG14" t="str">
        <v>0.000000</v>
      </c>
      <c r="CH14" t="str">
        <v>0.000000</v>
      </c>
      <c r="CI14" t="str">
        <v>2.447728</v>
      </c>
      <c r="CJ14" t="str">
        <v>2.517203</v>
      </c>
      <c r="CK14" t="str">
        <v>1.651110</v>
      </c>
      <c r="CL14" t="str">
        <v>0.929173</v>
      </c>
      <c r="CM14" t="str">
        <v>0.275990</v>
      </c>
      <c r="CN14" t="str">
        <v>-0.003581</v>
      </c>
      <c r="CO14" t="str">
        <v>0.197594</v>
      </c>
      <c r="CP14" t="str">
        <v>0.158950</v>
      </c>
      <c r="CQ14" t="str">
        <v>92.402458</v>
      </c>
      <c r="CR14" t="str">
        <v>0.000449</v>
      </c>
      <c r="CS14" t="str">
        <v>2.368202</v>
      </c>
      <c r="CT14" t="str">
        <v>-0.000033</v>
      </c>
      <c r="CU14" t="str">
        <v>1.000000</v>
      </c>
      <c r="CV14" t="str">
        <v>2.426428</v>
      </c>
      <c r="CW14" t="str">
        <v>-0.000040</v>
      </c>
      <c r="CX14" t="str">
        <v>1.000000</v>
      </c>
      <c r="CY14" t="str">
        <v>0.602049</v>
      </c>
      <c r="CZ14" t="str">
        <v>0.601182</v>
      </c>
      <c r="DA14" t="str">
        <v>0.107400</v>
      </c>
      <c r="DB14" t="str">
        <v>0.000000</v>
      </c>
      <c r="DC14" t="str">
        <v>PSF-00189_20240513143339</v>
      </c>
      <c r="DD14" t="str">
        <v>PFA-00183</v>
      </c>
      <c r="DE14" t="str">
        <v>PSA-00195</v>
      </c>
      <c r="DF14" t="str">
        <v>PSF-00189</v>
      </c>
      <c r="DG14" t="str">
        <v>RHS-00549</v>
      </c>
      <c r="DH14" t="str">
        <v>2.0.0</v>
      </c>
      <c r="DI14" t="str">
        <v>2023-06-15T18:05:35.947Z</v>
      </c>
    </row>
    <row r="15">
      <c r="A15" t="str">
        <v>12</v>
      </c>
      <c r="B15" t="str">
        <v>14:35:15</v>
      </c>
      <c r="C15" t="str">
        <v>2024-05-13</v>
      </c>
      <c r="D15" t="str">
        <v>DURIN config</v>
      </c>
      <c r="E15" t="str">
        <v>Nicole Bison</v>
      </c>
      <c r="F15" t="str">
        <v/>
      </c>
      <c r="G15" t="str">
        <v>33900</v>
      </c>
      <c r="H15" t="str">
        <v/>
      </c>
      <c r="I15" t="str">
        <v/>
      </c>
      <c r="J15" t="str">
        <f>1/((1/L15)-(1/K15))</f>
        <v>0.222121</v>
      </c>
      <c r="K15" t="str">
        <f>0+(0.0292302*AK15)+(0*AK15*POWER(7.5,2))+(0*AK15*7.5)+(-0.00006755*POWER(AK15,2))</f>
        <v>2.917430</v>
      </c>
      <c r="L15" t="str">
        <f>((M15/1000)*(1000-((T15+S15)/2)))/(T15-S15)</f>
        <v>0.206406</v>
      </c>
      <c r="M15" t="str">
        <f>(AK15*(S15-R15))/(100*U15*(1000-S15))*1000</f>
        <v>2.678926</v>
      </c>
      <c r="N15" t="str">
        <v>1.669611</v>
      </c>
      <c r="O15" t="str">
        <v>1.594494</v>
      </c>
      <c r="P15" t="str">
        <f>0.61365*EXP((17.502*AI15)/(240.97+AI15))</f>
        <v>2.947830</v>
      </c>
      <c r="Q15" t="str">
        <f>P15-N15</f>
        <v>1.278219</v>
      </c>
      <c r="R15" t="str">
        <v>15.819489</v>
      </c>
      <c r="S15" t="str">
        <v>16.564753</v>
      </c>
      <c r="T15" t="str">
        <f>(P15/AJ15)*1000</f>
        <v>29.246378</v>
      </c>
      <c r="U15" t="str">
        <f>7.5*0.0589048</f>
        <v>0.441786</v>
      </c>
      <c r="V15" t="str">
        <v>PSF-00189_20240513143515</v>
      </c>
      <c r="W15" t="str">
        <v>0.000000</v>
      </c>
      <c r="X15" t="str">
        <v>0.000000</v>
      </c>
      <c r="Y15" t="str">
        <v>0.000000</v>
      </c>
      <c r="Z15" t="str">
        <v>122.792961</v>
      </c>
      <c r="AA15" t="str">
        <v>399.090881</v>
      </c>
      <c r="AB15" t="str">
        <v>0.692318</v>
      </c>
      <c r="AC15" t="str">
        <v>0.5</v>
      </c>
      <c r="AD15" t="str">
        <v>0.80</v>
      </c>
      <c r="AE15" t="str">
        <f>AB15*AC15*AD15*AN15</f>
        <v>15.252701</v>
      </c>
      <c r="AF15" t="str">
        <v>52.95</v>
      </c>
      <c r="AG15" t="str">
        <v>50.57</v>
      </c>
      <c r="AH15" t="str">
        <v>24.86</v>
      </c>
      <c r="AI15" t="str">
        <f>(15-AH15)*(AH15*0+0)+15</f>
        <v>23.74</v>
      </c>
      <c r="AJ15" t="str">
        <v>100.79</v>
      </c>
      <c r="AK15" t="str">
        <v>156.2</v>
      </c>
      <c r="AL15" t="str">
        <v>149.2</v>
      </c>
      <c r="AM15" t="str">
        <v>4.5</v>
      </c>
      <c r="AN15" t="str">
        <v>55</v>
      </c>
      <c r="AO15" t="str">
        <v>3.599</v>
      </c>
      <c r="AP15" t="str">
        <v>-4</v>
      </c>
      <c r="AQ15" t="str">
        <v>-176</v>
      </c>
      <c r="AR15" t="str">
        <v>75</v>
      </c>
      <c r="AS15" t="str">
        <v/>
      </c>
      <c r="AT15" t="str">
        <v/>
      </c>
      <c r="AU15" t="str">
        <v>174.35</v>
      </c>
      <c r="AV15" t="str">
        <v>120.07</v>
      </c>
      <c r="AW15" t="str">
        <v/>
      </c>
      <c r="AX15" t="str">
        <v/>
      </c>
      <c r="AY15" t="str">
        <v/>
      </c>
      <c r="AZ15" t="str">
        <v>00:00:00</v>
      </c>
      <c r="BA15" t="str">
        <v>0000-00-00</v>
      </c>
      <c r="BB15" t="str">
        <v>0.000000</v>
      </c>
      <c r="BC15" t="str">
        <v>0.000000</v>
      </c>
      <c r="BD15" t="str">
        <v>0.000000</v>
      </c>
      <c r="BE15" t="str">
        <v>0</v>
      </c>
      <c r="BF15" t="str">
        <v>0.000000</v>
      </c>
      <c r="BG15" t="str">
        <v>14:24:04</v>
      </c>
      <c r="BH15" t="str">
        <v>2024-05-13</v>
      </c>
      <c r="BI15" t="str">
        <v>-0.68</v>
      </c>
      <c r="BJ15" t="str">
        <v>-0.001</v>
      </c>
      <c r="BK15" t="str">
        <v>-0.003</v>
      </c>
      <c r="BL15" t="str">
        <v>-9999.000</v>
      </c>
      <c r="BM15" t="str">
        <v>1.360</v>
      </c>
      <c r="BN15" t="str">
        <v>2.533</v>
      </c>
      <c r="BO15" t="str">
        <v>-9999.000</v>
      </c>
      <c r="BP15" t="str">
        <v>1</v>
      </c>
      <c r="BQ15" t="str">
        <v>150</v>
      </c>
      <c r="BR15" t="str">
        <v>0.005</v>
      </c>
      <c r="BS15" t="str">
        <v>2.000000</v>
      </c>
      <c r="BT15" t="str">
        <v>0</v>
      </c>
      <c r="BU15" t="str">
        <v>rectangular</v>
      </c>
      <c r="BV15" t="str">
        <v>7000</v>
      </c>
      <c r="BW15" t="str">
        <v>500</v>
      </c>
      <c r="BX15" t="str">
        <v>-9999.000000</v>
      </c>
      <c r="BY15" t="str">
        <v>-9999.000000</v>
      </c>
      <c r="BZ15" t="str">
        <v>55537</v>
      </c>
      <c r="CA15" t="str">
        <v>55537</v>
      </c>
      <c r="CB15" t="str">
        <v>55537</v>
      </c>
      <c r="CC15" t="str">
        <v>0.000000</v>
      </c>
      <c r="CD15" t="str">
        <v>-9999</v>
      </c>
      <c r="CE15" t="str">
        <v>0.000000</v>
      </c>
      <c r="CF15" t="str">
        <v>0.000000</v>
      </c>
      <c r="CG15" t="str">
        <v>0.000000</v>
      </c>
      <c r="CH15" t="str">
        <v>0.000000</v>
      </c>
      <c r="CI15" t="str">
        <v>2.447021</v>
      </c>
      <c r="CJ15" t="str">
        <v>2.515069</v>
      </c>
      <c r="CK15" t="str">
        <v>1.651341</v>
      </c>
      <c r="CL15" t="str">
        <v>0.913687</v>
      </c>
      <c r="CM15" t="str">
        <v>0.274272</v>
      </c>
      <c r="CN15" t="str">
        <v>-0.011871</v>
      </c>
      <c r="CO15" t="str">
        <v>0.206490</v>
      </c>
      <c r="CP15" t="str">
        <v>0.153643</v>
      </c>
      <c r="CQ15" t="str">
        <v>122.792961</v>
      </c>
      <c r="CR15" t="str">
        <v>0.000452</v>
      </c>
      <c r="CS15" t="str">
        <v>2.368202</v>
      </c>
      <c r="CT15" t="str">
        <v>-0.000033</v>
      </c>
      <c r="CU15" t="str">
        <v>1.000000</v>
      </c>
      <c r="CV15" t="str">
        <v>2.426428</v>
      </c>
      <c r="CW15" t="str">
        <v>-0.000040</v>
      </c>
      <c r="CX15" t="str">
        <v>1.000000</v>
      </c>
      <c r="CY15" t="str">
        <v>0.602049</v>
      </c>
      <c r="CZ15" t="str">
        <v>0.601182</v>
      </c>
      <c r="DA15" t="str">
        <v>0.107400</v>
      </c>
      <c r="DB15" t="str">
        <v>0.000000</v>
      </c>
      <c r="DC15" t="str">
        <v>PSF-00189_20240513143515</v>
      </c>
      <c r="DD15" t="str">
        <v>PFA-00183</v>
      </c>
      <c r="DE15" t="str">
        <v>PSA-00195</v>
      </c>
      <c r="DF15" t="str">
        <v>PSF-00189</v>
      </c>
      <c r="DG15" t="str">
        <v>RHS-00549</v>
      </c>
      <c r="DH15" t="str">
        <v>2.0.0</v>
      </c>
      <c r="DI15" t="str">
        <v>2023-06-15T18:05:35.947Z</v>
      </c>
    </row>
    <row r="16">
      <c r="A16" t="str">
        <v>13</v>
      </c>
      <c r="B16" t="str">
        <v>14:36:56</v>
      </c>
      <c r="C16" t="str">
        <v>2024-05-13</v>
      </c>
      <c r="D16" t="str">
        <v>DURIN config</v>
      </c>
      <c r="E16" t="str">
        <v>Nicole Bison</v>
      </c>
      <c r="F16" t="str">
        <v/>
      </c>
      <c r="G16" t="str">
        <v>35802</v>
      </c>
      <c r="H16" t="str">
        <v/>
      </c>
      <c r="I16" t="str">
        <v/>
      </c>
      <c r="J16" t="str">
        <f>1/((1/L16)-(1/K16))</f>
        <v>0.151110</v>
      </c>
      <c r="K16" t="str">
        <f>0+(0.0292302*AK16)+(0*AK16*POWER(7.5,2))+(0*AK16*7.5)+(-0.00006755*POWER(AK16,2))</f>
        <v>2.916884</v>
      </c>
      <c r="L16" t="str">
        <f>((M16/1000)*(1000-((T16+S16)/2)))/(T16-S16)</f>
        <v>0.143667</v>
      </c>
      <c r="M16" t="str">
        <f>(AK16*(S16-R16))/(100*U16*(1000-S16))*1000</f>
        <v>1.997989</v>
      </c>
      <c r="N16" t="str">
        <v>1.629650</v>
      </c>
      <c r="O16" t="str">
        <v>1.573582</v>
      </c>
      <c r="P16" t="str">
        <f>0.61365*EXP((17.502*AI16)/(240.97+AI16))</f>
        <v>2.999124</v>
      </c>
      <c r="Q16" t="str">
        <f>P16-N16</f>
        <v>1.369475</v>
      </c>
      <c r="R16" t="str">
        <v>15.612831</v>
      </c>
      <c r="S16" t="str">
        <v>16.169125</v>
      </c>
      <c r="T16" t="str">
        <f>(P16/AJ16)*1000</f>
        <v>29.756832</v>
      </c>
      <c r="U16" t="str">
        <f>7.5*0.0589048</f>
        <v>0.441786</v>
      </c>
      <c r="V16" t="str">
        <v>PSF-00189_20240513143656</v>
      </c>
      <c r="W16" t="str">
        <v>0.000000</v>
      </c>
      <c r="X16" t="str">
        <v>0.000000</v>
      </c>
      <c r="Y16" t="str">
        <v>0.000000</v>
      </c>
      <c r="Z16" t="str">
        <v>122.610924</v>
      </c>
      <c r="AA16" t="str">
        <v>439.599762</v>
      </c>
      <c r="AB16" t="str">
        <v>0.721085</v>
      </c>
      <c r="AC16" t="str">
        <v>0.5</v>
      </c>
      <c r="AD16" t="str">
        <v>0.80</v>
      </c>
      <c r="AE16" t="str">
        <f>AB16*AC16*AD16*AN16</f>
        <v>18.449345</v>
      </c>
      <c r="AF16" t="str">
        <v>51.14</v>
      </c>
      <c r="AG16" t="str">
        <v>49.38</v>
      </c>
      <c r="AH16" t="str">
        <v>25.04</v>
      </c>
      <c r="AI16" t="str">
        <f>(16-AH16)*(AH16*0+0)+16</f>
        <v>24.02</v>
      </c>
      <c r="AJ16" t="str">
        <v>100.79</v>
      </c>
      <c r="AK16" t="str">
        <v>156.1</v>
      </c>
      <c r="AL16" t="str">
        <v>154.5</v>
      </c>
      <c r="AM16" t="str">
        <v>1.0</v>
      </c>
      <c r="AN16" t="str">
        <v>64</v>
      </c>
      <c r="AO16" t="str">
        <v>3.599</v>
      </c>
      <c r="AP16" t="str">
        <v>7</v>
      </c>
      <c r="AQ16" t="str">
        <v>-178</v>
      </c>
      <c r="AR16" t="str">
        <v>81</v>
      </c>
      <c r="AS16" t="str">
        <v/>
      </c>
      <c r="AT16" t="str">
        <v/>
      </c>
      <c r="AU16" t="str">
        <v>172.72</v>
      </c>
      <c r="AV16" t="str">
        <v>-114.99</v>
      </c>
      <c r="AW16" t="str">
        <v/>
      </c>
      <c r="AX16" t="str">
        <v/>
      </c>
      <c r="AY16" t="str">
        <v/>
      </c>
      <c r="AZ16" t="str">
        <v>00:00:00</v>
      </c>
      <c r="BA16" t="str">
        <v>0000-00-00</v>
      </c>
      <c r="BB16" t="str">
        <v>0.000000</v>
      </c>
      <c r="BC16" t="str">
        <v>0.000000</v>
      </c>
      <c r="BD16" t="str">
        <v>0.000000</v>
      </c>
      <c r="BE16" t="str">
        <v>0</v>
      </c>
      <c r="BF16" t="str">
        <v>0.000000</v>
      </c>
      <c r="BG16" t="str">
        <v>14:35:29</v>
      </c>
      <c r="BH16" t="str">
        <v>2024-05-13</v>
      </c>
      <c r="BI16" t="str">
        <v>-0.64</v>
      </c>
      <c r="BJ16" t="str">
        <v>0.001</v>
      </c>
      <c r="BK16" t="str">
        <v>0.000</v>
      </c>
      <c r="BL16" t="str">
        <v>-9999.000</v>
      </c>
      <c r="BM16" t="str">
        <v>-5.380</v>
      </c>
      <c r="BN16" t="str">
        <v>-2.212</v>
      </c>
      <c r="BO16" t="str">
        <v>-9999.000</v>
      </c>
      <c r="BP16" t="str">
        <v>1</v>
      </c>
      <c r="BQ16" t="str">
        <v>150</v>
      </c>
      <c r="BR16" t="str">
        <v>0.005</v>
      </c>
      <c r="BS16" t="str">
        <v>2.000000</v>
      </c>
      <c r="BT16" t="str">
        <v>0</v>
      </c>
      <c r="BU16" t="str">
        <v>rectangular</v>
      </c>
      <c r="BV16" t="str">
        <v>7000</v>
      </c>
      <c r="BW16" t="str">
        <v>500</v>
      </c>
      <c r="BX16" t="str">
        <v>-9999.000000</v>
      </c>
      <c r="BY16" t="str">
        <v>-9999.000000</v>
      </c>
      <c r="BZ16" t="str">
        <v>55537</v>
      </c>
      <c r="CA16" t="str">
        <v>55537</v>
      </c>
      <c r="CB16" t="str">
        <v>55537</v>
      </c>
      <c r="CC16" t="str">
        <v>0.000000</v>
      </c>
      <c r="CD16" t="str">
        <v>-9999</v>
      </c>
      <c r="CE16" t="str">
        <v>0.000000</v>
      </c>
      <c r="CF16" t="str">
        <v>0.000000</v>
      </c>
      <c r="CG16" t="str">
        <v>0.000000</v>
      </c>
      <c r="CH16" t="str">
        <v>0.000000</v>
      </c>
      <c r="CI16" t="str">
        <v>2.445381</v>
      </c>
      <c r="CJ16" t="str">
        <v>2.512364</v>
      </c>
      <c r="CK16" t="str">
        <v>1.650770</v>
      </c>
      <c r="CL16" t="str">
        <v>0.927166</v>
      </c>
      <c r="CM16" t="str">
        <v>0.272342</v>
      </c>
      <c r="CN16" t="str">
        <v>-0.010611</v>
      </c>
      <c r="CO16" t="str">
        <v>0.215723</v>
      </c>
      <c r="CP16" t="str">
        <v>0.161103</v>
      </c>
      <c r="CQ16" t="str">
        <v>122.610924</v>
      </c>
      <c r="CR16" t="str">
        <v>0.000459</v>
      </c>
      <c r="CS16" t="str">
        <v>2.368202</v>
      </c>
      <c r="CT16" t="str">
        <v>-0.000033</v>
      </c>
      <c r="CU16" t="str">
        <v>1.000000</v>
      </c>
      <c r="CV16" t="str">
        <v>2.426428</v>
      </c>
      <c r="CW16" t="str">
        <v>-0.000040</v>
      </c>
      <c r="CX16" t="str">
        <v>1.000000</v>
      </c>
      <c r="CY16" t="str">
        <v>0.602049</v>
      </c>
      <c r="CZ16" t="str">
        <v>0.601182</v>
      </c>
      <c r="DA16" t="str">
        <v>0.107400</v>
      </c>
      <c r="DB16" t="str">
        <v>0.000000</v>
      </c>
      <c r="DC16" t="str">
        <v>PSF-00189_20240513143656</v>
      </c>
      <c r="DD16" t="str">
        <v>PFA-00183</v>
      </c>
      <c r="DE16" t="str">
        <v>PSA-00195</v>
      </c>
      <c r="DF16" t="str">
        <v>PSF-00189</v>
      </c>
      <c r="DG16" t="str">
        <v>RHS-00549</v>
      </c>
      <c r="DH16" t="str">
        <v>2.0.0</v>
      </c>
      <c r="DI16" t="str">
        <v>2023-06-15T18:05:35.947Z</v>
      </c>
    </row>
    <row r="17">
      <c r="A17" t="str">
        <v>14</v>
      </c>
      <c r="B17" t="str">
        <v>14:38:49</v>
      </c>
      <c r="C17" t="str">
        <v>2024-05-13</v>
      </c>
      <c r="D17" t="str">
        <v>DURIN config</v>
      </c>
      <c r="E17" t="str">
        <v>Nicole Bison</v>
      </c>
      <c r="F17" t="str">
        <v/>
      </c>
      <c r="G17" t="str">
        <v>28762</v>
      </c>
      <c r="H17" t="str">
        <v/>
      </c>
      <c r="I17" t="str">
        <v/>
      </c>
      <c r="J17" t="str">
        <f>1/((1/L17)-(1/K17))</f>
        <v>0.113673</v>
      </c>
      <c r="K17" t="str">
        <f>0+(0.0292302*AK17)+(0*AK17*POWER(7.5,2))+(0*AK17*7.5)+(-0.00006755*POWER(AK17,2))</f>
        <v>2.918459</v>
      </c>
      <c r="L17" t="str">
        <f>((M17/1000)*(1000-((T17+S17)/2)))/(T17-S17)</f>
        <v>0.109412</v>
      </c>
      <c r="M17" t="str">
        <f>(AK17*(S17-R17))/(100*U17*(1000-S17))*1000</f>
        <v>1.517796</v>
      </c>
      <c r="N17" t="str">
        <v>1.602502</v>
      </c>
      <c r="O17" t="str">
        <v>1.559950</v>
      </c>
      <c r="P17" t="str">
        <f>0.61365*EXP((17.502*AI17)/(240.97+AI17))</f>
        <v>2.968978</v>
      </c>
      <c r="Q17" t="str">
        <f>P17-N17</f>
        <v>1.366476</v>
      </c>
      <c r="R17" t="str">
        <v>15.477307</v>
      </c>
      <c r="S17" t="str">
        <v>15.899494</v>
      </c>
      <c r="T17" t="str">
        <f>(P17/AJ17)*1000</f>
        <v>29.457214</v>
      </c>
      <c r="U17" t="str">
        <f>7.5*0.0589048</f>
        <v>0.441786</v>
      </c>
      <c r="V17" t="str">
        <v>PSF-00189_20240513143849</v>
      </c>
      <c r="W17" t="str">
        <v>0.000000</v>
      </c>
      <c r="X17" t="str">
        <v>0.000000</v>
      </c>
      <c r="Y17" t="str">
        <v>0.000000</v>
      </c>
      <c r="Z17" t="str">
        <v>171.488647</v>
      </c>
      <c r="AA17" t="str">
        <v>487.335907</v>
      </c>
      <c r="AB17" t="str">
        <v>0.648110</v>
      </c>
      <c r="AC17" t="str">
        <v>0.5</v>
      </c>
      <c r="AD17" t="str">
        <v>0.80</v>
      </c>
      <c r="AE17" t="str">
        <f>AB17*AC17*AD17*AN17</f>
        <v>13.200415</v>
      </c>
      <c r="AF17" t="str">
        <v>49.87</v>
      </c>
      <c r="AG17" t="str">
        <v>48.55</v>
      </c>
      <c r="AH17" t="str">
        <v>25.18</v>
      </c>
      <c r="AI17" t="str">
        <f>(17-AH17)*(AH17*0+0)+17</f>
        <v>23.85</v>
      </c>
      <c r="AJ17" t="str">
        <v>100.79</v>
      </c>
      <c r="AK17" t="str">
        <v>156.3</v>
      </c>
      <c r="AL17" t="str">
        <v>155.3</v>
      </c>
      <c r="AM17" t="str">
        <v>0.6</v>
      </c>
      <c r="AN17" t="str">
        <v>51</v>
      </c>
      <c r="AO17" t="str">
        <v>3.598</v>
      </c>
      <c r="AP17" t="str">
        <v>-7</v>
      </c>
      <c r="AQ17" t="str">
        <v>179</v>
      </c>
      <c r="AR17" t="str">
        <v>277</v>
      </c>
      <c r="AS17" t="str">
        <v/>
      </c>
      <c r="AT17" t="str">
        <v/>
      </c>
      <c r="AU17" t="str">
        <v>172.93</v>
      </c>
      <c r="AV17" t="str">
        <v>-91.15</v>
      </c>
      <c r="AW17" t="str">
        <v/>
      </c>
      <c r="AX17" t="str">
        <v/>
      </c>
      <c r="AY17" t="str">
        <v/>
      </c>
      <c r="AZ17" t="str">
        <v>00:00:00</v>
      </c>
      <c r="BA17" t="str">
        <v>0000-00-00</v>
      </c>
      <c r="BB17" t="str">
        <v>0.000000</v>
      </c>
      <c r="BC17" t="str">
        <v>0.000000</v>
      </c>
      <c r="BD17" t="str">
        <v>0.000000</v>
      </c>
      <c r="BE17" t="str">
        <v>0</v>
      </c>
      <c r="BF17" t="str">
        <v>0.000000</v>
      </c>
      <c r="BG17" t="str">
        <v>14:35:29</v>
      </c>
      <c r="BH17" t="str">
        <v>2024-05-13</v>
      </c>
      <c r="BI17" t="str">
        <v>-0.64</v>
      </c>
      <c r="BJ17" t="str">
        <v>-0.001</v>
      </c>
      <c r="BK17" t="str">
        <v>-0.003</v>
      </c>
      <c r="BL17" t="str">
        <v>-9999.000</v>
      </c>
      <c r="BM17" t="str">
        <v>-8.052</v>
      </c>
      <c r="BN17" t="str">
        <v>-8.842</v>
      </c>
      <c r="BO17" t="str">
        <v>-9999.000</v>
      </c>
      <c r="BP17" t="str">
        <v>1</v>
      </c>
      <c r="BQ17" t="str">
        <v>150</v>
      </c>
      <c r="BR17" t="str">
        <v>0.005</v>
      </c>
      <c r="BS17" t="str">
        <v>2.000000</v>
      </c>
      <c r="BT17" t="str">
        <v>0</v>
      </c>
      <c r="BU17" t="str">
        <v>rectangular</v>
      </c>
      <c r="BV17" t="str">
        <v>7000</v>
      </c>
      <c r="BW17" t="str">
        <v>500</v>
      </c>
      <c r="BX17" t="str">
        <v>-9999.000000</v>
      </c>
      <c r="BY17" t="str">
        <v>-9999.000000</v>
      </c>
      <c r="BZ17" t="str">
        <v>55537</v>
      </c>
      <c r="CA17" t="str">
        <v>55537</v>
      </c>
      <c r="CB17" t="str">
        <v>55537</v>
      </c>
      <c r="CC17" t="str">
        <v>0.000000</v>
      </c>
      <c r="CD17" t="str">
        <v>-9999</v>
      </c>
      <c r="CE17" t="str">
        <v>0.000000</v>
      </c>
      <c r="CF17" t="str">
        <v>0.000000</v>
      </c>
      <c r="CG17" t="str">
        <v>0.000000</v>
      </c>
      <c r="CH17" t="str">
        <v>0.000000</v>
      </c>
      <c r="CI17" t="str">
        <v>2.444219</v>
      </c>
      <c r="CJ17" t="str">
        <v>2.510495</v>
      </c>
      <c r="CK17" t="str">
        <v>1.652421</v>
      </c>
      <c r="CL17" t="str">
        <v>0.929215</v>
      </c>
      <c r="CM17" t="str">
        <v>0.270815</v>
      </c>
      <c r="CN17" t="str">
        <v>-0.014246</v>
      </c>
      <c r="CO17" t="str">
        <v>0.225762</v>
      </c>
      <c r="CP17" t="str">
        <v>0.150151</v>
      </c>
      <c r="CQ17" t="str">
        <v>171.488647</v>
      </c>
      <c r="CR17" t="str">
        <v>0.000419</v>
      </c>
      <c r="CS17" t="str">
        <v>2.368202</v>
      </c>
      <c r="CT17" t="str">
        <v>-0.000033</v>
      </c>
      <c r="CU17" t="str">
        <v>1.000000</v>
      </c>
      <c r="CV17" t="str">
        <v>2.426428</v>
      </c>
      <c r="CW17" t="str">
        <v>-0.000040</v>
      </c>
      <c r="CX17" t="str">
        <v>1.000000</v>
      </c>
      <c r="CY17" t="str">
        <v>0.602049</v>
      </c>
      <c r="CZ17" t="str">
        <v>0.601182</v>
      </c>
      <c r="DA17" t="str">
        <v>0.107400</v>
      </c>
      <c r="DB17" t="str">
        <v>0.000000</v>
      </c>
      <c r="DC17" t="str">
        <v>PSF-00189_20240513143849</v>
      </c>
      <c r="DD17" t="str">
        <v>PFA-00183</v>
      </c>
      <c r="DE17" t="str">
        <v>PSA-00195</v>
      </c>
      <c r="DF17" t="str">
        <v>PSF-00189</v>
      </c>
      <c r="DG17" t="str">
        <v>RHS-00549</v>
      </c>
      <c r="DH17" t="str">
        <v>2.0.0</v>
      </c>
      <c r="DI17" t="str">
        <v>2023-06-15T18:05:35.947Z</v>
      </c>
    </row>
    <row r="18">
      <c r="A18" t="str">
        <v>15</v>
      </c>
      <c r="B18" t="str">
        <v>14:40:39</v>
      </c>
      <c r="C18" t="str">
        <v>2024-05-13</v>
      </c>
      <c r="D18" t="str">
        <v>DURIN config</v>
      </c>
      <c r="E18" t="str">
        <v>Nicole Bison</v>
      </c>
      <c r="F18" t="str">
        <v/>
      </c>
      <c r="G18" t="str">
        <v>26204</v>
      </c>
      <c r="H18" t="str">
        <v/>
      </c>
      <c r="I18" t="str">
        <v/>
      </c>
      <c r="J18" t="str">
        <f>1/((1/L18)-(1/K18))</f>
        <v>0.139650</v>
      </c>
      <c r="K18" t="str">
        <f>0+(0.0292302*AK18)+(0*AK18*POWER(7.5,2))+(0*AK18*7.5)+(-0.00006755*POWER(AK18,2))</f>
        <v>2.918394</v>
      </c>
      <c r="L18" t="str">
        <f>((M18/1000)*(1000-((T18+S18)/2)))/(T18-S18)</f>
        <v>0.133272</v>
      </c>
      <c r="M18" t="str">
        <f>(AK18*(S18-R18))/(100*U18*(1000-S18))*1000</f>
        <v>1.759256</v>
      </c>
      <c r="N18" t="str">
        <v>1.611041</v>
      </c>
      <c r="O18" t="str">
        <v>1.561724</v>
      </c>
      <c r="P18" t="str">
        <f>0.61365*EXP((17.502*AI18)/(240.97+AI18))</f>
        <v>2.911600</v>
      </c>
      <c r="Q18" t="str">
        <f>P18-N18</f>
        <v>1.300559</v>
      </c>
      <c r="R18" t="str">
        <v>15.495595</v>
      </c>
      <c r="S18" t="str">
        <v>15.984928</v>
      </c>
      <c r="T18" t="str">
        <f>(P18/AJ18)*1000</f>
        <v>28.889215</v>
      </c>
      <c r="U18" t="str">
        <f>7.5*0.0589048</f>
        <v>0.441786</v>
      </c>
      <c r="V18" t="str">
        <v>PSF-00189_20240513144039</v>
      </c>
      <c r="W18" t="str">
        <v>0.000000</v>
      </c>
      <c r="X18" t="str">
        <v>0.000000</v>
      </c>
      <c r="Y18" t="str">
        <v>0.000000</v>
      </c>
      <c r="Z18" t="str">
        <v>87.164642</v>
      </c>
      <c r="AA18" t="str">
        <v>433.023346</v>
      </c>
      <c r="AB18" t="str">
        <v>0.798707</v>
      </c>
      <c r="AC18" t="str">
        <v>0.5</v>
      </c>
      <c r="AD18" t="str">
        <v>0.80</v>
      </c>
      <c r="AE18" t="str">
        <f>AB18*AC18*AD18*AN18</f>
        <v>22.355650</v>
      </c>
      <c r="AF18" t="str">
        <v>49.75</v>
      </c>
      <c r="AG18" t="str">
        <v>48.22</v>
      </c>
      <c r="AH18" t="str">
        <v>25.31</v>
      </c>
      <c r="AI18" t="str">
        <f>(18-AH18)*(AH18*0+0)+18</f>
        <v>23.53</v>
      </c>
      <c r="AJ18" t="str">
        <v>100.79</v>
      </c>
      <c r="AK18" t="str">
        <v>156.3</v>
      </c>
      <c r="AL18" t="str">
        <v>146.4</v>
      </c>
      <c r="AM18" t="str">
        <v>6.4</v>
      </c>
      <c r="AN18" t="str">
        <v>70</v>
      </c>
      <c r="AO18" t="str">
        <v>3.597</v>
      </c>
      <c r="AP18" t="str">
        <v>7</v>
      </c>
      <c r="AQ18" t="str">
        <v>179</v>
      </c>
      <c r="AR18" t="str">
        <v>29</v>
      </c>
      <c r="AS18" t="str">
        <v/>
      </c>
      <c r="AT18" t="str">
        <v/>
      </c>
      <c r="AU18" t="str">
        <v>172.93</v>
      </c>
      <c r="AV18" t="str">
        <v>-142.85</v>
      </c>
      <c r="AW18" t="str">
        <v/>
      </c>
      <c r="AX18" t="str">
        <v/>
      </c>
      <c r="AY18" t="str">
        <v/>
      </c>
      <c r="AZ18" t="str">
        <v>00:00:00</v>
      </c>
      <c r="BA18" t="str">
        <v>0000-00-00</v>
      </c>
      <c r="BB18" t="str">
        <v>0.000000</v>
      </c>
      <c r="BC18" t="str">
        <v>0.000000</v>
      </c>
      <c r="BD18" t="str">
        <v>0.000000</v>
      </c>
      <c r="BE18" t="str">
        <v>0</v>
      </c>
      <c r="BF18" t="str">
        <v>0.000000</v>
      </c>
      <c r="BG18" t="str">
        <v>14:35:29</v>
      </c>
      <c r="BH18" t="str">
        <v>2024-05-13</v>
      </c>
      <c r="BI18" t="str">
        <v>-0.64</v>
      </c>
      <c r="BJ18" t="str">
        <v>-0.002</v>
      </c>
      <c r="BK18" t="str">
        <v>-0.003</v>
      </c>
      <c r="BL18" t="str">
        <v>-9999.000</v>
      </c>
      <c r="BM18" t="str">
        <v>0.013</v>
      </c>
      <c r="BN18" t="str">
        <v>0.105</v>
      </c>
      <c r="BO18" t="str">
        <v>-9999.000</v>
      </c>
      <c r="BP18" t="str">
        <v>1</v>
      </c>
      <c r="BQ18" t="str">
        <v>150</v>
      </c>
      <c r="BR18" t="str">
        <v>0.005</v>
      </c>
      <c r="BS18" t="str">
        <v>2.000000</v>
      </c>
      <c r="BT18" t="str">
        <v>0</v>
      </c>
      <c r="BU18" t="str">
        <v>rectangular</v>
      </c>
      <c r="BV18" t="str">
        <v>7000</v>
      </c>
      <c r="BW18" t="str">
        <v>500</v>
      </c>
      <c r="BX18" t="str">
        <v>-9999.000000</v>
      </c>
      <c r="BY18" t="str">
        <v>-9999.000000</v>
      </c>
      <c r="BZ18" t="str">
        <v>55537</v>
      </c>
      <c r="CA18" t="str">
        <v>55537</v>
      </c>
      <c r="CB18" t="str">
        <v>55537</v>
      </c>
      <c r="CC18" t="str">
        <v>0.000000</v>
      </c>
      <c r="CD18" t="str">
        <v>-9999</v>
      </c>
      <c r="CE18" t="str">
        <v>0.000000</v>
      </c>
      <c r="CF18" t="str">
        <v>0.000000</v>
      </c>
      <c r="CG18" t="str">
        <v>0.000000</v>
      </c>
      <c r="CH18" t="str">
        <v>0.000000</v>
      </c>
      <c r="CI18" t="str">
        <v>2.443750</v>
      </c>
      <c r="CJ18" t="str">
        <v>2.510280</v>
      </c>
      <c r="CK18" t="str">
        <v>1.652353</v>
      </c>
      <c r="CL18" t="str">
        <v>0.906590</v>
      </c>
      <c r="CM18" t="str">
        <v>0.269395</v>
      </c>
      <c r="CN18" t="str">
        <v>-0.019588</v>
      </c>
      <c r="CO18" t="str">
        <v>0.235230</v>
      </c>
      <c r="CP18" t="str">
        <v>0.166150</v>
      </c>
      <c r="CQ18" t="str">
        <v>87.164642</v>
      </c>
      <c r="CR18" t="str">
        <v>0.000456</v>
      </c>
      <c r="CS18" t="str">
        <v>2.368202</v>
      </c>
      <c r="CT18" t="str">
        <v>-0.000033</v>
      </c>
      <c r="CU18" t="str">
        <v>1.000000</v>
      </c>
      <c r="CV18" t="str">
        <v>2.426428</v>
      </c>
      <c r="CW18" t="str">
        <v>-0.000040</v>
      </c>
      <c r="CX18" t="str">
        <v>1.000000</v>
      </c>
      <c r="CY18" t="str">
        <v>0.602049</v>
      </c>
      <c r="CZ18" t="str">
        <v>0.601182</v>
      </c>
      <c r="DA18" t="str">
        <v>0.107400</v>
      </c>
      <c r="DB18" t="str">
        <v>0.000000</v>
      </c>
      <c r="DC18" t="str">
        <v>PSF-00189_20240513144039</v>
      </c>
      <c r="DD18" t="str">
        <v>PFA-00183</v>
      </c>
      <c r="DE18" t="str">
        <v>PSA-00195</v>
      </c>
      <c r="DF18" t="str">
        <v>PSF-00189</v>
      </c>
      <c r="DG18" t="str">
        <v>RHS-00549</v>
      </c>
      <c r="DH18" t="str">
        <v>2.0.0</v>
      </c>
      <c r="DI18" t="str">
        <v>2023-06-15T18:05:35.947Z</v>
      </c>
    </row>
    <row r="19">
      <c r="A19" t="str">
        <v>16</v>
      </c>
      <c r="B19" t="str">
        <v>14:42:41</v>
      </c>
      <c r="C19" t="str">
        <v>2024-05-13</v>
      </c>
      <c r="D19" t="str">
        <v>DURIN config</v>
      </c>
      <c r="E19" t="str">
        <v>Nicole Bison</v>
      </c>
      <c r="F19" t="str">
        <v/>
      </c>
      <c r="G19" t="str">
        <v>32196</v>
      </c>
      <c r="H19" t="str">
        <v/>
      </c>
      <c r="I19" t="str">
        <v/>
      </c>
      <c r="J19" t="str">
        <f>1/((1/L19)-(1/K19))</f>
        <v>0.026256</v>
      </c>
      <c r="K19" t="str">
        <f>0+(0.0292302*AK19)+(0*AK19*POWER(7.5,2))+(0*AK19*7.5)+(-0.00006755*POWER(AK19,2))</f>
        <v>2.917806</v>
      </c>
      <c r="L19" t="str">
        <f>((M19/1000)*(1000-((T19+S19)/2)))/(T19-S19)</f>
        <v>0.026021</v>
      </c>
      <c r="M19" t="str">
        <f>(AK19*(S19-R19))/(100*U19*(1000-S19))*1000</f>
        <v>0.427009</v>
      </c>
      <c r="N19" t="str">
        <v>1.523342</v>
      </c>
      <c r="O19" t="str">
        <v>1.511357</v>
      </c>
      <c r="P19" t="str">
        <f>0.61365*EXP((17.502*AI19)/(240.97+AI19))</f>
        <v>3.138838</v>
      </c>
      <c r="Q19" t="str">
        <f>P19-N19</f>
        <v>1.615496</v>
      </c>
      <c r="R19" t="str">
        <v>14.996927</v>
      </c>
      <c r="S19" t="str">
        <v>15.115859</v>
      </c>
      <c r="T19" t="str">
        <f>(P19/AJ19)*1000</f>
        <v>31.146143</v>
      </c>
      <c r="U19" t="str">
        <f>7.5*0.0589048</f>
        <v>0.441786</v>
      </c>
      <c r="V19" t="str">
        <v>PSF-00189_20240513144241</v>
      </c>
      <c r="W19" t="str">
        <v>0.000000</v>
      </c>
      <c r="X19" t="str">
        <v>0.000000</v>
      </c>
      <c r="Y19" t="str">
        <v>0.000000</v>
      </c>
      <c r="Z19" t="str">
        <v>103.776459</v>
      </c>
      <c r="AA19" t="str">
        <v>444.590454</v>
      </c>
      <c r="AB19" t="str">
        <v>0.766580</v>
      </c>
      <c r="AC19" t="str">
        <v>0.5</v>
      </c>
      <c r="AD19" t="str">
        <v>0.80</v>
      </c>
      <c r="AE19" t="str">
        <f>AB19*AC19*AD19*AN19</f>
        <v>18.551340</v>
      </c>
      <c r="AF19" t="str">
        <v>46.72</v>
      </c>
      <c r="AG19" t="str">
        <v>46.35</v>
      </c>
      <c r="AH19" t="str">
        <v>25.42</v>
      </c>
      <c r="AI19" t="str">
        <f>(19-AH19)*(AH19*0+0)+19</f>
        <v>24.78</v>
      </c>
      <c r="AJ19" t="str">
        <v>100.78</v>
      </c>
      <c r="AK19" t="str">
        <v>156.2</v>
      </c>
      <c r="AL19" t="str">
        <v>146.4</v>
      </c>
      <c r="AM19" t="str">
        <v>6.3</v>
      </c>
      <c r="AN19" t="str">
        <v>61</v>
      </c>
      <c r="AO19" t="str">
        <v>3.597</v>
      </c>
      <c r="AP19" t="str">
        <v>-1</v>
      </c>
      <c r="AQ19" t="str">
        <v>179</v>
      </c>
      <c r="AR19" t="str">
        <v>70</v>
      </c>
      <c r="AS19" t="str">
        <v/>
      </c>
      <c r="AT19" t="str">
        <v/>
      </c>
      <c r="AU19" t="str">
        <v>178.59</v>
      </c>
      <c r="AV19" t="str">
        <v>25.00</v>
      </c>
      <c r="AW19" t="str">
        <v/>
      </c>
      <c r="AX19" t="str">
        <v/>
      </c>
      <c r="AY19" t="str">
        <v/>
      </c>
      <c r="AZ19" t="str">
        <v>00:00:00</v>
      </c>
      <c r="BA19" t="str">
        <v>0000-00-00</v>
      </c>
      <c r="BB19" t="str">
        <v>0.000000</v>
      </c>
      <c r="BC19" t="str">
        <v>0.000000</v>
      </c>
      <c r="BD19" t="str">
        <v>0.000000</v>
      </c>
      <c r="BE19" t="str">
        <v>0</v>
      </c>
      <c r="BF19" t="str">
        <v>0.000000</v>
      </c>
      <c r="BG19" t="str">
        <v>14:35:29</v>
      </c>
      <c r="BH19" t="str">
        <v>2024-05-13</v>
      </c>
      <c r="BI19" t="str">
        <v>-0.64</v>
      </c>
      <c r="BJ19" t="str">
        <v>0.001</v>
      </c>
      <c r="BK19" t="str">
        <v>0.002</v>
      </c>
      <c r="BL19" t="str">
        <v>-9999.000</v>
      </c>
      <c r="BM19" t="str">
        <v>-0.531</v>
      </c>
      <c r="BN19" t="str">
        <v>-1.183</v>
      </c>
      <c r="BO19" t="str">
        <v>-9999.000</v>
      </c>
      <c r="BP19" t="str">
        <v>1</v>
      </c>
      <c r="BQ19" t="str">
        <v>150</v>
      </c>
      <c r="BR19" t="str">
        <v>0.005</v>
      </c>
      <c r="BS19" t="str">
        <v>2.000000</v>
      </c>
      <c r="BT19" t="str">
        <v>0</v>
      </c>
      <c r="BU19" t="str">
        <v>rectangular</v>
      </c>
      <c r="BV19" t="str">
        <v>7000</v>
      </c>
      <c r="BW19" t="str">
        <v>500</v>
      </c>
      <c r="BX19" t="str">
        <v>-9999.000000</v>
      </c>
      <c r="BY19" t="str">
        <v>-9999.000000</v>
      </c>
      <c r="BZ19" t="str">
        <v>55537</v>
      </c>
      <c r="CA19" t="str">
        <v>55537</v>
      </c>
      <c r="CB19" t="str">
        <v>55537</v>
      </c>
      <c r="CC19" t="str">
        <v>0.000000</v>
      </c>
      <c r="CD19" t="str">
        <v>-9999</v>
      </c>
      <c r="CE19" t="str">
        <v>0.000000</v>
      </c>
      <c r="CF19" t="str">
        <v>0.000000</v>
      </c>
      <c r="CG19" t="str">
        <v>0.000000</v>
      </c>
      <c r="CH19" t="str">
        <v>0.000000</v>
      </c>
      <c r="CI19" t="str">
        <v>2.441185</v>
      </c>
      <c r="CJ19" t="str">
        <v>2.505863</v>
      </c>
      <c r="CK19" t="str">
        <v>1.651736</v>
      </c>
      <c r="CL19" t="str">
        <v>0.906818</v>
      </c>
      <c r="CM19" t="str">
        <v>0.268161</v>
      </c>
      <c r="CN19" t="str">
        <v>-0.006281</v>
      </c>
      <c r="CO19" t="str">
        <v>0.245585</v>
      </c>
      <c r="CP19" t="str">
        <v>0.158195</v>
      </c>
      <c r="CQ19" t="str">
        <v>103.776459</v>
      </c>
      <c r="CR19" t="str">
        <v>0.000429</v>
      </c>
      <c r="CS19" t="str">
        <v>2.368202</v>
      </c>
      <c r="CT19" t="str">
        <v>-0.000033</v>
      </c>
      <c r="CU19" t="str">
        <v>1.000000</v>
      </c>
      <c r="CV19" t="str">
        <v>2.426428</v>
      </c>
      <c r="CW19" t="str">
        <v>-0.000040</v>
      </c>
      <c r="CX19" t="str">
        <v>1.000000</v>
      </c>
      <c r="CY19" t="str">
        <v>0.602049</v>
      </c>
      <c r="CZ19" t="str">
        <v>0.601182</v>
      </c>
      <c r="DA19" t="str">
        <v>0.107400</v>
      </c>
      <c r="DB19" t="str">
        <v>0.000000</v>
      </c>
      <c r="DC19" t="str">
        <v>PSF-00189_20240513144241</v>
      </c>
      <c r="DD19" t="str">
        <v>PFA-00183</v>
      </c>
      <c r="DE19" t="str">
        <v>PSA-00195</v>
      </c>
      <c r="DF19" t="str">
        <v>PSF-00189</v>
      </c>
      <c r="DG19" t="str">
        <v>RHS-00549</v>
      </c>
      <c r="DH19" t="str">
        <v>2.0.0</v>
      </c>
      <c r="DI19" t="str">
        <v>2023-06-15T18:05:35.947Z</v>
      </c>
    </row>
    <row r="20">
      <c r="A20" t="str">
        <v>17</v>
      </c>
      <c r="B20" t="str">
        <v>14:50:35</v>
      </c>
      <c r="C20" t="str">
        <v>2024-05-13</v>
      </c>
      <c r="D20" t="str">
        <v>DURIN config</v>
      </c>
      <c r="E20" t="str">
        <v>Nicole Bison</v>
      </c>
      <c r="F20" t="str">
        <v/>
      </c>
      <c r="G20" t="str">
        <v>22612</v>
      </c>
      <c r="H20" t="str">
        <v/>
      </c>
      <c r="I20" t="str">
        <v/>
      </c>
      <c r="J20" t="str">
        <f>1/((1/L20)-(1/K20))</f>
        <v>0.136602</v>
      </c>
      <c r="K20" t="str">
        <f>0+(0.0292302*AK20)+(0*AK20*POWER(7.5,2))+(0*AK20*7.5)+(-0.00006755*POWER(AK20,2))</f>
        <v>2.916791</v>
      </c>
      <c r="L20" t="str">
        <f>((M20/1000)*(1000-((T20+S20)/2)))/(T20-S20)</f>
        <v>0.130491</v>
      </c>
      <c r="M20" t="str">
        <f>(AK20*(S20-R20))/(100*U20*(1000-S20))*1000</f>
        <v>1.830938</v>
      </c>
      <c r="N20" t="str">
        <v>1.505904</v>
      </c>
      <c r="O20" t="str">
        <v>1.454461</v>
      </c>
      <c r="P20" t="str">
        <f>0.61365*EXP((17.502*AI20)/(240.97+AI20))</f>
        <v>2.889108</v>
      </c>
      <c r="Q20" t="str">
        <f>P20-N20</f>
        <v>1.383204</v>
      </c>
      <c r="R20" t="str">
        <v>14.432259</v>
      </c>
      <c r="S20" t="str">
        <v>14.942714</v>
      </c>
      <c r="T20" t="str">
        <f>(P20/AJ20)*1000</f>
        <v>28.667904</v>
      </c>
      <c r="U20" t="str">
        <f>7.5*0.0589048</f>
        <v>0.441786</v>
      </c>
      <c r="V20" t="str">
        <v>PSF-00189_20240513145035</v>
      </c>
      <c r="W20" t="str">
        <v>0.000000</v>
      </c>
      <c r="X20" t="str">
        <v>0.000000</v>
      </c>
      <c r="Y20" t="str">
        <v>0.000000</v>
      </c>
      <c r="Z20" t="str">
        <v>91.788773</v>
      </c>
      <c r="AA20" t="str">
        <v>412.685394</v>
      </c>
      <c r="AB20" t="str">
        <v>0.777582</v>
      </c>
      <c r="AC20" t="str">
        <v>0.5</v>
      </c>
      <c r="AD20" t="str">
        <v>0.80</v>
      </c>
      <c r="AE20" t="str">
        <f>AB20*AC20*AD20*AN20</f>
        <v>20.670021</v>
      </c>
      <c r="AF20" t="str">
        <v>45.38</v>
      </c>
      <c r="AG20" t="str">
        <v>43.83</v>
      </c>
      <c r="AH20" t="str">
        <v>25.72</v>
      </c>
      <c r="AI20" t="str">
        <f>(20-AH20)*(AH20*0+0)+20</f>
        <v>23.40</v>
      </c>
      <c r="AJ20" t="str">
        <v>100.78</v>
      </c>
      <c r="AK20" t="str">
        <v>156.1</v>
      </c>
      <c r="AL20" t="str">
        <v>144.4</v>
      </c>
      <c r="AM20" t="str">
        <v>7.5</v>
      </c>
      <c r="AN20" t="str">
        <v>66</v>
      </c>
      <c r="AO20" t="str">
        <v>3.593</v>
      </c>
      <c r="AP20" t="str">
        <v>0</v>
      </c>
      <c r="AQ20" t="str">
        <v>176</v>
      </c>
      <c r="AR20" t="str">
        <v>90</v>
      </c>
      <c r="AS20" t="str">
        <v/>
      </c>
      <c r="AT20" t="str">
        <v/>
      </c>
      <c r="AU20" t="str">
        <v>176.00</v>
      </c>
      <c r="AV20" t="str">
        <v>0.00</v>
      </c>
      <c r="AW20" t="str">
        <v/>
      </c>
      <c r="AX20" t="str">
        <v/>
      </c>
      <c r="AY20" t="str">
        <v/>
      </c>
      <c r="AZ20" t="str">
        <v>00:00:00</v>
      </c>
      <c r="BA20" t="str">
        <v>0000-00-00</v>
      </c>
      <c r="BB20" t="str">
        <v>0.000000</v>
      </c>
      <c r="BC20" t="str">
        <v>0.000000</v>
      </c>
      <c r="BD20" t="str">
        <v>0.000000</v>
      </c>
      <c r="BE20" t="str">
        <v>0</v>
      </c>
      <c r="BF20" t="str">
        <v>0.000000</v>
      </c>
      <c r="BG20" t="str">
        <v>14:35:29</v>
      </c>
      <c r="BH20" t="str">
        <v>2024-05-13</v>
      </c>
      <c r="BI20" t="str">
        <v>-0.64</v>
      </c>
      <c r="BJ20" t="str">
        <v>-0.000</v>
      </c>
      <c r="BK20" t="str">
        <v>-0.000</v>
      </c>
      <c r="BL20" t="str">
        <v>0.008</v>
      </c>
      <c r="BM20" t="str">
        <v>-0.302</v>
      </c>
      <c r="BN20" t="str">
        <v>-0.721</v>
      </c>
      <c r="BO20" t="str">
        <v>-2.165</v>
      </c>
      <c r="BP20" t="str">
        <v>1</v>
      </c>
      <c r="BQ20" t="str">
        <v>150</v>
      </c>
      <c r="BR20" t="str">
        <v>0.005</v>
      </c>
      <c r="BS20" t="str">
        <v>2.000000</v>
      </c>
      <c r="BT20" t="str">
        <v>0</v>
      </c>
      <c r="BU20" t="str">
        <v>rectangular</v>
      </c>
      <c r="BV20" t="str">
        <v>7000</v>
      </c>
      <c r="BW20" t="str">
        <v>500</v>
      </c>
      <c r="BX20" t="str">
        <v>-9999.000000</v>
      </c>
      <c r="BY20" t="str">
        <v>-9999.000000</v>
      </c>
      <c r="BZ20" t="str">
        <v>55537</v>
      </c>
      <c r="CA20" t="str">
        <v>55537</v>
      </c>
      <c r="CB20" t="str">
        <v>55537</v>
      </c>
      <c r="CC20" t="str">
        <v>0.000000</v>
      </c>
      <c r="CD20" t="str">
        <v>-9999</v>
      </c>
      <c r="CE20" t="str">
        <v>0.000000</v>
      </c>
      <c r="CF20" t="str">
        <v>0.000000</v>
      </c>
      <c r="CG20" t="str">
        <v>0.000000</v>
      </c>
      <c r="CH20" t="str">
        <v>0.000000</v>
      </c>
      <c r="CI20" t="str">
        <v>2.437685</v>
      </c>
      <c r="CJ20" t="str">
        <v>2.503846</v>
      </c>
      <c r="CK20" t="str">
        <v>1.650673</v>
      </c>
      <c r="CL20" t="str">
        <v>0.901807</v>
      </c>
      <c r="CM20" t="str">
        <v>0.265028</v>
      </c>
      <c r="CN20" t="str">
        <v>-0.025948</v>
      </c>
      <c r="CO20" t="str">
        <v>0.283634</v>
      </c>
      <c r="CP20" t="str">
        <v>0.163196</v>
      </c>
      <c r="CQ20" t="str">
        <v>91.788773</v>
      </c>
      <c r="CR20" t="str">
        <v>0.000438</v>
      </c>
      <c r="CS20" t="str">
        <v>2.368202</v>
      </c>
      <c r="CT20" t="str">
        <v>-0.000033</v>
      </c>
      <c r="CU20" t="str">
        <v>1.000000</v>
      </c>
      <c r="CV20" t="str">
        <v>2.426428</v>
      </c>
      <c r="CW20" t="str">
        <v>-0.000040</v>
      </c>
      <c r="CX20" t="str">
        <v>1.000000</v>
      </c>
      <c r="CY20" t="str">
        <v>0.602049</v>
      </c>
      <c r="CZ20" t="str">
        <v>0.601182</v>
      </c>
      <c r="DA20" t="str">
        <v>0.107400</v>
      </c>
      <c r="DB20" t="str">
        <v>0.000000</v>
      </c>
      <c r="DC20" t="str">
        <v>PSF-00189_20240513145035</v>
      </c>
      <c r="DD20" t="str">
        <v>PFA-00183</v>
      </c>
      <c r="DE20" t="str">
        <v>PSA-00195</v>
      </c>
      <c r="DF20" t="str">
        <v>PSF-00189</v>
      </c>
      <c r="DG20" t="str">
        <v>RHS-00549</v>
      </c>
      <c r="DH20" t="str">
        <v>2.0.0</v>
      </c>
      <c r="DI20" t="str">
        <v>2023-06-15T18:05:35.947Z</v>
      </c>
    </row>
    <row r="21">
      <c r="A21" t="str">
        <v>18</v>
      </c>
      <c r="B21" t="str">
        <v>14:53:51</v>
      </c>
      <c r="C21" t="str">
        <v>2024-05-13</v>
      </c>
      <c r="D21" t="str">
        <v>DURIN config</v>
      </c>
      <c r="E21" t="str">
        <v>Nicole Bison</v>
      </c>
      <c r="F21" t="str">
        <v/>
      </c>
      <c r="G21" t="str">
        <v>22702</v>
      </c>
      <c r="H21" t="str">
        <v/>
      </c>
      <c r="I21" t="str">
        <v/>
      </c>
      <c r="J21" t="str">
        <f>1/((1/L21)-(1/K21))</f>
        <v>0.017584</v>
      </c>
      <c r="K21" t="str">
        <f>0+(0.0292302*AK21)+(0*AK21*POWER(7.5,2))+(0*AK21*7.5)+(-0.00006755*POWER(AK21,2))</f>
        <v>2.918306</v>
      </c>
      <c r="L21" t="str">
        <f>((M21/1000)*(1000-((T21+S21)/2)))/(T21-S21)</f>
        <v>0.017478</v>
      </c>
      <c r="M21" t="str">
        <f>(AK21*(S21-R21))/(100*U21*(1000-S21))*1000</f>
        <v>0.330765</v>
      </c>
      <c r="N21" t="str">
        <v>1.464477</v>
      </c>
      <c r="O21" t="str">
        <v>1.455190</v>
      </c>
      <c r="P21" t="str">
        <f>0.61365*EXP((17.502*AI21)/(240.97+AI21))</f>
        <v>3.326487</v>
      </c>
      <c r="Q21" t="str">
        <f>P21-N21</f>
        <v>1.862009</v>
      </c>
      <c r="R21" t="str">
        <v>14.438204</v>
      </c>
      <c r="S21" t="str">
        <v>14.530348</v>
      </c>
      <c r="T21" t="str">
        <f>(P21/AJ21)*1000</f>
        <v>33.004951</v>
      </c>
      <c r="U21" t="str">
        <f>7.5*0.0589048</f>
        <v>0.441786</v>
      </c>
      <c r="V21" t="str">
        <v>PSF-00189_20240513145351</v>
      </c>
      <c r="W21" t="str">
        <v>0.000000</v>
      </c>
      <c r="X21" t="str">
        <v>0.000000</v>
      </c>
      <c r="Y21" t="str">
        <v>0.000000</v>
      </c>
      <c r="Z21" t="str">
        <v>92.898849</v>
      </c>
      <c r="AA21" t="str">
        <v>412.789459</v>
      </c>
      <c r="AB21" t="str">
        <v>0.774949</v>
      </c>
      <c r="AC21" t="str">
        <v>0.5</v>
      </c>
      <c r="AD21" t="str">
        <v>0.80</v>
      </c>
      <c r="AE21" t="str">
        <f>AB21*AC21*AD21*AN21</f>
        <v>16.456938</v>
      </c>
      <c r="AF21" t="str">
        <v>43.91</v>
      </c>
      <c r="AG21" t="str">
        <v>43.64</v>
      </c>
      <c r="AH21" t="str">
        <v>25.80</v>
      </c>
      <c r="AI21" t="str">
        <f>(21-AH21)*(AH21*0+0)+21</f>
        <v>25.76</v>
      </c>
      <c r="AJ21" t="str">
        <v>100.79</v>
      </c>
      <c r="AK21" t="str">
        <v>156.3</v>
      </c>
      <c r="AL21" t="str">
        <v>155.5</v>
      </c>
      <c r="AM21" t="str">
        <v>0.5</v>
      </c>
      <c r="AN21" t="str">
        <v>53</v>
      </c>
      <c r="AO21" t="str">
        <v>3.766</v>
      </c>
      <c r="AP21" t="str">
        <v>-12</v>
      </c>
      <c r="AQ21" t="str">
        <v>-178</v>
      </c>
      <c r="AR21" t="str">
        <v>57</v>
      </c>
      <c r="AS21" t="str">
        <v/>
      </c>
      <c r="AT21" t="str">
        <v/>
      </c>
      <c r="AU21" t="str">
        <v>167.84</v>
      </c>
      <c r="AV21" t="str">
        <v>66.53</v>
      </c>
      <c r="AW21" t="str">
        <v/>
      </c>
      <c r="AX21" t="str">
        <v/>
      </c>
      <c r="AY21" t="str">
        <v/>
      </c>
      <c r="AZ21" t="str">
        <v>00:00:00</v>
      </c>
      <c r="BA21" t="str">
        <v>0000-00-00</v>
      </c>
      <c r="BB21" t="str">
        <v>0.000000</v>
      </c>
      <c r="BC21" t="str">
        <v>0.000000</v>
      </c>
      <c r="BD21" t="str">
        <v>0.000000</v>
      </c>
      <c r="BE21" t="str">
        <v>0</v>
      </c>
      <c r="BF21" t="str">
        <v>0.000000</v>
      </c>
      <c r="BG21" t="str">
        <v>14:50:50</v>
      </c>
      <c r="BH21" t="str">
        <v>2024-05-13</v>
      </c>
      <c r="BI21" t="str">
        <v>-0.49</v>
      </c>
      <c r="BJ21" t="str">
        <v>0.002</v>
      </c>
      <c r="BK21" t="str">
        <v>0.002</v>
      </c>
      <c r="BL21" t="str">
        <v>-9999.000</v>
      </c>
      <c r="BM21" t="str">
        <v>0.132</v>
      </c>
      <c r="BN21" t="str">
        <v>0.275</v>
      </c>
      <c r="BO21" t="str">
        <v>-9999.000</v>
      </c>
      <c r="BP21" t="str">
        <v>1</v>
      </c>
      <c r="BQ21" t="str">
        <v>150</v>
      </c>
      <c r="BR21" t="str">
        <v>0.005</v>
      </c>
      <c r="BS21" t="str">
        <v>2.000000</v>
      </c>
      <c r="BT21" t="str">
        <v>0</v>
      </c>
      <c r="BU21" t="str">
        <v>rectangular</v>
      </c>
      <c r="BV21" t="str">
        <v>7000</v>
      </c>
      <c r="BW21" t="str">
        <v>500</v>
      </c>
      <c r="BX21" t="str">
        <v>-9999.000000</v>
      </c>
      <c r="BY21" t="str">
        <v>-9999.000000</v>
      </c>
      <c r="BZ21" t="str">
        <v>55537</v>
      </c>
      <c r="CA21" t="str">
        <v>55537</v>
      </c>
      <c r="CB21" t="str">
        <v>55537</v>
      </c>
      <c r="CC21" t="str">
        <v>0.000000</v>
      </c>
      <c r="CD21" t="str">
        <v>-9999</v>
      </c>
      <c r="CE21" t="str">
        <v>0.000000</v>
      </c>
      <c r="CF21" t="str">
        <v>0.000000</v>
      </c>
      <c r="CG21" t="str">
        <v>0.000000</v>
      </c>
      <c r="CH21" t="str">
        <v>0.000000</v>
      </c>
      <c r="CI21" t="str">
        <v>2.437400</v>
      </c>
      <c r="CJ21" t="str">
        <v>2.501473</v>
      </c>
      <c r="CK21" t="str">
        <v>1.652261</v>
      </c>
      <c r="CL21" t="str">
        <v>0.929744</v>
      </c>
      <c r="CM21" t="str">
        <v>0.264148</v>
      </c>
      <c r="CN21" t="str">
        <v>0.000778</v>
      </c>
      <c r="CO21" t="str">
        <v>0.298597</v>
      </c>
      <c r="CP21" t="str">
        <v>0.151974</v>
      </c>
      <c r="CQ21" t="str">
        <v>92.898849</v>
      </c>
      <c r="CR21" t="str">
        <v>0.000526</v>
      </c>
      <c r="CS21" t="str">
        <v>2.368202</v>
      </c>
      <c r="CT21" t="str">
        <v>-0.000033</v>
      </c>
      <c r="CU21" t="str">
        <v>1.000000</v>
      </c>
      <c r="CV21" t="str">
        <v>2.426428</v>
      </c>
      <c r="CW21" t="str">
        <v>-0.000040</v>
      </c>
      <c r="CX21" t="str">
        <v>1.000000</v>
      </c>
      <c r="CY21" t="str">
        <v>0.602049</v>
      </c>
      <c r="CZ21" t="str">
        <v>0.601182</v>
      </c>
      <c r="DA21" t="str">
        <v>0.107400</v>
      </c>
      <c r="DB21" t="str">
        <v>0.000000</v>
      </c>
      <c r="DC21" t="str">
        <v>PSF-00189_20240513145351</v>
      </c>
      <c r="DD21" t="str">
        <v>PFA-00183</v>
      </c>
      <c r="DE21" t="str">
        <v>PSA-00195</v>
      </c>
      <c r="DF21" t="str">
        <v>PSF-00189</v>
      </c>
      <c r="DG21" t="str">
        <v>RHS-00549</v>
      </c>
      <c r="DH21" t="str">
        <v>2.0.0</v>
      </c>
      <c r="DI21" t="str">
        <v>2023-06-15T18:05:35.947Z</v>
      </c>
    </row>
    <row r="22">
      <c r="A22" t="str">
        <v>19</v>
      </c>
      <c r="B22" t="str">
        <v>14:56:05</v>
      </c>
      <c r="C22" t="str">
        <v>2024-05-13</v>
      </c>
      <c r="D22" t="str">
        <v>DURIN config</v>
      </c>
      <c r="E22" t="str">
        <v>Nicole Bison</v>
      </c>
      <c r="F22" t="str">
        <v/>
      </c>
      <c r="G22" t="str">
        <v>36145</v>
      </c>
      <c r="H22" t="str">
        <v/>
      </c>
      <c r="I22" t="str">
        <v/>
      </c>
      <c r="J22" t="str">
        <f>1/((1/L22)-(1/K22))</f>
        <v>0.030705</v>
      </c>
      <c r="K22" t="str">
        <f>0+(0.0292302*AK22)+(0*AK22*POWER(7.5,2))+(0*AK22*7.5)+(-0.00006755*POWER(AK22,2))</f>
        <v>2.916455</v>
      </c>
      <c r="L22" t="str">
        <f>((M22/1000)*(1000-((T22+S22)/2)))/(T22-S22)</f>
        <v>0.030385</v>
      </c>
      <c r="M22" t="str">
        <f>(AK22*(S22-R22))/(100*U22*(1000-S22))*1000</f>
        <v>0.462809</v>
      </c>
      <c r="N22" t="str">
        <v>1.447318</v>
      </c>
      <c r="O22" t="str">
        <v>1.434302</v>
      </c>
      <c r="P22" t="str">
        <f>0.61365*EXP((17.502*AI22)/(240.97+AI22))</f>
        <v>2.949088</v>
      </c>
      <c r="Q22" t="str">
        <f>P22-N22</f>
        <v>1.501769</v>
      </c>
      <c r="R22" t="str">
        <v>14.230103</v>
      </c>
      <c r="S22" t="str">
        <v>14.359241</v>
      </c>
      <c r="T22" t="str">
        <f>(P22/AJ22)*1000</f>
        <v>29.258707</v>
      </c>
      <c r="U22" t="str">
        <f>7.5*0.0589048</f>
        <v>0.441786</v>
      </c>
      <c r="V22" t="str">
        <v>PSF-00189_20240513145605</v>
      </c>
      <c r="W22" t="str">
        <v>0.000000</v>
      </c>
      <c r="X22" t="str">
        <v>0.000000</v>
      </c>
      <c r="Y22" t="str">
        <v>0.000000</v>
      </c>
      <c r="Z22" t="str">
        <v>90.911148</v>
      </c>
      <c r="AA22" t="str">
        <v>432.903534</v>
      </c>
      <c r="AB22" t="str">
        <v>0.789997</v>
      </c>
      <c r="AC22" t="str">
        <v>0.5</v>
      </c>
      <c r="AD22" t="str">
        <v>0.80</v>
      </c>
      <c r="AE22" t="str">
        <f>AB22*AC22*AD22*AN22</f>
        <v>15.268959</v>
      </c>
      <c r="AF22" t="str">
        <v>43.20</v>
      </c>
      <c r="AG22" t="str">
        <v>42.81</v>
      </c>
      <c r="AH22" t="str">
        <v>25.88</v>
      </c>
      <c r="AI22" t="str">
        <f>(22-AH22)*(AH22*0+0)+22</f>
        <v>23.74</v>
      </c>
      <c r="AJ22" t="str">
        <v>100.79</v>
      </c>
      <c r="AK22" t="str">
        <v>156.1</v>
      </c>
      <c r="AL22" t="str">
        <v>152.0</v>
      </c>
      <c r="AM22" t="str">
        <v>2.6</v>
      </c>
      <c r="AN22" t="str">
        <v>48</v>
      </c>
      <c r="AO22" t="str">
        <v>3.768</v>
      </c>
      <c r="AP22" t="str">
        <v>-8</v>
      </c>
      <c r="AQ22" t="str">
        <v>178</v>
      </c>
      <c r="AR22" t="str">
        <v>91</v>
      </c>
      <c r="AS22" t="str">
        <v/>
      </c>
      <c r="AT22" t="str">
        <v/>
      </c>
      <c r="AU22" t="str">
        <v>171.76</v>
      </c>
      <c r="AV22" t="str">
        <v>76.91</v>
      </c>
      <c r="AW22" t="str">
        <v/>
      </c>
      <c r="AX22" t="str">
        <v/>
      </c>
      <c r="AY22" t="str">
        <v/>
      </c>
      <c r="AZ22" t="str">
        <v>00:00:00</v>
      </c>
      <c r="BA22" t="str">
        <v>0000-00-00</v>
      </c>
      <c r="BB22" t="str">
        <v>0.000000</v>
      </c>
      <c r="BC22" t="str">
        <v>0.000000</v>
      </c>
      <c r="BD22" t="str">
        <v>0.000000</v>
      </c>
      <c r="BE22" t="str">
        <v>0</v>
      </c>
      <c r="BF22" t="str">
        <v>0.000000</v>
      </c>
      <c r="BG22" t="str">
        <v>14:50:50</v>
      </c>
      <c r="BH22" t="str">
        <v>2024-05-13</v>
      </c>
      <c r="BI22" t="str">
        <v>-0.49</v>
      </c>
      <c r="BJ22" t="str">
        <v>-0.000</v>
      </c>
      <c r="BK22" t="str">
        <v>0.001</v>
      </c>
      <c r="BL22" t="str">
        <v>-9999.000</v>
      </c>
      <c r="BM22" t="str">
        <v>-0.069</v>
      </c>
      <c r="BN22" t="str">
        <v>-0.259</v>
      </c>
      <c r="BO22" t="str">
        <v>-9999.000</v>
      </c>
      <c r="BP22" t="str">
        <v>1</v>
      </c>
      <c r="BQ22" t="str">
        <v>150</v>
      </c>
      <c r="BR22" t="str">
        <v>0.005</v>
      </c>
      <c r="BS22" t="str">
        <v>2.000000</v>
      </c>
      <c r="BT22" t="str">
        <v>0</v>
      </c>
      <c r="BU22" t="str">
        <v>rectangular</v>
      </c>
      <c r="BV22" t="str">
        <v>7000</v>
      </c>
      <c r="BW22" t="str">
        <v>500</v>
      </c>
      <c r="BX22" t="str">
        <v>-9999.000000</v>
      </c>
      <c r="BY22" t="str">
        <v>-9999.000000</v>
      </c>
      <c r="BZ22" t="str">
        <v>55537</v>
      </c>
      <c r="CA22" t="str">
        <v>55537</v>
      </c>
      <c r="CB22" t="str">
        <v>55537</v>
      </c>
      <c r="CC22" t="str">
        <v>0.000000</v>
      </c>
      <c r="CD22" t="str">
        <v>-9999</v>
      </c>
      <c r="CE22" t="str">
        <v>0.000000</v>
      </c>
      <c r="CF22" t="str">
        <v>0.000000</v>
      </c>
      <c r="CG22" t="str">
        <v>0.000000</v>
      </c>
      <c r="CH22" t="str">
        <v>0.000000</v>
      </c>
      <c r="CI22" t="str">
        <v>2.436259</v>
      </c>
      <c r="CJ22" t="str">
        <v>2.500413</v>
      </c>
      <c r="CK22" t="str">
        <v>1.650320</v>
      </c>
      <c r="CL22" t="str">
        <v>0.920774</v>
      </c>
      <c r="CM22" t="str">
        <v>0.263348</v>
      </c>
      <c r="CN22" t="str">
        <v>-0.023881</v>
      </c>
      <c r="CO22" t="str">
        <v>0.308881</v>
      </c>
      <c r="CP22" t="str">
        <v>0.147969</v>
      </c>
      <c r="CQ22" t="str">
        <v>90.911148</v>
      </c>
      <c r="CR22" t="str">
        <v>0.000543</v>
      </c>
      <c r="CS22" t="str">
        <v>2.368202</v>
      </c>
      <c r="CT22" t="str">
        <v>-0.000033</v>
      </c>
      <c r="CU22" t="str">
        <v>1.000000</v>
      </c>
      <c r="CV22" t="str">
        <v>2.426428</v>
      </c>
      <c r="CW22" t="str">
        <v>-0.000040</v>
      </c>
      <c r="CX22" t="str">
        <v>1.000000</v>
      </c>
      <c r="CY22" t="str">
        <v>0.602049</v>
      </c>
      <c r="CZ22" t="str">
        <v>0.601182</v>
      </c>
      <c r="DA22" t="str">
        <v>0.107400</v>
      </c>
      <c r="DB22" t="str">
        <v>0.000000</v>
      </c>
      <c r="DC22" t="str">
        <v>PSF-00189_20240513145605</v>
      </c>
      <c r="DD22" t="str">
        <v>PFA-00183</v>
      </c>
      <c r="DE22" t="str">
        <v>PSA-00195</v>
      </c>
      <c r="DF22" t="str">
        <v>PSF-00189</v>
      </c>
      <c r="DG22" t="str">
        <v>RHS-00549</v>
      </c>
      <c r="DH22" t="str">
        <v>2.0.0</v>
      </c>
      <c r="DI22" t="str">
        <v>2023-06-15T18:05:35.947Z</v>
      </c>
    </row>
    <row r="23">
      <c r="A23" t="str">
        <v>20</v>
      </c>
      <c r="B23" t="str">
        <v>14:59:16</v>
      </c>
      <c r="C23" t="str">
        <v>2024-05-13</v>
      </c>
      <c r="D23" t="str">
        <v>DURIN config</v>
      </c>
      <c r="E23" t="str">
        <v>Nicole Bison</v>
      </c>
      <c r="F23" t="str">
        <v/>
      </c>
      <c r="G23" t="str">
        <v>27387</v>
      </c>
      <c r="H23" t="str">
        <v/>
      </c>
      <c r="I23" t="str">
        <v/>
      </c>
      <c r="J23" t="str">
        <f>1/((1/L23)-(1/K23))</f>
        <v>0.020385</v>
      </c>
      <c r="K23" t="str">
        <f>0+(0.0292302*AK23)+(0*AK23*POWER(7.5,2))+(0*AK23*7.5)+(-0.00006755*POWER(AK23,2))</f>
        <v>2.917610</v>
      </c>
      <c r="L23" t="str">
        <f>((M23/1000)*(1000-((T23+S23)/2)))/(T23-S23)</f>
        <v>0.020243</v>
      </c>
      <c r="M23" t="str">
        <f>(AK23*(S23-R23))/(100*U23*(1000-S23))*1000</f>
        <v>0.320025</v>
      </c>
      <c r="N23" t="str">
        <v>1.462307</v>
      </c>
      <c r="O23" t="str">
        <v>1.453315</v>
      </c>
      <c r="P23" t="str">
        <f>0.61365*EXP((17.502*AI23)/(240.97+AI23))</f>
        <v>3.020393</v>
      </c>
      <c r="Q23" t="str">
        <f>P23-N23</f>
        <v>1.558086</v>
      </c>
      <c r="R23" t="str">
        <v>14.418023</v>
      </c>
      <c r="S23" t="str">
        <v>14.507226</v>
      </c>
      <c r="T23" t="str">
        <f>(P23/AJ23)*1000</f>
        <v>29.964661</v>
      </c>
      <c r="U23" t="str">
        <f>7.5*0.0589048</f>
        <v>0.441786</v>
      </c>
      <c r="V23" t="str">
        <v>PSF-00189_20240513145916</v>
      </c>
      <c r="W23" t="str">
        <v>0.000000</v>
      </c>
      <c r="X23" t="str">
        <v>0.000000</v>
      </c>
      <c r="Y23" t="str">
        <v>0.000000</v>
      </c>
      <c r="Z23" t="str">
        <v>88.656303</v>
      </c>
      <c r="AA23" t="str">
        <v>421.662933</v>
      </c>
      <c r="AB23" t="str">
        <v>0.789746</v>
      </c>
      <c r="AC23" t="str">
        <v>0.5</v>
      </c>
      <c r="AD23" t="str">
        <v>0.80</v>
      </c>
      <c r="AE23" t="str">
        <f>AB23*AC23*AD23*AN23</f>
        <v>18.695242</v>
      </c>
      <c r="AF23" t="str">
        <v>43.47</v>
      </c>
      <c r="AG23" t="str">
        <v>43.20</v>
      </c>
      <c r="AH23" t="str">
        <v>25.95</v>
      </c>
      <c r="AI23" t="str">
        <f>(23-AH23)*(AH23*0+0)+23</f>
        <v>24.14</v>
      </c>
      <c r="AJ23" t="str">
        <v>100.80</v>
      </c>
      <c r="AK23" t="str">
        <v>156.2</v>
      </c>
      <c r="AL23" t="str">
        <v>154.6</v>
      </c>
      <c r="AM23" t="str">
        <v>1.1</v>
      </c>
      <c r="AN23" t="str">
        <v>59</v>
      </c>
      <c r="AO23" t="str">
        <v>3.757</v>
      </c>
      <c r="AP23" t="str">
        <v>-1</v>
      </c>
      <c r="AQ23" t="str">
        <v>-177</v>
      </c>
      <c r="AR23" t="str">
        <v>70</v>
      </c>
      <c r="AS23" t="str">
        <v/>
      </c>
      <c r="AT23" t="str">
        <v/>
      </c>
      <c r="AU23" t="str">
        <v>176.84</v>
      </c>
      <c r="AV23" t="str">
        <v>141.58</v>
      </c>
      <c r="AW23" t="str">
        <v/>
      </c>
      <c r="AX23" t="str">
        <v/>
      </c>
      <c r="AY23" t="str">
        <v/>
      </c>
      <c r="AZ23" t="str">
        <v>00:00:00</v>
      </c>
      <c r="BA23" t="str">
        <v>0000-00-00</v>
      </c>
      <c r="BB23" t="str">
        <v>0.000000</v>
      </c>
      <c r="BC23" t="str">
        <v>0.000000</v>
      </c>
      <c r="BD23" t="str">
        <v>0.000000</v>
      </c>
      <c r="BE23" t="str">
        <v>0</v>
      </c>
      <c r="BF23" t="str">
        <v>0.000000</v>
      </c>
      <c r="BG23" t="str">
        <v>14:50:50</v>
      </c>
      <c r="BH23" t="str">
        <v>2024-05-13</v>
      </c>
      <c r="BI23" t="str">
        <v>-0.49</v>
      </c>
      <c r="BJ23" t="str">
        <v>0.000</v>
      </c>
      <c r="BK23" t="str">
        <v>0.001</v>
      </c>
      <c r="BL23" t="str">
        <v>-9999.000</v>
      </c>
      <c r="BM23" t="str">
        <v>0.038</v>
      </c>
      <c r="BN23" t="str">
        <v>0.462</v>
      </c>
      <c r="BO23" t="str">
        <v>-9999.000</v>
      </c>
      <c r="BP23" t="str">
        <v>1</v>
      </c>
      <c r="BQ23" t="str">
        <v>150</v>
      </c>
      <c r="BR23" t="str">
        <v>0.005</v>
      </c>
      <c r="BS23" t="str">
        <v>2.000000</v>
      </c>
      <c r="BT23" t="str">
        <v>0</v>
      </c>
      <c r="BU23" t="str">
        <v>rectangular</v>
      </c>
      <c r="BV23" t="str">
        <v>7000</v>
      </c>
      <c r="BW23" t="str">
        <v>500</v>
      </c>
      <c r="BX23" t="str">
        <v>-9999.000000</v>
      </c>
      <c r="BY23" t="str">
        <v>-9999.000000</v>
      </c>
      <c r="BZ23" t="str">
        <v>55537</v>
      </c>
      <c r="CA23" t="str">
        <v>55537</v>
      </c>
      <c r="CB23" t="str">
        <v>55537</v>
      </c>
      <c r="CC23" t="str">
        <v>0.000000</v>
      </c>
      <c r="CD23" t="str">
        <v>-9999</v>
      </c>
      <c r="CE23" t="str">
        <v>0.000000</v>
      </c>
      <c r="CF23" t="str">
        <v>0.000000</v>
      </c>
      <c r="CG23" t="str">
        <v>0.000000</v>
      </c>
      <c r="CH23" t="str">
        <v>0.000000</v>
      </c>
      <c r="CI23" t="str">
        <v>2.436770</v>
      </c>
      <c r="CJ23" t="str">
        <v>2.500782</v>
      </c>
      <c r="CK23" t="str">
        <v>1.651530</v>
      </c>
      <c r="CL23" t="str">
        <v>0.927266</v>
      </c>
      <c r="CM23" t="str">
        <v>0.262596</v>
      </c>
      <c r="CN23" t="str">
        <v>-0.020094</v>
      </c>
      <c r="CO23" t="str">
        <v>0.322620</v>
      </c>
      <c r="CP23" t="str">
        <v>0.157088</v>
      </c>
      <c r="CQ23" t="str">
        <v>88.656303</v>
      </c>
      <c r="CR23" t="str">
        <v>0.000544</v>
      </c>
      <c r="CS23" t="str">
        <v>2.368202</v>
      </c>
      <c r="CT23" t="str">
        <v>-0.000033</v>
      </c>
      <c r="CU23" t="str">
        <v>1.000000</v>
      </c>
      <c r="CV23" t="str">
        <v>2.426428</v>
      </c>
      <c r="CW23" t="str">
        <v>-0.000040</v>
      </c>
      <c r="CX23" t="str">
        <v>1.000000</v>
      </c>
      <c r="CY23" t="str">
        <v>0.602049</v>
      </c>
      <c r="CZ23" t="str">
        <v>0.601182</v>
      </c>
      <c r="DA23" t="str">
        <v>0.107400</v>
      </c>
      <c r="DB23" t="str">
        <v>0.000000</v>
      </c>
      <c r="DC23" t="str">
        <v>PSF-00189_20240513145916</v>
      </c>
      <c r="DD23" t="str">
        <v>PFA-00183</v>
      </c>
      <c r="DE23" t="str">
        <v>PSA-00195</v>
      </c>
      <c r="DF23" t="str">
        <v>PSF-00189</v>
      </c>
      <c r="DG23" t="str">
        <v>RHS-00549</v>
      </c>
      <c r="DH23" t="str">
        <v>2.0.0</v>
      </c>
      <c r="DI23" t="str">
        <v>2023-06-15T18:05:35.947Z</v>
      </c>
    </row>
    <row r="24">
      <c r="A24" t="str">
        <v>21</v>
      </c>
      <c r="B24" t="str">
        <v>15:01:46</v>
      </c>
      <c r="C24" t="str">
        <v>2024-05-13</v>
      </c>
      <c r="D24" t="str">
        <v>DURIN config</v>
      </c>
      <c r="E24" t="str">
        <v>Nicole Bison</v>
      </c>
      <c r="F24" t="str">
        <v/>
      </c>
      <c r="G24" t="str">
        <v>20840</v>
      </c>
      <c r="H24" t="str">
        <v/>
      </c>
      <c r="I24" t="str">
        <v/>
      </c>
      <c r="J24" t="str">
        <f>1/((1/L24)-(1/K24))</f>
        <v>0.030787</v>
      </c>
      <c r="K24" t="str">
        <f>0+(0.0292302*AK24)+(0*AK24*POWER(7.5,2))+(0*AK24*7.5)+(-0.00006755*POWER(AK24,2))</f>
        <v>2.917285</v>
      </c>
      <c r="L24" t="str">
        <f>((M24/1000)*(1000-((T24+S24)/2)))/(T24-S24)</f>
        <v>0.030466</v>
      </c>
      <c r="M24" t="str">
        <f>(AK24*(S24-R24))/(100*U24*(1000-S24))*1000</f>
        <v>0.538150</v>
      </c>
      <c r="N24" t="str">
        <v>1.493429</v>
      </c>
      <c r="O24" t="str">
        <v>1.478310</v>
      </c>
      <c r="P24" t="str">
        <f>0.61365*EXP((17.502*AI24)/(240.97+AI24))</f>
        <v>3.232202</v>
      </c>
      <c r="Q24" t="str">
        <f>P24-N24</f>
        <v>1.738773</v>
      </c>
      <c r="R24" t="str">
        <v>14.666138</v>
      </c>
      <c r="S24" t="str">
        <v>14.816132</v>
      </c>
      <c r="T24" t="str">
        <f>(P24/AJ24)*1000</f>
        <v>32.066288</v>
      </c>
      <c r="U24" t="str">
        <f>7.5*0.0589048</f>
        <v>0.441786</v>
      </c>
      <c r="V24" t="str">
        <v>PSF-00189_20240513150146</v>
      </c>
      <c r="W24" t="str">
        <v>0.000000</v>
      </c>
      <c r="X24" t="str">
        <v>0.000000</v>
      </c>
      <c r="Y24" t="str">
        <v>0.000000</v>
      </c>
      <c r="Z24" t="str">
        <v>94.102982</v>
      </c>
      <c r="AA24" t="str">
        <v>400.580750</v>
      </c>
      <c r="AB24" t="str">
        <v>0.765084</v>
      </c>
      <c r="AC24" t="str">
        <v>0.5</v>
      </c>
      <c r="AD24" t="str">
        <v>0.80</v>
      </c>
      <c r="AE24" t="str">
        <f>AB24*AC24*AD24*AN24</f>
        <v>18.788107</v>
      </c>
      <c r="AF24" t="str">
        <v>44.11</v>
      </c>
      <c r="AG24" t="str">
        <v>43.66</v>
      </c>
      <c r="AH24" t="str">
        <v>26.06</v>
      </c>
      <c r="AI24" t="str">
        <f>(24-AH24)*(AH24*0+0)+24</f>
        <v>25.28</v>
      </c>
      <c r="AJ24" t="str">
        <v>100.80</v>
      </c>
      <c r="AK24" t="str">
        <v>156.2</v>
      </c>
      <c r="AL24" t="str">
        <v>154.9</v>
      </c>
      <c r="AM24" t="str">
        <v>0.8</v>
      </c>
      <c r="AN24" t="str">
        <v>61</v>
      </c>
      <c r="AO24" t="str">
        <v>3.761</v>
      </c>
      <c r="AP24" t="str">
        <v>4</v>
      </c>
      <c r="AQ24" t="str">
        <v>-177</v>
      </c>
      <c r="AR24" t="str">
        <v>57</v>
      </c>
      <c r="AS24" t="str">
        <v/>
      </c>
      <c r="AT24" t="str">
        <v/>
      </c>
      <c r="AU24" t="str">
        <v>175.00</v>
      </c>
      <c r="AV24" t="str">
        <v>-159.92</v>
      </c>
      <c r="AW24" t="str">
        <v/>
      </c>
      <c r="AX24" t="str">
        <v/>
      </c>
      <c r="AY24" t="str">
        <v/>
      </c>
      <c r="AZ24" t="str">
        <v>00:00:00</v>
      </c>
      <c r="BA24" t="str">
        <v>0000-00-00</v>
      </c>
      <c r="BB24" t="str">
        <v>0.000000</v>
      </c>
      <c r="BC24" t="str">
        <v>0.000000</v>
      </c>
      <c r="BD24" t="str">
        <v>0.000000</v>
      </c>
      <c r="BE24" t="str">
        <v>0</v>
      </c>
      <c r="BF24" t="str">
        <v>0.000000</v>
      </c>
      <c r="BG24" t="str">
        <v>14:50:50</v>
      </c>
      <c r="BH24" t="str">
        <v>2024-05-13</v>
      </c>
      <c r="BI24" t="str">
        <v>-0.49</v>
      </c>
      <c r="BJ24" t="str">
        <v>0.000</v>
      </c>
      <c r="BK24" t="str">
        <v>-0.000</v>
      </c>
      <c r="BL24" t="str">
        <v>-9999.000</v>
      </c>
      <c r="BM24" t="str">
        <v>-0.285</v>
      </c>
      <c r="BN24" t="str">
        <v>-0.717</v>
      </c>
      <c r="BO24" t="str">
        <v>-9999.000</v>
      </c>
      <c r="BP24" t="str">
        <v>1</v>
      </c>
      <c r="BQ24" t="str">
        <v>150</v>
      </c>
      <c r="BR24" t="str">
        <v>0.005</v>
      </c>
      <c r="BS24" t="str">
        <v>2.000000</v>
      </c>
      <c r="BT24" t="str">
        <v>0</v>
      </c>
      <c r="BU24" t="str">
        <v>rectangular</v>
      </c>
      <c r="BV24" t="str">
        <v>7000</v>
      </c>
      <c r="BW24" t="str">
        <v>500</v>
      </c>
      <c r="BX24" t="str">
        <v>-9999.000000</v>
      </c>
      <c r="BY24" t="str">
        <v>-9999.000000</v>
      </c>
      <c r="BZ24" t="str">
        <v>55537</v>
      </c>
      <c r="CA24" t="str">
        <v>55537</v>
      </c>
      <c r="CB24" t="str">
        <v>55537</v>
      </c>
      <c r="CC24" t="str">
        <v>0.000000</v>
      </c>
      <c r="CD24" t="str">
        <v>-9999</v>
      </c>
      <c r="CE24" t="str">
        <v>0.000000</v>
      </c>
      <c r="CF24" t="str">
        <v>0.000000</v>
      </c>
      <c r="CG24" t="str">
        <v>0.000000</v>
      </c>
      <c r="CH24" t="str">
        <v>0.000000</v>
      </c>
      <c r="CI24" t="str">
        <v>2.437386</v>
      </c>
      <c r="CJ24" t="str">
        <v>2.501704</v>
      </c>
      <c r="CK24" t="str">
        <v>1.651189</v>
      </c>
      <c r="CL24" t="str">
        <v>0.928262</v>
      </c>
      <c r="CM24" t="str">
        <v>0.261481</v>
      </c>
      <c r="CN24" t="str">
        <v>-0.008017</v>
      </c>
      <c r="CO24" t="str">
        <v>0.333006</v>
      </c>
      <c r="CP24" t="str">
        <v>0.158944</v>
      </c>
      <c r="CQ24" t="str">
        <v>94.102982</v>
      </c>
      <c r="CR24" t="str">
        <v>0.000545</v>
      </c>
      <c r="CS24" t="str">
        <v>2.368202</v>
      </c>
      <c r="CT24" t="str">
        <v>-0.000033</v>
      </c>
      <c r="CU24" t="str">
        <v>1.000000</v>
      </c>
      <c r="CV24" t="str">
        <v>2.426428</v>
      </c>
      <c r="CW24" t="str">
        <v>-0.000040</v>
      </c>
      <c r="CX24" t="str">
        <v>1.000000</v>
      </c>
      <c r="CY24" t="str">
        <v>0.602049</v>
      </c>
      <c r="CZ24" t="str">
        <v>0.601182</v>
      </c>
      <c r="DA24" t="str">
        <v>0.107400</v>
      </c>
      <c r="DB24" t="str">
        <v>0.000000</v>
      </c>
      <c r="DC24" t="str">
        <v>PSF-00189_20240513150146</v>
      </c>
      <c r="DD24" t="str">
        <v>PFA-00183</v>
      </c>
      <c r="DE24" t="str">
        <v>PSA-00195</v>
      </c>
      <c r="DF24" t="str">
        <v>PSF-00189</v>
      </c>
      <c r="DG24" t="str">
        <v>RHS-00549</v>
      </c>
      <c r="DH24" t="str">
        <v>2.0.0</v>
      </c>
      <c r="DI24" t="str">
        <v>2023-06-15T18:05:35.947Z</v>
      </c>
    </row>
    <row r="25">
      <c r="A25" t="str">
        <v>22</v>
      </c>
      <c r="B25" t="str">
        <v>15:03:50</v>
      </c>
      <c r="C25" t="str">
        <v>2024-05-13</v>
      </c>
      <c r="D25" t="str">
        <v>DURIN config</v>
      </c>
      <c r="E25" t="str">
        <v>Nicole Bison</v>
      </c>
      <c r="F25" t="str">
        <v/>
      </c>
      <c r="G25" t="str">
        <v>20913</v>
      </c>
      <c r="H25" t="str">
        <v/>
      </c>
      <c r="I25" t="str">
        <v/>
      </c>
      <c r="J25" t="str">
        <f>1/((1/L25)-(1/K25))</f>
        <v>0.014841</v>
      </c>
      <c r="K25" t="str">
        <f>0+(0.0292302*AK25)+(0*AK25*POWER(7.5,2))+(0*AK25*7.5)+(-0.00006755*POWER(AK25,2))</f>
        <v>2.917765</v>
      </c>
      <c r="L25" t="str">
        <f>((M25/1000)*(1000-((T25+S25)/2)))/(T25-S25)</f>
        <v>0.014766</v>
      </c>
      <c r="M25" t="str">
        <f>(AK25*(S25-R25))/(100*U25*(1000-S25))*1000</f>
        <v>0.229506</v>
      </c>
      <c r="N25" t="str">
        <v>1.518469</v>
      </c>
      <c r="O25" t="str">
        <v>1.512026</v>
      </c>
      <c r="P25" t="str">
        <f>0.61365*EXP((17.502*AI25)/(240.97+AI25))</f>
        <v>3.049434</v>
      </c>
      <c r="Q25" t="str">
        <f>P25-N25</f>
        <v>1.530966</v>
      </c>
      <c r="R25" t="str">
        <v>15.002486</v>
      </c>
      <c r="S25" t="str">
        <v>15.066414</v>
      </c>
      <c r="T25" t="str">
        <f>(P25/AJ25)*1000</f>
        <v>30.256824</v>
      </c>
      <c r="U25" t="str">
        <f>7.5*0.0589048</f>
        <v>0.441786</v>
      </c>
      <c r="V25" t="str">
        <v>PSF-00189_20240513150350</v>
      </c>
      <c r="W25" t="str">
        <v>0.000000</v>
      </c>
      <c r="X25" t="str">
        <v>0.000000</v>
      </c>
      <c r="Y25" t="str">
        <v>0.000000</v>
      </c>
      <c r="Z25" t="str">
        <v>125.109673</v>
      </c>
      <c r="AA25" t="str">
        <v>437.290558</v>
      </c>
      <c r="AB25" t="str">
        <v>0.713898</v>
      </c>
      <c r="AC25" t="str">
        <v>0.5</v>
      </c>
      <c r="AD25" t="str">
        <v>0.80</v>
      </c>
      <c r="AE25" t="str">
        <f>AB25*AC25*AD25*AN25</f>
        <v>15.769246</v>
      </c>
      <c r="AF25" t="str">
        <v>44.47</v>
      </c>
      <c r="AG25" t="str">
        <v>44.28</v>
      </c>
      <c r="AH25" t="str">
        <v>26.20</v>
      </c>
      <c r="AI25" t="str">
        <f>(25-AH25)*(AH25*0+0)+25</f>
        <v>24.30</v>
      </c>
      <c r="AJ25" t="str">
        <v>100.79</v>
      </c>
      <c r="AK25" t="str">
        <v>156.2</v>
      </c>
      <c r="AL25" t="str">
        <v>155.5</v>
      </c>
      <c r="AM25" t="str">
        <v>0.4</v>
      </c>
      <c r="AN25" t="str">
        <v>55</v>
      </c>
      <c r="AO25" t="str">
        <v>3.801</v>
      </c>
      <c r="AP25" t="str">
        <v>2</v>
      </c>
      <c r="AQ25" t="str">
        <v>179</v>
      </c>
      <c r="AR25" t="str">
        <v>329</v>
      </c>
      <c r="AS25" t="str">
        <v/>
      </c>
      <c r="AT25" t="str">
        <v/>
      </c>
      <c r="AU25" t="str">
        <v>177.76</v>
      </c>
      <c r="AV25" t="str">
        <v>175.57</v>
      </c>
      <c r="AW25" t="str">
        <v/>
      </c>
      <c r="AX25" t="str">
        <v/>
      </c>
      <c r="AY25" t="str">
        <v/>
      </c>
      <c r="AZ25" t="str">
        <v>00:00:00</v>
      </c>
      <c r="BA25" t="str">
        <v>0000-00-00</v>
      </c>
      <c r="BB25" t="str">
        <v>0.000000</v>
      </c>
      <c r="BC25" t="str">
        <v>0.000000</v>
      </c>
      <c r="BD25" t="str">
        <v>0.000000</v>
      </c>
      <c r="BE25" t="str">
        <v>0</v>
      </c>
      <c r="BF25" t="str">
        <v>0.000000</v>
      </c>
      <c r="BG25" t="str">
        <v>15:02:03</v>
      </c>
      <c r="BH25" t="str">
        <v>2024-05-13</v>
      </c>
      <c r="BI25" t="str">
        <v>-0.50</v>
      </c>
      <c r="BJ25" t="str">
        <v>0.002</v>
      </c>
      <c r="BK25" t="str">
        <v>0.001</v>
      </c>
      <c r="BL25" t="str">
        <v>-9999.000</v>
      </c>
      <c r="BM25" t="str">
        <v>1.386</v>
      </c>
      <c r="BN25" t="str">
        <v>3.649</v>
      </c>
      <c r="BO25" t="str">
        <v>-9999.000</v>
      </c>
      <c r="BP25" t="str">
        <v>1</v>
      </c>
      <c r="BQ25" t="str">
        <v>150</v>
      </c>
      <c r="BR25" t="str">
        <v>0.005</v>
      </c>
      <c r="BS25" t="str">
        <v>2.000000</v>
      </c>
      <c r="BT25" t="str">
        <v>0</v>
      </c>
      <c r="BU25" t="str">
        <v>rectangular</v>
      </c>
      <c r="BV25" t="str">
        <v>7000</v>
      </c>
      <c r="BW25" t="str">
        <v>500</v>
      </c>
      <c r="BX25" t="str">
        <v>-9999.000000</v>
      </c>
      <c r="BY25" t="str">
        <v>-9999.000000</v>
      </c>
      <c r="BZ25" t="str">
        <v>55537</v>
      </c>
      <c r="CA25" t="str">
        <v>55537</v>
      </c>
      <c r="CB25" t="str">
        <v>55537</v>
      </c>
      <c r="CC25" t="str">
        <v>0.000000</v>
      </c>
      <c r="CD25" t="str">
        <v>-9999</v>
      </c>
      <c r="CE25" t="str">
        <v>0.000000</v>
      </c>
      <c r="CF25" t="str">
        <v>0.000000</v>
      </c>
      <c r="CG25" t="str">
        <v>0.000000</v>
      </c>
      <c r="CH25" t="str">
        <v>0.000000</v>
      </c>
      <c r="CI25" t="str">
        <v>2.438200</v>
      </c>
      <c r="CJ25" t="str">
        <v>2.502207</v>
      </c>
      <c r="CK25" t="str">
        <v>1.651693</v>
      </c>
      <c r="CL25" t="str">
        <v>0.929782</v>
      </c>
      <c r="CM25" t="str">
        <v>0.259988</v>
      </c>
      <c r="CN25" t="str">
        <v>-0.021217</v>
      </c>
      <c r="CO25" t="str">
        <v>0.341468</v>
      </c>
      <c r="CP25" t="str">
        <v>0.153764</v>
      </c>
      <c r="CQ25" t="str">
        <v>125.109673</v>
      </c>
      <c r="CR25" t="str">
        <v>0.000549</v>
      </c>
      <c r="CS25" t="str">
        <v>2.368202</v>
      </c>
      <c r="CT25" t="str">
        <v>-0.000033</v>
      </c>
      <c r="CU25" t="str">
        <v>1.000000</v>
      </c>
      <c r="CV25" t="str">
        <v>2.426428</v>
      </c>
      <c r="CW25" t="str">
        <v>-0.000040</v>
      </c>
      <c r="CX25" t="str">
        <v>1.000000</v>
      </c>
      <c r="CY25" t="str">
        <v>0.602049</v>
      </c>
      <c r="CZ25" t="str">
        <v>0.601182</v>
      </c>
      <c r="DA25" t="str">
        <v>0.107400</v>
      </c>
      <c r="DB25" t="str">
        <v>0.000000</v>
      </c>
      <c r="DC25" t="str">
        <v>PSF-00189_20240513150350</v>
      </c>
      <c r="DD25" t="str">
        <v>PFA-00183</v>
      </c>
      <c r="DE25" t="str">
        <v>PSA-00195</v>
      </c>
      <c r="DF25" t="str">
        <v>PSF-00189</v>
      </c>
      <c r="DG25" t="str">
        <v>RHS-00549</v>
      </c>
      <c r="DH25" t="str">
        <v>2.0.0</v>
      </c>
      <c r="DI25" t="str">
        <v>2023-06-15T18:05:35.947Z</v>
      </c>
    </row>
    <row r="26">
      <c r="A26" t="str">
        <v>23</v>
      </c>
      <c r="B26" t="str">
        <v>15:05:45</v>
      </c>
      <c r="C26" t="str">
        <v>2024-05-13</v>
      </c>
      <c r="D26" t="str">
        <v>DURIN config</v>
      </c>
      <c r="E26" t="str">
        <v>Nicole Bison</v>
      </c>
      <c r="F26" t="str">
        <v/>
      </c>
      <c r="G26" t="str">
        <v>38118</v>
      </c>
      <c r="H26" t="str">
        <v/>
      </c>
      <c r="I26" t="str">
        <v/>
      </c>
      <c r="J26" t="str">
        <f>1/((1/L26)-(1/K26))</f>
        <v>0.027601</v>
      </c>
      <c r="K26" t="str">
        <f>0+(0.0292302*AK26)+(0*AK26*POWER(7.5,2))+(0*AK26*7.5)+(-0.00006755*POWER(AK26,2))</f>
        <v>2.917500</v>
      </c>
      <c r="L26" t="str">
        <f>((M26/1000)*(1000-((T26+S26)/2)))/(T26-S26)</f>
        <v>0.027342</v>
      </c>
      <c r="M26" t="str">
        <f>(AK26*(S26-R26))/(100*U26*(1000-S26))*1000</f>
        <v>0.409599</v>
      </c>
      <c r="N26" t="str">
        <v>1.480359</v>
      </c>
      <c r="O26" t="str">
        <v>1.468853</v>
      </c>
      <c r="P26" t="str">
        <f>0.61365*EXP((17.502*AI26)/(240.97+AI26))</f>
        <v>2.956943</v>
      </c>
      <c r="Q26" t="str">
        <f>P26-N26</f>
        <v>1.476584</v>
      </c>
      <c r="R26" t="str">
        <v>14.573909</v>
      </c>
      <c r="S26" t="str">
        <v>14.688068</v>
      </c>
      <c r="T26" t="str">
        <f>(P26/AJ26)*1000</f>
        <v>29.338680</v>
      </c>
      <c r="U26" t="str">
        <f>7.5*0.0589048</f>
        <v>0.441786</v>
      </c>
      <c r="V26" t="str">
        <v>PSF-00189_20240513150545</v>
      </c>
      <c r="W26" t="str">
        <v>0.000000</v>
      </c>
      <c r="X26" t="str">
        <v>0.000000</v>
      </c>
      <c r="Y26" t="str">
        <v>0.000000</v>
      </c>
      <c r="Z26" t="str">
        <v>101.742264</v>
      </c>
      <c r="AA26" t="str">
        <v>382.325287</v>
      </c>
      <c r="AB26" t="str">
        <v>0.733886</v>
      </c>
      <c r="AC26" t="str">
        <v>0.5</v>
      </c>
      <c r="AD26" t="str">
        <v>0.80</v>
      </c>
      <c r="AE26" t="str">
        <f>AB26*AC26*AD26*AN26</f>
        <v>13.128473</v>
      </c>
      <c r="AF26" t="str">
        <v>43.16</v>
      </c>
      <c r="AG26" t="str">
        <v>42.83</v>
      </c>
      <c r="AH26" t="str">
        <v>26.28</v>
      </c>
      <c r="AI26" t="str">
        <f>(26-AH26)*(AH26*0+0)+26</f>
        <v>23.79</v>
      </c>
      <c r="AJ26" t="str">
        <v>100.79</v>
      </c>
      <c r="AK26" t="str">
        <v>156.2</v>
      </c>
      <c r="AL26" t="str">
        <v>151.8</v>
      </c>
      <c r="AM26" t="str">
        <v>2.8</v>
      </c>
      <c r="AN26" t="str">
        <v>45</v>
      </c>
      <c r="AO26" t="str">
        <v>3.796</v>
      </c>
      <c r="AP26" t="str">
        <v>-5</v>
      </c>
      <c r="AQ26" t="str">
        <v>-179</v>
      </c>
      <c r="AR26" t="str">
        <v>97</v>
      </c>
      <c r="AS26" t="str">
        <v/>
      </c>
      <c r="AT26" t="str">
        <v/>
      </c>
      <c r="AU26" t="str">
        <v>174.90</v>
      </c>
      <c r="AV26" t="str">
        <v>108.33</v>
      </c>
      <c r="AW26" t="str">
        <v/>
      </c>
      <c r="AX26" t="str">
        <v/>
      </c>
      <c r="AY26" t="str">
        <v/>
      </c>
      <c r="AZ26" t="str">
        <v>00:00:00</v>
      </c>
      <c r="BA26" t="str">
        <v>0000-00-00</v>
      </c>
      <c r="BB26" t="str">
        <v>0.000000</v>
      </c>
      <c r="BC26" t="str">
        <v>0.000000</v>
      </c>
      <c r="BD26" t="str">
        <v>0.000000</v>
      </c>
      <c r="BE26" t="str">
        <v>0</v>
      </c>
      <c r="BF26" t="str">
        <v>0.000000</v>
      </c>
      <c r="BG26" t="str">
        <v>15:02:03</v>
      </c>
      <c r="BH26" t="str">
        <v>2024-05-13</v>
      </c>
      <c r="BI26" t="str">
        <v>-0.50</v>
      </c>
      <c r="BJ26" t="str">
        <v>0.001</v>
      </c>
      <c r="BK26" t="str">
        <v>0.001</v>
      </c>
      <c r="BL26" t="str">
        <v>-9999.000</v>
      </c>
      <c r="BM26" t="str">
        <v>-0.361</v>
      </c>
      <c r="BN26" t="str">
        <v>-0.639</v>
      </c>
      <c r="BO26" t="str">
        <v>-9999.000</v>
      </c>
      <c r="BP26" t="str">
        <v>1</v>
      </c>
      <c r="BQ26" t="str">
        <v>150</v>
      </c>
      <c r="BR26" t="str">
        <v>0.005</v>
      </c>
      <c r="BS26" t="str">
        <v>2.000000</v>
      </c>
      <c r="BT26" t="str">
        <v>0</v>
      </c>
      <c r="BU26" t="str">
        <v>rectangular</v>
      </c>
      <c r="BV26" t="str">
        <v>7000</v>
      </c>
      <c r="BW26" t="str">
        <v>500</v>
      </c>
      <c r="BX26" t="str">
        <v>-9999.000000</v>
      </c>
      <c r="BY26" t="str">
        <v>-9999.000000</v>
      </c>
      <c r="BZ26" t="str">
        <v>55537</v>
      </c>
      <c r="CA26" t="str">
        <v>55537</v>
      </c>
      <c r="CB26" t="str">
        <v>55537</v>
      </c>
      <c r="CC26" t="str">
        <v>0.000000</v>
      </c>
      <c r="CD26" t="str">
        <v>-9999</v>
      </c>
      <c r="CE26" t="str">
        <v>0.000000</v>
      </c>
      <c r="CF26" t="str">
        <v>0.000000</v>
      </c>
      <c r="CG26" t="str">
        <v>0.000000</v>
      </c>
      <c r="CH26" t="str">
        <v>0.000000</v>
      </c>
      <c r="CI26" t="str">
        <v>2.436190</v>
      </c>
      <c r="CJ26" t="str">
        <v>2.500270</v>
      </c>
      <c r="CK26" t="str">
        <v>1.651415</v>
      </c>
      <c r="CL26" t="str">
        <v>0.920224</v>
      </c>
      <c r="CM26" t="str">
        <v>0.259206</v>
      </c>
      <c r="CN26" t="str">
        <v>-0.028113</v>
      </c>
      <c r="CO26" t="str">
        <v>0.349025</v>
      </c>
      <c r="CP26" t="str">
        <v>0.144948</v>
      </c>
      <c r="CQ26" t="str">
        <v>101.742264</v>
      </c>
      <c r="CR26" t="str">
        <v>0.000548</v>
      </c>
      <c r="CS26" t="str">
        <v>2.368202</v>
      </c>
      <c r="CT26" t="str">
        <v>-0.000033</v>
      </c>
      <c r="CU26" t="str">
        <v>1.000000</v>
      </c>
      <c r="CV26" t="str">
        <v>2.426428</v>
      </c>
      <c r="CW26" t="str">
        <v>-0.000040</v>
      </c>
      <c r="CX26" t="str">
        <v>1.000000</v>
      </c>
      <c r="CY26" t="str">
        <v>0.602049</v>
      </c>
      <c r="CZ26" t="str">
        <v>0.601182</v>
      </c>
      <c r="DA26" t="str">
        <v>0.107400</v>
      </c>
      <c r="DB26" t="str">
        <v>0.000000</v>
      </c>
      <c r="DC26" t="str">
        <v>PSF-00189_20240513150545</v>
      </c>
      <c r="DD26" t="str">
        <v>PFA-00183</v>
      </c>
      <c r="DE26" t="str">
        <v>PSA-00195</v>
      </c>
      <c r="DF26" t="str">
        <v>PSF-00189</v>
      </c>
      <c r="DG26" t="str">
        <v>RHS-00549</v>
      </c>
      <c r="DH26" t="str">
        <v>2.0.0</v>
      </c>
      <c r="DI26" t="str">
        <v>2023-06-15T18:05:35.947Z</v>
      </c>
    </row>
    <row r="27">
      <c r="A27" t="str">
        <v>24</v>
      </c>
      <c r="B27" t="str">
        <v>15:07:49</v>
      </c>
      <c r="C27" t="str">
        <v>2024-05-13</v>
      </c>
      <c r="D27" t="str">
        <v>DURIN config</v>
      </c>
      <c r="E27" t="str">
        <v>Nicole Bison</v>
      </c>
      <c r="F27" t="str">
        <v/>
      </c>
      <c r="G27" t="str">
        <v>24781</v>
      </c>
      <c r="H27" t="str">
        <v/>
      </c>
      <c r="I27" t="str">
        <v/>
      </c>
      <c r="J27" t="str">
        <f>1/((1/L27)-(1/K27))</f>
        <v>0.005375</v>
      </c>
      <c r="K27" t="str">
        <f>0+(0.0292302*AK27)+(0*AK27*POWER(7.5,2))+(0*AK27*7.5)+(-0.00006755*POWER(AK27,2))</f>
        <v>2.917680</v>
      </c>
      <c r="L27" t="str">
        <f>((M27/1000)*(1000-((T27+S27)/2)))/(T27-S27)</f>
        <v>0.005365</v>
      </c>
      <c r="M27" t="str">
        <f>(AK27*(S27-R27))/(100*U27*(1000-S27))*1000</f>
        <v>0.089140</v>
      </c>
      <c r="N27" t="str">
        <v>1.467899</v>
      </c>
      <c r="O27" t="str">
        <v>1.465395</v>
      </c>
      <c r="P27" t="str">
        <f>0.61365*EXP((17.502*AI27)/(240.97+AI27))</f>
        <v>3.104556</v>
      </c>
      <c r="Q27" t="str">
        <f>P27-N27</f>
        <v>1.636657</v>
      </c>
      <c r="R27" t="str">
        <v>14.539775</v>
      </c>
      <c r="S27" t="str">
        <v>14.564618</v>
      </c>
      <c r="T27" t="str">
        <f>(P27/AJ27)*1000</f>
        <v>30.803671</v>
      </c>
      <c r="U27" t="str">
        <f>7.5*0.0589048</f>
        <v>0.441786</v>
      </c>
      <c r="V27" t="str">
        <v>PSF-00189_20240513150749</v>
      </c>
      <c r="W27" t="str">
        <v>0.000000</v>
      </c>
      <c r="X27" t="str">
        <v>0.000000</v>
      </c>
      <c r="Y27" t="str">
        <v>0.000000</v>
      </c>
      <c r="Z27" t="str">
        <v>140.064590</v>
      </c>
      <c r="AA27" t="str">
        <v>394.255402</v>
      </c>
      <c r="AB27" t="str">
        <v>0.644736</v>
      </c>
      <c r="AC27" t="str">
        <v>0.5</v>
      </c>
      <c r="AD27" t="str">
        <v>0.80</v>
      </c>
      <c r="AE27" t="str">
        <f>AB27*AC27*AD27*AN27</f>
        <v>11.277290</v>
      </c>
      <c r="AF27" t="str">
        <v>42.59</v>
      </c>
      <c r="AG27" t="str">
        <v>42.52</v>
      </c>
      <c r="AH27" t="str">
        <v>26.36</v>
      </c>
      <c r="AI27" t="str">
        <f>(27-AH27)*(AH27*0+0)+27</f>
        <v>24.60</v>
      </c>
      <c r="AJ27" t="str">
        <v>100.79</v>
      </c>
      <c r="AK27" t="str">
        <v>156.2</v>
      </c>
      <c r="AL27" t="str">
        <v>129.2</v>
      </c>
      <c r="AM27" t="str">
        <v>17.3</v>
      </c>
      <c r="AN27" t="str">
        <v>44</v>
      </c>
      <c r="AO27" t="str">
        <v>3.807</v>
      </c>
      <c r="AP27" t="str">
        <v>-2</v>
      </c>
      <c r="AQ27" t="str">
        <v>179</v>
      </c>
      <c r="AR27" t="str">
        <v>295</v>
      </c>
      <c r="AS27" t="str">
        <v/>
      </c>
      <c r="AT27" t="str">
        <v/>
      </c>
      <c r="AU27" t="str">
        <v>177.76</v>
      </c>
      <c r="AV27" t="str">
        <v>-91.57</v>
      </c>
      <c r="AW27" t="str">
        <v/>
      </c>
      <c r="AX27" t="str">
        <v/>
      </c>
      <c r="AY27" t="str">
        <v/>
      </c>
      <c r="AZ27" t="str">
        <v>00:00:00</v>
      </c>
      <c r="BA27" t="str">
        <v>0000-00-00</v>
      </c>
      <c r="BB27" t="str">
        <v>0.000000</v>
      </c>
      <c r="BC27" t="str">
        <v>0.000000</v>
      </c>
      <c r="BD27" t="str">
        <v>0.000000</v>
      </c>
      <c r="BE27" t="str">
        <v>0</v>
      </c>
      <c r="BF27" t="str">
        <v>0.000000</v>
      </c>
      <c r="BG27" t="str">
        <v>15:02:03</v>
      </c>
      <c r="BH27" t="str">
        <v>2024-05-13</v>
      </c>
      <c r="BI27" t="str">
        <v>-0.50</v>
      </c>
      <c r="BJ27" t="str">
        <v>0.001</v>
      </c>
      <c r="BK27" t="str">
        <v>0.002</v>
      </c>
      <c r="BL27" t="str">
        <v>-9999.000</v>
      </c>
      <c r="BM27" t="str">
        <v>-0.103</v>
      </c>
      <c r="BN27" t="str">
        <v>0.229</v>
      </c>
      <c r="BO27" t="str">
        <v>-9999.000</v>
      </c>
      <c r="BP27" t="str">
        <v>1</v>
      </c>
      <c r="BQ27" t="str">
        <v>150</v>
      </c>
      <c r="BR27" t="str">
        <v>0.005</v>
      </c>
      <c r="BS27" t="str">
        <v>2.000000</v>
      </c>
      <c r="BT27" t="str">
        <v>0</v>
      </c>
      <c r="BU27" t="str">
        <v>rectangular</v>
      </c>
      <c r="BV27" t="str">
        <v>7000</v>
      </c>
      <c r="BW27" t="str">
        <v>500</v>
      </c>
      <c r="BX27" t="str">
        <v>-9999.000000</v>
      </c>
      <c r="BY27" t="str">
        <v>-9999.000000</v>
      </c>
      <c r="BZ27" t="str">
        <v>55537</v>
      </c>
      <c r="CA27" t="str">
        <v>55537</v>
      </c>
      <c r="CB27" t="str">
        <v>55537</v>
      </c>
      <c r="CC27" t="str">
        <v>0.000000</v>
      </c>
      <c r="CD27" t="str">
        <v>-9999</v>
      </c>
      <c r="CE27" t="str">
        <v>0.000000</v>
      </c>
      <c r="CF27" t="str">
        <v>0.000000</v>
      </c>
      <c r="CG27" t="str">
        <v>0.000000</v>
      </c>
      <c r="CH27" t="str">
        <v>0.000000</v>
      </c>
      <c r="CI27" t="str">
        <v>2.435747</v>
      </c>
      <c r="CJ27" t="str">
        <v>2.499409</v>
      </c>
      <c r="CK27" t="str">
        <v>1.651603</v>
      </c>
      <c r="CL27" t="str">
        <v>0.864598</v>
      </c>
      <c r="CM27" t="str">
        <v>0.258348</v>
      </c>
      <c r="CN27" t="str">
        <v>-0.019607</v>
      </c>
      <c r="CO27" t="str">
        <v>0.357150</v>
      </c>
      <c r="CP27" t="str">
        <v>0.144114</v>
      </c>
      <c r="CQ27" t="str">
        <v>140.064590</v>
      </c>
      <c r="CR27" t="str">
        <v>0.000522</v>
      </c>
      <c r="CS27" t="str">
        <v>2.368202</v>
      </c>
      <c r="CT27" t="str">
        <v>-0.000033</v>
      </c>
      <c r="CU27" t="str">
        <v>1.000000</v>
      </c>
      <c r="CV27" t="str">
        <v>2.426428</v>
      </c>
      <c r="CW27" t="str">
        <v>-0.000040</v>
      </c>
      <c r="CX27" t="str">
        <v>1.000000</v>
      </c>
      <c r="CY27" t="str">
        <v>0.602049</v>
      </c>
      <c r="CZ27" t="str">
        <v>0.601182</v>
      </c>
      <c r="DA27" t="str">
        <v>0.107400</v>
      </c>
      <c r="DB27" t="str">
        <v>0.000000</v>
      </c>
      <c r="DC27" t="str">
        <v>PSF-00189_20240513150749</v>
      </c>
      <c r="DD27" t="str">
        <v>PFA-00183</v>
      </c>
      <c r="DE27" t="str">
        <v>PSA-00195</v>
      </c>
      <c r="DF27" t="str">
        <v>PSF-00189</v>
      </c>
      <c r="DG27" t="str">
        <v>RHS-00549</v>
      </c>
      <c r="DH27" t="str">
        <v>2.0.0</v>
      </c>
      <c r="DI27" t="str">
        <v>2023-06-15T18:05:35.947Z</v>
      </c>
    </row>
    <row r="28">
      <c r="A28" t="str">
        <v>25</v>
      </c>
      <c r="B28" t="str">
        <v>15:11:21</v>
      </c>
      <c r="C28" t="str">
        <v>2024-05-13</v>
      </c>
      <c r="D28" t="str">
        <v>DURIN config</v>
      </c>
      <c r="E28" t="str">
        <v>Nicole Bison</v>
      </c>
      <c r="F28" t="str">
        <v/>
      </c>
      <c r="G28" t="str">
        <v>25910</v>
      </c>
      <c r="H28" t="str">
        <v/>
      </c>
      <c r="I28" t="str">
        <v/>
      </c>
      <c r="J28" t="str">
        <f>1/((1/L28)-(1/K28))</f>
        <v>0.008815</v>
      </c>
      <c r="K28" t="str">
        <f>0+(0.0292302*AK28)+(0*AK28*POWER(7.5,2))+(0*AK28*7.5)+(-0.00006755*POWER(AK28,2))</f>
        <v>2.917184</v>
      </c>
      <c r="L28" t="str">
        <f>((M28/1000)*(1000-((T28+S28)/2)))/(T28-S28)</f>
        <v>0.008788</v>
      </c>
      <c r="M28" t="str">
        <f>(AK28*(S28-R28))/(100*U28*(1000-S28))*1000</f>
        <v>0.168174</v>
      </c>
      <c r="N28" t="str">
        <v>1.487965</v>
      </c>
      <c r="O28" t="str">
        <v>1.483240</v>
      </c>
      <c r="P28" t="str">
        <f>0.61365*EXP((17.502*AI28)/(240.97+AI28))</f>
        <v>3.370240</v>
      </c>
      <c r="Q28" t="str">
        <f>P28-N28</f>
        <v>1.882275</v>
      </c>
      <c r="R28" t="str">
        <v>14.715885</v>
      </c>
      <c r="S28" t="str">
        <v>14.762765</v>
      </c>
      <c r="T28" t="str">
        <f>(P28/AJ28)*1000</f>
        <v>33.437653</v>
      </c>
      <c r="U28" t="str">
        <f>7.5*0.0589048</f>
        <v>0.441786</v>
      </c>
      <c r="V28" t="str">
        <v>PSF-00189_20240513151121</v>
      </c>
      <c r="W28" t="str">
        <v>0.000000</v>
      </c>
      <c r="X28" t="str">
        <v>0.000000</v>
      </c>
      <c r="Y28" t="str">
        <v>0.000000</v>
      </c>
      <c r="Z28" t="str">
        <v>114.066841</v>
      </c>
      <c r="AA28" t="str">
        <v>528.456665</v>
      </c>
      <c r="AB28" t="str">
        <v>0.784151</v>
      </c>
      <c r="AC28" t="str">
        <v>0.5</v>
      </c>
      <c r="AD28" t="str">
        <v>0.80</v>
      </c>
      <c r="AE28" t="str">
        <f>AB28*AC28*AD28*AN28</f>
        <v>11.863789</v>
      </c>
      <c r="AF28" t="str">
        <v>42.83</v>
      </c>
      <c r="AG28" t="str">
        <v>42.69</v>
      </c>
      <c r="AH28" t="str">
        <v>26.50</v>
      </c>
      <c r="AI28" t="str">
        <f>(28-AH28)*(AH28*0+0)+28</f>
        <v>25.98</v>
      </c>
      <c r="AJ28" t="str">
        <v>100.79</v>
      </c>
      <c r="AK28" t="str">
        <v>156.1</v>
      </c>
      <c r="AL28" t="str">
        <v>137.7</v>
      </c>
      <c r="AM28" t="str">
        <v>11.8</v>
      </c>
      <c r="AN28" t="str">
        <v>38</v>
      </c>
      <c r="AO28" t="str">
        <v>3.817</v>
      </c>
      <c r="AP28" t="str">
        <v>-3</v>
      </c>
      <c r="AQ28" t="str">
        <v>-178</v>
      </c>
      <c r="AR28" t="str">
        <v>126</v>
      </c>
      <c r="AS28" t="str">
        <v/>
      </c>
      <c r="AT28" t="str">
        <v/>
      </c>
      <c r="AU28" t="str">
        <v>176.39</v>
      </c>
      <c r="AV28" t="str">
        <v>159.71</v>
      </c>
      <c r="AW28" t="str">
        <v/>
      </c>
      <c r="AX28" t="str">
        <v/>
      </c>
      <c r="AY28" t="str">
        <v/>
      </c>
      <c r="AZ28" t="str">
        <v>00:00:00</v>
      </c>
      <c r="BA28" t="str">
        <v>0000-00-00</v>
      </c>
      <c r="BB28" t="str">
        <v>0.000000</v>
      </c>
      <c r="BC28" t="str">
        <v>0.000000</v>
      </c>
      <c r="BD28" t="str">
        <v>0.000000</v>
      </c>
      <c r="BE28" t="str">
        <v>0</v>
      </c>
      <c r="BF28" t="str">
        <v>0.000000</v>
      </c>
      <c r="BG28" t="str">
        <v>15:02:03</v>
      </c>
      <c r="BH28" t="str">
        <v>2024-05-13</v>
      </c>
      <c r="BI28" t="str">
        <v>-0.50</v>
      </c>
      <c r="BJ28" t="str">
        <v>-0.001</v>
      </c>
      <c r="BK28" t="str">
        <v>-0.001</v>
      </c>
      <c r="BL28" t="str">
        <v>-9999.000</v>
      </c>
      <c r="BM28" t="str">
        <v>-0.007</v>
      </c>
      <c r="BN28" t="str">
        <v>1.684</v>
      </c>
      <c r="BO28" t="str">
        <v>-9999.000</v>
      </c>
      <c r="BP28" t="str">
        <v>1</v>
      </c>
      <c r="BQ28" t="str">
        <v>150</v>
      </c>
      <c r="BR28" t="str">
        <v>0.005</v>
      </c>
      <c r="BS28" t="str">
        <v>2.000000</v>
      </c>
      <c r="BT28" t="str">
        <v>0</v>
      </c>
      <c r="BU28" t="str">
        <v>rectangular</v>
      </c>
      <c r="BV28" t="str">
        <v>7000</v>
      </c>
      <c r="BW28" t="str">
        <v>500</v>
      </c>
      <c r="BX28" t="str">
        <v>-9999.000000</v>
      </c>
      <c r="BY28" t="str">
        <v>-9999.000000</v>
      </c>
      <c r="BZ28" t="str">
        <v>55537</v>
      </c>
      <c r="CA28" t="str">
        <v>55537</v>
      </c>
      <c r="CB28" t="str">
        <v>55537</v>
      </c>
      <c r="CC28" t="str">
        <v>0.000000</v>
      </c>
      <c r="CD28" t="str">
        <v>-9999</v>
      </c>
      <c r="CE28" t="str">
        <v>0.000000</v>
      </c>
      <c r="CF28" t="str">
        <v>0.000000</v>
      </c>
      <c r="CG28" t="str">
        <v>0.000000</v>
      </c>
      <c r="CH28" t="str">
        <v>0.000000</v>
      </c>
      <c r="CI28" t="str">
        <v>2.435958</v>
      </c>
      <c r="CJ28" t="str">
        <v>2.499728</v>
      </c>
      <c r="CK28" t="str">
        <v>1.651083</v>
      </c>
      <c r="CL28" t="str">
        <v>0.885313</v>
      </c>
      <c r="CM28" t="str">
        <v>0.256956</v>
      </c>
      <c r="CN28" t="str">
        <v>-0.004897</v>
      </c>
      <c r="CO28" t="str">
        <v>0.370605</v>
      </c>
      <c r="CP28" t="str">
        <v>0.139156</v>
      </c>
      <c r="CQ28" t="str">
        <v>114.066841</v>
      </c>
      <c r="CR28" t="str">
        <v>0.000523</v>
      </c>
      <c r="CS28" t="str">
        <v>2.368202</v>
      </c>
      <c r="CT28" t="str">
        <v>-0.000033</v>
      </c>
      <c r="CU28" t="str">
        <v>1.000000</v>
      </c>
      <c r="CV28" t="str">
        <v>2.426428</v>
      </c>
      <c r="CW28" t="str">
        <v>-0.000040</v>
      </c>
      <c r="CX28" t="str">
        <v>1.000000</v>
      </c>
      <c r="CY28" t="str">
        <v>0.602049</v>
      </c>
      <c r="CZ28" t="str">
        <v>0.601182</v>
      </c>
      <c r="DA28" t="str">
        <v>0.107400</v>
      </c>
      <c r="DB28" t="str">
        <v>0.000000</v>
      </c>
      <c r="DC28" t="str">
        <v>PSF-00189_20240513151121</v>
      </c>
      <c r="DD28" t="str">
        <v>PFA-00183</v>
      </c>
      <c r="DE28" t="str">
        <v>PSA-00195</v>
      </c>
      <c r="DF28" t="str">
        <v>PSF-00189</v>
      </c>
      <c r="DG28" t="str">
        <v>RHS-00549</v>
      </c>
      <c r="DH28" t="str">
        <v>2.0.0</v>
      </c>
      <c r="DI28" t="str">
        <v>2023-06-15T18:05:35.947Z</v>
      </c>
    </row>
    <row r="29">
      <c r="A29" t="str">
        <v>26</v>
      </c>
      <c r="B29" t="str">
        <v>15:14:37</v>
      </c>
      <c r="C29" t="str">
        <v>2024-05-13</v>
      </c>
      <c r="D29" t="str">
        <v>DURIN config</v>
      </c>
      <c r="E29" t="str">
        <v>Nicole Bison</v>
      </c>
      <c r="F29" t="str">
        <v/>
      </c>
      <c r="G29" t="str">
        <v>32908</v>
      </c>
      <c r="H29" t="str">
        <v/>
      </c>
      <c r="I29" t="str">
        <v/>
      </c>
      <c r="J29" t="str">
        <f>1/((1/L29)-(1/K29))</f>
        <v>0.048235</v>
      </c>
      <c r="K29" t="str">
        <f>0+(0.0292302*AK29)+(0*AK29*POWER(7.5,2))+(0*AK29*7.5)+(-0.00006755*POWER(AK29,2))</f>
        <v>2.916858</v>
      </c>
      <c r="L29" t="str">
        <f>((M29/1000)*(1000-((T29+S29)/2)))/(T29-S29)</f>
        <v>0.047450</v>
      </c>
      <c r="M29" t="str">
        <f>(AK29*(S29-R29))/(100*U29*(1000-S29))*1000</f>
        <v>0.822454</v>
      </c>
      <c r="N29" t="str">
        <v>1.527841</v>
      </c>
      <c r="O29" t="str">
        <v>1.504739</v>
      </c>
      <c r="P29" t="str">
        <f>0.61365*EXP((17.502*AI29)/(240.97+AI29))</f>
        <v>3.233427</v>
      </c>
      <c r="Q29" t="str">
        <f>P29-N29</f>
        <v>1.705585</v>
      </c>
      <c r="R29" t="str">
        <v>14.930706</v>
      </c>
      <c r="S29" t="str">
        <v>15.159940</v>
      </c>
      <c r="T29" t="str">
        <f>(P29/AJ29)*1000</f>
        <v>32.083534</v>
      </c>
      <c r="U29" t="str">
        <f>7.5*0.0589048</f>
        <v>0.441786</v>
      </c>
      <c r="V29" t="str">
        <v>PSF-00189_20240513151437</v>
      </c>
      <c r="W29" t="str">
        <v>0.000000</v>
      </c>
      <c r="X29" t="str">
        <v>0.000000</v>
      </c>
      <c r="Y29" t="str">
        <v>0.000000</v>
      </c>
      <c r="Z29" t="str">
        <v>95.680832</v>
      </c>
      <c r="AA29" t="str">
        <v>433.972107</v>
      </c>
      <c r="AB29" t="str">
        <v>0.779523</v>
      </c>
      <c r="AC29" t="str">
        <v>0.5</v>
      </c>
      <c r="AD29" t="str">
        <v>0.80</v>
      </c>
      <c r="AE29" t="str">
        <f>AB29*AC29*AD29*AN29</f>
        <v>12.224232</v>
      </c>
      <c r="AF29" t="str">
        <v>43.55</v>
      </c>
      <c r="AG29" t="str">
        <v>42.89</v>
      </c>
      <c r="AH29" t="str">
        <v>26.66</v>
      </c>
      <c r="AI29" t="str">
        <f>(29-AH29)*(AH29*0+0)+29</f>
        <v>25.28</v>
      </c>
      <c r="AJ29" t="str">
        <v>100.78</v>
      </c>
      <c r="AK29" t="str">
        <v>156.1</v>
      </c>
      <c r="AL29" t="str">
        <v>138.9</v>
      </c>
      <c r="AM29" t="str">
        <v>11.0</v>
      </c>
      <c r="AN29" t="str">
        <v>39</v>
      </c>
      <c r="AO29" t="str">
        <v>3.798</v>
      </c>
      <c r="AP29" t="str">
        <v>4</v>
      </c>
      <c r="AQ29" t="str">
        <v>-170</v>
      </c>
      <c r="AR29" t="str">
        <v>90</v>
      </c>
      <c r="AS29" t="str">
        <v/>
      </c>
      <c r="AT29" t="str">
        <v/>
      </c>
      <c r="AU29" t="str">
        <v>169.24</v>
      </c>
      <c r="AV29" t="str">
        <v>-158.42</v>
      </c>
      <c r="AW29" t="str">
        <v/>
      </c>
      <c r="AX29" t="str">
        <v/>
      </c>
      <c r="AY29" t="str">
        <v/>
      </c>
      <c r="AZ29" t="str">
        <v>00:00:00</v>
      </c>
      <c r="BA29" t="str">
        <v>0000-00-00</v>
      </c>
      <c r="BB29" t="str">
        <v>0.000000</v>
      </c>
      <c r="BC29" t="str">
        <v>0.000000</v>
      </c>
      <c r="BD29" t="str">
        <v>0.000000</v>
      </c>
      <c r="BE29" t="str">
        <v>0</v>
      </c>
      <c r="BF29" t="str">
        <v>0.000000</v>
      </c>
      <c r="BG29" t="str">
        <v>15:02:03</v>
      </c>
      <c r="BH29" t="str">
        <v>2024-05-13</v>
      </c>
      <c r="BI29" t="str">
        <v>-0.50</v>
      </c>
      <c r="BJ29" t="str">
        <v>0.000</v>
      </c>
      <c r="BK29" t="str">
        <v>-0.002</v>
      </c>
      <c r="BL29" t="str">
        <v>-9999.000</v>
      </c>
      <c r="BM29" t="str">
        <v>-0.054</v>
      </c>
      <c r="BN29" t="str">
        <v>-0.138</v>
      </c>
      <c r="BO29" t="str">
        <v>-9999.000</v>
      </c>
      <c r="BP29" t="str">
        <v>1</v>
      </c>
      <c r="BQ29" t="str">
        <v>150</v>
      </c>
      <c r="BR29" t="str">
        <v>0.005</v>
      </c>
      <c r="BS29" t="str">
        <v>2.000000</v>
      </c>
      <c r="BT29" t="str">
        <v>0</v>
      </c>
      <c r="BU29" t="str">
        <v>rectangular</v>
      </c>
      <c r="BV29" t="str">
        <v>7000</v>
      </c>
      <c r="BW29" t="str">
        <v>500</v>
      </c>
      <c r="BX29" t="str">
        <v>-9999.000000</v>
      </c>
      <c r="BY29" t="str">
        <v>-9999.000000</v>
      </c>
      <c r="BZ29" t="str">
        <v>55537</v>
      </c>
      <c r="CA29" t="str">
        <v>55537</v>
      </c>
      <c r="CB29" t="str">
        <v>55537</v>
      </c>
      <c r="CC29" t="str">
        <v>0.000000</v>
      </c>
      <c r="CD29" t="str">
        <v>-9999</v>
      </c>
      <c r="CE29" t="str">
        <v>0.000000</v>
      </c>
      <c r="CF29" t="str">
        <v>0.000000</v>
      </c>
      <c r="CG29" t="str">
        <v>0.000000</v>
      </c>
      <c r="CH29" t="str">
        <v>0.000000</v>
      </c>
      <c r="CI29" t="str">
        <v>2.436198</v>
      </c>
      <c r="CJ29" t="str">
        <v>2.500751</v>
      </c>
      <c r="CK29" t="str">
        <v>1.650742</v>
      </c>
      <c r="CL29" t="str">
        <v>0.888054</v>
      </c>
      <c r="CM29" t="str">
        <v>0.255276</v>
      </c>
      <c r="CN29" t="str">
        <v>-0.015172</v>
      </c>
      <c r="CO29" t="str">
        <v>0.382723</v>
      </c>
      <c r="CP29" t="str">
        <v>0.140315</v>
      </c>
      <c r="CQ29" t="str">
        <v>95.680832</v>
      </c>
      <c r="CR29" t="str">
        <v>0.000520</v>
      </c>
      <c r="CS29" t="str">
        <v>2.368202</v>
      </c>
      <c r="CT29" t="str">
        <v>-0.000033</v>
      </c>
      <c r="CU29" t="str">
        <v>1.000000</v>
      </c>
      <c r="CV29" t="str">
        <v>2.426428</v>
      </c>
      <c r="CW29" t="str">
        <v>-0.000040</v>
      </c>
      <c r="CX29" t="str">
        <v>1.000000</v>
      </c>
      <c r="CY29" t="str">
        <v>0.602049</v>
      </c>
      <c r="CZ29" t="str">
        <v>0.601182</v>
      </c>
      <c r="DA29" t="str">
        <v>0.107400</v>
      </c>
      <c r="DB29" t="str">
        <v>0.000000</v>
      </c>
      <c r="DC29" t="str">
        <v>PSF-00189_20240513151437</v>
      </c>
      <c r="DD29" t="str">
        <v>PFA-00183</v>
      </c>
      <c r="DE29" t="str">
        <v>PSA-00195</v>
      </c>
      <c r="DF29" t="str">
        <v>PSF-00189</v>
      </c>
      <c r="DG29" t="str">
        <v>RHS-00549</v>
      </c>
      <c r="DH29" t="str">
        <v>2.0.0</v>
      </c>
      <c r="DI29" t="str">
        <v>2023-06-15T18:05:35.947Z</v>
      </c>
    </row>
    <row r="30">
      <c r="A30" t="str">
        <v>27</v>
      </c>
      <c r="B30" t="str">
        <v>15:16:36</v>
      </c>
      <c r="C30" t="str">
        <v>2024-05-13</v>
      </c>
      <c r="D30" t="str">
        <v>DURIN config</v>
      </c>
      <c r="E30" t="str">
        <v>Nicole Bison</v>
      </c>
      <c r="F30" t="str">
        <v/>
      </c>
      <c r="G30" t="str">
        <v>35222</v>
      </c>
      <c r="H30" t="str">
        <v/>
      </c>
      <c r="I30" t="str">
        <v/>
      </c>
      <c r="J30" t="str">
        <f>1/((1/L30)-(1/K30))</f>
        <v>0.007556</v>
      </c>
      <c r="K30" t="str">
        <f>0+(0.0292302*AK30)+(0*AK30*POWER(7.5,2))+(0*AK30*7.5)+(-0.00006755*POWER(AK30,2))</f>
        <v>2.918432</v>
      </c>
      <c r="L30" t="str">
        <f>((M30/1000)*(1000-((T30+S30)/2)))/(T30-S30)</f>
        <v>0.007537</v>
      </c>
      <c r="M30" t="str">
        <f>(AK30*(S30-R30))/(100*U30*(1000-S30))*1000</f>
        <v>0.129283</v>
      </c>
      <c r="N30" t="str">
        <v>1.555918</v>
      </c>
      <c r="O30" t="str">
        <v>1.552291</v>
      </c>
      <c r="P30" t="str">
        <f>0.61365*EXP((17.502*AI30)/(240.97+AI30))</f>
        <v>3.243767</v>
      </c>
      <c r="Q30" t="str">
        <f>P30-N30</f>
        <v>1.687849</v>
      </c>
      <c r="R30" t="str">
        <v>15.400630</v>
      </c>
      <c r="S30" t="str">
        <v>15.436609</v>
      </c>
      <c r="T30" t="str">
        <f>(P30/AJ30)*1000</f>
        <v>32.182137</v>
      </c>
      <c r="U30" t="str">
        <f>7.5*0.0589048</f>
        <v>0.441786</v>
      </c>
      <c r="V30" t="str">
        <v>PSF-00189_20240513151636</v>
      </c>
      <c r="W30" t="str">
        <v>0.000000</v>
      </c>
      <c r="X30" t="str">
        <v>0.000000</v>
      </c>
      <c r="Y30" t="str">
        <v>0.000000</v>
      </c>
      <c r="Z30" t="str">
        <v>119.540337</v>
      </c>
      <c r="AA30" t="str">
        <v>448.019379</v>
      </c>
      <c r="AB30" t="str">
        <v>0.733180</v>
      </c>
      <c r="AC30" t="str">
        <v>0.5</v>
      </c>
      <c r="AD30" t="str">
        <v>0.80</v>
      </c>
      <c r="AE30" t="str">
        <f>AB30*AC30*AD30*AN30</f>
        <v>11.365583</v>
      </c>
      <c r="AF30" t="str">
        <v>44.20</v>
      </c>
      <c r="AG30" t="str">
        <v>44.09</v>
      </c>
      <c r="AH30" t="str">
        <v>26.72</v>
      </c>
      <c r="AI30" t="str">
        <f>(30-AH30)*(AH30*0+0)+30</f>
        <v>25.34</v>
      </c>
      <c r="AJ30" t="str">
        <v>100.79</v>
      </c>
      <c r="AK30" t="str">
        <v>156.3</v>
      </c>
      <c r="AL30" t="str">
        <v>155.7</v>
      </c>
      <c r="AM30" t="str">
        <v>0.4</v>
      </c>
      <c r="AN30" t="str">
        <v>39</v>
      </c>
      <c r="AO30" t="str">
        <v>3.834</v>
      </c>
      <c r="AP30" t="str">
        <v>5</v>
      </c>
      <c r="AQ30" t="str">
        <v>-167</v>
      </c>
      <c r="AR30" t="str">
        <v>69</v>
      </c>
      <c r="AS30" t="str">
        <v/>
      </c>
      <c r="AT30" t="str">
        <v/>
      </c>
      <c r="AU30" t="str">
        <v>166.09</v>
      </c>
      <c r="AV30" t="str">
        <v>179.68</v>
      </c>
      <c r="AW30" t="str">
        <v/>
      </c>
      <c r="AX30" t="str">
        <v/>
      </c>
      <c r="AY30" t="str">
        <v/>
      </c>
      <c r="AZ30" t="str">
        <v>00:00:00</v>
      </c>
      <c r="BA30" t="str">
        <v>0000-00-00</v>
      </c>
      <c r="BB30" t="str">
        <v>0.000000</v>
      </c>
      <c r="BC30" t="str">
        <v>0.000000</v>
      </c>
      <c r="BD30" t="str">
        <v>0.000000</v>
      </c>
      <c r="BE30" t="str">
        <v>0</v>
      </c>
      <c r="BF30" t="str">
        <v>0.000000</v>
      </c>
      <c r="BG30" t="str">
        <v>15:14:53</v>
      </c>
      <c r="BH30" t="str">
        <v>2024-05-13</v>
      </c>
      <c r="BI30" t="str">
        <v>-0.50</v>
      </c>
      <c r="BJ30" t="str">
        <v>0.002</v>
      </c>
      <c r="BK30" t="str">
        <v>0.004</v>
      </c>
      <c r="BL30" t="str">
        <v>-9999.000</v>
      </c>
      <c r="BM30" t="str">
        <v>-0.873</v>
      </c>
      <c r="BN30" t="str">
        <v>-2.024</v>
      </c>
      <c r="BO30" t="str">
        <v>-9999.000</v>
      </c>
      <c r="BP30" t="str">
        <v>1</v>
      </c>
      <c r="BQ30" t="str">
        <v>150</v>
      </c>
      <c r="BR30" t="str">
        <v>0.005</v>
      </c>
      <c r="BS30" t="str">
        <v>2.000000</v>
      </c>
      <c r="BT30" t="str">
        <v>0</v>
      </c>
      <c r="BU30" t="str">
        <v>rectangular</v>
      </c>
      <c r="BV30" t="str">
        <v>7000</v>
      </c>
      <c r="BW30" t="str">
        <v>500</v>
      </c>
      <c r="BX30" t="str">
        <v>-9999.000000</v>
      </c>
      <c r="BY30" t="str">
        <v>-9999.000000</v>
      </c>
      <c r="BZ30" t="str">
        <v>55537</v>
      </c>
      <c r="CA30" t="str">
        <v>55537</v>
      </c>
      <c r="CB30" t="str">
        <v>55537</v>
      </c>
      <c r="CC30" t="str">
        <v>0.000000</v>
      </c>
      <c r="CD30" t="str">
        <v>-9999</v>
      </c>
      <c r="CE30" t="str">
        <v>0.000000</v>
      </c>
      <c r="CF30" t="str">
        <v>0.000000</v>
      </c>
      <c r="CG30" t="str">
        <v>0.000000</v>
      </c>
      <c r="CH30" t="str">
        <v>0.000000</v>
      </c>
      <c r="CI30" t="str">
        <v>2.437833</v>
      </c>
      <c r="CJ30" t="str">
        <v>2.501688</v>
      </c>
      <c r="CK30" t="str">
        <v>1.652394</v>
      </c>
      <c r="CL30" t="str">
        <v>0.930164</v>
      </c>
      <c r="CM30" t="str">
        <v>0.254688</v>
      </c>
      <c r="CN30" t="str">
        <v>-0.015232</v>
      </c>
      <c r="CO30" t="str">
        <v>0.389906</v>
      </c>
      <c r="CP30" t="str">
        <v>0.139938</v>
      </c>
      <c r="CQ30" t="str">
        <v>119.540337</v>
      </c>
      <c r="CR30" t="str">
        <v>0.000514</v>
      </c>
      <c r="CS30" t="str">
        <v>2.368202</v>
      </c>
      <c r="CT30" t="str">
        <v>-0.000033</v>
      </c>
      <c r="CU30" t="str">
        <v>1.000000</v>
      </c>
      <c r="CV30" t="str">
        <v>2.426428</v>
      </c>
      <c r="CW30" t="str">
        <v>-0.000040</v>
      </c>
      <c r="CX30" t="str">
        <v>1.000000</v>
      </c>
      <c r="CY30" t="str">
        <v>0.602049</v>
      </c>
      <c r="CZ30" t="str">
        <v>0.601182</v>
      </c>
      <c r="DA30" t="str">
        <v>0.107400</v>
      </c>
      <c r="DB30" t="str">
        <v>0.000000</v>
      </c>
      <c r="DC30" t="str">
        <v>PSF-00189_20240513151636</v>
      </c>
      <c r="DD30" t="str">
        <v>PFA-00183</v>
      </c>
      <c r="DE30" t="str">
        <v>PSA-00195</v>
      </c>
      <c r="DF30" t="str">
        <v>PSF-00189</v>
      </c>
      <c r="DG30" t="str">
        <v>RHS-00549</v>
      </c>
      <c r="DH30" t="str">
        <v>2.0.0</v>
      </c>
      <c r="DI30" t="str">
        <v>2023-06-15T18:05:35.947Z</v>
      </c>
    </row>
    <row r="31">
      <c r="A31" t="str">
        <v>28</v>
      </c>
      <c r="B31" t="str">
        <v>15:25:08</v>
      </c>
      <c r="C31" t="str">
        <v>2024-05-13</v>
      </c>
      <c r="D31" t="str">
        <v>DURIN config</v>
      </c>
      <c r="E31" t="str">
        <v>Nicole Bison</v>
      </c>
      <c r="F31" t="str">
        <v/>
      </c>
      <c r="G31" t="str">
        <v>30771</v>
      </c>
      <c r="H31" t="str">
        <v/>
      </c>
      <c r="I31" t="str">
        <v/>
      </c>
      <c r="J31" t="str">
        <f>1/((1/L31)-(1/K31))</f>
        <v>0.026840</v>
      </c>
      <c r="K31" t="str">
        <f>0+(0.0292302*AK31)+(0*AK31*POWER(7.5,2))+(0*AK31*7.5)+(-0.00006755*POWER(AK31,2))</f>
        <v>2.918035</v>
      </c>
      <c r="L31" t="str">
        <f>((M31/1000)*(1000-((T31+S31)/2)))/(T31-S31)</f>
        <v>0.026595</v>
      </c>
      <c r="M31" t="str">
        <f>(AK31*(S31-R31))/(100*U31*(1000-S31))*1000</f>
        <v>0.419766</v>
      </c>
      <c r="N31" t="str">
        <v>1.651220</v>
      </c>
      <c r="O31" t="str">
        <v>1.639452</v>
      </c>
      <c r="P31" t="str">
        <f>0.61365*EXP((17.502*AI31)/(240.97+AI31))</f>
        <v>3.203909</v>
      </c>
      <c r="Q31" t="str">
        <f>P31-N31</f>
        <v>1.552688</v>
      </c>
      <c r="R31" t="str">
        <v>16.264006</v>
      </c>
      <c r="S31" t="str">
        <v>16.380749</v>
      </c>
      <c r="T31" t="str">
        <f>(P31/AJ31)*1000</f>
        <v>31.784023</v>
      </c>
      <c r="U31" t="str">
        <f>7.5*0.0589048</f>
        <v>0.441786</v>
      </c>
      <c r="V31" t="str">
        <v>PSF-00189_20240513152508</v>
      </c>
      <c r="W31" t="str">
        <v>0.000000</v>
      </c>
      <c r="X31" t="str">
        <v>0.000000</v>
      </c>
      <c r="Y31" t="str">
        <v>0.000000</v>
      </c>
      <c r="Z31" t="str">
        <v>155.740143</v>
      </c>
      <c r="AA31" t="str">
        <v>465.135101</v>
      </c>
      <c r="AB31" t="str">
        <v>0.665172</v>
      </c>
      <c r="AC31" t="str">
        <v>0.5</v>
      </c>
      <c r="AD31" t="str">
        <v>0.80</v>
      </c>
      <c r="AE31" t="str">
        <f>AB31*AC31*AD31*AN31</f>
        <v>12.160155</v>
      </c>
      <c r="AF31" t="str">
        <v>46.38</v>
      </c>
      <c r="AG31" t="str">
        <v>46.05</v>
      </c>
      <c r="AH31" t="str">
        <v>26.91</v>
      </c>
      <c r="AI31" t="str">
        <f>(31-AH31)*(AH31*0+0)+31</f>
        <v>25.13</v>
      </c>
      <c r="AJ31" t="str">
        <v>100.80</v>
      </c>
      <c r="AK31" t="str">
        <v>156.2</v>
      </c>
      <c r="AL31" t="str">
        <v>153.8</v>
      </c>
      <c r="AM31" t="str">
        <v>1.6</v>
      </c>
      <c r="AN31" t="str">
        <v>46</v>
      </c>
      <c r="AO31" t="str">
        <v>3.860</v>
      </c>
      <c r="AP31" t="str">
        <v>3</v>
      </c>
      <c r="AQ31" t="str">
        <v>-178</v>
      </c>
      <c r="AR31" t="str">
        <v>103</v>
      </c>
      <c r="AS31" t="str">
        <v/>
      </c>
      <c r="AT31" t="str">
        <v/>
      </c>
      <c r="AU31" t="str">
        <v>176.39</v>
      </c>
      <c r="AV31" t="str">
        <v>-110.71</v>
      </c>
      <c r="AW31" t="str">
        <v/>
      </c>
      <c r="AX31" t="str">
        <v/>
      </c>
      <c r="AY31" t="str">
        <v/>
      </c>
      <c r="AZ31" t="str">
        <v>00:00:00</v>
      </c>
      <c r="BA31" t="str">
        <v>0000-00-00</v>
      </c>
      <c r="BB31" t="str">
        <v>0.000000</v>
      </c>
      <c r="BC31" t="str">
        <v>0.000000</v>
      </c>
      <c r="BD31" t="str">
        <v>0.000000</v>
      </c>
      <c r="BE31" t="str">
        <v>0</v>
      </c>
      <c r="BF31" t="str">
        <v>0.000000</v>
      </c>
      <c r="BG31" t="str">
        <v>15:14:53</v>
      </c>
      <c r="BH31" t="str">
        <v>2024-05-13</v>
      </c>
      <c r="BI31" t="str">
        <v>-0.50</v>
      </c>
      <c r="BJ31" t="str">
        <v>0.000</v>
      </c>
      <c r="BK31" t="str">
        <v>0.000</v>
      </c>
      <c r="BL31" t="str">
        <v>-9999.000</v>
      </c>
      <c r="BM31" t="str">
        <v>0.775</v>
      </c>
      <c r="BN31" t="str">
        <v>0.541</v>
      </c>
      <c r="BO31" t="str">
        <v>-9999.000</v>
      </c>
      <c r="BP31" t="str">
        <v>1</v>
      </c>
      <c r="BQ31" t="str">
        <v>150</v>
      </c>
      <c r="BR31" t="str">
        <v>0.005</v>
      </c>
      <c r="BS31" t="str">
        <v>2.000000</v>
      </c>
      <c r="BT31" t="str">
        <v>0</v>
      </c>
      <c r="BU31" t="str">
        <v>rectangular</v>
      </c>
      <c r="BV31" t="str">
        <v>7000</v>
      </c>
      <c r="BW31" t="str">
        <v>500</v>
      </c>
      <c r="BX31" t="str">
        <v>-9999.000000</v>
      </c>
      <c r="BY31" t="str">
        <v>-9999.000000</v>
      </c>
      <c r="BZ31" t="str">
        <v>55537</v>
      </c>
      <c r="CA31" t="str">
        <v>55537</v>
      </c>
      <c r="CB31" t="str">
        <v>55537</v>
      </c>
      <c r="CC31" t="str">
        <v>0.000000</v>
      </c>
      <c r="CD31" t="str">
        <v>-9999</v>
      </c>
      <c r="CE31" t="str">
        <v>0.000000</v>
      </c>
      <c r="CF31" t="str">
        <v>0.000000</v>
      </c>
      <c r="CG31" t="str">
        <v>0.000000</v>
      </c>
      <c r="CH31" t="str">
        <v>0.000000</v>
      </c>
      <c r="CI31" t="str">
        <v>2.440446</v>
      </c>
      <c r="CJ31" t="str">
        <v>2.504819</v>
      </c>
      <c r="CK31" t="str">
        <v>1.651976</v>
      </c>
      <c r="CL31" t="str">
        <v>0.925222</v>
      </c>
      <c r="CM31" t="str">
        <v>0.252748</v>
      </c>
      <c r="CN31" t="str">
        <v>-0.019999</v>
      </c>
      <c r="CO31" t="str">
        <v>0.419283</v>
      </c>
      <c r="CP31" t="str">
        <v>0.145772</v>
      </c>
      <c r="CQ31" t="str">
        <v>155.740143</v>
      </c>
      <c r="CR31" t="str">
        <v>0.000558</v>
      </c>
      <c r="CS31" t="str">
        <v>2.368202</v>
      </c>
      <c r="CT31" t="str">
        <v>-0.000033</v>
      </c>
      <c r="CU31" t="str">
        <v>1.000000</v>
      </c>
      <c r="CV31" t="str">
        <v>2.426428</v>
      </c>
      <c r="CW31" t="str">
        <v>-0.000040</v>
      </c>
      <c r="CX31" t="str">
        <v>1.000000</v>
      </c>
      <c r="CY31" t="str">
        <v>0.602049</v>
      </c>
      <c r="CZ31" t="str">
        <v>0.601182</v>
      </c>
      <c r="DA31" t="str">
        <v>0.107400</v>
      </c>
      <c r="DB31" t="str">
        <v>0.000000</v>
      </c>
      <c r="DC31" t="str">
        <v>PSF-00189_20240513152508</v>
      </c>
      <c r="DD31" t="str">
        <v>PFA-00183</v>
      </c>
      <c r="DE31" t="str">
        <v>PSA-00195</v>
      </c>
      <c r="DF31" t="str">
        <v>PSF-00189</v>
      </c>
      <c r="DG31" t="str">
        <v>RHS-00549</v>
      </c>
      <c r="DH31" t="str">
        <v>2.0.0</v>
      </c>
      <c r="DI31" t="str">
        <v>2023-06-15T18:05:35.947Z</v>
      </c>
    </row>
    <row r="32">
      <c r="A32" t="str">
        <v>29</v>
      </c>
      <c r="B32" t="str">
        <v>15:26:52</v>
      </c>
      <c r="C32" t="str">
        <v>2024-05-13</v>
      </c>
      <c r="D32" t="str">
        <v>DURIN config</v>
      </c>
      <c r="E32" t="str">
        <v>Nicole Bison</v>
      </c>
      <c r="F32" t="str">
        <v/>
      </c>
      <c r="G32" t="str">
        <v>36605</v>
      </c>
      <c r="H32" t="str">
        <v/>
      </c>
      <c r="I32" t="str">
        <v/>
      </c>
      <c r="J32" t="str">
        <f>1/((1/L32)-(1/K32))</f>
        <v>0.008281</v>
      </c>
      <c r="K32" t="str">
        <f>0+(0.0292302*AK32)+(0*AK32*POWER(7.5,2))+(0*AK32*7.5)+(-0.00006755*POWER(AK32,2))</f>
        <v>2.917794</v>
      </c>
      <c r="L32" t="str">
        <f>((M32/1000)*(1000-((T32+S32)/2)))/(T32-S32)</f>
        <v>0.008258</v>
      </c>
      <c r="M32" t="str">
        <f>(AK32*(S32-R32))/(100*U32*(1000-S32))*1000</f>
        <v>0.128459</v>
      </c>
      <c r="N32" t="str">
        <v>1.656967</v>
      </c>
      <c r="O32" t="str">
        <v>1.653365</v>
      </c>
      <c r="P32" t="str">
        <f>0.61365*EXP((17.502*AI32)/(240.97+AI32))</f>
        <v>3.187397</v>
      </c>
      <c r="Q32" t="str">
        <f>P32-N32</f>
        <v>1.530430</v>
      </c>
      <c r="R32" t="str">
        <v>16.401499</v>
      </c>
      <c r="S32" t="str">
        <v>16.437231</v>
      </c>
      <c r="T32" t="str">
        <f>(P32/AJ32)*1000</f>
        <v>31.619198</v>
      </c>
      <c r="U32" t="str">
        <f>7.5*0.0589048</f>
        <v>0.441786</v>
      </c>
      <c r="V32" t="str">
        <v>PSF-00189_20240513152652</v>
      </c>
      <c r="W32" t="str">
        <v>0.000000</v>
      </c>
      <c r="X32" t="str">
        <v>0.000000</v>
      </c>
      <c r="Y32" t="str">
        <v>0.000000</v>
      </c>
      <c r="Z32" t="str">
        <v>127.296570</v>
      </c>
      <c r="AA32" t="str">
        <v>455.347534</v>
      </c>
      <c r="AB32" t="str">
        <v>0.720441</v>
      </c>
      <c r="AC32" t="str">
        <v>0.5</v>
      </c>
      <c r="AD32" t="str">
        <v>0.80</v>
      </c>
      <c r="AE32" t="str">
        <f>AB32*AC32*AD32*AN32</f>
        <v>12.640250</v>
      </c>
      <c r="AF32" t="str">
        <v>46.41</v>
      </c>
      <c r="AG32" t="str">
        <v>46.31</v>
      </c>
      <c r="AH32" t="str">
        <v>26.96</v>
      </c>
      <c r="AI32" t="str">
        <f>(32-AH32)*(AH32*0+0)+32</f>
        <v>25.04</v>
      </c>
      <c r="AJ32" t="str">
        <v>100.81</v>
      </c>
      <c r="AK32" t="str">
        <v>156.2</v>
      </c>
      <c r="AL32" t="str">
        <v>155.2</v>
      </c>
      <c r="AM32" t="str">
        <v>0.6</v>
      </c>
      <c r="AN32" t="str">
        <v>44</v>
      </c>
      <c r="AO32" t="str">
        <v>3.866</v>
      </c>
      <c r="AP32" t="str">
        <v>0</v>
      </c>
      <c r="AQ32" t="str">
        <v>-179</v>
      </c>
      <c r="AR32" t="str">
        <v>82</v>
      </c>
      <c r="AS32" t="str">
        <v/>
      </c>
      <c r="AT32" t="str">
        <v/>
      </c>
      <c r="AU32" t="str">
        <v>179.00</v>
      </c>
      <c r="AV32" t="str">
        <v>172.00</v>
      </c>
      <c r="AW32" t="str">
        <v/>
      </c>
      <c r="AX32" t="str">
        <v/>
      </c>
      <c r="AY32" t="str">
        <v/>
      </c>
      <c r="AZ32" t="str">
        <v>00:00:00</v>
      </c>
      <c r="BA32" t="str">
        <v>0000-00-00</v>
      </c>
      <c r="BB32" t="str">
        <v>0.000000</v>
      </c>
      <c r="BC32" t="str">
        <v>0.000000</v>
      </c>
      <c r="BD32" t="str">
        <v>0.000000</v>
      </c>
      <c r="BE32" t="str">
        <v>0</v>
      </c>
      <c r="BF32" t="str">
        <v>0.000000</v>
      </c>
      <c r="BG32" t="str">
        <v>15:25:25</v>
      </c>
      <c r="BH32" t="str">
        <v>2024-05-13</v>
      </c>
      <c r="BI32" t="str">
        <v>-0.52</v>
      </c>
      <c r="BJ32" t="str">
        <v>0.000</v>
      </c>
      <c r="BK32" t="str">
        <v>0.000</v>
      </c>
      <c r="BL32" t="str">
        <v>-9999.000</v>
      </c>
      <c r="BM32" t="str">
        <v>1.894</v>
      </c>
      <c r="BN32" t="str">
        <v>3.792</v>
      </c>
      <c r="BO32" t="str">
        <v>-9999.000</v>
      </c>
      <c r="BP32" t="str">
        <v>1</v>
      </c>
      <c r="BQ32" t="str">
        <v>150</v>
      </c>
      <c r="BR32" t="str">
        <v>0.005</v>
      </c>
      <c r="BS32" t="str">
        <v>2.000000</v>
      </c>
      <c r="BT32" t="str">
        <v>0</v>
      </c>
      <c r="BU32" t="str">
        <v>rectangular</v>
      </c>
      <c r="BV32" t="str">
        <v>7000</v>
      </c>
      <c r="BW32" t="str">
        <v>500</v>
      </c>
      <c r="BX32" t="str">
        <v>-9999.000000</v>
      </c>
      <c r="BY32" t="str">
        <v>-9999.000000</v>
      </c>
      <c r="BZ32" t="str">
        <v>55537</v>
      </c>
      <c r="CA32" t="str">
        <v>55537</v>
      </c>
      <c r="CB32" t="str">
        <v>55537</v>
      </c>
      <c r="CC32" t="str">
        <v>0.000000</v>
      </c>
      <c r="CD32" t="str">
        <v>-9999</v>
      </c>
      <c r="CE32" t="str">
        <v>0.000000</v>
      </c>
      <c r="CF32" t="str">
        <v>0.000000</v>
      </c>
      <c r="CG32" t="str">
        <v>0.000000</v>
      </c>
      <c r="CH32" t="str">
        <v>0.000000</v>
      </c>
      <c r="CI32" t="str">
        <v>2.440791</v>
      </c>
      <c r="CJ32" t="str">
        <v>2.504886</v>
      </c>
      <c r="CK32" t="str">
        <v>1.651724</v>
      </c>
      <c r="CL32" t="str">
        <v>0.928983</v>
      </c>
      <c r="CM32" t="str">
        <v>0.252274</v>
      </c>
      <c r="CN32" t="str">
        <v>-0.021591</v>
      </c>
      <c r="CO32" t="str">
        <v>0.425079</v>
      </c>
      <c r="CP32" t="str">
        <v>0.144227</v>
      </c>
      <c r="CQ32" t="str">
        <v>127.296570</v>
      </c>
      <c r="CR32" t="str">
        <v>0.000534</v>
      </c>
      <c r="CS32" t="str">
        <v>2.368202</v>
      </c>
      <c r="CT32" t="str">
        <v>-0.000033</v>
      </c>
      <c r="CU32" t="str">
        <v>1.000000</v>
      </c>
      <c r="CV32" t="str">
        <v>2.426428</v>
      </c>
      <c r="CW32" t="str">
        <v>-0.000040</v>
      </c>
      <c r="CX32" t="str">
        <v>1.000000</v>
      </c>
      <c r="CY32" t="str">
        <v>0.602049</v>
      </c>
      <c r="CZ32" t="str">
        <v>0.601182</v>
      </c>
      <c r="DA32" t="str">
        <v>0.107400</v>
      </c>
      <c r="DB32" t="str">
        <v>0.000000</v>
      </c>
      <c r="DC32" t="str">
        <v>PSF-00189_20240513152652</v>
      </c>
      <c r="DD32" t="str">
        <v>PFA-00183</v>
      </c>
      <c r="DE32" t="str">
        <v>PSA-00195</v>
      </c>
      <c r="DF32" t="str">
        <v>PSF-00189</v>
      </c>
      <c r="DG32" t="str">
        <v>RHS-00549</v>
      </c>
      <c r="DH32" t="str">
        <v>2.0.0</v>
      </c>
      <c r="DI32" t="str">
        <v>2023-06-15T18:05:35.947Z</v>
      </c>
    </row>
    <row r="33">
      <c r="A33" t="str">
        <v>30</v>
      </c>
      <c r="B33" t="str">
        <v>15:28:17</v>
      </c>
      <c r="C33" t="str">
        <v>2024-05-13</v>
      </c>
      <c r="D33" t="str">
        <v>DURIN config</v>
      </c>
      <c r="E33" t="str">
        <v>Nicole Bison</v>
      </c>
      <c r="F33" t="str">
        <v/>
      </c>
      <c r="G33" t="str">
        <v>28679</v>
      </c>
      <c r="H33" t="str">
        <v/>
      </c>
      <c r="I33" t="str">
        <v/>
      </c>
      <c r="J33" t="str">
        <f>1/((1/L33)-(1/K33))</f>
        <v>0.296350</v>
      </c>
      <c r="K33" t="str">
        <f>0+(0.0292302*AK33)+(0*AK33*POWER(7.5,2))+(0*AK33*7.5)+(-0.00006755*POWER(AK33,2))</f>
        <v>2.916612</v>
      </c>
      <c r="L33" t="str">
        <f>((M33/1000)*(1000-((T33+S33)/2)))/(T33-S33)</f>
        <v>0.269016</v>
      </c>
      <c r="M33" t="str">
        <f>(AK33*(S33-R33))/(100*U33*(1000-S33))*1000</f>
        <v>3.443369</v>
      </c>
      <c r="N33" t="str">
        <v>1.732574</v>
      </c>
      <c r="O33" t="str">
        <v>1.636018</v>
      </c>
      <c r="P33" t="str">
        <f>0.61365*EXP((17.502*AI33)/(240.97+AI33))</f>
        <v>2.992502</v>
      </c>
      <c r="Q33" t="str">
        <f>P33-N33</f>
        <v>1.259928</v>
      </c>
      <c r="R33" t="str">
        <v>16.231066</v>
      </c>
      <c r="S33" t="str">
        <v>17.189003</v>
      </c>
      <c r="T33" t="str">
        <f>(P33/AJ33)*1000</f>
        <v>29.688845</v>
      </c>
      <c r="U33" t="str">
        <f>7.5*0.0589048</f>
        <v>0.441786</v>
      </c>
      <c r="V33" t="str">
        <v>PSF-00189_20240513152817</v>
      </c>
      <c r="W33" t="str">
        <v>0.000000</v>
      </c>
      <c r="X33" t="str">
        <v>0.000000</v>
      </c>
      <c r="Y33" t="str">
        <v>0.000000</v>
      </c>
      <c r="Z33" t="str">
        <v>89.137314</v>
      </c>
      <c r="AA33" t="str">
        <v>432.031281</v>
      </c>
      <c r="AB33" t="str">
        <v>0.793679</v>
      </c>
      <c r="AC33" t="str">
        <v>0.5</v>
      </c>
      <c r="AD33" t="str">
        <v>0.80</v>
      </c>
      <c r="AE33" t="str">
        <f>AB33*AC33*AD33*AN33</f>
        <v>16.607357</v>
      </c>
      <c r="AF33" t="str">
        <v>48.43</v>
      </c>
      <c r="AG33" t="str">
        <v>45.73</v>
      </c>
      <c r="AH33" t="str">
        <v>26.99</v>
      </c>
      <c r="AI33" t="str">
        <f>(33-AH33)*(AH33*0+0)+33</f>
        <v>23.99</v>
      </c>
      <c r="AJ33" t="str">
        <v>100.80</v>
      </c>
      <c r="AK33" t="str">
        <v>156.1</v>
      </c>
      <c r="AL33" t="str">
        <v>148.5</v>
      </c>
      <c r="AM33" t="str">
        <v>4.8</v>
      </c>
      <c r="AN33" t="str">
        <v>52</v>
      </c>
      <c r="AO33" t="str">
        <v>3.838</v>
      </c>
      <c r="AP33" t="str">
        <v>7</v>
      </c>
      <c r="AQ33" t="str">
        <v>-178</v>
      </c>
      <c r="AR33" t="str">
        <v>73</v>
      </c>
      <c r="AS33" t="str">
        <v/>
      </c>
      <c r="AT33" t="str">
        <v/>
      </c>
      <c r="AU33" t="str">
        <v>172.72</v>
      </c>
      <c r="AV33" t="str">
        <v>-122.99</v>
      </c>
      <c r="AW33" t="str">
        <v/>
      </c>
      <c r="AX33" t="str">
        <v/>
      </c>
      <c r="AY33" t="str">
        <v/>
      </c>
      <c r="AZ33" t="str">
        <v>00:00:00</v>
      </c>
      <c r="BA33" t="str">
        <v>0000-00-00</v>
      </c>
      <c r="BB33" t="str">
        <v>0.000000</v>
      </c>
      <c r="BC33" t="str">
        <v>0.000000</v>
      </c>
      <c r="BD33" t="str">
        <v>0.000000</v>
      </c>
      <c r="BE33" t="str">
        <v>0</v>
      </c>
      <c r="BF33" t="str">
        <v>0.000000</v>
      </c>
      <c r="BG33" t="str">
        <v>15:25:25</v>
      </c>
      <c r="BH33" t="str">
        <v>2024-05-13</v>
      </c>
      <c r="BI33" t="str">
        <v>-0.52</v>
      </c>
      <c r="BJ33" t="str">
        <v>0.002</v>
      </c>
      <c r="BK33" t="str">
        <v>0.001</v>
      </c>
      <c r="BL33" t="str">
        <v>0.015</v>
      </c>
      <c r="BM33" t="str">
        <v>-0.009</v>
      </c>
      <c r="BN33" t="str">
        <v>0.043</v>
      </c>
      <c r="BO33" t="str">
        <v>-0.155</v>
      </c>
      <c r="BP33" t="str">
        <v>1</v>
      </c>
      <c r="BQ33" t="str">
        <v>150</v>
      </c>
      <c r="BR33" t="str">
        <v>0.005</v>
      </c>
      <c r="BS33" t="str">
        <v>2.000000</v>
      </c>
      <c r="BT33" t="str">
        <v>0</v>
      </c>
      <c r="BU33" t="str">
        <v>rectangular</v>
      </c>
      <c r="BV33" t="str">
        <v>7000</v>
      </c>
      <c r="BW33" t="str">
        <v>500</v>
      </c>
      <c r="BX33" t="str">
        <v>-9999.000000</v>
      </c>
      <c r="BY33" t="str">
        <v>-9999.000000</v>
      </c>
      <c r="BZ33" t="str">
        <v>55537</v>
      </c>
      <c r="CA33" t="str">
        <v>55537</v>
      </c>
      <c r="CB33" t="str">
        <v>55537</v>
      </c>
      <c r="CC33" t="str">
        <v>0.000000</v>
      </c>
      <c r="CD33" t="str">
        <v>-9999</v>
      </c>
      <c r="CE33" t="str">
        <v>0.000000</v>
      </c>
      <c r="CF33" t="str">
        <v>0.000000</v>
      </c>
      <c r="CG33" t="str">
        <v>0.000000</v>
      </c>
      <c r="CH33" t="str">
        <v>0.000000</v>
      </c>
      <c r="CI33" t="str">
        <v>2.440006</v>
      </c>
      <c r="CJ33" t="str">
        <v>2.507810</v>
      </c>
      <c r="CK33" t="str">
        <v>1.650484</v>
      </c>
      <c r="CL33" t="str">
        <v>0.911978</v>
      </c>
      <c r="CM33" t="str">
        <v>0.251948</v>
      </c>
      <c r="CN33" t="str">
        <v>-0.034347</v>
      </c>
      <c r="CO33" t="str">
        <v>0.429580</v>
      </c>
      <c r="CP33" t="str">
        <v>0.151320</v>
      </c>
      <c r="CQ33" t="str">
        <v>89.137314</v>
      </c>
      <c r="CR33" t="str">
        <v>0.000533</v>
      </c>
      <c r="CS33" t="str">
        <v>2.368202</v>
      </c>
      <c r="CT33" t="str">
        <v>-0.000033</v>
      </c>
      <c r="CU33" t="str">
        <v>1.000000</v>
      </c>
      <c r="CV33" t="str">
        <v>2.426428</v>
      </c>
      <c r="CW33" t="str">
        <v>-0.000040</v>
      </c>
      <c r="CX33" t="str">
        <v>1.000000</v>
      </c>
      <c r="CY33" t="str">
        <v>0.602049</v>
      </c>
      <c r="CZ33" t="str">
        <v>0.601182</v>
      </c>
      <c r="DA33" t="str">
        <v>0.107400</v>
      </c>
      <c r="DB33" t="str">
        <v>0.000000</v>
      </c>
      <c r="DC33" t="str">
        <v>PSF-00189_20240513152817</v>
      </c>
      <c r="DD33" t="str">
        <v>PFA-00183</v>
      </c>
      <c r="DE33" t="str">
        <v>PSA-00195</v>
      </c>
      <c r="DF33" t="str">
        <v>PSF-00189</v>
      </c>
      <c r="DG33" t="str">
        <v>RHS-00549</v>
      </c>
      <c r="DH33" t="str">
        <v>2.0.0</v>
      </c>
      <c r="DI33" t="str">
        <v>2023-06-15T18:05:35.947Z</v>
      </c>
    </row>
    <row r="34">
      <c r="A34" t="str">
        <v>1</v>
      </c>
      <c r="B34" t="str">
        <v>15:41:24</v>
      </c>
      <c r="C34" t="str">
        <v>2024-05-13</v>
      </c>
      <c r="D34" t="str">
        <v>DURIN config</v>
      </c>
      <c r="E34" t="str">
        <v>Nicole Bison</v>
      </c>
      <c r="F34" t="str">
        <v/>
      </c>
      <c r="G34" t="str">
        <v>32137</v>
      </c>
      <c r="H34" t="str">
        <v/>
      </c>
      <c r="I34" t="str">
        <v/>
      </c>
      <c r="J34" t="str">
        <f>1/((1/L34)-(1/K34))</f>
        <v>0.049028</v>
      </c>
      <c r="K34" t="str">
        <f>0+(0.0292302*AK34)+(0*AK34*POWER(7.5,2))+(0*AK34*7.5)+(-0.00006755*POWER(AK34,2))</f>
        <v>2.917769</v>
      </c>
      <c r="L34" t="str">
        <f>((M34/1000)*(1000-((T34+S34)/2)))/(T34-S34)</f>
        <v>0.048218</v>
      </c>
      <c r="M34" t="str">
        <f>(AK34*(S34-R34))/(100*U34*(1000-S34))*1000</f>
        <v>0.770368</v>
      </c>
      <c r="N34" t="str">
        <v>1.597910</v>
      </c>
      <c r="O34" t="str">
        <v>1.576296</v>
      </c>
      <c r="P34" t="str">
        <f>0.61365*EXP((17.502*AI34)/(240.97+AI34))</f>
        <v>3.170353</v>
      </c>
      <c r="Q34" t="str">
        <f>P34-N34</f>
        <v>1.572442</v>
      </c>
      <c r="R34" t="str">
        <v>15.637087</v>
      </c>
      <c r="S34" t="str">
        <v>15.851498</v>
      </c>
      <c r="T34" t="str">
        <f>(P34/AJ34)*1000</f>
        <v>31.450350</v>
      </c>
      <c r="U34" t="str">
        <f>7.5*0.0589048</f>
        <v>0.441786</v>
      </c>
      <c r="V34" t="str">
        <v>PSF-00189_20240513154124</v>
      </c>
      <c r="W34" t="str">
        <v>0.000000</v>
      </c>
      <c r="X34" t="str">
        <v>0.000000</v>
      </c>
      <c r="Y34" t="str">
        <v>0.000000</v>
      </c>
      <c r="Z34" t="str">
        <v>118.646263</v>
      </c>
      <c r="AA34" t="str">
        <v>452.361359</v>
      </c>
      <c r="AB34" t="str">
        <v>0.737718</v>
      </c>
      <c r="AC34" t="str">
        <v>0.5</v>
      </c>
      <c r="AD34" t="str">
        <v>0.80</v>
      </c>
      <c r="AE34" t="str">
        <f>AB34*AC34*AD34*AN34</f>
        <v>15.262570</v>
      </c>
      <c r="AF34" t="str">
        <v>45.95</v>
      </c>
      <c r="AG34" t="str">
        <v>45.32</v>
      </c>
      <c r="AH34" t="str">
        <v>26.51</v>
      </c>
      <c r="AI34" t="str">
        <f>(34-AH34)*(AH34*0+0)+34</f>
        <v>24.95</v>
      </c>
      <c r="AJ34" t="str">
        <v>100.81</v>
      </c>
      <c r="AK34" t="str">
        <v>156.2</v>
      </c>
      <c r="AL34" t="str">
        <v>126.8</v>
      </c>
      <c r="AM34" t="str">
        <v>18.8</v>
      </c>
      <c r="AN34" t="str">
        <v>52</v>
      </c>
      <c r="AO34" t="str">
        <v>3.890</v>
      </c>
      <c r="AP34" t="str">
        <v>1</v>
      </c>
      <c r="AQ34" t="str">
        <v>-178</v>
      </c>
      <c r="AR34" t="str">
        <v>106</v>
      </c>
      <c r="AS34" t="str">
        <v/>
      </c>
      <c r="AT34" t="str">
        <v/>
      </c>
      <c r="AU34" t="str">
        <v>177.76</v>
      </c>
      <c r="AV34" t="str">
        <v>-137.45</v>
      </c>
      <c r="AW34" t="str">
        <v/>
      </c>
      <c r="AX34" t="str">
        <v/>
      </c>
      <c r="AY34" t="str">
        <v/>
      </c>
      <c r="AZ34" t="str">
        <v>00:00:00</v>
      </c>
      <c r="BA34" t="str">
        <v>0000-00-00</v>
      </c>
      <c r="BB34" t="str">
        <v>0.000000</v>
      </c>
      <c r="BC34" t="str">
        <v>0.000000</v>
      </c>
      <c r="BD34" t="str">
        <v>0.000000</v>
      </c>
      <c r="BE34" t="str">
        <v>0</v>
      </c>
      <c r="BF34" t="str">
        <v>0.000000</v>
      </c>
      <c r="BG34" t="str">
        <v>15:41:01</v>
      </c>
      <c r="BH34" t="str">
        <v>2024-05-13</v>
      </c>
      <c r="BI34" t="str">
        <v>-0.47</v>
      </c>
      <c r="BJ34" t="str">
        <v>-0.002</v>
      </c>
      <c r="BK34" t="str">
        <v>0.001</v>
      </c>
      <c r="BL34" t="str">
        <v>-9999.000</v>
      </c>
      <c r="BM34" t="str">
        <v>1.001</v>
      </c>
      <c r="BN34" t="str">
        <v>2.101</v>
      </c>
      <c r="BO34" t="str">
        <v>-9999.000</v>
      </c>
      <c r="BP34" t="str">
        <v>1</v>
      </c>
      <c r="BQ34" t="str">
        <v>150</v>
      </c>
      <c r="BR34" t="str">
        <v>0.005</v>
      </c>
      <c r="BS34" t="str">
        <v>2.000000</v>
      </c>
      <c r="BT34" t="str">
        <v>0</v>
      </c>
      <c r="BU34" t="str">
        <v>rectangular</v>
      </c>
      <c r="BV34" t="str">
        <v>7000</v>
      </c>
      <c r="BW34" t="str">
        <v>500</v>
      </c>
      <c r="BX34" t="str">
        <v>-9999.000000</v>
      </c>
      <c r="BY34" t="str">
        <v>-9999.000000</v>
      </c>
      <c r="BZ34" t="str">
        <v>55537</v>
      </c>
      <c r="CA34" t="str">
        <v>55537</v>
      </c>
      <c r="CB34" t="str">
        <v>55537</v>
      </c>
      <c r="CC34" t="str">
        <v>0.000000</v>
      </c>
      <c r="CD34" t="str">
        <v>-9999</v>
      </c>
      <c r="CE34" t="str">
        <v>0.000000</v>
      </c>
      <c r="CF34" t="str">
        <v>0.000000</v>
      </c>
      <c r="CG34" t="str">
        <v>0.000000</v>
      </c>
      <c r="CH34" t="str">
        <v>0.000000</v>
      </c>
      <c r="CI34" t="str">
        <v>2.439553</v>
      </c>
      <c r="CJ34" t="str">
        <v>2.504241</v>
      </c>
      <c r="CK34" t="str">
        <v>1.651697</v>
      </c>
      <c r="CL34" t="str">
        <v>0.858964</v>
      </c>
      <c r="CM34" t="str">
        <v>0.256789</v>
      </c>
      <c r="CN34" t="str">
        <v>-0.017295</v>
      </c>
      <c r="CO34" t="str">
        <v>0.158848</v>
      </c>
      <c r="CP34" t="str">
        <v>0.150825</v>
      </c>
      <c r="CQ34" t="str">
        <v>118.646263</v>
      </c>
      <c r="CR34" t="str">
        <v>0.000568</v>
      </c>
      <c r="CS34" t="str">
        <v>2.368202</v>
      </c>
      <c r="CT34" t="str">
        <v>-0.000033</v>
      </c>
      <c r="CU34" t="str">
        <v>1.000000</v>
      </c>
      <c r="CV34" t="str">
        <v>2.426428</v>
      </c>
      <c r="CW34" t="str">
        <v>-0.000040</v>
      </c>
      <c r="CX34" t="str">
        <v>1.000000</v>
      </c>
      <c r="CY34" t="str">
        <v>0.602049</v>
      </c>
      <c r="CZ34" t="str">
        <v>0.601182</v>
      </c>
      <c r="DA34" t="str">
        <v>0.107400</v>
      </c>
      <c r="DB34" t="str">
        <v>0.000000</v>
      </c>
      <c r="DC34" t="str">
        <v>PSF-00189_20240513154124</v>
      </c>
      <c r="DD34" t="str">
        <v>PFA-00183</v>
      </c>
      <c r="DE34" t="str">
        <v>PSA-00195</v>
      </c>
      <c r="DF34" t="str">
        <v>PSF-00189</v>
      </c>
      <c r="DG34" t="str">
        <v>RHS-00549</v>
      </c>
      <c r="DH34" t="str">
        <v>2.0.0</v>
      </c>
      <c r="DI34" t="str">
        <v>2023-06-15T18:05:35.947Z</v>
      </c>
    </row>
    <row r="35">
      <c r="A35" t="str">
        <v>2</v>
      </c>
      <c r="B35" t="str">
        <v>15:43:20</v>
      </c>
      <c r="C35" t="str">
        <v>2024-05-13</v>
      </c>
      <c r="D35" t="str">
        <v>DURIN config</v>
      </c>
      <c r="E35" t="str">
        <v>Nicole Bison</v>
      </c>
      <c r="F35" t="str">
        <v/>
      </c>
      <c r="G35" t="str">
        <v>39034</v>
      </c>
      <c r="H35" t="str">
        <v/>
      </c>
      <c r="I35" t="str">
        <v/>
      </c>
      <c r="J35" t="str">
        <f>1/((1/L35)-(1/K35))</f>
        <v>0.035714</v>
      </c>
      <c r="K35" t="str">
        <f>0+(0.0292302*AK35)+(0*AK35*POWER(7.5,2))+(0*AK35*7.5)+(-0.00006755*POWER(AK35,2))</f>
        <v>2.916898</v>
      </c>
      <c r="L35" t="str">
        <f>((M35/1000)*(1000-((T35+S35)/2)))/(T35-S35)</f>
        <v>0.035282</v>
      </c>
      <c r="M35" t="str">
        <f>(AK35*(S35-R35))/(100*U35*(1000-S35))*1000</f>
        <v>0.641243</v>
      </c>
      <c r="N35" t="str">
        <v>1.539393</v>
      </c>
      <c r="O35" t="str">
        <v>1.521379</v>
      </c>
      <c r="P35" t="str">
        <f>0.61365*EXP((17.502*AI35)/(240.97+AI35))</f>
        <v>3.327272</v>
      </c>
      <c r="Q35" t="str">
        <f>P35-N35</f>
        <v>1.787879</v>
      </c>
      <c r="R35" t="str">
        <v>15.092407</v>
      </c>
      <c r="S35" t="str">
        <v>15.271108</v>
      </c>
      <c r="T35" t="str">
        <f>(P35/AJ35)*1000</f>
        <v>33.007256</v>
      </c>
      <c r="U35" t="str">
        <f>7.5*0.0589048</f>
        <v>0.441786</v>
      </c>
      <c r="V35" t="str">
        <v>PSF-00189_20240513154320</v>
      </c>
      <c r="W35" t="str">
        <v>0.000000</v>
      </c>
      <c r="X35" t="str">
        <v>0.000000</v>
      </c>
      <c r="Y35" t="str">
        <v>0.000000</v>
      </c>
      <c r="Z35" t="str">
        <v>95.509171</v>
      </c>
      <c r="AA35" t="str">
        <v>461.624268</v>
      </c>
      <c r="AB35" t="str">
        <v>0.793102</v>
      </c>
      <c r="AC35" t="str">
        <v>0.5</v>
      </c>
      <c r="AD35" t="str">
        <v>0.80</v>
      </c>
      <c r="AE35" t="str">
        <f>AB35*AC35*AD35*AN35</f>
        <v>12.624464</v>
      </c>
      <c r="AF35" t="str">
        <v>43.94</v>
      </c>
      <c r="AG35" t="str">
        <v>43.42</v>
      </c>
      <c r="AH35" t="str">
        <v>26.64</v>
      </c>
      <c r="AI35" t="str">
        <f>(35-AH35)*(AH35*0+0)+35</f>
        <v>25.76</v>
      </c>
      <c r="AJ35" t="str">
        <v>100.80</v>
      </c>
      <c r="AK35" t="str">
        <v>156.1</v>
      </c>
      <c r="AL35" t="str">
        <v>139.1</v>
      </c>
      <c r="AM35" t="str">
        <v>10.9</v>
      </c>
      <c r="AN35" t="str">
        <v>40</v>
      </c>
      <c r="AO35" t="str">
        <v>3.923</v>
      </c>
      <c r="AP35" t="str">
        <v>0</v>
      </c>
      <c r="AQ35" t="str">
        <v>177</v>
      </c>
      <c r="AR35" t="str">
        <v>80</v>
      </c>
      <c r="AS35" t="str">
        <v/>
      </c>
      <c r="AT35" t="str">
        <v/>
      </c>
      <c r="AU35" t="str">
        <v>177.00</v>
      </c>
      <c r="AV35" t="str">
        <v>-10.00</v>
      </c>
      <c r="AW35" t="str">
        <v/>
      </c>
      <c r="AX35" t="str">
        <v/>
      </c>
      <c r="AY35" t="str">
        <v/>
      </c>
      <c r="AZ35" t="str">
        <v>00:00:00</v>
      </c>
      <c r="BA35" t="str">
        <v>0000-00-00</v>
      </c>
      <c r="BB35" t="str">
        <v>0.000000</v>
      </c>
      <c r="BC35" t="str">
        <v>0.000000</v>
      </c>
      <c r="BD35" t="str">
        <v>0.000000</v>
      </c>
      <c r="BE35" t="str">
        <v>0</v>
      </c>
      <c r="BF35" t="str">
        <v>0.000000</v>
      </c>
      <c r="BG35" t="str">
        <v>15:41:01</v>
      </c>
      <c r="BH35" t="str">
        <v>2024-05-13</v>
      </c>
      <c r="BI35" t="str">
        <v>-0.47</v>
      </c>
      <c r="BJ35" t="str">
        <v>-0.000</v>
      </c>
      <c r="BK35" t="str">
        <v>-0.002</v>
      </c>
      <c r="BL35" t="str">
        <v>-9999.000</v>
      </c>
      <c r="BM35" t="str">
        <v>-0.146</v>
      </c>
      <c r="BN35" t="str">
        <v>-0.556</v>
      </c>
      <c r="BO35" t="str">
        <v>-9999.000</v>
      </c>
      <c r="BP35" t="str">
        <v>1</v>
      </c>
      <c r="BQ35" t="str">
        <v>150</v>
      </c>
      <c r="BR35" t="str">
        <v>0.005</v>
      </c>
      <c r="BS35" t="str">
        <v>2.000000</v>
      </c>
      <c r="BT35" t="str">
        <v>0</v>
      </c>
      <c r="BU35" t="str">
        <v>rectangular</v>
      </c>
      <c r="BV35" t="str">
        <v>7000</v>
      </c>
      <c r="BW35" t="str">
        <v>500</v>
      </c>
      <c r="BX35" t="str">
        <v>-9999.000000</v>
      </c>
      <c r="BY35" t="str">
        <v>-9999.000000</v>
      </c>
      <c r="BZ35" t="str">
        <v>55537</v>
      </c>
      <c r="CA35" t="str">
        <v>55537</v>
      </c>
      <c r="CB35" t="str">
        <v>55537</v>
      </c>
      <c r="CC35" t="str">
        <v>0.000000</v>
      </c>
      <c r="CD35" t="str">
        <v>-9999</v>
      </c>
      <c r="CE35" t="str">
        <v>0.000000</v>
      </c>
      <c r="CF35" t="str">
        <v>0.000000</v>
      </c>
      <c r="CG35" t="str">
        <v>0.000000</v>
      </c>
      <c r="CH35" t="str">
        <v>0.000000</v>
      </c>
      <c r="CI35" t="str">
        <v>2.436930</v>
      </c>
      <c r="CJ35" t="str">
        <v>2.501276</v>
      </c>
      <c r="CK35" t="str">
        <v>1.650784</v>
      </c>
      <c r="CL35" t="str">
        <v>0.888680</v>
      </c>
      <c r="CM35" t="str">
        <v>0.255504</v>
      </c>
      <c r="CN35" t="str">
        <v>-0.009188</v>
      </c>
      <c r="CO35" t="str">
        <v>0.175165</v>
      </c>
      <c r="CP35" t="str">
        <v>0.140811</v>
      </c>
      <c r="CQ35" t="str">
        <v>95.509171</v>
      </c>
      <c r="CR35" t="str">
        <v>0.000527</v>
      </c>
      <c r="CS35" t="str">
        <v>2.368202</v>
      </c>
      <c r="CT35" t="str">
        <v>-0.000033</v>
      </c>
      <c r="CU35" t="str">
        <v>1.000000</v>
      </c>
      <c r="CV35" t="str">
        <v>2.426428</v>
      </c>
      <c r="CW35" t="str">
        <v>-0.000040</v>
      </c>
      <c r="CX35" t="str">
        <v>1.000000</v>
      </c>
      <c r="CY35" t="str">
        <v>0.602049</v>
      </c>
      <c r="CZ35" t="str">
        <v>0.601182</v>
      </c>
      <c r="DA35" t="str">
        <v>0.107400</v>
      </c>
      <c r="DB35" t="str">
        <v>0.000000</v>
      </c>
      <c r="DC35" t="str">
        <v>PSF-00189_20240513154320</v>
      </c>
      <c r="DD35" t="str">
        <v>PFA-00183</v>
      </c>
      <c r="DE35" t="str">
        <v>PSA-00195</v>
      </c>
      <c r="DF35" t="str">
        <v>PSF-00189</v>
      </c>
      <c r="DG35" t="str">
        <v>RHS-00549</v>
      </c>
      <c r="DH35" t="str">
        <v>2.0.0</v>
      </c>
      <c r="DI35" t="str">
        <v>2023-06-15T18:05:35.947Z</v>
      </c>
    </row>
    <row r="36">
      <c r="A36" t="str">
        <v>3</v>
      </c>
      <c r="B36" t="str">
        <v>15:45:47</v>
      </c>
      <c r="C36" t="str">
        <v>2024-05-13</v>
      </c>
      <c r="D36" t="str">
        <v>DURIN config</v>
      </c>
      <c r="E36" t="str">
        <v>Nicole Bison</v>
      </c>
      <c r="F36" t="str">
        <v/>
      </c>
      <c r="G36" t="str">
        <v>37381</v>
      </c>
      <c r="H36" t="str">
        <v/>
      </c>
      <c r="I36" t="str">
        <v/>
      </c>
      <c r="J36" t="str">
        <f>1/((1/L36)-(1/K36))</f>
        <v>-0.001352</v>
      </c>
      <c r="K36" t="str">
        <f>0+(0.0292302*AK36)+(0*AK36*POWER(7.5,2))+(0*AK36*7.5)+(-0.00006755*POWER(AK36,2))</f>
        <v>2.917067</v>
      </c>
      <c r="L36" t="str">
        <f>((M36/1000)*(1000-((T36+S36)/2)))/(T36-S36)</f>
        <v>-0.001353</v>
      </c>
      <c r="M36" t="str">
        <f>(AK36*(S36-R36))/(100*U36*(1000-S36))*1000</f>
        <v>-0.021196</v>
      </c>
      <c r="N36" t="str">
        <v>1.596739</v>
      </c>
      <c r="O36" t="str">
        <v>1.597334</v>
      </c>
      <c r="P36" t="str">
        <f>0.61365*EXP((17.502*AI36)/(240.97+AI36))</f>
        <v>3.139275</v>
      </c>
      <c r="Q36" t="str">
        <f>P36-N36</f>
        <v>1.542536</v>
      </c>
      <c r="R36" t="str">
        <v>15.845664</v>
      </c>
      <c r="S36" t="str">
        <v>15.839761</v>
      </c>
      <c r="T36" t="str">
        <f>(P36/AJ36)*1000</f>
        <v>31.141821</v>
      </c>
      <c r="U36" t="str">
        <f>7.5*0.0589048</f>
        <v>0.441786</v>
      </c>
      <c r="V36" t="str">
        <v>PSF-00189_20240513154547</v>
      </c>
      <c r="W36" t="str">
        <v>0.000000</v>
      </c>
      <c r="X36" t="str">
        <v>0.000000</v>
      </c>
      <c r="Y36" t="str">
        <v>0.000000</v>
      </c>
      <c r="Z36" t="str">
        <v>152.178879</v>
      </c>
      <c r="AA36" t="str">
        <v>462.428558</v>
      </c>
      <c r="AB36" t="str">
        <v>0.670914</v>
      </c>
      <c r="AC36" t="str">
        <v>0.5</v>
      </c>
      <c r="AD36" t="str">
        <v>0.80</v>
      </c>
      <c r="AE36" t="str">
        <f>AB36*AC36*AD36*AN36</f>
        <v>8.433371</v>
      </c>
      <c r="AF36" t="str">
        <v>45.19</v>
      </c>
      <c r="AG36" t="str">
        <v>45.20</v>
      </c>
      <c r="AH36" t="str">
        <v>26.78</v>
      </c>
      <c r="AI36" t="str">
        <f>(36-AH36)*(AH36*0+0)+36</f>
        <v>24.79</v>
      </c>
      <c r="AJ36" t="str">
        <v>100.81</v>
      </c>
      <c r="AK36" t="str">
        <v>156.1</v>
      </c>
      <c r="AL36" t="str">
        <v>153.4</v>
      </c>
      <c r="AM36" t="str">
        <v>1.7</v>
      </c>
      <c r="AN36" t="str">
        <v>31</v>
      </c>
      <c r="AO36" t="str">
        <v>3.930</v>
      </c>
      <c r="AP36" t="str">
        <v>-8</v>
      </c>
      <c r="AQ36" t="str">
        <v>-178</v>
      </c>
      <c r="AR36" t="str">
        <v>92</v>
      </c>
      <c r="AS36" t="str">
        <v/>
      </c>
      <c r="AT36" t="str">
        <v/>
      </c>
      <c r="AU36" t="str">
        <v>171.76</v>
      </c>
      <c r="AV36" t="str">
        <v>106.09</v>
      </c>
      <c r="AW36" t="str">
        <v/>
      </c>
      <c r="AX36" t="str">
        <v/>
      </c>
      <c r="AY36" t="str">
        <v/>
      </c>
      <c r="AZ36" t="str">
        <v>00:00:00</v>
      </c>
      <c r="BA36" t="str">
        <v>0000-00-00</v>
      </c>
      <c r="BB36" t="str">
        <v>0.000000</v>
      </c>
      <c r="BC36" t="str">
        <v>0.000000</v>
      </c>
      <c r="BD36" t="str">
        <v>0.000000</v>
      </c>
      <c r="BE36" t="str">
        <v>0</v>
      </c>
      <c r="BF36" t="str">
        <v>0.000000</v>
      </c>
      <c r="BG36" t="str">
        <v>15:41:01</v>
      </c>
      <c r="BH36" t="str">
        <v>2024-05-13</v>
      </c>
      <c r="BI36" t="str">
        <v>-0.47</v>
      </c>
      <c r="BJ36" t="str">
        <v>-0.001</v>
      </c>
      <c r="BK36" t="str">
        <v>0.001</v>
      </c>
      <c r="BL36" t="str">
        <v>-9999.000</v>
      </c>
      <c r="BM36" t="str">
        <v>1.228</v>
      </c>
      <c r="BN36" t="str">
        <v>1.537</v>
      </c>
      <c r="BO36" t="str">
        <v>-9999.000</v>
      </c>
      <c r="BP36" t="str">
        <v>1</v>
      </c>
      <c r="BQ36" t="str">
        <v>150</v>
      </c>
      <c r="BR36" t="str">
        <v>0.005</v>
      </c>
      <c r="BS36" t="str">
        <v>2.000000</v>
      </c>
      <c r="BT36" t="str">
        <v>0</v>
      </c>
      <c r="BU36" t="str">
        <v>rectangular</v>
      </c>
      <c r="BV36" t="str">
        <v>7000</v>
      </c>
      <c r="BW36" t="str">
        <v>500</v>
      </c>
      <c r="BX36" t="str">
        <v>-9999.000000</v>
      </c>
      <c r="BY36" t="str">
        <v>-9999.000000</v>
      </c>
      <c r="BZ36" t="str">
        <v>55537</v>
      </c>
      <c r="CA36" t="str">
        <v>55537</v>
      </c>
      <c r="CB36" t="str">
        <v>55537</v>
      </c>
      <c r="CC36" t="str">
        <v>0.000000</v>
      </c>
      <c r="CD36" t="str">
        <v>-9999</v>
      </c>
      <c r="CE36" t="str">
        <v>0.000000</v>
      </c>
      <c r="CF36" t="str">
        <v>0.000000</v>
      </c>
      <c r="CG36" t="str">
        <v>0.000000</v>
      </c>
      <c r="CH36" t="str">
        <v>0.000000</v>
      </c>
      <c r="CI36" t="str">
        <v>2.439332</v>
      </c>
      <c r="CJ36" t="str">
        <v>2.503074</v>
      </c>
      <c r="CK36" t="str">
        <v>1.650961</v>
      </c>
      <c r="CL36" t="str">
        <v>0.924334</v>
      </c>
      <c r="CM36" t="str">
        <v>0.254049</v>
      </c>
      <c r="CN36" t="str">
        <v>-0.022475</v>
      </c>
      <c r="CO36" t="str">
        <v>0.193022</v>
      </c>
      <c r="CP36" t="str">
        <v>0.133784</v>
      </c>
      <c r="CQ36" t="str">
        <v>152.178879</v>
      </c>
      <c r="CR36" t="str">
        <v>0.000537</v>
      </c>
      <c r="CS36" t="str">
        <v>2.368202</v>
      </c>
      <c r="CT36" t="str">
        <v>-0.000033</v>
      </c>
      <c r="CU36" t="str">
        <v>1.000000</v>
      </c>
      <c r="CV36" t="str">
        <v>2.426428</v>
      </c>
      <c r="CW36" t="str">
        <v>-0.000040</v>
      </c>
      <c r="CX36" t="str">
        <v>1.000000</v>
      </c>
      <c r="CY36" t="str">
        <v>0.602049</v>
      </c>
      <c r="CZ36" t="str">
        <v>0.601182</v>
      </c>
      <c r="DA36" t="str">
        <v>0.107400</v>
      </c>
      <c r="DB36" t="str">
        <v>0.000000</v>
      </c>
      <c r="DC36" t="str">
        <v>PSF-00189_20240513154547</v>
      </c>
      <c r="DD36" t="str">
        <v>PFA-00183</v>
      </c>
      <c r="DE36" t="str">
        <v>PSA-00195</v>
      </c>
      <c r="DF36" t="str">
        <v>PSF-00189</v>
      </c>
      <c r="DG36" t="str">
        <v>RHS-00549</v>
      </c>
      <c r="DH36" t="str">
        <v>2.0.0</v>
      </c>
      <c r="DI36" t="str">
        <v>2023-06-15T18:05:35.947Z</v>
      </c>
    </row>
    <row r="37">
      <c r="A37" t="str">
        <v>4</v>
      </c>
      <c r="B37" t="str">
        <v>15:48:03</v>
      </c>
      <c r="C37" t="str">
        <v>2024-05-13</v>
      </c>
      <c r="D37" t="str">
        <v>DURIN config</v>
      </c>
      <c r="E37" t="str">
        <v>Nicole Bison</v>
      </c>
      <c r="F37" t="str">
        <v/>
      </c>
      <c r="G37" t="str">
        <v>39291</v>
      </c>
      <c r="H37" t="str">
        <v/>
      </c>
      <c r="I37" t="str">
        <v/>
      </c>
      <c r="J37" t="str">
        <f>1/((1/L37)-(1/K37))</f>
        <v>0.016346</v>
      </c>
      <c r="K37" t="str">
        <f>0+(0.0292302*AK37)+(0*AK37*POWER(7.5,2))+(0*AK37*7.5)+(-0.00006755*POWER(AK37,2))</f>
        <v>2.916798</v>
      </c>
      <c r="L37" t="str">
        <f>((M37/1000)*(1000-((T37+S37)/2)))/(T37-S37)</f>
        <v>0.016255</v>
      </c>
      <c r="M37" t="str">
        <f>(AK37*(S37-R37))/(100*U37*(1000-S37))*1000</f>
        <v>0.267449</v>
      </c>
      <c r="N37" t="str">
        <v>1.577488</v>
      </c>
      <c r="O37" t="str">
        <v>1.569978</v>
      </c>
      <c r="P37" t="str">
        <f>0.61365*EXP((17.502*AI37)/(240.97+AI37))</f>
        <v>3.196747</v>
      </c>
      <c r="Q37" t="str">
        <f>P37-N37</f>
        <v>1.619258</v>
      </c>
      <c r="R37" t="str">
        <v>15.574516</v>
      </c>
      <c r="S37" t="str">
        <v>15.649026</v>
      </c>
      <c r="T37" t="str">
        <f>(P37/AJ37)*1000</f>
        <v>31.712416</v>
      </c>
      <c r="U37" t="str">
        <f>7.5*0.0589048</f>
        <v>0.441786</v>
      </c>
      <c r="V37" t="str">
        <v>PSF-00189_20240513154803</v>
      </c>
      <c r="W37" t="str">
        <v>0.000000</v>
      </c>
      <c r="X37" t="str">
        <v>0.000000</v>
      </c>
      <c r="Y37" t="str">
        <v>0.000000</v>
      </c>
      <c r="Z37" t="str">
        <v>121.093155</v>
      </c>
      <c r="AA37" t="str">
        <v>420.502777</v>
      </c>
      <c r="AB37" t="str">
        <v>0.712028</v>
      </c>
      <c r="AC37" t="str">
        <v>0.5</v>
      </c>
      <c r="AD37" t="str">
        <v>0.80</v>
      </c>
      <c r="AE37" t="str">
        <f>AB37*AC37*AD37*AN37</f>
        <v>11.081839</v>
      </c>
      <c r="AF37" t="str">
        <v>44.36</v>
      </c>
      <c r="AG37" t="str">
        <v>44.15</v>
      </c>
      <c r="AH37" t="str">
        <v>26.89</v>
      </c>
      <c r="AI37" t="str">
        <f>(37-AH37)*(AH37*0+0)+37</f>
        <v>25.09</v>
      </c>
      <c r="AJ37" t="str">
        <v>100.80</v>
      </c>
      <c r="AK37" t="str">
        <v>156.1</v>
      </c>
      <c r="AL37" t="str">
        <v>154.5</v>
      </c>
      <c r="AM37" t="str">
        <v>1.0</v>
      </c>
      <c r="AN37" t="str">
        <v>39</v>
      </c>
      <c r="AO37" t="str">
        <v>3.908</v>
      </c>
      <c r="AP37" t="str">
        <v>-4</v>
      </c>
      <c r="AQ37" t="str">
        <v>-173</v>
      </c>
      <c r="AR37" t="str">
        <v>81</v>
      </c>
      <c r="AS37" t="str">
        <v/>
      </c>
      <c r="AT37" t="str">
        <v/>
      </c>
      <c r="AU37" t="str">
        <v>171.94</v>
      </c>
      <c r="AV37" t="str">
        <v>141.40</v>
      </c>
      <c r="AW37" t="str">
        <v/>
      </c>
      <c r="AX37" t="str">
        <v/>
      </c>
      <c r="AY37" t="str">
        <v/>
      </c>
      <c r="AZ37" t="str">
        <v>00:00:00</v>
      </c>
      <c r="BA37" t="str">
        <v>0000-00-00</v>
      </c>
      <c r="BB37" t="str">
        <v>0.000000</v>
      </c>
      <c r="BC37" t="str">
        <v>0.000000</v>
      </c>
      <c r="BD37" t="str">
        <v>0.000000</v>
      </c>
      <c r="BE37" t="str">
        <v>0</v>
      </c>
      <c r="BF37" t="str">
        <v>0.000000</v>
      </c>
      <c r="BG37" t="str">
        <v>15:41:01</v>
      </c>
      <c r="BH37" t="str">
        <v>2024-05-13</v>
      </c>
      <c r="BI37" t="str">
        <v>-0.47</v>
      </c>
      <c r="BJ37" t="str">
        <v>-0.002</v>
      </c>
      <c r="BK37" t="str">
        <v>0.001</v>
      </c>
      <c r="BL37" t="str">
        <v>0.009</v>
      </c>
      <c r="BM37" t="str">
        <v>0.049</v>
      </c>
      <c r="BN37" t="str">
        <v>0.077</v>
      </c>
      <c r="BO37" t="str">
        <v>-0.003</v>
      </c>
      <c r="BP37" t="str">
        <v>1</v>
      </c>
      <c r="BQ37" t="str">
        <v>150</v>
      </c>
      <c r="BR37" t="str">
        <v>0.005</v>
      </c>
      <c r="BS37" t="str">
        <v>2.000000</v>
      </c>
      <c r="BT37" t="str">
        <v>0</v>
      </c>
      <c r="BU37" t="str">
        <v>rectangular</v>
      </c>
      <c r="BV37" t="str">
        <v>7000</v>
      </c>
      <c r="BW37" t="str">
        <v>500</v>
      </c>
      <c r="BX37" t="str">
        <v>-9999.000000</v>
      </c>
      <c r="BY37" t="str">
        <v>-9999.000000</v>
      </c>
      <c r="BZ37" t="str">
        <v>55537</v>
      </c>
      <c r="CA37" t="str">
        <v>55537</v>
      </c>
      <c r="CB37" t="str">
        <v>55537</v>
      </c>
      <c r="CC37" t="str">
        <v>0.000000</v>
      </c>
      <c r="CD37" t="str">
        <v>-9999</v>
      </c>
      <c r="CE37" t="str">
        <v>0.000000</v>
      </c>
      <c r="CF37" t="str">
        <v>0.000000</v>
      </c>
      <c r="CG37" t="str">
        <v>0.000000</v>
      </c>
      <c r="CH37" t="str">
        <v>0.000000</v>
      </c>
      <c r="CI37" t="str">
        <v>2.437873</v>
      </c>
      <c r="CJ37" t="str">
        <v>2.501843</v>
      </c>
      <c r="CK37" t="str">
        <v>1.650679</v>
      </c>
      <c r="CL37" t="str">
        <v>0.927212</v>
      </c>
      <c r="CM37" t="str">
        <v>0.252965</v>
      </c>
      <c r="CN37" t="str">
        <v>-0.020184</v>
      </c>
      <c r="CO37" t="str">
        <v>0.208241</v>
      </c>
      <c r="CP37" t="str">
        <v>0.140068</v>
      </c>
      <c r="CQ37" t="str">
        <v>121.093155</v>
      </c>
      <c r="CR37" t="str">
        <v>0.000525</v>
      </c>
      <c r="CS37" t="str">
        <v>2.368202</v>
      </c>
      <c r="CT37" t="str">
        <v>-0.000033</v>
      </c>
      <c r="CU37" t="str">
        <v>1.000000</v>
      </c>
      <c r="CV37" t="str">
        <v>2.426428</v>
      </c>
      <c r="CW37" t="str">
        <v>-0.000040</v>
      </c>
      <c r="CX37" t="str">
        <v>1.000000</v>
      </c>
      <c r="CY37" t="str">
        <v>0.602049</v>
      </c>
      <c r="CZ37" t="str">
        <v>0.601182</v>
      </c>
      <c r="DA37" t="str">
        <v>0.107400</v>
      </c>
      <c r="DB37" t="str">
        <v>0.000000</v>
      </c>
      <c r="DC37" t="str">
        <v>PSF-00189_20240513154803</v>
      </c>
      <c r="DD37" t="str">
        <v>PFA-00183</v>
      </c>
      <c r="DE37" t="str">
        <v>PSA-00195</v>
      </c>
      <c r="DF37" t="str">
        <v>PSF-00189</v>
      </c>
      <c r="DG37" t="str">
        <v>RHS-00549</v>
      </c>
      <c r="DH37" t="str">
        <v>2.0.0</v>
      </c>
      <c r="DI37" t="str">
        <v>2023-06-15T18:05:35.947Z</v>
      </c>
    </row>
    <row r="38">
      <c r="A38" t="str">
        <v>5</v>
      </c>
      <c r="B38" t="str">
        <v>15:50:19</v>
      </c>
      <c r="C38" t="str">
        <v>2024-05-13</v>
      </c>
      <c r="D38" t="str">
        <v>DURIN config</v>
      </c>
      <c r="E38" t="str">
        <v>Nicole Bison</v>
      </c>
      <c r="F38" t="str">
        <v/>
      </c>
      <c r="G38" t="str">
        <v>30529</v>
      </c>
      <c r="H38" t="str">
        <v/>
      </c>
      <c r="I38" t="str">
        <v/>
      </c>
      <c r="J38" t="str">
        <f>1/((1/L38)-(1/K38))</f>
        <v>0.025782</v>
      </c>
      <c r="K38" t="str">
        <f>0+(0.0292302*AK38)+(0*AK38*POWER(7.5,2))+(0*AK38*7.5)+(-0.00006755*POWER(AK38,2))</f>
        <v>2.917178</v>
      </c>
      <c r="L38" t="str">
        <f>((M38/1000)*(1000-((T38+S38)/2)))/(T38-S38)</f>
        <v>0.025556</v>
      </c>
      <c r="M38" t="str">
        <f>(AK38*(S38-R38))/(100*U38*(1000-S38))*1000</f>
        <v>0.452886</v>
      </c>
      <c r="N38" t="str">
        <v>1.583721</v>
      </c>
      <c r="O38" t="str">
        <v>1.571006</v>
      </c>
      <c r="P38" t="str">
        <f>0.61365*EXP((17.502*AI38)/(240.97+AI38))</f>
        <v>3.326767</v>
      </c>
      <c r="Q38" t="str">
        <f>P38-N38</f>
        <v>1.743046</v>
      </c>
      <c r="R38" t="str">
        <v>15.583407</v>
      </c>
      <c r="S38" t="str">
        <v>15.709533</v>
      </c>
      <c r="T38" t="str">
        <f>(P38/AJ38)*1000</f>
        <v>32.999462</v>
      </c>
      <c r="U38" t="str">
        <f>7.5*0.0589048</f>
        <v>0.441786</v>
      </c>
      <c r="V38" t="str">
        <v>PSF-00189_20240513155019</v>
      </c>
      <c r="W38" t="str">
        <v>0.000000</v>
      </c>
      <c r="X38" t="str">
        <v>0.000000</v>
      </c>
      <c r="Y38" t="str">
        <v>0.000000</v>
      </c>
      <c r="Z38" t="str">
        <v>91.633919</v>
      </c>
      <c r="AA38" t="str">
        <v>455.053558</v>
      </c>
      <c r="AB38" t="str">
        <v>0.798630</v>
      </c>
      <c r="AC38" t="str">
        <v>0.5</v>
      </c>
      <c r="AD38" t="str">
        <v>0.80</v>
      </c>
      <c r="AE38" t="str">
        <f>AB38*AC38*AD38*AN38</f>
        <v>9.682664</v>
      </c>
      <c r="AF38" t="str">
        <v>44.30</v>
      </c>
      <c r="AG38" t="str">
        <v>43.94</v>
      </c>
      <c r="AH38" t="str">
        <v>26.98</v>
      </c>
      <c r="AI38" t="str">
        <f>(38-AH38)*(AH38*0+0)+38</f>
        <v>25.76</v>
      </c>
      <c r="AJ38" t="str">
        <v>100.81</v>
      </c>
      <c r="AK38" t="str">
        <v>156.1</v>
      </c>
      <c r="AL38" t="str">
        <v>153.5</v>
      </c>
      <c r="AM38" t="str">
        <v>1.7</v>
      </c>
      <c r="AN38" t="str">
        <v>30</v>
      </c>
      <c r="AO38" t="str">
        <v>3.944</v>
      </c>
      <c r="AP38" t="str">
        <v>-6</v>
      </c>
      <c r="AQ38" t="str">
        <v>-174</v>
      </c>
      <c r="AR38" t="str">
        <v>102</v>
      </c>
      <c r="AS38" t="str">
        <v/>
      </c>
      <c r="AT38" t="str">
        <v/>
      </c>
      <c r="AU38" t="str">
        <v>171.52</v>
      </c>
      <c r="AV38" t="str">
        <v>147.16</v>
      </c>
      <c r="AW38" t="str">
        <v/>
      </c>
      <c r="AX38" t="str">
        <v/>
      </c>
      <c r="AY38" t="str">
        <v/>
      </c>
      <c r="AZ38" t="str">
        <v>00:00:00</v>
      </c>
      <c r="BA38" t="str">
        <v>0000-00-00</v>
      </c>
      <c r="BB38" t="str">
        <v>0.000000</v>
      </c>
      <c r="BC38" t="str">
        <v>0.000000</v>
      </c>
      <c r="BD38" t="str">
        <v>0.000000</v>
      </c>
      <c r="BE38" t="str">
        <v>0</v>
      </c>
      <c r="BF38" t="str">
        <v>0.000000</v>
      </c>
      <c r="BG38" t="str">
        <v>15:41:01</v>
      </c>
      <c r="BH38" t="str">
        <v>2024-05-13</v>
      </c>
      <c r="BI38" t="str">
        <v>-0.47</v>
      </c>
      <c r="BJ38" t="str">
        <v>0.001</v>
      </c>
      <c r="BK38" t="str">
        <v>0.003</v>
      </c>
      <c r="BL38" t="str">
        <v>-9999.000</v>
      </c>
      <c r="BM38" t="str">
        <v>0.067</v>
      </c>
      <c r="BN38" t="str">
        <v>0.085</v>
      </c>
      <c r="BO38" t="str">
        <v>-9999.000</v>
      </c>
      <c r="BP38" t="str">
        <v>1</v>
      </c>
      <c r="BQ38" t="str">
        <v>150</v>
      </c>
      <c r="BR38" t="str">
        <v>0.005</v>
      </c>
      <c r="BS38" t="str">
        <v>2.000000</v>
      </c>
      <c r="BT38" t="str">
        <v>0</v>
      </c>
      <c r="BU38" t="str">
        <v>rectangular</v>
      </c>
      <c r="BV38" t="str">
        <v>7000</v>
      </c>
      <c r="BW38" t="str">
        <v>500</v>
      </c>
      <c r="BX38" t="str">
        <v>-9999.000000</v>
      </c>
      <c r="BY38" t="str">
        <v>-9999.000000</v>
      </c>
      <c r="BZ38" t="str">
        <v>55537</v>
      </c>
      <c r="CA38" t="str">
        <v>55537</v>
      </c>
      <c r="CB38" t="str">
        <v>55537</v>
      </c>
      <c r="CC38" t="str">
        <v>0.000000</v>
      </c>
      <c r="CD38" t="str">
        <v>-9999</v>
      </c>
      <c r="CE38" t="str">
        <v>0.000000</v>
      </c>
      <c r="CF38" t="str">
        <v>0.000000</v>
      </c>
      <c r="CG38" t="str">
        <v>0.000000</v>
      </c>
      <c r="CH38" t="str">
        <v>0.000000</v>
      </c>
      <c r="CI38" t="str">
        <v>2.437573</v>
      </c>
      <c r="CJ38" t="str">
        <v>2.501732</v>
      </c>
      <c r="CK38" t="str">
        <v>1.651077</v>
      </c>
      <c r="CL38" t="str">
        <v>0.924625</v>
      </c>
      <c r="CM38" t="str">
        <v>0.252054</v>
      </c>
      <c r="CN38" t="str">
        <v>-0.013331</v>
      </c>
      <c r="CO38" t="str">
        <v>0.222733</v>
      </c>
      <c r="CP38" t="str">
        <v>0.132848</v>
      </c>
      <c r="CQ38" t="str">
        <v>91.633919</v>
      </c>
      <c r="CR38" t="str">
        <v>0.000534</v>
      </c>
      <c r="CS38" t="str">
        <v>2.368202</v>
      </c>
      <c r="CT38" t="str">
        <v>-0.000033</v>
      </c>
      <c r="CU38" t="str">
        <v>1.000000</v>
      </c>
      <c r="CV38" t="str">
        <v>2.426428</v>
      </c>
      <c r="CW38" t="str">
        <v>-0.000040</v>
      </c>
      <c r="CX38" t="str">
        <v>1.000000</v>
      </c>
      <c r="CY38" t="str">
        <v>0.602049</v>
      </c>
      <c r="CZ38" t="str">
        <v>0.601182</v>
      </c>
      <c r="DA38" t="str">
        <v>0.107400</v>
      </c>
      <c r="DB38" t="str">
        <v>0.000000</v>
      </c>
      <c r="DC38" t="str">
        <v>PSF-00189_20240513155019</v>
      </c>
      <c r="DD38" t="str">
        <v>PFA-00183</v>
      </c>
      <c r="DE38" t="str">
        <v>PSA-00195</v>
      </c>
      <c r="DF38" t="str">
        <v>PSF-00189</v>
      </c>
      <c r="DG38" t="str">
        <v>RHS-00549</v>
      </c>
      <c r="DH38" t="str">
        <v>2.0.0</v>
      </c>
      <c r="DI38" t="str">
        <v>2023-06-15T18:05:35.947Z</v>
      </c>
    </row>
    <row r="39">
      <c r="A39" t="str">
        <v>6</v>
      </c>
      <c r="B39" t="str">
        <v>15:53:50</v>
      </c>
      <c r="C39" t="str">
        <v>2024-05-13</v>
      </c>
      <c r="D39" t="str">
        <v>DURIN config</v>
      </c>
      <c r="E39" t="str">
        <v>Nicole Bison</v>
      </c>
      <c r="F39" t="str">
        <v/>
      </c>
      <c r="G39" t="str">
        <v>39146</v>
      </c>
      <c r="H39" t="str">
        <v/>
      </c>
      <c r="I39" t="str">
        <v/>
      </c>
      <c r="J39" t="str">
        <f>1/((1/L39)-(1/K39))</f>
        <v>0.061989</v>
      </c>
      <c r="K39" t="str">
        <f>0+(0.0292302*AK39)+(0*AK39*POWER(7.5,2))+(0*AK39*7.5)+(-0.00006755*POWER(AK39,2))</f>
        <v>2.918916</v>
      </c>
      <c r="L39" t="str">
        <f>((M39/1000)*(1000-((T39+S39)/2)))/(T39-S39)</f>
        <v>0.060700</v>
      </c>
      <c r="M39" t="str">
        <f>(AK39*(S39-R39))/(100*U39*(1000-S39))*1000</f>
        <v>0.932667</v>
      </c>
      <c r="N39" t="str">
        <v>1.599886</v>
      </c>
      <c r="O39" t="str">
        <v>1.573739</v>
      </c>
      <c r="P39" t="str">
        <f>0.61365*EXP((17.502*AI39)/(240.97+AI39))</f>
        <v>3.112829</v>
      </c>
      <c r="Q39" t="str">
        <f>P39-N39</f>
        <v>1.512943</v>
      </c>
      <c r="R39" t="str">
        <v>15.609157</v>
      </c>
      <c r="S39" t="str">
        <v>15.868500</v>
      </c>
      <c r="T39" t="str">
        <f>(P39/AJ39)*1000</f>
        <v>30.874653</v>
      </c>
      <c r="U39" t="str">
        <f>7.5*0.0589048</f>
        <v>0.441786</v>
      </c>
      <c r="V39" t="str">
        <v>PSF-00189_20240513155350</v>
      </c>
      <c r="W39" t="str">
        <v>0.000000</v>
      </c>
      <c r="X39" t="str">
        <v>0.000000</v>
      </c>
      <c r="Y39" t="str">
        <v>0.000000</v>
      </c>
      <c r="Z39" t="str">
        <v>103.667740</v>
      </c>
      <c r="AA39" t="str">
        <v>430.868622</v>
      </c>
      <c r="AB39" t="str">
        <v>0.759398</v>
      </c>
      <c r="AC39" t="str">
        <v>0.5</v>
      </c>
      <c r="AD39" t="str">
        <v>0.80</v>
      </c>
      <c r="AE39" t="str">
        <f>AB39*AC39*AD39*AN39</f>
        <v>12.508097</v>
      </c>
      <c r="AF39" t="str">
        <v>44.77</v>
      </c>
      <c r="AG39" t="str">
        <v>44.04</v>
      </c>
      <c r="AH39" t="str">
        <v>26.97</v>
      </c>
      <c r="AI39" t="str">
        <f>(39-AH39)*(AH39*0+0)+39</f>
        <v>24.64</v>
      </c>
      <c r="AJ39" t="str">
        <v>100.82</v>
      </c>
      <c r="AK39" t="str">
        <v>156.4</v>
      </c>
      <c r="AL39" t="str">
        <v>136.7</v>
      </c>
      <c r="AM39" t="str">
        <v>12.6</v>
      </c>
      <c r="AN39" t="str">
        <v>41</v>
      </c>
      <c r="AO39" t="str">
        <v>3.955</v>
      </c>
      <c r="AP39" t="str">
        <v>9</v>
      </c>
      <c r="AQ39" t="str">
        <v>-162</v>
      </c>
      <c r="AR39" t="str">
        <v>93</v>
      </c>
      <c r="AS39" t="str">
        <v/>
      </c>
      <c r="AT39" t="str">
        <v/>
      </c>
      <c r="AU39" t="str">
        <v>159.94</v>
      </c>
      <c r="AV39" t="str">
        <v>-151.29</v>
      </c>
      <c r="AW39" t="str">
        <v/>
      </c>
      <c r="AX39" t="str">
        <v/>
      </c>
      <c r="AY39" t="str">
        <v/>
      </c>
      <c r="AZ39" t="str">
        <v>00:00:00</v>
      </c>
      <c r="BA39" t="str">
        <v>0000-00-00</v>
      </c>
      <c r="BB39" t="str">
        <v>0.000000</v>
      </c>
      <c r="BC39" t="str">
        <v>0.000000</v>
      </c>
      <c r="BD39" t="str">
        <v>0.000000</v>
      </c>
      <c r="BE39" t="str">
        <v>0</v>
      </c>
      <c r="BF39" t="str">
        <v>0.000000</v>
      </c>
      <c r="BG39" t="str">
        <v>15:41:01</v>
      </c>
      <c r="BH39" t="str">
        <v>2024-05-13</v>
      </c>
      <c r="BI39" t="str">
        <v>-0.47</v>
      </c>
      <c r="BJ39" t="str">
        <v>0.001</v>
      </c>
      <c r="BK39" t="str">
        <v>0.002</v>
      </c>
      <c r="BL39" t="str">
        <v>-9999.000</v>
      </c>
      <c r="BM39" t="str">
        <v>0.122</v>
      </c>
      <c r="BN39" t="str">
        <v>0.129</v>
      </c>
      <c r="BO39" t="str">
        <v>-9999.000</v>
      </c>
      <c r="BP39" t="str">
        <v>1</v>
      </c>
      <c r="BQ39" t="str">
        <v>150</v>
      </c>
      <c r="BR39" t="str">
        <v>0.005</v>
      </c>
      <c r="BS39" t="str">
        <v>2.000000</v>
      </c>
      <c r="BT39" t="str">
        <v>0</v>
      </c>
      <c r="BU39" t="str">
        <v>rectangular</v>
      </c>
      <c r="BV39" t="str">
        <v>7000</v>
      </c>
      <c r="BW39" t="str">
        <v>500</v>
      </c>
      <c r="BX39" t="str">
        <v>-9999.000000</v>
      </c>
      <c r="BY39" t="str">
        <v>-9999.000000</v>
      </c>
      <c r="BZ39" t="str">
        <v>55537</v>
      </c>
      <c r="CA39" t="str">
        <v>55537</v>
      </c>
      <c r="CB39" t="str">
        <v>55537</v>
      </c>
      <c r="CC39" t="str">
        <v>0.000000</v>
      </c>
      <c r="CD39" t="str">
        <v>-9999</v>
      </c>
      <c r="CE39" t="str">
        <v>0.000000</v>
      </c>
      <c r="CF39" t="str">
        <v>0.000000</v>
      </c>
      <c r="CG39" t="str">
        <v>0.000000</v>
      </c>
      <c r="CH39" t="str">
        <v>0.000000</v>
      </c>
      <c r="CI39" t="str">
        <v>2.437708</v>
      </c>
      <c r="CJ39" t="str">
        <v>2.502426</v>
      </c>
      <c r="CK39" t="str">
        <v>1.652902</v>
      </c>
      <c r="CL39" t="str">
        <v>0.882702</v>
      </c>
      <c r="CM39" t="str">
        <v>0.252137</v>
      </c>
      <c r="CN39" t="str">
        <v>-0.026422</v>
      </c>
      <c r="CO39" t="str">
        <v>0.243849</v>
      </c>
      <c r="CP39" t="str">
        <v>0.141972</v>
      </c>
      <c r="CQ39" t="str">
        <v>103.667740</v>
      </c>
      <c r="CR39" t="str">
        <v>0.000524</v>
      </c>
      <c r="CS39" t="str">
        <v>2.368202</v>
      </c>
      <c r="CT39" t="str">
        <v>-0.000033</v>
      </c>
      <c r="CU39" t="str">
        <v>1.000000</v>
      </c>
      <c r="CV39" t="str">
        <v>2.426428</v>
      </c>
      <c r="CW39" t="str">
        <v>-0.000040</v>
      </c>
      <c r="CX39" t="str">
        <v>1.000000</v>
      </c>
      <c r="CY39" t="str">
        <v>0.602049</v>
      </c>
      <c r="CZ39" t="str">
        <v>0.601182</v>
      </c>
      <c r="DA39" t="str">
        <v>0.107400</v>
      </c>
      <c r="DB39" t="str">
        <v>0.000000</v>
      </c>
      <c r="DC39" t="str">
        <v>PSF-00189_20240513155350</v>
      </c>
      <c r="DD39" t="str">
        <v>PFA-00183</v>
      </c>
      <c r="DE39" t="str">
        <v>PSA-00195</v>
      </c>
      <c r="DF39" t="str">
        <v>PSF-00189</v>
      </c>
      <c r="DG39" t="str">
        <v>RHS-00549</v>
      </c>
      <c r="DH39" t="str">
        <v>2.0.0</v>
      </c>
      <c r="DI39" t="str">
        <v>2023-06-15T18:05:35.947Z</v>
      </c>
    </row>
    <row r="40">
      <c r="A40" t="str">
        <v>7</v>
      </c>
      <c r="B40" t="str">
        <v>15:55:34</v>
      </c>
      <c r="C40" t="str">
        <v>2024-05-13</v>
      </c>
      <c r="D40" t="str">
        <v>DURIN config</v>
      </c>
      <c r="E40" t="str">
        <v>Nicole Bison</v>
      </c>
      <c r="F40" t="str">
        <v/>
      </c>
      <c r="G40" t="str">
        <v>37191</v>
      </c>
      <c r="H40" t="str">
        <v/>
      </c>
      <c r="I40" t="str">
        <v/>
      </c>
      <c r="J40" t="str">
        <f>1/((1/L40)-(1/K40))</f>
        <v>0.078440</v>
      </c>
      <c r="K40" t="str">
        <f>0+(0.0292302*AK40)+(0*AK40*POWER(7.5,2))+(0*AK40*7.5)+(-0.00006755*POWER(AK40,2))</f>
        <v>2.915750</v>
      </c>
      <c r="L40" t="str">
        <f>((M40/1000)*(1000-((T40+S40)/2)))/(T40-S40)</f>
        <v>0.076385</v>
      </c>
      <c r="M40" t="str">
        <f>(AK40*(S40-R40))/(100*U40*(1000-S40))*1000</f>
        <v>1.320146</v>
      </c>
      <c r="N40" t="str">
        <v>1.625977</v>
      </c>
      <c r="O40" t="str">
        <v>1.588883</v>
      </c>
      <c r="P40" t="str">
        <f>0.61365*EXP((17.502*AI40)/(240.97+AI40))</f>
        <v>3.325706</v>
      </c>
      <c r="Q40" t="str">
        <f>P40-N40</f>
        <v>1.699729</v>
      </c>
      <c r="R40" t="str">
        <v>15.758898</v>
      </c>
      <c r="S40" t="str">
        <v>16.126806</v>
      </c>
      <c r="T40" t="str">
        <f>(P40/AJ40)*1000</f>
        <v>32.985100</v>
      </c>
      <c r="U40" t="str">
        <f>7.5*0.0589048</f>
        <v>0.441786</v>
      </c>
      <c r="V40" t="str">
        <v>PSF-00189_20240513155534</v>
      </c>
      <c r="W40" t="str">
        <v>0.000000</v>
      </c>
      <c r="X40" t="str">
        <v>0.000000</v>
      </c>
      <c r="Y40" t="str">
        <v>0.000000</v>
      </c>
      <c r="Z40" t="str">
        <v>84.918022</v>
      </c>
      <c r="AA40" t="str">
        <v>383.049500</v>
      </c>
      <c r="AB40" t="str">
        <v>0.778311</v>
      </c>
      <c r="AC40" t="str">
        <v>0.5</v>
      </c>
      <c r="AD40" t="str">
        <v>0.80</v>
      </c>
      <c r="AE40" t="str">
        <f>AB40*AC40*AD40*AN40</f>
        <v>8.725111</v>
      </c>
      <c r="AF40" t="str">
        <v>45.50</v>
      </c>
      <c r="AG40" t="str">
        <v>44.46</v>
      </c>
      <c r="AH40" t="str">
        <v>26.97</v>
      </c>
      <c r="AI40" t="str">
        <f>(40-AH40)*(AH40*0+0)+40</f>
        <v>25.76</v>
      </c>
      <c r="AJ40" t="str">
        <v>100.82</v>
      </c>
      <c r="AK40" t="str">
        <v>156.0</v>
      </c>
      <c r="AL40" t="str">
        <v>141.9</v>
      </c>
      <c r="AM40" t="str">
        <v>9.0</v>
      </c>
      <c r="AN40" t="str">
        <v>28</v>
      </c>
      <c r="AO40" t="str">
        <v>3.960</v>
      </c>
      <c r="AP40" t="str">
        <v>29</v>
      </c>
      <c r="AQ40" t="str">
        <v>-127</v>
      </c>
      <c r="AR40" t="str">
        <v>143</v>
      </c>
      <c r="AS40" t="str">
        <v/>
      </c>
      <c r="AT40" t="str">
        <v/>
      </c>
      <c r="AU40" t="str">
        <v>121.76</v>
      </c>
      <c r="AV40" t="str">
        <v>-106.93</v>
      </c>
      <c r="AW40" t="str">
        <v/>
      </c>
      <c r="AX40" t="str">
        <v/>
      </c>
      <c r="AY40" t="str">
        <v/>
      </c>
      <c r="AZ40" t="str">
        <v>00:00:00</v>
      </c>
      <c r="BA40" t="str">
        <v>0000-00-00</v>
      </c>
      <c r="BB40" t="str">
        <v>0.000000</v>
      </c>
      <c r="BC40" t="str">
        <v>0.000000</v>
      </c>
      <c r="BD40" t="str">
        <v>0.000000</v>
      </c>
      <c r="BE40" t="str">
        <v>0</v>
      </c>
      <c r="BF40" t="str">
        <v>0.000000</v>
      </c>
      <c r="BG40" t="str">
        <v>15:54:06</v>
      </c>
      <c r="BH40" t="str">
        <v>2024-05-13</v>
      </c>
      <c r="BI40" t="str">
        <v>-0.50</v>
      </c>
      <c r="BJ40" t="str">
        <v>0.002</v>
      </c>
      <c r="BK40" t="str">
        <v>-0.001</v>
      </c>
      <c r="BL40" t="str">
        <v>-9999.000</v>
      </c>
      <c r="BM40" t="str">
        <v>-0.134</v>
      </c>
      <c r="BN40" t="str">
        <v>-0.358</v>
      </c>
      <c r="BO40" t="str">
        <v>-9999.000</v>
      </c>
      <c r="BP40" t="str">
        <v>1</v>
      </c>
      <c r="BQ40" t="str">
        <v>150</v>
      </c>
      <c r="BR40" t="str">
        <v>0.005</v>
      </c>
      <c r="BS40" t="str">
        <v>2.000000</v>
      </c>
      <c r="BT40" t="str">
        <v>0</v>
      </c>
      <c r="BU40" t="str">
        <v>rectangular</v>
      </c>
      <c r="BV40" t="str">
        <v>7000</v>
      </c>
      <c r="BW40" t="str">
        <v>500</v>
      </c>
      <c r="BX40" t="str">
        <v>-9999.000000</v>
      </c>
      <c r="BY40" t="str">
        <v>-9999.000000</v>
      </c>
      <c r="BZ40" t="str">
        <v>55537</v>
      </c>
      <c r="CA40" t="str">
        <v>55537</v>
      </c>
      <c r="CB40" t="str">
        <v>55537</v>
      </c>
      <c r="CC40" t="str">
        <v>0.000000</v>
      </c>
      <c r="CD40" t="str">
        <v>-9999</v>
      </c>
      <c r="CE40" t="str">
        <v>0.000000</v>
      </c>
      <c r="CF40" t="str">
        <v>0.000000</v>
      </c>
      <c r="CG40" t="str">
        <v>0.000000</v>
      </c>
      <c r="CH40" t="str">
        <v>0.000000</v>
      </c>
      <c r="CI40" t="str">
        <v>2.438283</v>
      </c>
      <c r="CJ40" t="str">
        <v>2.503536</v>
      </c>
      <c r="CK40" t="str">
        <v>1.649584</v>
      </c>
      <c r="CL40" t="str">
        <v>0.895631</v>
      </c>
      <c r="CM40" t="str">
        <v>0.252129</v>
      </c>
      <c r="CN40" t="str">
        <v>-0.013304</v>
      </c>
      <c r="CO40" t="str">
        <v>0.253897</v>
      </c>
      <c r="CP40" t="str">
        <v>0.130930</v>
      </c>
      <c r="CQ40" t="str">
        <v>84.918022</v>
      </c>
      <c r="CR40" t="str">
        <v>0.000517</v>
      </c>
      <c r="CS40" t="str">
        <v>2.368202</v>
      </c>
      <c r="CT40" t="str">
        <v>-0.000033</v>
      </c>
      <c r="CU40" t="str">
        <v>1.000000</v>
      </c>
      <c r="CV40" t="str">
        <v>2.426428</v>
      </c>
      <c r="CW40" t="str">
        <v>-0.000040</v>
      </c>
      <c r="CX40" t="str">
        <v>1.000000</v>
      </c>
      <c r="CY40" t="str">
        <v>0.602049</v>
      </c>
      <c r="CZ40" t="str">
        <v>0.601182</v>
      </c>
      <c r="DA40" t="str">
        <v>0.107400</v>
      </c>
      <c r="DB40" t="str">
        <v>0.000000</v>
      </c>
      <c r="DC40" t="str">
        <v>PSF-00189_20240513155534</v>
      </c>
      <c r="DD40" t="str">
        <v>PFA-00183</v>
      </c>
      <c r="DE40" t="str">
        <v>PSA-00195</v>
      </c>
      <c r="DF40" t="str">
        <v>PSF-00189</v>
      </c>
      <c r="DG40" t="str">
        <v>RHS-00549</v>
      </c>
      <c r="DH40" t="str">
        <v>2.0.0</v>
      </c>
      <c r="DI40" t="str">
        <v>2023-06-15T18:05:35.947Z</v>
      </c>
    </row>
    <row r="41">
      <c r="A41" t="str">
        <v>8</v>
      </c>
      <c r="B41" t="str">
        <v>15:57:29</v>
      </c>
      <c r="C41" t="str">
        <v>2024-05-13</v>
      </c>
      <c r="D41" t="str">
        <v>DURIN config</v>
      </c>
      <c r="E41" t="str">
        <v>Nicole Bison</v>
      </c>
      <c r="F41" t="str">
        <v/>
      </c>
      <c r="G41" t="str">
        <v>34121</v>
      </c>
      <c r="H41" t="str">
        <v/>
      </c>
      <c r="I41" t="str">
        <v/>
      </c>
      <c r="J41" t="str">
        <f>1/((1/L41)-(1/K41))</f>
        <v>0.206148</v>
      </c>
      <c r="K41" t="str">
        <f>0+(0.0292302*AK41)+(0*AK41*POWER(7.5,2))+(0*AK41*7.5)+(-0.00006755*POWER(AK41,2))</f>
        <v>2.917863</v>
      </c>
      <c r="L41" t="str">
        <f>((M41/1000)*(1000-((T41+S41)/2)))/(T41-S41)</f>
        <v>0.192544</v>
      </c>
      <c r="M41" t="str">
        <f>(AK41*(S41-R41))/(100*U41*(1000-S41))*1000</f>
        <v>2.564235</v>
      </c>
      <c r="N41" t="str">
        <v>1.621392</v>
      </c>
      <c r="O41" t="str">
        <v>1.549457</v>
      </c>
      <c r="P41" t="str">
        <f>0.61365*EXP((17.502*AI41)/(240.97+AI41))</f>
        <v>2.933818</v>
      </c>
      <c r="Q41" t="str">
        <f>P41-N41</f>
        <v>1.312425</v>
      </c>
      <c r="R41" t="str">
        <v>15.367709</v>
      </c>
      <c r="S41" t="str">
        <v>16.081175</v>
      </c>
      <c r="T41" t="str">
        <f>(P41/AJ41)*1000</f>
        <v>29.097973</v>
      </c>
      <c r="U41" t="str">
        <f>7.5*0.0589048</f>
        <v>0.441786</v>
      </c>
      <c r="V41" t="str">
        <v>PSF-00189_20240513155729</v>
      </c>
      <c r="W41" t="str">
        <v>0.000000</v>
      </c>
      <c r="X41" t="str">
        <v>0.000000</v>
      </c>
      <c r="Y41" t="str">
        <v>0.000000</v>
      </c>
      <c r="Z41" t="str">
        <v>90.320351</v>
      </c>
      <c r="AA41" t="str">
        <v>420.085785</v>
      </c>
      <c r="AB41" t="str">
        <v>0.784995</v>
      </c>
      <c r="AC41" t="str">
        <v>0.5</v>
      </c>
      <c r="AD41" t="str">
        <v>0.80</v>
      </c>
      <c r="AE41" t="str">
        <f>AB41*AC41*AD41*AN41</f>
        <v>11.941568</v>
      </c>
      <c r="AF41" t="str">
        <v>45.47</v>
      </c>
      <c r="AG41" t="str">
        <v>43.45</v>
      </c>
      <c r="AH41" t="str">
        <v>26.94</v>
      </c>
      <c r="AI41" t="str">
        <f>(41-AH41)*(AH41*0+0)+41</f>
        <v>23.66</v>
      </c>
      <c r="AJ41" t="str">
        <v>100.83</v>
      </c>
      <c r="AK41" t="str">
        <v>156.2</v>
      </c>
      <c r="AL41" t="str">
        <v>152.0</v>
      </c>
      <c r="AM41" t="str">
        <v>2.7</v>
      </c>
      <c r="AN41" t="str">
        <v>38</v>
      </c>
      <c r="AO41" t="str">
        <v>3.966</v>
      </c>
      <c r="AP41" t="str">
        <v>9</v>
      </c>
      <c r="AQ41" t="str">
        <v>-179</v>
      </c>
      <c r="AR41" t="str">
        <v>59</v>
      </c>
      <c r="AS41" t="str">
        <v/>
      </c>
      <c r="AT41" t="str">
        <v/>
      </c>
      <c r="AU41" t="str">
        <v>170.95</v>
      </c>
      <c r="AV41" t="str">
        <v>-127.37</v>
      </c>
      <c r="AW41" t="str">
        <v/>
      </c>
      <c r="AX41" t="str">
        <v/>
      </c>
      <c r="AY41" t="str">
        <v/>
      </c>
      <c r="AZ41" t="str">
        <v>00:00:00</v>
      </c>
      <c r="BA41" t="str">
        <v>0000-00-00</v>
      </c>
      <c r="BB41" t="str">
        <v>0.000000</v>
      </c>
      <c r="BC41" t="str">
        <v>0.000000</v>
      </c>
      <c r="BD41" t="str">
        <v>0.000000</v>
      </c>
      <c r="BE41" t="str">
        <v>0</v>
      </c>
      <c r="BF41" t="str">
        <v>0.000000</v>
      </c>
      <c r="BG41" t="str">
        <v>15:54:06</v>
      </c>
      <c r="BH41" t="str">
        <v>2024-05-13</v>
      </c>
      <c r="BI41" t="str">
        <v>-0.50</v>
      </c>
      <c r="BJ41" t="str">
        <v>-0.000</v>
      </c>
      <c r="BK41" t="str">
        <v>0.001</v>
      </c>
      <c r="BL41" t="str">
        <v>0.010</v>
      </c>
      <c r="BM41" t="str">
        <v>0.140</v>
      </c>
      <c r="BN41" t="str">
        <v>0.008</v>
      </c>
      <c r="BO41" t="str">
        <v>-0.091</v>
      </c>
      <c r="BP41" t="str">
        <v>1</v>
      </c>
      <c r="BQ41" t="str">
        <v>150</v>
      </c>
      <c r="BR41" t="str">
        <v>0.005</v>
      </c>
      <c r="BS41" t="str">
        <v>2.000000</v>
      </c>
      <c r="BT41" t="str">
        <v>0</v>
      </c>
      <c r="BU41" t="str">
        <v>rectangular</v>
      </c>
      <c r="BV41" t="str">
        <v>7000</v>
      </c>
      <c r="BW41" t="str">
        <v>500</v>
      </c>
      <c r="BX41" t="str">
        <v>-9999.000000</v>
      </c>
      <c r="BY41" t="str">
        <v>-9999.000000</v>
      </c>
      <c r="BZ41" t="str">
        <v>55537</v>
      </c>
      <c r="CA41" t="str">
        <v>55537</v>
      </c>
      <c r="CB41" t="str">
        <v>55537</v>
      </c>
      <c r="CC41" t="str">
        <v>0.000000</v>
      </c>
      <c r="CD41" t="str">
        <v>-9999</v>
      </c>
      <c r="CE41" t="str">
        <v>0.000000</v>
      </c>
      <c r="CF41" t="str">
        <v>0.000000</v>
      </c>
      <c r="CG41" t="str">
        <v>0.000000</v>
      </c>
      <c r="CH41" t="str">
        <v>0.000000</v>
      </c>
      <c r="CI41" t="str">
        <v>2.436911</v>
      </c>
      <c r="CJ41" t="str">
        <v>2.503497</v>
      </c>
      <c r="CK41" t="str">
        <v>1.651796</v>
      </c>
      <c r="CL41" t="str">
        <v>0.920749</v>
      </c>
      <c r="CM41" t="str">
        <v>0.252491</v>
      </c>
      <c r="CN41" t="str">
        <v>-0.037531</v>
      </c>
      <c r="CO41" t="str">
        <v>0.264413</v>
      </c>
      <c r="CP41" t="str">
        <v>0.139330</v>
      </c>
      <c r="CQ41" t="str">
        <v>90.320351</v>
      </c>
      <c r="CR41" t="str">
        <v>0.000522</v>
      </c>
      <c r="CS41" t="str">
        <v>2.368202</v>
      </c>
      <c r="CT41" t="str">
        <v>-0.000033</v>
      </c>
      <c r="CU41" t="str">
        <v>1.000000</v>
      </c>
      <c r="CV41" t="str">
        <v>2.426428</v>
      </c>
      <c r="CW41" t="str">
        <v>-0.000040</v>
      </c>
      <c r="CX41" t="str">
        <v>1.000000</v>
      </c>
      <c r="CY41" t="str">
        <v>0.602049</v>
      </c>
      <c r="CZ41" t="str">
        <v>0.601182</v>
      </c>
      <c r="DA41" t="str">
        <v>0.107400</v>
      </c>
      <c r="DB41" t="str">
        <v>0.000000</v>
      </c>
      <c r="DC41" t="str">
        <v>PSF-00189_20240513155729</v>
      </c>
      <c r="DD41" t="str">
        <v>PFA-00183</v>
      </c>
      <c r="DE41" t="str">
        <v>PSA-00195</v>
      </c>
      <c r="DF41" t="str">
        <v>PSF-00189</v>
      </c>
      <c r="DG41" t="str">
        <v>RHS-00549</v>
      </c>
      <c r="DH41" t="str">
        <v>2.0.0</v>
      </c>
      <c r="DI41" t="str">
        <v>2023-06-15T18:05:35.947Z</v>
      </c>
    </row>
    <row r="42">
      <c r="A42" t="str">
        <v>9</v>
      </c>
      <c r="B42" t="str">
        <v>15:58:47</v>
      </c>
      <c r="C42" t="str">
        <v>2024-05-13</v>
      </c>
      <c r="D42" t="str">
        <v>DURIN config</v>
      </c>
      <c r="E42" t="str">
        <v>Nicole Bison</v>
      </c>
      <c r="F42" t="str">
        <v/>
      </c>
      <c r="G42" t="str">
        <v>32374</v>
      </c>
      <c r="H42" t="str">
        <v/>
      </c>
      <c r="I42" t="str">
        <v/>
      </c>
      <c r="J42" t="str">
        <f>1/((1/L42)-(1/K42))</f>
        <v>0.033055</v>
      </c>
      <c r="K42" t="str">
        <f>0+(0.0292302*AK42)+(0*AK42*POWER(7.5,2))+(0*AK42*7.5)+(-0.00006755*POWER(AK42,2))</f>
        <v>2.916708</v>
      </c>
      <c r="L42" t="str">
        <f>((M42/1000)*(1000-((T42+S42)/2)))/(T42-S42)</f>
        <v>0.032685</v>
      </c>
      <c r="M42" t="str">
        <f>(AK42*(S42-R42))/(100*U42*(1000-S42))*1000</f>
        <v>0.559204</v>
      </c>
      <c r="N42" t="str">
        <v>1.576898</v>
      </c>
      <c r="O42" t="str">
        <v>1.561189</v>
      </c>
      <c r="P42" t="str">
        <f>0.61365*EXP((17.502*AI42)/(240.97+AI42))</f>
        <v>3.260560</v>
      </c>
      <c r="Q42" t="str">
        <f>P42-N42</f>
        <v>1.683662</v>
      </c>
      <c r="R42" t="str">
        <v>15.483759</v>
      </c>
      <c r="S42" t="str">
        <v>15.639563</v>
      </c>
      <c r="T42" t="str">
        <f>(P42/AJ42)*1000</f>
        <v>32.338001</v>
      </c>
      <c r="U42" t="str">
        <f>7.5*0.0589048</f>
        <v>0.441786</v>
      </c>
      <c r="V42" t="str">
        <v>PSF-00189_20240513155847</v>
      </c>
      <c r="W42" t="str">
        <v>0.000000</v>
      </c>
      <c r="X42" t="str">
        <v>0.000000</v>
      </c>
      <c r="Y42" t="str">
        <v>0.000000</v>
      </c>
      <c r="Z42" t="str">
        <v>118.140579</v>
      </c>
      <c r="AA42" t="str">
        <v>401.128296</v>
      </c>
      <c r="AB42" t="str">
        <v>0.705479</v>
      </c>
      <c r="AC42" t="str">
        <v>0.5</v>
      </c>
      <c r="AD42" t="str">
        <v>0.80</v>
      </c>
      <c r="AE42" t="str">
        <f>AB42*AC42*AD42*AN42</f>
        <v>8.604136</v>
      </c>
      <c r="AF42" t="str">
        <v>44.26</v>
      </c>
      <c r="AG42" t="str">
        <v>43.82</v>
      </c>
      <c r="AH42" t="str">
        <v>26.92</v>
      </c>
      <c r="AI42" t="str">
        <f>(42-AH42)*(AH42*0+0)+42</f>
        <v>25.42</v>
      </c>
      <c r="AJ42" t="str">
        <v>100.83</v>
      </c>
      <c r="AK42" t="str">
        <v>156.1</v>
      </c>
      <c r="AL42" t="str">
        <v>152.4</v>
      </c>
      <c r="AM42" t="str">
        <v>2.4</v>
      </c>
      <c r="AN42" t="str">
        <v>30</v>
      </c>
      <c r="AO42" t="str">
        <v>3.970</v>
      </c>
      <c r="AP42" t="str">
        <v>16</v>
      </c>
      <c r="AQ42" t="str">
        <v>-137</v>
      </c>
      <c r="AR42" t="str">
        <v>87</v>
      </c>
      <c r="AS42" t="str">
        <v/>
      </c>
      <c r="AT42" t="str">
        <v/>
      </c>
      <c r="AU42" t="str">
        <v>134.67</v>
      </c>
      <c r="AV42" t="str">
        <v>-166.53</v>
      </c>
      <c r="AW42" t="str">
        <v/>
      </c>
      <c r="AX42" t="str">
        <v/>
      </c>
      <c r="AY42" t="str">
        <v/>
      </c>
      <c r="AZ42" t="str">
        <v>00:00:00</v>
      </c>
      <c r="BA42" t="str">
        <v>0000-00-00</v>
      </c>
      <c r="BB42" t="str">
        <v>0.000000</v>
      </c>
      <c r="BC42" t="str">
        <v>0.000000</v>
      </c>
      <c r="BD42" t="str">
        <v>0.000000</v>
      </c>
      <c r="BE42" t="str">
        <v>0</v>
      </c>
      <c r="BF42" t="str">
        <v>0.000000</v>
      </c>
      <c r="BG42" t="str">
        <v>15:54:06</v>
      </c>
      <c r="BH42" t="str">
        <v>2024-05-13</v>
      </c>
      <c r="BI42" t="str">
        <v>-0.50</v>
      </c>
      <c r="BJ42" t="str">
        <v>-0.000</v>
      </c>
      <c r="BK42" t="str">
        <v>-0.003</v>
      </c>
      <c r="BL42" t="str">
        <v>-9999.000</v>
      </c>
      <c r="BM42" t="str">
        <v>-0.441</v>
      </c>
      <c r="BN42" t="str">
        <v>-0.529</v>
      </c>
      <c r="BO42" t="str">
        <v>-9999.000</v>
      </c>
      <c r="BP42" t="str">
        <v>1</v>
      </c>
      <c r="BQ42" t="str">
        <v>150</v>
      </c>
      <c r="BR42" t="str">
        <v>0.005</v>
      </c>
      <c r="BS42" t="str">
        <v>2.000000</v>
      </c>
      <c r="BT42" t="str">
        <v>0</v>
      </c>
      <c r="BU42" t="str">
        <v>rectangular</v>
      </c>
      <c r="BV42" t="str">
        <v>7000</v>
      </c>
      <c r="BW42" t="str">
        <v>500</v>
      </c>
      <c r="BX42" t="str">
        <v>-9999.000000</v>
      </c>
      <c r="BY42" t="str">
        <v>-9999.000000</v>
      </c>
      <c r="BZ42" t="str">
        <v>55537</v>
      </c>
      <c r="CA42" t="str">
        <v>55537</v>
      </c>
      <c r="CB42" t="str">
        <v>55537</v>
      </c>
      <c r="CC42" t="str">
        <v>0.000000</v>
      </c>
      <c r="CD42" t="str">
        <v>-9999</v>
      </c>
      <c r="CE42" t="str">
        <v>0.000000</v>
      </c>
      <c r="CF42" t="str">
        <v>0.000000</v>
      </c>
      <c r="CG42" t="str">
        <v>0.000000</v>
      </c>
      <c r="CH42" t="str">
        <v>0.000000</v>
      </c>
      <c r="CI42" t="str">
        <v>2.437412</v>
      </c>
      <c r="CJ42" t="str">
        <v>2.501733</v>
      </c>
      <c r="CK42" t="str">
        <v>1.650585</v>
      </c>
      <c r="CL42" t="str">
        <v>0.921760</v>
      </c>
      <c r="CM42" t="str">
        <v>0.252629</v>
      </c>
      <c r="CN42" t="str">
        <v>-0.016658</v>
      </c>
      <c r="CO42" t="str">
        <v>0.271617</v>
      </c>
      <c r="CP42" t="str">
        <v>0.132999</v>
      </c>
      <c r="CQ42" t="str">
        <v>118.140579</v>
      </c>
      <c r="CR42" t="str">
        <v>0.000520</v>
      </c>
      <c r="CS42" t="str">
        <v>2.368202</v>
      </c>
      <c r="CT42" t="str">
        <v>-0.000033</v>
      </c>
      <c r="CU42" t="str">
        <v>1.000000</v>
      </c>
      <c r="CV42" t="str">
        <v>2.426428</v>
      </c>
      <c r="CW42" t="str">
        <v>-0.000040</v>
      </c>
      <c r="CX42" t="str">
        <v>1.000000</v>
      </c>
      <c r="CY42" t="str">
        <v>0.602049</v>
      </c>
      <c r="CZ42" t="str">
        <v>0.601182</v>
      </c>
      <c r="DA42" t="str">
        <v>0.107400</v>
      </c>
      <c r="DB42" t="str">
        <v>0.000000</v>
      </c>
      <c r="DC42" t="str">
        <v>PSF-00189_20240513155847</v>
      </c>
      <c r="DD42" t="str">
        <v>PFA-00183</v>
      </c>
      <c r="DE42" t="str">
        <v>PSA-00195</v>
      </c>
      <c r="DF42" t="str">
        <v>PSF-00189</v>
      </c>
      <c r="DG42" t="str">
        <v>RHS-00549</v>
      </c>
      <c r="DH42" t="str">
        <v>2.0.0</v>
      </c>
      <c r="DI42" t="str">
        <v>2023-06-15T18:05:35.947Z</v>
      </c>
    </row>
  </sheetData>
  <ignoredErrors>
    <ignoredError numberStoredAsText="1" sqref="A1:DI4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DURIN 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